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firstSheet="4" activeTab="9"/>
  </bookViews>
  <sheets>
    <sheet name="Freight analysis Oct" sheetId="1" state="hidden" r:id="rId1"/>
    <sheet name="Freight Analysis Nov" sheetId="11" state="hidden" r:id="rId2"/>
    <sheet name="Freight Analysis Dec 2016" sheetId="8" state="hidden" r:id="rId3"/>
    <sheet name="Freight Analysis Jan2017" sheetId="13" r:id="rId4"/>
    <sheet name="Freight analysis April-16 to Ma" sheetId="14" r:id="rId5"/>
    <sheet name="SCI" sheetId="2" r:id="rId6"/>
    <sheet name="World container index" sheetId="3" r:id="rId7"/>
    <sheet name="Baltic" sheetId="4" r:id="rId8"/>
    <sheet name="Our Rate Vs Indiex" sheetId="5" state="hidden" r:id="rId9"/>
    <sheet name="Our Rate Vs Indiex (Jan 17)" sheetId="12" r:id="rId10"/>
  </sheets>
  <definedNames>
    <definedName name="_xlnm._FilterDatabase" localSheetId="4" hidden="1">'Freight analysis April-16 to Ma'!$A$5:$BG$142</definedName>
    <definedName name="_xlnm._FilterDatabase" localSheetId="2" hidden="1">'Freight Analysis Dec 2016'!$A$1:$BC$139</definedName>
    <definedName name="_xlnm._FilterDatabase" localSheetId="3" hidden="1">'Freight Analysis Jan2017'!$A$1:$AT$139</definedName>
    <definedName name="_xlnm._FilterDatabase" localSheetId="1" hidden="1">'Freight Analysis Nov'!$A$1:$BC$139</definedName>
    <definedName name="_xlnm._FilterDatabase" localSheetId="0" hidden="1">'Freight analysis Oct'!$A$2:$BA$138</definedName>
  </definedNames>
  <calcPr calcId="145621" iterate="1"/>
</workbook>
</file>

<file path=xl/calcChain.xml><?xml version="1.0" encoding="utf-8"?>
<calcChain xmlns="http://schemas.openxmlformats.org/spreadsheetml/2006/main">
  <c r="N16" i="12" l="1"/>
  <c r="M16" i="12" l="1"/>
  <c r="BH130" i="14"/>
  <c r="M17" i="12" l="1"/>
  <c r="M18" i="12" s="1"/>
  <c r="M19" i="12" s="1"/>
  <c r="N17" i="12"/>
  <c r="N18" i="12" s="1"/>
  <c r="N19" i="12" s="1"/>
  <c r="N11" i="12"/>
  <c r="M11" i="12"/>
  <c r="CY4" i="4"/>
  <c r="CY5" i="4"/>
  <c r="CY6" i="4"/>
  <c r="CZ6" i="4" s="1"/>
  <c r="DA6" i="4" s="1"/>
  <c r="CY7" i="4"/>
  <c r="CY3" i="4"/>
  <c r="N9" i="12"/>
  <c r="BH133" i="14"/>
  <c r="BH128" i="14"/>
  <c r="BH126" i="14"/>
  <c r="BH123" i="14"/>
  <c r="BH122" i="14"/>
  <c r="BH121" i="14"/>
  <c r="BH108" i="14"/>
  <c r="BH102" i="14"/>
  <c r="BH101" i="14"/>
  <c r="BH84" i="14"/>
  <c r="BH76" i="14"/>
  <c r="BH69" i="14"/>
  <c r="BH60" i="14"/>
  <c r="BH56" i="14"/>
  <c r="BH49" i="14"/>
  <c r="BH24" i="14"/>
  <c r="BH23" i="14"/>
  <c r="BH8" i="14"/>
  <c r="M9" i="12"/>
  <c r="CZ5" i="4"/>
  <c r="DA5" i="4" s="1"/>
  <c r="CZ4" i="4"/>
  <c r="DA4" i="4" s="1"/>
  <c r="CZ3" i="4"/>
  <c r="DA3" i="4" s="1"/>
  <c r="CQ6" i="4"/>
  <c r="CR6" i="4" s="1"/>
  <c r="CS6" i="4" s="1"/>
  <c r="CQ5" i="4"/>
  <c r="CR5" i="4" s="1"/>
  <c r="CS5" i="4" s="1"/>
  <c r="CR4" i="4"/>
  <c r="CS4" i="4" s="1"/>
  <c r="CQ4" i="4"/>
  <c r="CS3" i="4"/>
  <c r="CR3" i="4"/>
  <c r="CQ3" i="4"/>
  <c r="CW14" i="3"/>
  <c r="CX14" i="3" s="1"/>
  <c r="CY14" i="3" s="1"/>
  <c r="CW13" i="3"/>
  <c r="CX13" i="3" s="1"/>
  <c r="CY13" i="3" s="1"/>
  <c r="CX12" i="3"/>
  <c r="CY12" i="3" s="1"/>
  <c r="CW12" i="3"/>
  <c r="CW11" i="3"/>
  <c r="CX11" i="3" s="1"/>
  <c r="CY11" i="3" s="1"/>
  <c r="CW10" i="3"/>
  <c r="CX10" i="3" s="1"/>
  <c r="CY10" i="3" s="1"/>
  <c r="CW9" i="3"/>
  <c r="CX9" i="3" s="1"/>
  <c r="CY9" i="3" s="1"/>
  <c r="CX8" i="3"/>
  <c r="CY8" i="3" s="1"/>
  <c r="CW8" i="3"/>
  <c r="CW7" i="3"/>
  <c r="CX7" i="3" s="1"/>
  <c r="CY7" i="3" s="1"/>
  <c r="CW6" i="3"/>
  <c r="CX6" i="3" s="1"/>
  <c r="CY6" i="3" s="1"/>
  <c r="CW5" i="3"/>
  <c r="CX5" i="3" s="1"/>
  <c r="CY5" i="3" s="1"/>
  <c r="CX4" i="3"/>
  <c r="CY4" i="3" s="1"/>
  <c r="CW4" i="3"/>
  <c r="CY2" i="3"/>
  <c r="CX2" i="3"/>
  <c r="CW2" i="3"/>
  <c r="CP14" i="3"/>
  <c r="CP13" i="3"/>
  <c r="CP12" i="3"/>
  <c r="CP11" i="3"/>
  <c r="CP10" i="3"/>
  <c r="CP9" i="3"/>
  <c r="CP8" i="3"/>
  <c r="CP7" i="3"/>
  <c r="CP6" i="3"/>
  <c r="CP5" i="3"/>
  <c r="CP4" i="3"/>
  <c r="CP2" i="3"/>
  <c r="CX18" i="2"/>
  <c r="CY18" i="2" s="1"/>
  <c r="CZ18" i="2" s="1"/>
  <c r="CX17" i="2"/>
  <c r="CY17" i="2" s="1"/>
  <c r="CZ17" i="2" s="1"/>
  <c r="CY16" i="2"/>
  <c r="CZ16" i="2" s="1"/>
  <c r="CX16" i="2"/>
  <c r="CX15" i="2"/>
  <c r="CY15" i="2" s="1"/>
  <c r="CZ15" i="2" s="1"/>
  <c r="CX14" i="2"/>
  <c r="CY14" i="2" s="1"/>
  <c r="CZ14" i="2" s="1"/>
  <c r="CX13" i="2"/>
  <c r="CY13" i="2" s="1"/>
  <c r="CZ13" i="2" s="1"/>
  <c r="CY12" i="2"/>
  <c r="CZ12" i="2" s="1"/>
  <c r="CX12" i="2"/>
  <c r="CX11" i="2"/>
  <c r="CY11" i="2" s="1"/>
  <c r="CZ11" i="2" s="1"/>
  <c r="CX10" i="2"/>
  <c r="CY10" i="2" s="1"/>
  <c r="CZ10" i="2" s="1"/>
  <c r="CX9" i="2"/>
  <c r="CY9" i="2" s="1"/>
  <c r="CZ9" i="2" s="1"/>
  <c r="CY8" i="2"/>
  <c r="CZ8" i="2" s="1"/>
  <c r="CX8" i="2"/>
  <c r="CX7" i="2"/>
  <c r="CY7" i="2" s="1"/>
  <c r="CZ7" i="2" s="1"/>
  <c r="CX6" i="2"/>
  <c r="CY6" i="2" s="1"/>
  <c r="CZ6" i="2" s="1"/>
  <c r="CX5" i="2"/>
  <c r="CY5" i="2" s="1"/>
  <c r="CZ5" i="2" s="1"/>
  <c r="CY4" i="2"/>
  <c r="CZ4" i="2" s="1"/>
  <c r="CX4" i="2"/>
  <c r="CZ2" i="2"/>
  <c r="CY2" i="2"/>
  <c r="CX2" i="2"/>
  <c r="CQ18" i="2"/>
  <c r="CR18" i="2" s="1"/>
  <c r="CS18" i="2" s="1"/>
  <c r="CQ17" i="2"/>
  <c r="CR17" i="2" s="1"/>
  <c r="CS17" i="2" s="1"/>
  <c r="CR16" i="2"/>
  <c r="CS16" i="2" s="1"/>
  <c r="CQ16" i="2"/>
  <c r="CQ15" i="2"/>
  <c r="CR15" i="2" s="1"/>
  <c r="CS15" i="2" s="1"/>
  <c r="CQ14" i="2"/>
  <c r="CR14" i="2" s="1"/>
  <c r="CS14" i="2" s="1"/>
  <c r="CQ13" i="2"/>
  <c r="CR13" i="2" s="1"/>
  <c r="CS13" i="2" s="1"/>
  <c r="CR12" i="2"/>
  <c r="CS12" i="2" s="1"/>
  <c r="CQ12" i="2"/>
  <c r="CQ11" i="2"/>
  <c r="CR11" i="2" s="1"/>
  <c r="CS11" i="2" s="1"/>
  <c r="CQ10" i="2"/>
  <c r="CR10" i="2" s="1"/>
  <c r="CS10" i="2" s="1"/>
  <c r="CQ9" i="2"/>
  <c r="CR9" i="2" s="1"/>
  <c r="CS9" i="2" s="1"/>
  <c r="CR8" i="2"/>
  <c r="CS8" i="2" s="1"/>
  <c r="CQ8" i="2"/>
  <c r="CQ7" i="2"/>
  <c r="CR7" i="2" s="1"/>
  <c r="CS7" i="2" s="1"/>
  <c r="CQ6" i="2"/>
  <c r="CR6" i="2" s="1"/>
  <c r="CS6" i="2" s="1"/>
  <c r="CQ5" i="2"/>
  <c r="CR5" i="2" s="1"/>
  <c r="CS5" i="2" s="1"/>
  <c r="CR4" i="2"/>
  <c r="CS4" i="2" s="1"/>
  <c r="CQ4" i="2"/>
  <c r="CS2" i="2"/>
  <c r="CR2" i="2"/>
  <c r="CQ2" i="2"/>
  <c r="O19" i="12" l="1"/>
  <c r="Z139" i="13"/>
  <c r="AI139" i="13"/>
  <c r="AT141" i="14"/>
  <c r="AU141" i="14" s="1"/>
  <c r="AS141" i="14"/>
  <c r="AR141" i="14"/>
  <c r="AO141" i="14"/>
  <c r="AL141" i="14"/>
  <c r="AI141" i="14"/>
  <c r="AF141" i="14"/>
  <c r="AC141" i="14"/>
  <c r="Z141" i="14"/>
  <c r="W141" i="14"/>
  <c r="T141" i="14"/>
  <c r="Q141" i="14"/>
  <c r="N141" i="14"/>
  <c r="K141" i="14"/>
  <c r="H141" i="14"/>
  <c r="E141" i="14"/>
  <c r="AT140" i="14"/>
  <c r="AU140" i="14" s="1"/>
  <c r="AS140" i="14"/>
  <c r="AR140" i="14"/>
  <c r="AO140" i="14"/>
  <c r="AL140" i="14"/>
  <c r="AI140" i="14"/>
  <c r="AF140" i="14"/>
  <c r="AC140" i="14"/>
  <c r="Z140" i="14"/>
  <c r="W140" i="14"/>
  <c r="T140" i="14"/>
  <c r="Q140" i="14"/>
  <c r="N140" i="14"/>
  <c r="K140" i="14"/>
  <c r="H140" i="14"/>
  <c r="E140" i="14"/>
  <c r="AT139" i="14"/>
  <c r="AS139" i="14"/>
  <c r="AR139" i="14"/>
  <c r="AO139" i="14"/>
  <c r="AL139" i="14"/>
  <c r="AI139" i="14"/>
  <c r="AF139" i="14"/>
  <c r="AC139" i="14"/>
  <c r="Z139" i="14"/>
  <c r="W139" i="14"/>
  <c r="T139" i="14"/>
  <c r="Q139" i="14"/>
  <c r="N139" i="14"/>
  <c r="K139" i="14"/>
  <c r="H139" i="14"/>
  <c r="E139" i="14"/>
  <c r="AT138" i="14"/>
  <c r="AS138" i="14"/>
  <c r="AR138" i="14"/>
  <c r="AO138" i="14"/>
  <c r="AL138" i="14"/>
  <c r="AI138" i="14"/>
  <c r="AF138" i="14"/>
  <c r="AC138" i="14"/>
  <c r="Z138" i="14"/>
  <c r="W138" i="14"/>
  <c r="T138" i="14"/>
  <c r="Q138" i="14"/>
  <c r="N138" i="14"/>
  <c r="K138" i="14"/>
  <c r="H138" i="14"/>
  <c r="E138" i="14"/>
  <c r="AT137" i="14"/>
  <c r="AU137" i="14" s="1"/>
  <c r="AS137" i="14"/>
  <c r="AR137" i="14"/>
  <c r="AO137" i="14"/>
  <c r="AL137" i="14"/>
  <c r="AI137" i="14"/>
  <c r="AF137" i="14"/>
  <c r="AC137" i="14"/>
  <c r="Z137" i="14"/>
  <c r="W137" i="14"/>
  <c r="T137" i="14"/>
  <c r="Q137" i="14"/>
  <c r="N137" i="14"/>
  <c r="K137" i="14"/>
  <c r="H137" i="14"/>
  <c r="E137" i="14"/>
  <c r="AT136" i="14"/>
  <c r="AS136" i="14"/>
  <c r="AR136" i="14"/>
  <c r="AO136" i="14"/>
  <c r="AL136" i="14"/>
  <c r="AI136" i="14"/>
  <c r="AF136" i="14"/>
  <c r="AC136" i="14"/>
  <c r="Z136" i="14"/>
  <c r="W136" i="14"/>
  <c r="T136" i="14"/>
  <c r="Q136" i="14"/>
  <c r="N136" i="14"/>
  <c r="K136" i="14"/>
  <c r="H136" i="14"/>
  <c r="E136" i="14"/>
  <c r="AT135" i="14"/>
  <c r="AU135" i="14" s="1"/>
  <c r="AS135" i="14"/>
  <c r="AR135" i="14"/>
  <c r="AO135" i="14"/>
  <c r="AL135" i="14"/>
  <c r="AI135" i="14"/>
  <c r="AF135" i="14"/>
  <c r="AC135" i="14"/>
  <c r="Z135" i="14"/>
  <c r="W135" i="14"/>
  <c r="T135" i="14"/>
  <c r="Q135" i="14"/>
  <c r="N135" i="14"/>
  <c r="K135" i="14"/>
  <c r="H135" i="14"/>
  <c r="E135" i="14"/>
  <c r="AT134" i="14"/>
  <c r="AU134" i="14" s="1"/>
  <c r="AS134" i="14"/>
  <c r="AR134" i="14"/>
  <c r="AO134" i="14"/>
  <c r="AL134" i="14"/>
  <c r="AI134" i="14"/>
  <c r="AF134" i="14"/>
  <c r="AC134" i="14"/>
  <c r="Z134" i="14"/>
  <c r="W134" i="14"/>
  <c r="T134" i="14"/>
  <c r="Q134" i="14"/>
  <c r="N134" i="14"/>
  <c r="K134" i="14"/>
  <c r="H134" i="14"/>
  <c r="E134" i="14"/>
  <c r="AT133" i="14"/>
  <c r="AS133" i="14"/>
  <c r="AR133" i="14"/>
  <c r="AO133" i="14"/>
  <c r="AL133" i="14"/>
  <c r="AI133" i="14"/>
  <c r="AF133" i="14"/>
  <c r="AC133" i="14"/>
  <c r="Z133" i="14"/>
  <c r="W133" i="14"/>
  <c r="T133" i="14"/>
  <c r="Q133" i="14"/>
  <c r="N133" i="14"/>
  <c r="K133" i="14"/>
  <c r="H133" i="14"/>
  <c r="E133" i="14"/>
  <c r="AT132" i="14"/>
  <c r="AS132" i="14"/>
  <c r="AR132" i="14"/>
  <c r="AO132" i="14"/>
  <c r="AL132" i="14"/>
  <c r="AI132" i="14"/>
  <c r="AF132" i="14"/>
  <c r="AC132" i="14"/>
  <c r="Z132" i="14"/>
  <c r="W132" i="14"/>
  <c r="T132" i="14"/>
  <c r="Q132" i="14"/>
  <c r="N132" i="14"/>
  <c r="K132" i="14"/>
  <c r="H132" i="14"/>
  <c r="E132" i="14"/>
  <c r="AT131" i="14"/>
  <c r="AS131" i="14"/>
  <c r="AR131" i="14"/>
  <c r="AO131" i="14"/>
  <c r="AL131" i="14"/>
  <c r="AI131" i="14"/>
  <c r="AF131" i="14"/>
  <c r="AC131" i="14"/>
  <c r="Z131" i="14"/>
  <c r="W131" i="14"/>
  <c r="T131" i="14"/>
  <c r="Q131" i="14"/>
  <c r="N131" i="14"/>
  <c r="K131" i="14"/>
  <c r="H131" i="14"/>
  <c r="E131" i="14"/>
  <c r="AT130" i="14"/>
  <c r="AS130" i="14"/>
  <c r="AR130" i="14"/>
  <c r="AO130" i="14"/>
  <c r="AL130" i="14"/>
  <c r="AI130" i="14"/>
  <c r="AF130" i="14"/>
  <c r="AC130" i="14"/>
  <c r="Z130" i="14"/>
  <c r="W130" i="14"/>
  <c r="T130" i="14"/>
  <c r="Q130" i="14"/>
  <c r="N130" i="14"/>
  <c r="K130" i="14"/>
  <c r="H130" i="14"/>
  <c r="E130" i="14"/>
  <c r="AS129" i="14"/>
  <c r="AR129" i="14"/>
  <c r="AO129" i="14"/>
  <c r="AL129" i="14"/>
  <c r="AI129" i="14"/>
  <c r="AF129" i="14"/>
  <c r="AC129" i="14"/>
  <c r="Z129" i="14"/>
  <c r="V129" i="14"/>
  <c r="AT129" i="14" s="1"/>
  <c r="AU129" i="14" s="1"/>
  <c r="T129" i="14"/>
  <c r="Q129" i="14"/>
  <c r="N129" i="14"/>
  <c r="K129" i="14"/>
  <c r="H129" i="14"/>
  <c r="E129" i="14"/>
  <c r="AT128" i="14"/>
  <c r="AS128" i="14"/>
  <c r="AR128" i="14"/>
  <c r="AO128" i="14"/>
  <c r="AL128" i="14"/>
  <c r="AI128" i="14"/>
  <c r="AF128" i="14"/>
  <c r="AC128" i="14"/>
  <c r="Z128" i="14"/>
  <c r="W128" i="14"/>
  <c r="T128" i="14"/>
  <c r="Q128" i="14"/>
  <c r="N128" i="14"/>
  <c r="K128" i="14"/>
  <c r="H128" i="14"/>
  <c r="E128" i="14"/>
  <c r="AT127" i="14"/>
  <c r="AS127" i="14"/>
  <c r="AR127" i="14"/>
  <c r="AO127" i="14"/>
  <c r="AL127" i="14"/>
  <c r="AI127" i="14"/>
  <c r="AF127" i="14"/>
  <c r="AC127" i="14"/>
  <c r="Z127" i="14"/>
  <c r="W127" i="14"/>
  <c r="T127" i="14"/>
  <c r="Q127" i="14"/>
  <c r="N127" i="14"/>
  <c r="K127" i="14"/>
  <c r="H127" i="14"/>
  <c r="E127" i="14"/>
  <c r="AT126" i="14"/>
  <c r="AS126" i="14"/>
  <c r="AR126" i="14"/>
  <c r="AO126" i="14"/>
  <c r="AL126" i="14"/>
  <c r="AI126" i="14"/>
  <c r="AF126" i="14"/>
  <c r="AC126" i="14"/>
  <c r="Z126" i="14"/>
  <c r="W126" i="14"/>
  <c r="T126" i="14"/>
  <c r="Q126" i="14"/>
  <c r="N126" i="14"/>
  <c r="K126" i="14"/>
  <c r="H126" i="14"/>
  <c r="E126" i="14"/>
  <c r="AT125" i="14"/>
  <c r="AS125" i="14"/>
  <c r="AR125" i="14"/>
  <c r="AO125" i="14"/>
  <c r="AL125" i="14"/>
  <c r="AI125" i="14"/>
  <c r="AF125" i="14"/>
  <c r="AC125" i="14"/>
  <c r="Z125" i="14"/>
  <c r="W125" i="14"/>
  <c r="T125" i="14"/>
  <c r="Q125" i="14"/>
  <c r="N125" i="14"/>
  <c r="K125" i="14"/>
  <c r="H125" i="14"/>
  <c r="E125" i="14"/>
  <c r="AS124" i="14"/>
  <c r="AR124" i="14"/>
  <c r="AO124" i="14"/>
  <c r="AL124" i="14"/>
  <c r="AH124" i="14"/>
  <c r="AT124" i="14" s="1"/>
  <c r="AU124" i="14" s="1"/>
  <c r="AF124" i="14"/>
  <c r="AC124" i="14"/>
  <c r="Z124" i="14"/>
  <c r="W124" i="14"/>
  <c r="T124" i="14"/>
  <c r="Q124" i="14"/>
  <c r="N124" i="14"/>
  <c r="K124" i="14"/>
  <c r="H124" i="14"/>
  <c r="E124" i="14"/>
  <c r="AT123" i="14"/>
  <c r="AS123" i="14"/>
  <c r="AR123" i="14"/>
  <c r="AO123" i="14"/>
  <c r="AL123" i="14"/>
  <c r="AI123" i="14"/>
  <c r="AF123" i="14"/>
  <c r="AC123" i="14"/>
  <c r="Z123" i="14"/>
  <c r="W123" i="14"/>
  <c r="T123" i="14"/>
  <c r="Q123" i="14"/>
  <c r="N123" i="14"/>
  <c r="K123" i="14"/>
  <c r="H123" i="14"/>
  <c r="E123" i="14"/>
  <c r="AS122" i="14"/>
  <c r="AQ122" i="14"/>
  <c r="AT122" i="14" s="1"/>
  <c r="AO122" i="14"/>
  <c r="AL122" i="14"/>
  <c r="AI122" i="14"/>
  <c r="AF122" i="14"/>
  <c r="AC122" i="14"/>
  <c r="Z122" i="14"/>
  <c r="W122" i="14"/>
  <c r="T122" i="14"/>
  <c r="Q122" i="14"/>
  <c r="N122" i="14"/>
  <c r="K122" i="14"/>
  <c r="H122" i="14"/>
  <c r="E122" i="14"/>
  <c r="AT121" i="14"/>
  <c r="AS121" i="14"/>
  <c r="AR121" i="14"/>
  <c r="AO121" i="14"/>
  <c r="AL121" i="14"/>
  <c r="AI121" i="14"/>
  <c r="AF121" i="14"/>
  <c r="AC121" i="14"/>
  <c r="Z121" i="14"/>
  <c r="W121" i="14"/>
  <c r="T121" i="14"/>
  <c r="Q121" i="14"/>
  <c r="N121" i="14"/>
  <c r="K121" i="14"/>
  <c r="H121" i="14"/>
  <c r="E121" i="14"/>
  <c r="AT120" i="14"/>
  <c r="AU120" i="14" s="1"/>
  <c r="AS120" i="14"/>
  <c r="AR120" i="14"/>
  <c r="AO120" i="14"/>
  <c r="AL120" i="14"/>
  <c r="AI120" i="14"/>
  <c r="AF120" i="14"/>
  <c r="AC120" i="14"/>
  <c r="Z120" i="14"/>
  <c r="W120" i="14"/>
  <c r="T120" i="14"/>
  <c r="Q120" i="14"/>
  <c r="N120" i="14"/>
  <c r="K120" i="14"/>
  <c r="H120" i="14"/>
  <c r="E120" i="14"/>
  <c r="AT119" i="14"/>
  <c r="AU119" i="14" s="1"/>
  <c r="AS119" i="14"/>
  <c r="AR119" i="14"/>
  <c r="AO119" i="14"/>
  <c r="AL119" i="14"/>
  <c r="AI119" i="14"/>
  <c r="AF119" i="14"/>
  <c r="AC119" i="14"/>
  <c r="Z119" i="14"/>
  <c r="W119" i="14"/>
  <c r="T119" i="14"/>
  <c r="Q119" i="14"/>
  <c r="N119" i="14"/>
  <c r="K119" i="14"/>
  <c r="H119" i="14"/>
  <c r="E119" i="14"/>
  <c r="AT118" i="14"/>
  <c r="AS118" i="14"/>
  <c r="AR118" i="14"/>
  <c r="AO118" i="14"/>
  <c r="AL118" i="14"/>
  <c r="AI118" i="14"/>
  <c r="AF118" i="14"/>
  <c r="AC118" i="14"/>
  <c r="Z118" i="14"/>
  <c r="W118" i="14"/>
  <c r="T118" i="14"/>
  <c r="Q118" i="14"/>
  <c r="N118" i="14"/>
  <c r="K118" i="14"/>
  <c r="H118" i="14"/>
  <c r="E118" i="14"/>
  <c r="AT117" i="14"/>
  <c r="AS117" i="14"/>
  <c r="AR117" i="14"/>
  <c r="AO117" i="14"/>
  <c r="AL117" i="14"/>
  <c r="AI117" i="14"/>
  <c r="AF117" i="14"/>
  <c r="AC117" i="14"/>
  <c r="Z117" i="14"/>
  <c r="W117" i="14"/>
  <c r="T117" i="14"/>
  <c r="Q117" i="14"/>
  <c r="N117" i="14"/>
  <c r="K117" i="14"/>
  <c r="H117" i="14"/>
  <c r="E117" i="14"/>
  <c r="AT116" i="14"/>
  <c r="AU116" i="14" s="1"/>
  <c r="AS116" i="14"/>
  <c r="AR116" i="14"/>
  <c r="AO116" i="14"/>
  <c r="AL116" i="14"/>
  <c r="AI116" i="14"/>
  <c r="AF116" i="14"/>
  <c r="AC116" i="14"/>
  <c r="Z116" i="14"/>
  <c r="W116" i="14"/>
  <c r="T116" i="14"/>
  <c r="Q116" i="14"/>
  <c r="N116" i="14"/>
  <c r="K116" i="14"/>
  <c r="H116" i="14"/>
  <c r="E116" i="14"/>
  <c r="AT115" i="14"/>
  <c r="AS115" i="14"/>
  <c r="AR115" i="14"/>
  <c r="AO115" i="14"/>
  <c r="AL115" i="14"/>
  <c r="AI115" i="14"/>
  <c r="AF115" i="14"/>
  <c r="AC115" i="14"/>
  <c r="Z115" i="14"/>
  <c r="W115" i="14"/>
  <c r="T115" i="14"/>
  <c r="Q115" i="14"/>
  <c r="N115" i="14"/>
  <c r="K115" i="14"/>
  <c r="H115" i="14"/>
  <c r="E115" i="14"/>
  <c r="AT114" i="14"/>
  <c r="AS114" i="14"/>
  <c r="AR114" i="14"/>
  <c r="AO114" i="14"/>
  <c r="AL114" i="14"/>
  <c r="AI114" i="14"/>
  <c r="AF114" i="14"/>
  <c r="AC114" i="14"/>
  <c r="Z114" i="14"/>
  <c r="W114" i="14"/>
  <c r="T114" i="14"/>
  <c r="Q114" i="14"/>
  <c r="N114" i="14"/>
  <c r="K114" i="14"/>
  <c r="H114" i="14"/>
  <c r="E114" i="14"/>
  <c r="AT113" i="14"/>
  <c r="AU113" i="14" s="1"/>
  <c r="AS113" i="14"/>
  <c r="AR113" i="14"/>
  <c r="AO113" i="14"/>
  <c r="AL113" i="14"/>
  <c r="AI113" i="14"/>
  <c r="AF113" i="14"/>
  <c r="AC113" i="14"/>
  <c r="Z113" i="14"/>
  <c r="W113" i="14"/>
  <c r="T113" i="14"/>
  <c r="Q113" i="14"/>
  <c r="N113" i="14"/>
  <c r="K113" i="14"/>
  <c r="H113" i="14"/>
  <c r="E113" i="14"/>
  <c r="AT112" i="14"/>
  <c r="AS112" i="14"/>
  <c r="AR112" i="14"/>
  <c r="AO112" i="14"/>
  <c r="AL112" i="14"/>
  <c r="AI112" i="14"/>
  <c r="AF112" i="14"/>
  <c r="AC112" i="14"/>
  <c r="Z112" i="14"/>
  <c r="W112" i="14"/>
  <c r="T112" i="14"/>
  <c r="Q112" i="14"/>
  <c r="N112" i="14"/>
  <c r="K112" i="14"/>
  <c r="H112" i="14"/>
  <c r="E112" i="14"/>
  <c r="AT111" i="14"/>
  <c r="AU111" i="14" s="1"/>
  <c r="AS111" i="14"/>
  <c r="AR111" i="14"/>
  <c r="AO111" i="14"/>
  <c r="AL111" i="14"/>
  <c r="AI111" i="14"/>
  <c r="AF111" i="14"/>
  <c r="AC111" i="14"/>
  <c r="Z111" i="14"/>
  <c r="W111" i="14"/>
  <c r="T111" i="14"/>
  <c r="Q111" i="14"/>
  <c r="N111" i="14"/>
  <c r="K111" i="14"/>
  <c r="H111" i="14"/>
  <c r="E111" i="14"/>
  <c r="AT110" i="14"/>
  <c r="AS110" i="14"/>
  <c r="AR110" i="14"/>
  <c r="AO110" i="14"/>
  <c r="AL110" i="14"/>
  <c r="AI110" i="14"/>
  <c r="AF110" i="14"/>
  <c r="AC110" i="14"/>
  <c r="Z110" i="14"/>
  <c r="W110" i="14"/>
  <c r="T110" i="14"/>
  <c r="Q110" i="14"/>
  <c r="N110" i="14"/>
  <c r="K110" i="14"/>
  <c r="H110" i="14"/>
  <c r="E110" i="14"/>
  <c r="AT109" i="14"/>
  <c r="AS109" i="14"/>
  <c r="AR109" i="14"/>
  <c r="AO109" i="14"/>
  <c r="AL109" i="14"/>
  <c r="AI109" i="14"/>
  <c r="AF109" i="14"/>
  <c r="AC109" i="14"/>
  <c r="Z109" i="14"/>
  <c r="W109" i="14"/>
  <c r="T109" i="14"/>
  <c r="Q109" i="14"/>
  <c r="N109" i="14"/>
  <c r="K109" i="14"/>
  <c r="H109" i="14"/>
  <c r="E109" i="14"/>
  <c r="AT108" i="14"/>
  <c r="AS108" i="14"/>
  <c r="AR108" i="14"/>
  <c r="AO108" i="14"/>
  <c r="AL108" i="14"/>
  <c r="AI108" i="14"/>
  <c r="AF108" i="14"/>
  <c r="AC108" i="14"/>
  <c r="Z108" i="14"/>
  <c r="W108" i="14"/>
  <c r="T108" i="14"/>
  <c r="Q108" i="14"/>
  <c r="N108" i="14"/>
  <c r="K108" i="14"/>
  <c r="H108" i="14"/>
  <c r="E108" i="14"/>
  <c r="AT107" i="14"/>
  <c r="AS107" i="14"/>
  <c r="AR107" i="14"/>
  <c r="AO107" i="14"/>
  <c r="AL107" i="14"/>
  <c r="AI107" i="14"/>
  <c r="AF107" i="14"/>
  <c r="AC107" i="14"/>
  <c r="Z107" i="14"/>
  <c r="W107" i="14"/>
  <c r="T107" i="14"/>
  <c r="Q107" i="14"/>
  <c r="N107" i="14"/>
  <c r="K107" i="14"/>
  <c r="H107" i="14"/>
  <c r="E107" i="14"/>
  <c r="AT106" i="14"/>
  <c r="AS106" i="14"/>
  <c r="AR106" i="14"/>
  <c r="AO106" i="14"/>
  <c r="AL106" i="14"/>
  <c r="AI106" i="14"/>
  <c r="AF106" i="14"/>
  <c r="AC106" i="14"/>
  <c r="Z106" i="14"/>
  <c r="W106" i="14"/>
  <c r="T106" i="14"/>
  <c r="Q106" i="14"/>
  <c r="N106" i="14"/>
  <c r="K106" i="14"/>
  <c r="H106" i="14"/>
  <c r="E106" i="14"/>
  <c r="AT105" i="14"/>
  <c r="AS105" i="14"/>
  <c r="AR105" i="14"/>
  <c r="AO105" i="14"/>
  <c r="AL105" i="14"/>
  <c r="AI105" i="14"/>
  <c r="AF105" i="14"/>
  <c r="AC105" i="14"/>
  <c r="Z105" i="14"/>
  <c r="W105" i="14"/>
  <c r="T105" i="14"/>
  <c r="Q105" i="14"/>
  <c r="N105" i="14"/>
  <c r="K105" i="14"/>
  <c r="H105" i="14"/>
  <c r="E105" i="14"/>
  <c r="AT104" i="14"/>
  <c r="AS104" i="14"/>
  <c r="AR104" i="14"/>
  <c r="AO104" i="14"/>
  <c r="AL104" i="14"/>
  <c r="AI104" i="14"/>
  <c r="AF104" i="14"/>
  <c r="AC104" i="14"/>
  <c r="Z104" i="14"/>
  <c r="W104" i="14"/>
  <c r="T104" i="14"/>
  <c r="Q104" i="14"/>
  <c r="N104" i="14"/>
  <c r="K104" i="14"/>
  <c r="H104" i="14"/>
  <c r="E104" i="14"/>
  <c r="AT103" i="14"/>
  <c r="AS103" i="14"/>
  <c r="AR103" i="14"/>
  <c r="AO103" i="14"/>
  <c r="AL103" i="14"/>
  <c r="AI103" i="14"/>
  <c r="AF103" i="14"/>
  <c r="AC103" i="14"/>
  <c r="Z103" i="14"/>
  <c r="W103" i="14"/>
  <c r="T103" i="14"/>
  <c r="Q103" i="14"/>
  <c r="N103" i="14"/>
  <c r="K103" i="14"/>
  <c r="H103" i="14"/>
  <c r="E103" i="14"/>
  <c r="AT102" i="14"/>
  <c r="AS102" i="14"/>
  <c r="AR102" i="14"/>
  <c r="AO102" i="14"/>
  <c r="AL102" i="14"/>
  <c r="AI102" i="14"/>
  <c r="AF102" i="14"/>
  <c r="AC102" i="14"/>
  <c r="Z102" i="14"/>
  <c r="W102" i="14"/>
  <c r="T102" i="14"/>
  <c r="Q102" i="14"/>
  <c r="N102" i="14"/>
  <c r="K102" i="14"/>
  <c r="H102" i="14"/>
  <c r="E102" i="14"/>
  <c r="AT101" i="14"/>
  <c r="AS101" i="14"/>
  <c r="AR101" i="14"/>
  <c r="AO101" i="14"/>
  <c r="AL101" i="14"/>
  <c r="AI101" i="14"/>
  <c r="AF101" i="14"/>
  <c r="AC101" i="14"/>
  <c r="Z101" i="14"/>
  <c r="W101" i="14"/>
  <c r="T101" i="14"/>
  <c r="Q101" i="14"/>
  <c r="N101" i="14"/>
  <c r="K101" i="14"/>
  <c r="H101" i="14"/>
  <c r="E101" i="14"/>
  <c r="AT100" i="14"/>
  <c r="AS100" i="14"/>
  <c r="AR100" i="14"/>
  <c r="AO100" i="14"/>
  <c r="AL100" i="14"/>
  <c r="AI100" i="14"/>
  <c r="AF100" i="14"/>
  <c r="AC100" i="14"/>
  <c r="Z100" i="14"/>
  <c r="W100" i="14"/>
  <c r="T100" i="14"/>
  <c r="Q100" i="14"/>
  <c r="N100" i="14"/>
  <c r="K100" i="14"/>
  <c r="H100" i="14"/>
  <c r="E100" i="14"/>
  <c r="AT99" i="14"/>
  <c r="AS99" i="14"/>
  <c r="AR99" i="14"/>
  <c r="AO99" i="14"/>
  <c r="AL99" i="14"/>
  <c r="AI99" i="14"/>
  <c r="AF99" i="14"/>
  <c r="AC99" i="14"/>
  <c r="Z99" i="14"/>
  <c r="W99" i="14"/>
  <c r="T99" i="14"/>
  <c r="Q99" i="14"/>
  <c r="N99" i="14"/>
  <c r="K99" i="14"/>
  <c r="H99" i="14"/>
  <c r="E99" i="14"/>
  <c r="AT98" i="14"/>
  <c r="AU98" i="14" s="1"/>
  <c r="AS98" i="14"/>
  <c r="AR98" i="14"/>
  <c r="AO98" i="14"/>
  <c r="AL98" i="14"/>
  <c r="AI98" i="14"/>
  <c r="AF98" i="14"/>
  <c r="AC98" i="14"/>
  <c r="Z98" i="14"/>
  <c r="W98" i="14"/>
  <c r="T98" i="14"/>
  <c r="Q98" i="14"/>
  <c r="N98" i="14"/>
  <c r="K98" i="14"/>
  <c r="H98" i="14"/>
  <c r="E98" i="14"/>
  <c r="AT97" i="14"/>
  <c r="AS97" i="14"/>
  <c r="AR97" i="14"/>
  <c r="AO97" i="14"/>
  <c r="AL97" i="14"/>
  <c r="AI97" i="14"/>
  <c r="AF97" i="14"/>
  <c r="AC97" i="14"/>
  <c r="Z97" i="14"/>
  <c r="W97" i="14"/>
  <c r="T97" i="14"/>
  <c r="Q97" i="14"/>
  <c r="N97" i="14"/>
  <c r="K97" i="14"/>
  <c r="H97" i="14"/>
  <c r="E97" i="14"/>
  <c r="AT96" i="14"/>
  <c r="AU96" i="14" s="1"/>
  <c r="AS96" i="14"/>
  <c r="AR96" i="14"/>
  <c r="AO96" i="14"/>
  <c r="AL96" i="14"/>
  <c r="AI96" i="14"/>
  <c r="AF96" i="14"/>
  <c r="AC96" i="14"/>
  <c r="Z96" i="14"/>
  <c r="W96" i="14"/>
  <c r="T96" i="14"/>
  <c r="Q96" i="14"/>
  <c r="N96" i="14"/>
  <c r="K96" i="14"/>
  <c r="H96" i="14"/>
  <c r="E96" i="14"/>
  <c r="AT95" i="14"/>
  <c r="AU95" i="14" s="1"/>
  <c r="AS95" i="14"/>
  <c r="AR95" i="14"/>
  <c r="AO95" i="14"/>
  <c r="AL95" i="14"/>
  <c r="AI95" i="14"/>
  <c r="AF95" i="14"/>
  <c r="AC95" i="14"/>
  <c r="Z95" i="14"/>
  <c r="W95" i="14"/>
  <c r="T95" i="14"/>
  <c r="Q95" i="14"/>
  <c r="N95" i="14"/>
  <c r="K95" i="14"/>
  <c r="H95" i="14"/>
  <c r="E95" i="14"/>
  <c r="AT94" i="14"/>
  <c r="AS94" i="14"/>
  <c r="AR94" i="14"/>
  <c r="AO94" i="14"/>
  <c r="AL94" i="14"/>
  <c r="AI94" i="14"/>
  <c r="AF94" i="14"/>
  <c r="AC94" i="14"/>
  <c r="Z94" i="14"/>
  <c r="W94" i="14"/>
  <c r="T94" i="14"/>
  <c r="Q94" i="14"/>
  <c r="N94" i="14"/>
  <c r="K94" i="14"/>
  <c r="H94" i="14"/>
  <c r="E94" i="14"/>
  <c r="AT93" i="14"/>
  <c r="AU93" i="14" s="1"/>
  <c r="AS93" i="14"/>
  <c r="AR93" i="14"/>
  <c r="AO93" i="14"/>
  <c r="AL93" i="14"/>
  <c r="AI93" i="14"/>
  <c r="AF93" i="14"/>
  <c r="AC93" i="14"/>
  <c r="Z93" i="14"/>
  <c r="W93" i="14"/>
  <c r="T93" i="14"/>
  <c r="Q93" i="14"/>
  <c r="N93" i="14"/>
  <c r="K93" i="14"/>
  <c r="H93" i="14"/>
  <c r="E93" i="14"/>
  <c r="AT92" i="14"/>
  <c r="AS92" i="14"/>
  <c r="AR92" i="14"/>
  <c r="AO92" i="14"/>
  <c r="AL92" i="14"/>
  <c r="AI92" i="14"/>
  <c r="AF92" i="14"/>
  <c r="AC92" i="14"/>
  <c r="Z92" i="14"/>
  <c r="W92" i="14"/>
  <c r="T92" i="14"/>
  <c r="Q92" i="14"/>
  <c r="N92" i="14"/>
  <c r="K92" i="14"/>
  <c r="H92" i="14"/>
  <c r="E92" i="14"/>
  <c r="AT91" i="14"/>
  <c r="AU91" i="14" s="1"/>
  <c r="AS91" i="14"/>
  <c r="AR91" i="14"/>
  <c r="AO91" i="14"/>
  <c r="AL91" i="14"/>
  <c r="AI91" i="14"/>
  <c r="AF91" i="14"/>
  <c r="AC91" i="14"/>
  <c r="Z91" i="14"/>
  <c r="W91" i="14"/>
  <c r="T91" i="14"/>
  <c r="Q91" i="14"/>
  <c r="N91" i="14"/>
  <c r="K91" i="14"/>
  <c r="H91" i="14"/>
  <c r="E91" i="14"/>
  <c r="AT90" i="14"/>
  <c r="AU90" i="14" s="1"/>
  <c r="AS90" i="14"/>
  <c r="AR90" i="14"/>
  <c r="AO90" i="14"/>
  <c r="AL90" i="14"/>
  <c r="AI90" i="14"/>
  <c r="AF90" i="14"/>
  <c r="AC90" i="14"/>
  <c r="Z90" i="14"/>
  <c r="W90" i="14"/>
  <c r="T90" i="14"/>
  <c r="Q90" i="14"/>
  <c r="N90" i="14"/>
  <c r="K90" i="14"/>
  <c r="H90" i="14"/>
  <c r="E90" i="14"/>
  <c r="AT89" i="14"/>
  <c r="AU89" i="14" s="1"/>
  <c r="AS89" i="14"/>
  <c r="AR89" i="14"/>
  <c r="AO89" i="14"/>
  <c r="AL89" i="14"/>
  <c r="AI89" i="14"/>
  <c r="AF89" i="14"/>
  <c r="AC89" i="14"/>
  <c r="Z89" i="14"/>
  <c r="W89" i="14"/>
  <c r="T89" i="14"/>
  <c r="Q89" i="14"/>
  <c r="N89" i="14"/>
  <c r="K89" i="14"/>
  <c r="H89" i="14"/>
  <c r="E89" i="14"/>
  <c r="AT88" i="14"/>
  <c r="AU88" i="14" s="1"/>
  <c r="AS88" i="14"/>
  <c r="AR88" i="14"/>
  <c r="AO88" i="14"/>
  <c r="AL88" i="14"/>
  <c r="AI88" i="14"/>
  <c r="AF88" i="14"/>
  <c r="AC88" i="14"/>
  <c r="Z88" i="14"/>
  <c r="W88" i="14"/>
  <c r="T88" i="14"/>
  <c r="Q88" i="14"/>
  <c r="N88" i="14"/>
  <c r="K88" i="14"/>
  <c r="H88" i="14"/>
  <c r="E88" i="14"/>
  <c r="AT87" i="14"/>
  <c r="AS87" i="14"/>
  <c r="AR87" i="14"/>
  <c r="AO87" i="14"/>
  <c r="AL87" i="14"/>
  <c r="AI87" i="14"/>
  <c r="AF87" i="14"/>
  <c r="AC87" i="14"/>
  <c r="Z87" i="14"/>
  <c r="W87" i="14"/>
  <c r="T87" i="14"/>
  <c r="Q87" i="14"/>
  <c r="N87" i="14"/>
  <c r="K87" i="14"/>
  <c r="H87" i="14"/>
  <c r="E87" i="14"/>
  <c r="AT86" i="14"/>
  <c r="AU86" i="14" s="1"/>
  <c r="AS86" i="14"/>
  <c r="AR86" i="14"/>
  <c r="AO86" i="14"/>
  <c r="AL86" i="14"/>
  <c r="AI86" i="14"/>
  <c r="AF86" i="14"/>
  <c r="AC86" i="14"/>
  <c r="Z86" i="14"/>
  <c r="W86" i="14"/>
  <c r="T86" i="14"/>
  <c r="Q86" i="14"/>
  <c r="N86" i="14"/>
  <c r="K86" i="14"/>
  <c r="H86" i="14"/>
  <c r="E86" i="14"/>
  <c r="AS85" i="14"/>
  <c r="AR85" i="14"/>
  <c r="AO85" i="14"/>
  <c r="AL85" i="14"/>
  <c r="AH85" i="14"/>
  <c r="AE85" i="14"/>
  <c r="AC85" i="14"/>
  <c r="Z85" i="14"/>
  <c r="W85" i="14"/>
  <c r="T85" i="14"/>
  <c r="Q85" i="14"/>
  <c r="N85" i="14"/>
  <c r="K85" i="14"/>
  <c r="H85" i="14"/>
  <c r="E85" i="14"/>
  <c r="AT84" i="14"/>
  <c r="AS84" i="14"/>
  <c r="AR84" i="14"/>
  <c r="AO84" i="14"/>
  <c r="AL84" i="14"/>
  <c r="AI84" i="14"/>
  <c r="AF84" i="14"/>
  <c r="AC84" i="14"/>
  <c r="Z84" i="14"/>
  <c r="W84" i="14"/>
  <c r="T84" i="14"/>
  <c r="Q84" i="14"/>
  <c r="N84" i="14"/>
  <c r="K84" i="14"/>
  <c r="H84" i="14"/>
  <c r="E84" i="14"/>
  <c r="AT83" i="14"/>
  <c r="AS83" i="14"/>
  <c r="AR83" i="14"/>
  <c r="AO83" i="14"/>
  <c r="AL83" i="14"/>
  <c r="AI83" i="14"/>
  <c r="AF83" i="14"/>
  <c r="AC83" i="14"/>
  <c r="Z83" i="14"/>
  <c r="W83" i="14"/>
  <c r="T83" i="14"/>
  <c r="Q83" i="14"/>
  <c r="N83" i="14"/>
  <c r="K83" i="14"/>
  <c r="H83" i="14"/>
  <c r="E83" i="14"/>
  <c r="AT82" i="14"/>
  <c r="AS82" i="14"/>
  <c r="AR82" i="14"/>
  <c r="AO82" i="14"/>
  <c r="AL82" i="14"/>
  <c r="AI82" i="14"/>
  <c r="AF82" i="14"/>
  <c r="AC82" i="14"/>
  <c r="Z82" i="14"/>
  <c r="W82" i="14"/>
  <c r="T82" i="14"/>
  <c r="Q82" i="14"/>
  <c r="N82" i="14"/>
  <c r="K82" i="14"/>
  <c r="H82" i="14"/>
  <c r="E82" i="14"/>
  <c r="AT81" i="14"/>
  <c r="AS81" i="14"/>
  <c r="AR81" i="14"/>
  <c r="AO81" i="14"/>
  <c r="AL81" i="14"/>
  <c r="AI81" i="14"/>
  <c r="AF81" i="14"/>
  <c r="AC81" i="14"/>
  <c r="Z81" i="14"/>
  <c r="W81" i="14"/>
  <c r="T81" i="14"/>
  <c r="Q81" i="14"/>
  <c r="N81" i="14"/>
  <c r="K81" i="14"/>
  <c r="H81" i="14"/>
  <c r="E81" i="14"/>
  <c r="AT80" i="14"/>
  <c r="AS80" i="14"/>
  <c r="AR80" i="14"/>
  <c r="AO80" i="14"/>
  <c r="AL80" i="14"/>
  <c r="AI80" i="14"/>
  <c r="AF80" i="14"/>
  <c r="AC80" i="14"/>
  <c r="Z80" i="14"/>
  <c r="W80" i="14"/>
  <c r="T80" i="14"/>
  <c r="Q80" i="14"/>
  <c r="N80" i="14"/>
  <c r="K80" i="14"/>
  <c r="H80" i="14"/>
  <c r="E80" i="14"/>
  <c r="AT79" i="14"/>
  <c r="AS79" i="14"/>
  <c r="AR79" i="14"/>
  <c r="AO79" i="14"/>
  <c r="AL79" i="14"/>
  <c r="AI79" i="14"/>
  <c r="AF79" i="14"/>
  <c r="AC79" i="14"/>
  <c r="Z79" i="14"/>
  <c r="W79" i="14"/>
  <c r="T79" i="14"/>
  <c r="Q79" i="14"/>
  <c r="N79" i="14"/>
  <c r="K79" i="14"/>
  <c r="H79" i="14"/>
  <c r="E79" i="14"/>
  <c r="AT78" i="14"/>
  <c r="AS78" i="14"/>
  <c r="AR78" i="14"/>
  <c r="AO78" i="14"/>
  <c r="AL78" i="14"/>
  <c r="AI78" i="14"/>
  <c r="AF78" i="14"/>
  <c r="AC78" i="14"/>
  <c r="Z78" i="14"/>
  <c r="W78" i="14"/>
  <c r="T78" i="14"/>
  <c r="Q78" i="14"/>
  <c r="N78" i="14"/>
  <c r="K78" i="14"/>
  <c r="H78" i="14"/>
  <c r="E78" i="14"/>
  <c r="AT77" i="14"/>
  <c r="AS77" i="14"/>
  <c r="AR77" i="14"/>
  <c r="AO77" i="14"/>
  <c r="AL77" i="14"/>
  <c r="AI77" i="14"/>
  <c r="AF77" i="14"/>
  <c r="AC77" i="14"/>
  <c r="Z77" i="14"/>
  <c r="W77" i="14"/>
  <c r="T77" i="14"/>
  <c r="Q77" i="14"/>
  <c r="N77" i="14"/>
  <c r="K77" i="14"/>
  <c r="H77" i="14"/>
  <c r="E77" i="14"/>
  <c r="AT76" i="14"/>
  <c r="AS76" i="14"/>
  <c r="AR76" i="14"/>
  <c r="AO76" i="14"/>
  <c r="AL76" i="14"/>
  <c r="AI76" i="14"/>
  <c r="AF76" i="14"/>
  <c r="AC76" i="14"/>
  <c r="Z76" i="14"/>
  <c r="W76" i="14"/>
  <c r="T76" i="14"/>
  <c r="Q76" i="14"/>
  <c r="N76" i="14"/>
  <c r="K76" i="14"/>
  <c r="H76" i="14"/>
  <c r="E76" i="14"/>
  <c r="AT75" i="14"/>
  <c r="AS75" i="14"/>
  <c r="AR75" i="14"/>
  <c r="AO75" i="14"/>
  <c r="AL75" i="14"/>
  <c r="AI75" i="14"/>
  <c r="AF75" i="14"/>
  <c r="AC75" i="14"/>
  <c r="Z75" i="14"/>
  <c r="W75" i="14"/>
  <c r="T75" i="14"/>
  <c r="Q75" i="14"/>
  <c r="N75" i="14"/>
  <c r="K75" i="14"/>
  <c r="H75" i="14"/>
  <c r="E75" i="14"/>
  <c r="AT74" i="14"/>
  <c r="AS74" i="14"/>
  <c r="AR74" i="14"/>
  <c r="AO74" i="14"/>
  <c r="AL74" i="14"/>
  <c r="AI74" i="14"/>
  <c r="AF74" i="14"/>
  <c r="AC74" i="14"/>
  <c r="Z74" i="14"/>
  <c r="W74" i="14"/>
  <c r="T74" i="14"/>
  <c r="Q74" i="14"/>
  <c r="N74" i="14"/>
  <c r="K74" i="14"/>
  <c r="H74" i="14"/>
  <c r="E74" i="14"/>
  <c r="AT73" i="14"/>
  <c r="AS73" i="14"/>
  <c r="AR73" i="14"/>
  <c r="AO73" i="14"/>
  <c r="AL73" i="14"/>
  <c r="AI73" i="14"/>
  <c r="AF73" i="14"/>
  <c r="AC73" i="14"/>
  <c r="Z73" i="14"/>
  <c r="W73" i="14"/>
  <c r="T73" i="14"/>
  <c r="Q73" i="14"/>
  <c r="N73" i="14"/>
  <c r="K73" i="14"/>
  <c r="H73" i="14"/>
  <c r="E73" i="14"/>
  <c r="AT72" i="14"/>
  <c r="AS72" i="14"/>
  <c r="AR72" i="14"/>
  <c r="AO72" i="14"/>
  <c r="AL72" i="14"/>
  <c r="AI72" i="14"/>
  <c r="AF72" i="14"/>
  <c r="AC72" i="14"/>
  <c r="Z72" i="14"/>
  <c r="W72" i="14"/>
  <c r="T72" i="14"/>
  <c r="Q72" i="14"/>
  <c r="N72" i="14"/>
  <c r="K72" i="14"/>
  <c r="H72" i="14"/>
  <c r="E72" i="14"/>
  <c r="AT71" i="14"/>
  <c r="AS71" i="14"/>
  <c r="AR71" i="14"/>
  <c r="AO71" i="14"/>
  <c r="AL71" i="14"/>
  <c r="AI71" i="14"/>
  <c r="AF71" i="14"/>
  <c r="AC71" i="14"/>
  <c r="Z71" i="14"/>
  <c r="W71" i="14"/>
  <c r="T71" i="14"/>
  <c r="Q71" i="14"/>
  <c r="N71" i="14"/>
  <c r="K71" i="14"/>
  <c r="H71" i="14"/>
  <c r="E71" i="14"/>
  <c r="AT70" i="14"/>
  <c r="AU70" i="14" s="1"/>
  <c r="AS70" i="14"/>
  <c r="AR70" i="14"/>
  <c r="AO70" i="14"/>
  <c r="AL70" i="14"/>
  <c r="AI70" i="14"/>
  <c r="AF70" i="14"/>
  <c r="AC70" i="14"/>
  <c r="Z70" i="14"/>
  <c r="W70" i="14"/>
  <c r="T70" i="14"/>
  <c r="Q70" i="14"/>
  <c r="N70" i="14"/>
  <c r="K70" i="14"/>
  <c r="H70" i="14"/>
  <c r="E70" i="14"/>
  <c r="AT69" i="14"/>
  <c r="AS69" i="14"/>
  <c r="AR69" i="14"/>
  <c r="AO69" i="14"/>
  <c r="AL69" i="14"/>
  <c r="AI69" i="14"/>
  <c r="AF69" i="14"/>
  <c r="AC69" i="14"/>
  <c r="Z69" i="14"/>
  <c r="W69" i="14"/>
  <c r="T69" i="14"/>
  <c r="Q69" i="14"/>
  <c r="N69" i="14"/>
  <c r="K69" i="14"/>
  <c r="H69" i="14"/>
  <c r="E69" i="14"/>
  <c r="AT68" i="14"/>
  <c r="AS68" i="14"/>
  <c r="AR68" i="14"/>
  <c r="AO68" i="14"/>
  <c r="AL68" i="14"/>
  <c r="AI68" i="14"/>
  <c r="AF68" i="14"/>
  <c r="AC68" i="14"/>
  <c r="Z68" i="14"/>
  <c r="W68" i="14"/>
  <c r="T68" i="14"/>
  <c r="Q68" i="14"/>
  <c r="N68" i="14"/>
  <c r="K68" i="14"/>
  <c r="H68" i="14"/>
  <c r="E68" i="14"/>
  <c r="AT67" i="14"/>
  <c r="AS67" i="14"/>
  <c r="AR67" i="14"/>
  <c r="AO67" i="14"/>
  <c r="AL67" i="14"/>
  <c r="AI67" i="14"/>
  <c r="AF67" i="14"/>
  <c r="AC67" i="14"/>
  <c r="Z67" i="14"/>
  <c r="W67" i="14"/>
  <c r="T67" i="14"/>
  <c r="Q67" i="14"/>
  <c r="N67" i="14"/>
  <c r="K67" i="14"/>
  <c r="H67" i="14"/>
  <c r="E67" i="14"/>
  <c r="AT66" i="14"/>
  <c r="AS66" i="14"/>
  <c r="AR66" i="14"/>
  <c r="AO66" i="14"/>
  <c r="AL66" i="14"/>
  <c r="AI66" i="14"/>
  <c r="AF66" i="14"/>
  <c r="AC66" i="14"/>
  <c r="Z66" i="14"/>
  <c r="W66" i="14"/>
  <c r="T66" i="14"/>
  <c r="Q66" i="14"/>
  <c r="N66" i="14"/>
  <c r="K66" i="14"/>
  <c r="H66" i="14"/>
  <c r="E66" i="14"/>
  <c r="AT65" i="14"/>
  <c r="AS65" i="14"/>
  <c r="AR65" i="14"/>
  <c r="AO65" i="14"/>
  <c r="AL65" i="14"/>
  <c r="AI65" i="14"/>
  <c r="AF65" i="14"/>
  <c r="AC65" i="14"/>
  <c r="Z65" i="14"/>
  <c r="W65" i="14"/>
  <c r="T65" i="14"/>
  <c r="Q65" i="14"/>
  <c r="N65" i="14"/>
  <c r="K65" i="14"/>
  <c r="H65" i="14"/>
  <c r="E65" i="14"/>
  <c r="AT64" i="14"/>
  <c r="AS64" i="14"/>
  <c r="AR64" i="14"/>
  <c r="AO64" i="14"/>
  <c r="AL64" i="14"/>
  <c r="AI64" i="14"/>
  <c r="AF64" i="14"/>
  <c r="AC64" i="14"/>
  <c r="Z64" i="14"/>
  <c r="W64" i="14"/>
  <c r="T64" i="14"/>
  <c r="Q64" i="14"/>
  <c r="N64" i="14"/>
  <c r="K64" i="14"/>
  <c r="H64" i="14"/>
  <c r="E64" i="14"/>
  <c r="AT63" i="14"/>
  <c r="AU63" i="14" s="1"/>
  <c r="AS63" i="14"/>
  <c r="AR63" i="14"/>
  <c r="AO63" i="14"/>
  <c r="AL63" i="14"/>
  <c r="AI63" i="14"/>
  <c r="AF63" i="14"/>
  <c r="AC63" i="14"/>
  <c r="Z63" i="14"/>
  <c r="W63" i="14"/>
  <c r="T63" i="14"/>
  <c r="Q63" i="14"/>
  <c r="N63" i="14"/>
  <c r="K63" i="14"/>
  <c r="H63" i="14"/>
  <c r="E63" i="14"/>
  <c r="AT62" i="14"/>
  <c r="AS62" i="14"/>
  <c r="AR62" i="14"/>
  <c r="AO62" i="14"/>
  <c r="AL62" i="14"/>
  <c r="AI62" i="14"/>
  <c r="AF62" i="14"/>
  <c r="AC62" i="14"/>
  <c r="Z62" i="14"/>
  <c r="W62" i="14"/>
  <c r="T62" i="14"/>
  <c r="Q62" i="14"/>
  <c r="N62" i="14"/>
  <c r="K62" i="14"/>
  <c r="H62" i="14"/>
  <c r="E62" i="14"/>
  <c r="AT61" i="14"/>
  <c r="AS61" i="14"/>
  <c r="AR61" i="14"/>
  <c r="AO61" i="14"/>
  <c r="AL61" i="14"/>
  <c r="AI61" i="14"/>
  <c r="AF61" i="14"/>
  <c r="AC61" i="14"/>
  <c r="Z61" i="14"/>
  <c r="W61" i="14"/>
  <c r="T61" i="14"/>
  <c r="Q61" i="14"/>
  <c r="N61" i="14"/>
  <c r="K61" i="14"/>
  <c r="H61" i="14"/>
  <c r="E61" i="14"/>
  <c r="AT60" i="14"/>
  <c r="AS60" i="14"/>
  <c r="AR60" i="14"/>
  <c r="AO60" i="14"/>
  <c r="AL60" i="14"/>
  <c r="AI60" i="14"/>
  <c r="AF60" i="14"/>
  <c r="AC60" i="14"/>
  <c r="Z60" i="14"/>
  <c r="W60" i="14"/>
  <c r="T60" i="14"/>
  <c r="Q60" i="14"/>
  <c r="N60" i="14"/>
  <c r="K60" i="14"/>
  <c r="H60" i="14"/>
  <c r="E60" i="14"/>
  <c r="AT59" i="14"/>
  <c r="AS59" i="14"/>
  <c r="AR59" i="14"/>
  <c r="AO59" i="14"/>
  <c r="AL59" i="14"/>
  <c r="AI59" i="14"/>
  <c r="AF59" i="14"/>
  <c r="AC59" i="14"/>
  <c r="Z59" i="14"/>
  <c r="W59" i="14"/>
  <c r="T59" i="14"/>
  <c r="Q59" i="14"/>
  <c r="N59" i="14"/>
  <c r="K59" i="14"/>
  <c r="H59" i="14"/>
  <c r="E59" i="14"/>
  <c r="AT58" i="14"/>
  <c r="AS58" i="14"/>
  <c r="AR58" i="14"/>
  <c r="AO58" i="14"/>
  <c r="AL58" i="14"/>
  <c r="AI58" i="14"/>
  <c r="AF58" i="14"/>
  <c r="AC58" i="14"/>
  <c r="Z58" i="14"/>
  <c r="W58" i="14"/>
  <c r="T58" i="14"/>
  <c r="Q58" i="14"/>
  <c r="N58" i="14"/>
  <c r="K58" i="14"/>
  <c r="H58" i="14"/>
  <c r="E58" i="14"/>
  <c r="AT57" i="14"/>
  <c r="AU57" i="14" s="1"/>
  <c r="AS57" i="14"/>
  <c r="AR57" i="14"/>
  <c r="AO57" i="14"/>
  <c r="AL57" i="14"/>
  <c r="AI57" i="14"/>
  <c r="AF57" i="14"/>
  <c r="AC57" i="14"/>
  <c r="Z57" i="14"/>
  <c r="W57" i="14"/>
  <c r="T57" i="14"/>
  <c r="Q57" i="14"/>
  <c r="N57" i="14"/>
  <c r="K57" i="14"/>
  <c r="H57" i="14"/>
  <c r="E57" i="14"/>
  <c r="AS56" i="14"/>
  <c r="AQ56" i="14"/>
  <c r="AO56" i="14"/>
  <c r="AK56" i="14"/>
  <c r="AI56" i="14"/>
  <c r="AF56" i="14"/>
  <c r="AC56" i="14"/>
  <c r="Z56" i="14"/>
  <c r="V56" i="14"/>
  <c r="T56" i="14"/>
  <c r="Q56" i="14"/>
  <c r="N56" i="14"/>
  <c r="K56" i="14"/>
  <c r="H56" i="14"/>
  <c r="E56" i="14"/>
  <c r="AT55" i="14"/>
  <c r="AS55" i="14"/>
  <c r="AR55" i="14"/>
  <c r="AO55" i="14"/>
  <c r="AL55" i="14"/>
  <c r="AI55" i="14"/>
  <c r="AF55" i="14"/>
  <c r="AC55" i="14"/>
  <c r="Z55" i="14"/>
  <c r="W55" i="14"/>
  <c r="T55" i="14"/>
  <c r="Q55" i="14"/>
  <c r="N55" i="14"/>
  <c r="K55" i="14"/>
  <c r="H55" i="14"/>
  <c r="E55" i="14"/>
  <c r="AT54" i="14"/>
  <c r="AU54" i="14" s="1"/>
  <c r="AS54" i="14"/>
  <c r="AR54" i="14"/>
  <c r="AO54" i="14"/>
  <c r="AL54" i="14"/>
  <c r="AI54" i="14"/>
  <c r="AF54" i="14"/>
  <c r="AC54" i="14"/>
  <c r="Z54" i="14"/>
  <c r="W54" i="14"/>
  <c r="T54" i="14"/>
  <c r="Q54" i="14"/>
  <c r="N54" i="14"/>
  <c r="K54" i="14"/>
  <c r="H54" i="14"/>
  <c r="E54" i="14"/>
  <c r="AT53" i="14"/>
  <c r="AS53" i="14"/>
  <c r="AR53" i="14"/>
  <c r="AO53" i="14"/>
  <c r="AL53" i="14"/>
  <c r="AI53" i="14"/>
  <c r="AF53" i="14"/>
  <c r="AC53" i="14"/>
  <c r="Z53" i="14"/>
  <c r="W53" i="14"/>
  <c r="T53" i="14"/>
  <c r="Q53" i="14"/>
  <c r="N53" i="14"/>
  <c r="K53" i="14"/>
  <c r="H53" i="14"/>
  <c r="E53" i="14"/>
  <c r="AT52" i="14"/>
  <c r="AS52" i="14"/>
  <c r="AR52" i="14"/>
  <c r="AO52" i="14"/>
  <c r="AL52" i="14"/>
  <c r="AI52" i="14"/>
  <c r="AF52" i="14"/>
  <c r="AC52" i="14"/>
  <c r="Z52" i="14"/>
  <c r="W52" i="14"/>
  <c r="T52" i="14"/>
  <c r="Q52" i="14"/>
  <c r="N52" i="14"/>
  <c r="K52" i="14"/>
  <c r="H52" i="14"/>
  <c r="E52" i="14"/>
  <c r="AT51" i="14"/>
  <c r="AS51" i="14"/>
  <c r="AR51" i="14"/>
  <c r="AO51" i="14"/>
  <c r="AL51" i="14"/>
  <c r="AI51" i="14"/>
  <c r="AF51" i="14"/>
  <c r="AC51" i="14"/>
  <c r="Z51" i="14"/>
  <c r="W51" i="14"/>
  <c r="T51" i="14"/>
  <c r="Q51" i="14"/>
  <c r="N51" i="14"/>
  <c r="K51" i="14"/>
  <c r="H51" i="14"/>
  <c r="E51" i="14"/>
  <c r="AT50" i="14"/>
  <c r="AS50" i="14"/>
  <c r="AR50" i="14"/>
  <c r="AO50" i="14"/>
  <c r="AL50" i="14"/>
  <c r="AI50" i="14"/>
  <c r="AF50" i="14"/>
  <c r="AC50" i="14"/>
  <c r="Z50" i="14"/>
  <c r="W50" i="14"/>
  <c r="T50" i="14"/>
  <c r="Q50" i="14"/>
  <c r="N50" i="14"/>
  <c r="K50" i="14"/>
  <c r="H50" i="14"/>
  <c r="E50" i="14"/>
  <c r="AT49" i="14"/>
  <c r="AS49" i="14"/>
  <c r="AR49" i="14"/>
  <c r="AO49" i="14"/>
  <c r="AL49" i="14"/>
  <c r="AI49" i="14"/>
  <c r="AF49" i="14"/>
  <c r="AC49" i="14"/>
  <c r="Z49" i="14"/>
  <c r="W49" i="14"/>
  <c r="T49" i="14"/>
  <c r="Q49" i="14"/>
  <c r="N49" i="14"/>
  <c r="K49" i="14"/>
  <c r="H49" i="14"/>
  <c r="E49" i="14"/>
  <c r="AT48" i="14"/>
  <c r="AS48" i="14"/>
  <c r="AR48" i="14"/>
  <c r="AO48" i="14"/>
  <c r="AL48" i="14"/>
  <c r="AI48" i="14"/>
  <c r="AF48" i="14"/>
  <c r="AC48" i="14"/>
  <c r="Z48" i="14"/>
  <c r="W48" i="14"/>
  <c r="T48" i="14"/>
  <c r="Q48" i="14"/>
  <c r="N48" i="14"/>
  <c r="K48" i="14"/>
  <c r="H48" i="14"/>
  <c r="E48" i="14"/>
  <c r="AT47" i="14"/>
  <c r="AS47" i="14"/>
  <c r="AR47" i="14"/>
  <c r="AO47" i="14"/>
  <c r="AL47" i="14"/>
  <c r="AI47" i="14"/>
  <c r="AF47" i="14"/>
  <c r="AC47" i="14"/>
  <c r="Z47" i="14"/>
  <c r="W47" i="14"/>
  <c r="T47" i="14"/>
  <c r="Q47" i="14"/>
  <c r="N47" i="14"/>
  <c r="K47" i="14"/>
  <c r="H47" i="14"/>
  <c r="E47" i="14"/>
  <c r="AT46" i="14"/>
  <c r="AS46" i="14"/>
  <c r="AR46" i="14"/>
  <c r="AO46" i="14"/>
  <c r="AL46" i="14"/>
  <c r="AI46" i="14"/>
  <c r="AF46" i="14"/>
  <c r="AC46" i="14"/>
  <c r="Z46" i="14"/>
  <c r="W46" i="14"/>
  <c r="T46" i="14"/>
  <c r="Q46" i="14"/>
  <c r="N46" i="14"/>
  <c r="K46" i="14"/>
  <c r="H46" i="14"/>
  <c r="E46" i="14"/>
  <c r="AT45" i="14"/>
  <c r="AS45" i="14"/>
  <c r="AR45" i="14"/>
  <c r="AO45" i="14"/>
  <c r="AL45" i="14"/>
  <c r="AI45" i="14"/>
  <c r="AF45" i="14"/>
  <c r="AC45" i="14"/>
  <c r="Z45" i="14"/>
  <c r="W45" i="14"/>
  <c r="T45" i="14"/>
  <c r="Q45" i="14"/>
  <c r="N45" i="14"/>
  <c r="K45" i="14"/>
  <c r="H45" i="14"/>
  <c r="E45" i="14"/>
  <c r="AT44" i="14"/>
  <c r="AS44" i="14"/>
  <c r="AR44" i="14"/>
  <c r="AO44" i="14"/>
  <c r="AL44" i="14"/>
  <c r="AI44" i="14"/>
  <c r="AF44" i="14"/>
  <c r="AC44" i="14"/>
  <c r="Z44" i="14"/>
  <c r="W44" i="14"/>
  <c r="T44" i="14"/>
  <c r="Q44" i="14"/>
  <c r="N44" i="14"/>
  <c r="K44" i="14"/>
  <c r="H44" i="14"/>
  <c r="E44" i="14"/>
  <c r="AT43" i="14"/>
  <c r="AS43" i="14"/>
  <c r="AR43" i="14"/>
  <c r="AO43" i="14"/>
  <c r="AL43" i="14"/>
  <c r="AI43" i="14"/>
  <c r="AF43" i="14"/>
  <c r="AC43" i="14"/>
  <c r="Z43" i="14"/>
  <c r="W43" i="14"/>
  <c r="T43" i="14"/>
  <c r="Q43" i="14"/>
  <c r="N43" i="14"/>
  <c r="K43" i="14"/>
  <c r="H43" i="14"/>
  <c r="E43" i="14"/>
  <c r="AT42" i="14"/>
  <c r="AS42" i="14"/>
  <c r="AR42" i="14"/>
  <c r="AO42" i="14"/>
  <c r="AL42" i="14"/>
  <c r="AI42" i="14"/>
  <c r="AF42" i="14"/>
  <c r="AC42" i="14"/>
  <c r="Z42" i="14"/>
  <c r="W42" i="14"/>
  <c r="T42" i="14"/>
  <c r="Q42" i="14"/>
  <c r="N42" i="14"/>
  <c r="K42" i="14"/>
  <c r="H42" i="14"/>
  <c r="E42" i="14"/>
  <c r="AT41" i="14"/>
  <c r="AS41" i="14"/>
  <c r="AR41" i="14"/>
  <c r="AO41" i="14"/>
  <c r="AL41" i="14"/>
  <c r="AI41" i="14"/>
  <c r="AF41" i="14"/>
  <c r="AC41" i="14"/>
  <c r="Z41" i="14"/>
  <c r="W41" i="14"/>
  <c r="T41" i="14"/>
  <c r="Q41" i="14"/>
  <c r="N41" i="14"/>
  <c r="K41" i="14"/>
  <c r="H41" i="14"/>
  <c r="E41" i="14"/>
  <c r="AT40" i="14"/>
  <c r="AU40" i="14" s="1"/>
  <c r="AS40" i="14"/>
  <c r="AR40" i="14"/>
  <c r="AO40" i="14"/>
  <c r="AL40" i="14"/>
  <c r="AI40" i="14"/>
  <c r="AF40" i="14"/>
  <c r="AC40" i="14"/>
  <c r="Z40" i="14"/>
  <c r="W40" i="14"/>
  <c r="T40" i="14"/>
  <c r="Q40" i="14"/>
  <c r="N40" i="14"/>
  <c r="K40" i="14"/>
  <c r="H40" i="14"/>
  <c r="E40" i="14"/>
  <c r="AT39" i="14"/>
  <c r="AS39" i="14"/>
  <c r="AR39" i="14"/>
  <c r="AO39" i="14"/>
  <c r="AL39" i="14"/>
  <c r="AI39" i="14"/>
  <c r="AF39" i="14"/>
  <c r="AC39" i="14"/>
  <c r="Z39" i="14"/>
  <c r="W39" i="14"/>
  <c r="T39" i="14"/>
  <c r="Q39" i="14"/>
  <c r="N39" i="14"/>
  <c r="K39" i="14"/>
  <c r="H39" i="14"/>
  <c r="E39" i="14"/>
  <c r="AT38" i="14"/>
  <c r="AS38" i="14"/>
  <c r="AR38" i="14"/>
  <c r="AO38" i="14"/>
  <c r="AL38" i="14"/>
  <c r="AI38" i="14"/>
  <c r="AF38" i="14"/>
  <c r="AC38" i="14"/>
  <c r="Z38" i="14"/>
  <c r="W38" i="14"/>
  <c r="T38" i="14"/>
  <c r="Q38" i="14"/>
  <c r="N38" i="14"/>
  <c r="K38" i="14"/>
  <c r="H38" i="14"/>
  <c r="E38" i="14"/>
  <c r="AT37" i="14"/>
  <c r="AS37" i="14"/>
  <c r="AR37" i="14"/>
  <c r="AO37" i="14"/>
  <c r="AL37" i="14"/>
  <c r="AI37" i="14"/>
  <c r="AF37" i="14"/>
  <c r="AC37" i="14"/>
  <c r="Z37" i="14"/>
  <c r="W37" i="14"/>
  <c r="T37" i="14"/>
  <c r="Q37" i="14"/>
  <c r="N37" i="14"/>
  <c r="K37" i="14"/>
  <c r="H37" i="14"/>
  <c r="E37" i="14"/>
  <c r="AT36" i="14"/>
  <c r="AS36" i="14"/>
  <c r="AR36" i="14"/>
  <c r="AO36" i="14"/>
  <c r="AL36" i="14"/>
  <c r="AI36" i="14"/>
  <c r="AF36" i="14"/>
  <c r="AC36" i="14"/>
  <c r="Z36" i="14"/>
  <c r="W36" i="14"/>
  <c r="T36" i="14"/>
  <c r="Q36" i="14"/>
  <c r="N36" i="14"/>
  <c r="K36" i="14"/>
  <c r="H36" i="14"/>
  <c r="E36" i="14"/>
  <c r="AT35" i="14"/>
  <c r="AU35" i="14" s="1"/>
  <c r="AS35" i="14"/>
  <c r="AR35" i="14"/>
  <c r="AO35" i="14"/>
  <c r="AL35" i="14"/>
  <c r="AI35" i="14"/>
  <c r="AF35" i="14"/>
  <c r="AC35" i="14"/>
  <c r="Z35" i="14"/>
  <c r="W35" i="14"/>
  <c r="T35" i="14"/>
  <c r="Q35" i="14"/>
  <c r="N35" i="14"/>
  <c r="K35" i="14"/>
  <c r="H35" i="14"/>
  <c r="E35" i="14"/>
  <c r="AT34" i="14"/>
  <c r="AS34" i="14"/>
  <c r="AR34" i="14"/>
  <c r="AO34" i="14"/>
  <c r="AL34" i="14"/>
  <c r="AI34" i="14"/>
  <c r="AF34" i="14"/>
  <c r="AC34" i="14"/>
  <c r="Z34" i="14"/>
  <c r="W34" i="14"/>
  <c r="T34" i="14"/>
  <c r="Q34" i="14"/>
  <c r="N34" i="14"/>
  <c r="K34" i="14"/>
  <c r="H34" i="14"/>
  <c r="E34" i="14"/>
  <c r="AT33" i="14"/>
  <c r="AS33" i="14"/>
  <c r="AR33" i="14"/>
  <c r="AO33" i="14"/>
  <c r="AL33" i="14"/>
  <c r="AI33" i="14"/>
  <c r="AF33" i="14"/>
  <c r="AC33" i="14"/>
  <c r="Z33" i="14"/>
  <c r="W33" i="14"/>
  <c r="T33" i="14"/>
  <c r="Q33" i="14"/>
  <c r="N33" i="14"/>
  <c r="K33" i="14"/>
  <c r="H33" i="14"/>
  <c r="E33" i="14"/>
  <c r="AT32" i="14"/>
  <c r="AU32" i="14" s="1"/>
  <c r="AS32" i="14"/>
  <c r="AR32" i="14"/>
  <c r="AO32" i="14"/>
  <c r="AL32" i="14"/>
  <c r="AI32" i="14"/>
  <c r="AF32" i="14"/>
  <c r="AC32" i="14"/>
  <c r="Z32" i="14"/>
  <c r="W32" i="14"/>
  <c r="T32" i="14"/>
  <c r="Q32" i="14"/>
  <c r="N32" i="14"/>
  <c r="K32" i="14"/>
  <c r="H32" i="14"/>
  <c r="E32" i="14"/>
  <c r="AT31" i="14"/>
  <c r="AU31" i="14" s="1"/>
  <c r="AS31" i="14"/>
  <c r="AR31" i="14"/>
  <c r="AO31" i="14"/>
  <c r="AL31" i="14"/>
  <c r="AI31" i="14"/>
  <c r="AF31" i="14"/>
  <c r="AC31" i="14"/>
  <c r="Z31" i="14"/>
  <c r="W31" i="14"/>
  <c r="T31" i="14"/>
  <c r="Q31" i="14"/>
  <c r="N31" i="14"/>
  <c r="K31" i="14"/>
  <c r="H31" i="14"/>
  <c r="E31" i="14"/>
  <c r="AT30" i="14"/>
  <c r="AS30" i="14"/>
  <c r="AR30" i="14"/>
  <c r="AO30" i="14"/>
  <c r="AL30" i="14"/>
  <c r="AI30" i="14"/>
  <c r="AF30" i="14"/>
  <c r="AC30" i="14"/>
  <c r="Z30" i="14"/>
  <c r="W30" i="14"/>
  <c r="T30" i="14"/>
  <c r="Q30" i="14"/>
  <c r="N30" i="14"/>
  <c r="K30" i="14"/>
  <c r="H30" i="14"/>
  <c r="E30" i="14"/>
  <c r="AT29" i="14"/>
  <c r="AS29" i="14"/>
  <c r="AR29" i="14"/>
  <c r="AO29" i="14"/>
  <c r="AL29" i="14"/>
  <c r="AI29" i="14"/>
  <c r="AF29" i="14"/>
  <c r="AC29" i="14"/>
  <c r="Z29" i="14"/>
  <c r="W29" i="14"/>
  <c r="T29" i="14"/>
  <c r="Q29" i="14"/>
  <c r="N29" i="14"/>
  <c r="K29" i="14"/>
  <c r="H29" i="14"/>
  <c r="E29" i="14"/>
  <c r="AT28" i="14"/>
  <c r="AU28" i="14" s="1"/>
  <c r="AS28" i="14"/>
  <c r="AR28" i="14"/>
  <c r="AO28" i="14"/>
  <c r="AL28" i="14"/>
  <c r="AI28" i="14"/>
  <c r="AF28" i="14"/>
  <c r="AC28" i="14"/>
  <c r="Z28" i="14"/>
  <c r="W28" i="14"/>
  <c r="T28" i="14"/>
  <c r="Q28" i="14"/>
  <c r="N28" i="14"/>
  <c r="K28" i="14"/>
  <c r="H28" i="14"/>
  <c r="E28" i="14"/>
  <c r="AT27" i="14"/>
  <c r="AS27" i="14"/>
  <c r="AR27" i="14"/>
  <c r="AO27" i="14"/>
  <c r="AL27" i="14"/>
  <c r="AI27" i="14"/>
  <c r="AF27" i="14"/>
  <c r="AC27" i="14"/>
  <c r="Z27" i="14"/>
  <c r="W27" i="14"/>
  <c r="T27" i="14"/>
  <c r="Q27" i="14"/>
  <c r="N27" i="14"/>
  <c r="K27" i="14"/>
  <c r="H27" i="14"/>
  <c r="E27" i="14"/>
  <c r="AT26" i="14"/>
  <c r="AU26" i="14" s="1"/>
  <c r="AS26" i="14"/>
  <c r="AR26" i="14"/>
  <c r="AO26" i="14"/>
  <c r="AL26" i="14"/>
  <c r="AI26" i="14"/>
  <c r="AF26" i="14"/>
  <c r="AC26" i="14"/>
  <c r="Z26" i="14"/>
  <c r="W26" i="14"/>
  <c r="T26" i="14"/>
  <c r="Q26" i="14"/>
  <c r="N26" i="14"/>
  <c r="K26" i="14"/>
  <c r="H26" i="14"/>
  <c r="E26" i="14"/>
  <c r="AT25" i="14"/>
  <c r="AS25" i="14"/>
  <c r="AR25" i="14"/>
  <c r="AO25" i="14"/>
  <c r="AL25" i="14"/>
  <c r="AI25" i="14"/>
  <c r="AF25" i="14"/>
  <c r="AC25" i="14"/>
  <c r="Z25" i="14"/>
  <c r="W25" i="14"/>
  <c r="T25" i="14"/>
  <c r="Q25" i="14"/>
  <c r="N25" i="14"/>
  <c r="K25" i="14"/>
  <c r="H25" i="14"/>
  <c r="E25" i="14"/>
  <c r="AT24" i="14"/>
  <c r="AS24" i="14"/>
  <c r="AR24" i="14"/>
  <c r="AO24" i="14"/>
  <c r="AL24" i="14"/>
  <c r="AI24" i="14"/>
  <c r="AF24" i="14"/>
  <c r="AC24" i="14"/>
  <c r="Z24" i="14"/>
  <c r="W24" i="14"/>
  <c r="T24" i="14"/>
  <c r="Q24" i="14"/>
  <c r="N24" i="14"/>
  <c r="K24" i="14"/>
  <c r="H24" i="14"/>
  <c r="E24" i="14"/>
  <c r="AT23" i="14"/>
  <c r="AS23" i="14"/>
  <c r="AR23" i="14"/>
  <c r="AO23" i="14"/>
  <c r="AL23" i="14"/>
  <c r="AI23" i="14"/>
  <c r="AF23" i="14"/>
  <c r="AC23" i="14"/>
  <c r="Z23" i="14"/>
  <c r="W23" i="14"/>
  <c r="T23" i="14"/>
  <c r="Q23" i="14"/>
  <c r="N23" i="14"/>
  <c r="K23" i="14"/>
  <c r="H23" i="14"/>
  <c r="E23" i="14"/>
  <c r="AT22" i="14"/>
  <c r="AU22" i="14" s="1"/>
  <c r="AS22" i="14"/>
  <c r="AR22" i="14"/>
  <c r="AO22" i="14"/>
  <c r="AL22" i="14"/>
  <c r="AI22" i="14"/>
  <c r="AF22" i="14"/>
  <c r="AC22" i="14"/>
  <c r="Z22" i="14"/>
  <c r="W22" i="14"/>
  <c r="T22" i="14"/>
  <c r="Q22" i="14"/>
  <c r="N22" i="14"/>
  <c r="K22" i="14"/>
  <c r="H22" i="14"/>
  <c r="E22" i="14"/>
  <c r="AT21" i="14"/>
  <c r="AS21" i="14"/>
  <c r="AR21" i="14"/>
  <c r="AO21" i="14"/>
  <c r="AL21" i="14"/>
  <c r="AI21" i="14"/>
  <c r="AF21" i="14"/>
  <c r="AC21" i="14"/>
  <c r="Z21" i="14"/>
  <c r="W21" i="14"/>
  <c r="T21" i="14"/>
  <c r="Q21" i="14"/>
  <c r="N21" i="14"/>
  <c r="K21" i="14"/>
  <c r="H21" i="14"/>
  <c r="E21" i="14"/>
  <c r="AT20" i="14"/>
  <c r="AU20" i="14" s="1"/>
  <c r="AS20" i="14"/>
  <c r="AR20" i="14"/>
  <c r="AO20" i="14"/>
  <c r="AL20" i="14"/>
  <c r="AI20" i="14"/>
  <c r="AF20" i="14"/>
  <c r="AC20" i="14"/>
  <c r="Z20" i="14"/>
  <c r="W20" i="14"/>
  <c r="T20" i="14"/>
  <c r="Q20" i="14"/>
  <c r="N20" i="14"/>
  <c r="K20" i="14"/>
  <c r="H20" i="14"/>
  <c r="E20" i="14"/>
  <c r="AT19" i="14"/>
  <c r="AU19" i="14" s="1"/>
  <c r="AS19" i="14"/>
  <c r="AR19" i="14"/>
  <c r="AO19" i="14"/>
  <c r="AL19" i="14"/>
  <c r="AI19" i="14"/>
  <c r="AF19" i="14"/>
  <c r="AC19" i="14"/>
  <c r="Z19" i="14"/>
  <c r="W19" i="14"/>
  <c r="T19" i="14"/>
  <c r="Q19" i="14"/>
  <c r="N19" i="14"/>
  <c r="K19" i="14"/>
  <c r="H19" i="14"/>
  <c r="E19" i="14"/>
  <c r="AT18" i="14"/>
  <c r="AU18" i="14" s="1"/>
  <c r="AS18" i="14"/>
  <c r="AR18" i="14"/>
  <c r="AO18" i="14"/>
  <c r="AL18" i="14"/>
  <c r="AI18" i="14"/>
  <c r="AF18" i="14"/>
  <c r="AC18" i="14"/>
  <c r="Z18" i="14"/>
  <c r="W18" i="14"/>
  <c r="T18" i="14"/>
  <c r="Q18" i="14"/>
  <c r="N18" i="14"/>
  <c r="K18" i="14"/>
  <c r="H18" i="14"/>
  <c r="E18" i="14"/>
  <c r="AT17" i="14"/>
  <c r="AS17" i="14"/>
  <c r="AR17" i="14"/>
  <c r="AO17" i="14"/>
  <c r="AL17" i="14"/>
  <c r="AI17" i="14"/>
  <c r="AF17" i="14"/>
  <c r="AC17" i="14"/>
  <c r="Z17" i="14"/>
  <c r="W17" i="14"/>
  <c r="T17" i="14"/>
  <c r="Q17" i="14"/>
  <c r="N17" i="14"/>
  <c r="K17" i="14"/>
  <c r="H17" i="14"/>
  <c r="E17" i="14"/>
  <c r="AT16" i="14"/>
  <c r="AS16" i="14"/>
  <c r="AR16" i="14"/>
  <c r="AO16" i="14"/>
  <c r="AL16" i="14"/>
  <c r="AI16" i="14"/>
  <c r="AF16" i="14"/>
  <c r="AC16" i="14"/>
  <c r="Z16" i="14"/>
  <c r="W16" i="14"/>
  <c r="T16" i="14"/>
  <c r="Q16" i="14"/>
  <c r="N16" i="14"/>
  <c r="K16" i="14"/>
  <c r="H16" i="14"/>
  <c r="E16" i="14"/>
  <c r="AT15" i="14"/>
  <c r="AS15" i="14"/>
  <c r="AR15" i="14"/>
  <c r="AO15" i="14"/>
  <c r="AL15" i="14"/>
  <c r="AI15" i="14"/>
  <c r="AF15" i="14"/>
  <c r="AC15" i="14"/>
  <c r="Z15" i="14"/>
  <c r="W15" i="14"/>
  <c r="T15" i="14"/>
  <c r="Q15" i="14"/>
  <c r="N15" i="14"/>
  <c r="K15" i="14"/>
  <c r="H15" i="14"/>
  <c r="E15" i="14"/>
  <c r="AT14" i="14"/>
  <c r="AS14" i="14"/>
  <c r="AR14" i="14"/>
  <c r="AO14" i="14"/>
  <c r="AL14" i="14"/>
  <c r="AI14" i="14"/>
  <c r="AF14" i="14"/>
  <c r="AC14" i="14"/>
  <c r="Z14" i="14"/>
  <c r="W14" i="14"/>
  <c r="T14" i="14"/>
  <c r="Q14" i="14"/>
  <c r="N14" i="14"/>
  <c r="K14" i="14"/>
  <c r="H14" i="14"/>
  <c r="E14" i="14"/>
  <c r="AT13" i="14"/>
  <c r="AU13" i="14" s="1"/>
  <c r="AS13" i="14"/>
  <c r="AR13" i="14"/>
  <c r="AO13" i="14"/>
  <c r="AL13" i="14"/>
  <c r="AI13" i="14"/>
  <c r="AF13" i="14"/>
  <c r="AC13" i="14"/>
  <c r="Z13" i="14"/>
  <c r="W13" i="14"/>
  <c r="T13" i="14"/>
  <c r="Q13" i="14"/>
  <c r="N13" i="14"/>
  <c r="K13" i="14"/>
  <c r="H13" i="14"/>
  <c r="E13" i="14"/>
  <c r="AT12" i="14"/>
  <c r="AS12" i="14"/>
  <c r="AR12" i="14"/>
  <c r="AO12" i="14"/>
  <c r="AL12" i="14"/>
  <c r="AI12" i="14"/>
  <c r="AF12" i="14"/>
  <c r="AC12" i="14"/>
  <c r="Z12" i="14"/>
  <c r="W12" i="14"/>
  <c r="T12" i="14"/>
  <c r="Q12" i="14"/>
  <c r="N12" i="14"/>
  <c r="K12" i="14"/>
  <c r="H12" i="14"/>
  <c r="E12" i="14"/>
  <c r="AT11" i="14"/>
  <c r="AS11" i="14"/>
  <c r="AR11" i="14"/>
  <c r="AO11" i="14"/>
  <c r="AL11" i="14"/>
  <c r="AI11" i="14"/>
  <c r="AF11" i="14"/>
  <c r="AC11" i="14"/>
  <c r="Z11" i="14"/>
  <c r="W11" i="14"/>
  <c r="T11" i="14"/>
  <c r="Q11" i="14"/>
  <c r="N11" i="14"/>
  <c r="K11" i="14"/>
  <c r="H11" i="14"/>
  <c r="E11" i="14"/>
  <c r="AT10" i="14"/>
  <c r="AS10" i="14"/>
  <c r="AR10" i="14"/>
  <c r="AO10" i="14"/>
  <c r="AL10" i="14"/>
  <c r="AI10" i="14"/>
  <c r="AF10" i="14"/>
  <c r="AC10" i="14"/>
  <c r="Z10" i="14"/>
  <c r="W10" i="14"/>
  <c r="T10" i="14"/>
  <c r="Q10" i="14"/>
  <c r="N10" i="14"/>
  <c r="K10" i="14"/>
  <c r="H10" i="14"/>
  <c r="E10" i="14"/>
  <c r="AT9" i="14"/>
  <c r="AS9" i="14"/>
  <c r="AR9" i="14"/>
  <c r="AO9" i="14"/>
  <c r="AL9" i="14"/>
  <c r="AI9" i="14"/>
  <c r="AF9" i="14"/>
  <c r="AC9" i="14"/>
  <c r="Z9" i="14"/>
  <c r="W9" i="14"/>
  <c r="T9" i="14"/>
  <c r="Q9" i="14"/>
  <c r="N9" i="14"/>
  <c r="K9" i="14"/>
  <c r="H9" i="14"/>
  <c r="E9" i="14"/>
  <c r="AS8" i="14"/>
  <c r="AQ8" i="14"/>
  <c r="AL8" i="14"/>
  <c r="AH8" i="14"/>
  <c r="AE8" i="14"/>
  <c r="AC8" i="14"/>
  <c r="Y8" i="14"/>
  <c r="V8" i="14"/>
  <c r="S8" i="14"/>
  <c r="P8" i="14"/>
  <c r="M8" i="14"/>
  <c r="K8" i="14"/>
  <c r="H8" i="14"/>
  <c r="E8" i="14"/>
  <c r="AT7" i="14"/>
  <c r="AS7" i="14"/>
  <c r="AR7" i="14"/>
  <c r="AO7" i="14"/>
  <c r="AL7" i="14"/>
  <c r="AI7" i="14"/>
  <c r="AF7" i="14"/>
  <c r="AC7" i="14"/>
  <c r="Z7" i="14"/>
  <c r="W7" i="14"/>
  <c r="T7" i="14"/>
  <c r="Q7" i="14"/>
  <c r="N7" i="14"/>
  <c r="K7" i="14"/>
  <c r="H7" i="14"/>
  <c r="E7" i="14"/>
  <c r="AT6" i="14"/>
  <c r="AS6" i="14"/>
  <c r="AR6" i="14"/>
  <c r="AO6" i="14"/>
  <c r="AL6" i="14"/>
  <c r="AI6" i="14"/>
  <c r="AF6" i="14"/>
  <c r="AC6" i="14"/>
  <c r="Z6" i="14"/>
  <c r="W6" i="14"/>
  <c r="T6" i="14"/>
  <c r="Q6" i="14"/>
  <c r="N6" i="14"/>
  <c r="K6" i="14"/>
  <c r="H6" i="14"/>
  <c r="E6" i="14"/>
  <c r="AW72" i="14" l="1"/>
  <c r="AW133" i="14"/>
  <c r="AW126" i="14"/>
  <c r="AW101" i="14"/>
  <c r="AW124" i="14"/>
  <c r="AW17" i="14"/>
  <c r="AW24" i="14"/>
  <c r="AW42" i="14"/>
  <c r="AW47" i="14"/>
  <c r="AW51" i="14"/>
  <c r="AW56" i="14"/>
  <c r="AW87" i="14"/>
  <c r="AW94" i="14"/>
  <c r="AW102" i="14"/>
  <c r="AW108" i="14"/>
  <c r="AW76" i="14"/>
  <c r="AX30" i="14"/>
  <c r="AX126" i="14"/>
  <c r="AX24" i="14"/>
  <c r="AX47" i="14"/>
  <c r="AX65" i="14"/>
  <c r="AW65" i="14"/>
  <c r="AY10" i="14"/>
  <c r="AX123" i="14"/>
  <c r="AX124" i="14"/>
  <c r="AY126" i="14"/>
  <c r="AX108" i="14"/>
  <c r="AX87" i="14"/>
  <c r="AX102" i="14"/>
  <c r="AX39" i="14"/>
  <c r="AX56" i="14"/>
  <c r="AX133" i="14"/>
  <c r="AX136" i="14"/>
  <c r="AY108" i="14"/>
  <c r="AY23" i="14"/>
  <c r="AY42" i="14"/>
  <c r="AY60" i="14"/>
  <c r="AY78" i="14"/>
  <c r="AY136" i="14"/>
  <c r="AX42" i="14"/>
  <c r="AY123" i="14"/>
  <c r="AX23" i="14"/>
  <c r="AY30" i="14"/>
  <c r="AY124" i="14"/>
  <c r="AY24" i="14"/>
  <c r="AY56" i="14"/>
  <c r="AY129" i="14"/>
  <c r="AY133" i="14"/>
  <c r="AZ60" i="14"/>
  <c r="AZ61" i="14"/>
  <c r="AZ84" i="14"/>
  <c r="AZ133" i="14"/>
  <c r="AZ136" i="14"/>
  <c r="BB121" i="14"/>
  <c r="AZ126" i="14"/>
  <c r="AZ128" i="14"/>
  <c r="BA133" i="14"/>
  <c r="BA136" i="14"/>
  <c r="AZ23" i="14"/>
  <c r="AZ24" i="14"/>
  <c r="BA71" i="14"/>
  <c r="BB108" i="14"/>
  <c r="AZ123" i="14"/>
  <c r="BA23" i="14"/>
  <c r="BA24" i="14"/>
  <c r="BB36" i="14"/>
  <c r="BB78" i="14"/>
  <c r="BA124" i="14"/>
  <c r="BA126" i="14"/>
  <c r="BB136" i="14"/>
  <c r="AZ124" i="14"/>
  <c r="BB24" i="14"/>
  <c r="BB56" i="14"/>
  <c r="BA123" i="14"/>
  <c r="BA87" i="14"/>
  <c r="BA102" i="14"/>
  <c r="BA121" i="14"/>
  <c r="BB126" i="14"/>
  <c r="BC24" i="14"/>
  <c r="BB123" i="14"/>
  <c r="BB124" i="14"/>
  <c r="BC126" i="14"/>
  <c r="BB10" i="14"/>
  <c r="BB79" i="14"/>
  <c r="BB139" i="14"/>
  <c r="BA36" i="14"/>
  <c r="BB67" i="14"/>
  <c r="BB133" i="14"/>
  <c r="BC62" i="14"/>
  <c r="BC76" i="14"/>
  <c r="BC133" i="14"/>
  <c r="BC136" i="14"/>
  <c r="BB85" i="14"/>
  <c r="BB87" i="14"/>
  <c r="BB102" i="14"/>
  <c r="BC42" i="14"/>
  <c r="BC56" i="14"/>
  <c r="BD133" i="14"/>
  <c r="BF121" i="14"/>
  <c r="BD126" i="14"/>
  <c r="BE130" i="14"/>
  <c r="BE136" i="14"/>
  <c r="BC108" i="14"/>
  <c r="BC121" i="14"/>
  <c r="BC87" i="14"/>
  <c r="BD62" i="14"/>
  <c r="BD64" i="14"/>
  <c r="BD69" i="14"/>
  <c r="BE108" i="14"/>
  <c r="BE121" i="14"/>
  <c r="BD136" i="14"/>
  <c r="BD24" i="14"/>
  <c r="BD42" i="14"/>
  <c r="BD108" i="14"/>
  <c r="BD114" i="14"/>
  <c r="BD121" i="14"/>
  <c r="BE23" i="14"/>
  <c r="BE36" i="14"/>
  <c r="BF69" i="14"/>
  <c r="BE78" i="14"/>
  <c r="BG101" i="14"/>
  <c r="BE128" i="14"/>
  <c r="BD128" i="14"/>
  <c r="BE87" i="14"/>
  <c r="BE114" i="14"/>
  <c r="BE9" i="14"/>
  <c r="BE10" i="14"/>
  <c r="BE47" i="14"/>
  <c r="BE126" i="14"/>
  <c r="BF84" i="14"/>
  <c r="BF78" i="14"/>
  <c r="BF130" i="14"/>
  <c r="BF9" i="14"/>
  <c r="BF10" i="14"/>
  <c r="BF24" i="14"/>
  <c r="BG60" i="14"/>
  <c r="BF126" i="14"/>
  <c r="BF128" i="14"/>
  <c r="BE133" i="14"/>
  <c r="BF102" i="14"/>
  <c r="BF122" i="14"/>
  <c r="BE69" i="14"/>
  <c r="BF123" i="14"/>
  <c r="BF87" i="14"/>
  <c r="BF108" i="14"/>
  <c r="BF60" i="14"/>
  <c r="BF76" i="14"/>
  <c r="BF136" i="14"/>
  <c r="BG23" i="14"/>
  <c r="BG24" i="14"/>
  <c r="BG49" i="14"/>
  <c r="BG126" i="14"/>
  <c r="BG128" i="14"/>
  <c r="BG123" i="14"/>
  <c r="BG102" i="14"/>
  <c r="BG108" i="14"/>
  <c r="BG121" i="14"/>
  <c r="BG69" i="14"/>
  <c r="BG76" i="14"/>
  <c r="BG84" i="14"/>
  <c r="BG133" i="14"/>
  <c r="AS142" i="14"/>
  <c r="AU121" i="14"/>
  <c r="AU133" i="14"/>
  <c r="AU139" i="14"/>
  <c r="AU102" i="14"/>
  <c r="AU106" i="14"/>
  <c r="AU125" i="14"/>
  <c r="AU128" i="14"/>
  <c r="AU108" i="14"/>
  <c r="AU109" i="14"/>
  <c r="AU110" i="14"/>
  <c r="AU118" i="14"/>
  <c r="AT56" i="14"/>
  <c r="AU64" i="14"/>
  <c r="AU69" i="14"/>
  <c r="AU123" i="14"/>
  <c r="AU39" i="14"/>
  <c r="AU43" i="14"/>
  <c r="AU73" i="14"/>
  <c r="AU75" i="14"/>
  <c r="AU77" i="14"/>
  <c r="AU79" i="14"/>
  <c r="AU48" i="14"/>
  <c r="AU52" i="14"/>
  <c r="AU55" i="14"/>
  <c r="AU114" i="14"/>
  <c r="AU115" i="14"/>
  <c r="AU136" i="14"/>
  <c r="AU138" i="14"/>
  <c r="AU24" i="14"/>
  <c r="AU27" i="14"/>
  <c r="AU60" i="14"/>
  <c r="AU61" i="14"/>
  <c r="AU92" i="14"/>
  <c r="AU130" i="14"/>
  <c r="AU44" i="14"/>
  <c r="AL56" i="14"/>
  <c r="AI85" i="14"/>
  <c r="AU87" i="14"/>
  <c r="AU97" i="14"/>
  <c r="AU105" i="14"/>
  <c r="AU107" i="14"/>
  <c r="AU126" i="14"/>
  <c r="AU127" i="14"/>
  <c r="AU132" i="14"/>
  <c r="AU23" i="14"/>
  <c r="AU58" i="14"/>
  <c r="AU59" i="14"/>
  <c r="AU62" i="14"/>
  <c r="AU72" i="14"/>
  <c r="AU74" i="14"/>
  <c r="AU78" i="14"/>
  <c r="AU80" i="14"/>
  <c r="AU81" i="14"/>
  <c r="AU122" i="14"/>
  <c r="AU49" i="14"/>
  <c r="AU51" i="14"/>
  <c r="AU53" i="14"/>
  <c r="AU65" i="14"/>
  <c r="AU66" i="14"/>
  <c r="AU67" i="14"/>
  <c r="AU99" i="14"/>
  <c r="AU100" i="14"/>
  <c r="AU117" i="14"/>
  <c r="AU103" i="14"/>
  <c r="AU104" i="14"/>
  <c r="AU112" i="14"/>
  <c r="AU131" i="14"/>
  <c r="AR122" i="14"/>
  <c r="BG122" i="14" s="1"/>
  <c r="AI124" i="14"/>
  <c r="W129" i="14"/>
  <c r="AZ129" i="14" s="1"/>
  <c r="AU38" i="14"/>
  <c r="AU42" i="14"/>
  <c r="AU50" i="14"/>
  <c r="W56" i="14"/>
  <c r="AU76" i="14"/>
  <c r="AU84" i="14"/>
  <c r="AF85" i="14"/>
  <c r="BC85" i="14" s="1"/>
  <c r="AU94" i="14"/>
  <c r="AU36" i="14"/>
  <c r="AU37" i="14"/>
  <c r="AU46" i="14"/>
  <c r="AU47" i="14"/>
  <c r="AU68" i="14"/>
  <c r="AU71" i="14"/>
  <c r="AU82" i="14"/>
  <c r="AU83" i="14"/>
  <c r="AU41" i="14"/>
  <c r="AU45" i="14"/>
  <c r="AU101" i="14"/>
  <c r="AR56" i="14"/>
  <c r="BG56" i="14" s="1"/>
  <c r="AU34" i="14"/>
  <c r="AT85" i="14"/>
  <c r="AU85" i="14" s="1"/>
  <c r="AU10" i="14"/>
  <c r="AU6" i="14"/>
  <c r="AU9" i="14"/>
  <c r="AU11" i="14"/>
  <c r="AU15" i="14"/>
  <c r="AU7" i="14"/>
  <c r="Q8" i="14"/>
  <c r="AI8" i="14"/>
  <c r="AR8" i="14"/>
  <c r="AU16" i="14"/>
  <c r="W8" i="14"/>
  <c r="AU14" i="14"/>
  <c r="AU30" i="14"/>
  <c r="AU21" i="14"/>
  <c r="AU25" i="14"/>
  <c r="AU29" i="14"/>
  <c r="AU33" i="14"/>
  <c r="Z8" i="14"/>
  <c r="AU12" i="14"/>
  <c r="AT8" i="14"/>
  <c r="AT142" i="14" s="1"/>
  <c r="N8" i="14"/>
  <c r="AW8" i="14" s="1"/>
  <c r="AF8" i="14"/>
  <c r="BC8" i="14" s="1"/>
  <c r="AO8" i="14"/>
  <c r="BF8" i="14" s="1"/>
  <c r="AU17" i="14"/>
  <c r="T8" i="14"/>
  <c r="AX8" i="14" l="1"/>
  <c r="AZ8" i="14"/>
  <c r="AY8" i="14"/>
  <c r="BA56" i="14"/>
  <c r="AZ56" i="14"/>
  <c r="BB8" i="14"/>
  <c r="BA8" i="14"/>
  <c r="BE124" i="14"/>
  <c r="BD124" i="14"/>
  <c r="BD85" i="14"/>
  <c r="BE8" i="14"/>
  <c r="BD8" i="14"/>
  <c r="BF56" i="14"/>
  <c r="BE56" i="14"/>
  <c r="BG8" i="14"/>
  <c r="AU56" i="14"/>
  <c r="AU8" i="14"/>
  <c r="AU142" i="14" l="1"/>
  <c r="L14" i="12" l="1"/>
  <c r="L15" i="12" s="1"/>
  <c r="L13" i="12"/>
  <c r="AT5" i="13" l="1"/>
  <c r="AT6" i="13"/>
  <c r="AT7" i="13"/>
  <c r="AT20" i="13"/>
  <c r="AT33" i="13"/>
  <c r="AT44" i="13"/>
  <c r="AT53" i="13"/>
  <c r="AT66" i="13"/>
  <c r="AT75" i="13"/>
  <c r="AT84" i="13"/>
  <c r="AT105" i="13"/>
  <c r="AT111" i="13"/>
  <c r="AT118" i="13"/>
  <c r="AT121" i="13"/>
  <c r="AT123" i="13"/>
  <c r="AT125" i="13"/>
  <c r="AT127" i="13"/>
  <c r="AT130" i="13"/>
  <c r="AT133" i="13"/>
  <c r="AS5" i="13"/>
  <c r="AS21" i="13"/>
  <c r="AS39" i="13"/>
  <c r="AS59" i="13"/>
  <c r="AS61" i="13"/>
  <c r="AS66" i="13"/>
  <c r="AS82" i="13"/>
  <c r="AS105" i="13"/>
  <c r="AS111" i="13"/>
  <c r="AS118" i="13"/>
  <c r="AS121" i="13"/>
  <c r="AS123" i="13"/>
  <c r="AS125" i="13"/>
  <c r="AS130" i="13"/>
  <c r="AS133" i="13"/>
  <c r="AR5" i="13"/>
  <c r="AR21" i="13"/>
  <c r="AR39" i="13"/>
  <c r="AR53" i="13"/>
  <c r="AR59" i="13"/>
  <c r="AR73" i="13"/>
  <c r="AR82" i="13"/>
  <c r="AR105" i="13"/>
  <c r="AR118" i="13"/>
  <c r="AR123" i="13"/>
  <c r="AR130" i="13"/>
  <c r="AR133" i="13"/>
  <c r="AQ5" i="13"/>
  <c r="AQ7" i="13"/>
  <c r="AQ21" i="13"/>
  <c r="AQ33" i="13"/>
  <c r="AQ53" i="13"/>
  <c r="AQ75" i="13"/>
  <c r="AQ76" i="13"/>
  <c r="AQ82" i="13"/>
  <c r="AQ84" i="13"/>
  <c r="AQ99" i="13"/>
  <c r="AQ105" i="13"/>
  <c r="AQ118" i="13"/>
  <c r="AQ120" i="13"/>
  <c r="AQ121" i="13"/>
  <c r="AQ123" i="13"/>
  <c r="AQ130" i="13"/>
  <c r="AQ133" i="13"/>
  <c r="AQ136" i="13"/>
  <c r="AP5" i="13"/>
  <c r="AP20" i="13"/>
  <c r="AP21" i="13"/>
  <c r="AP33" i="13"/>
  <c r="AP53" i="13"/>
  <c r="AP68" i="13"/>
  <c r="AP84" i="13"/>
  <c r="AP99" i="13"/>
  <c r="AP118" i="13"/>
  <c r="AP120" i="13"/>
  <c r="AP121" i="13"/>
  <c r="AP123" i="13"/>
  <c r="AP130" i="13"/>
  <c r="AP133" i="13"/>
  <c r="AO5" i="13"/>
  <c r="AO20" i="13"/>
  <c r="AO21" i="13"/>
  <c r="AO53" i="13"/>
  <c r="AO58" i="13"/>
  <c r="AO120" i="13"/>
  <c r="AO121" i="13"/>
  <c r="AO123" i="13"/>
  <c r="AO125" i="13"/>
  <c r="AO126" i="13"/>
  <c r="AO130" i="13"/>
  <c r="AO133" i="13"/>
  <c r="AN5" i="13"/>
  <c r="AN7" i="13"/>
  <c r="AN20" i="13"/>
  <c r="AN21" i="13"/>
  <c r="AN27" i="13"/>
  <c r="AN39" i="13"/>
  <c r="AN53" i="13"/>
  <c r="AN57" i="13"/>
  <c r="AN75" i="13"/>
  <c r="AN105" i="13"/>
  <c r="AN120" i="13"/>
  <c r="AN121" i="13"/>
  <c r="AN123" i="13"/>
  <c r="AN126" i="13"/>
  <c r="AN130" i="13"/>
  <c r="AN133" i="13"/>
  <c r="AM5" i="13"/>
  <c r="AM20" i="13"/>
  <c r="AM21" i="13"/>
  <c r="AM27" i="13"/>
  <c r="AM36" i="13"/>
  <c r="AM39" i="13"/>
  <c r="AM44" i="13"/>
  <c r="AM53" i="13"/>
  <c r="AM62" i="13"/>
  <c r="AM84" i="13"/>
  <c r="AM99" i="13"/>
  <c r="AM105" i="13"/>
  <c r="AM120" i="13"/>
  <c r="AM121" i="13"/>
  <c r="AM123" i="13"/>
  <c r="AM130" i="13"/>
  <c r="AM133" i="13"/>
  <c r="AL21" i="13"/>
  <c r="AL39" i="13"/>
  <c r="AL44" i="13"/>
  <c r="AL48" i="13"/>
  <c r="AL62" i="13"/>
  <c r="AL69" i="13"/>
  <c r="AL73" i="13"/>
  <c r="AL84" i="13"/>
  <c r="AL91" i="13"/>
  <c r="AL98" i="13"/>
  <c r="AL99" i="13"/>
  <c r="AL105" i="13"/>
  <c r="AL121" i="13"/>
  <c r="AL123" i="13"/>
  <c r="AL130" i="13"/>
  <c r="AL5" i="13"/>
  <c r="G138" i="13"/>
  <c r="D138" i="13"/>
  <c r="G137" i="13"/>
  <c r="D137" i="13"/>
  <c r="G136" i="13"/>
  <c r="D136" i="13"/>
  <c r="G135" i="13"/>
  <c r="D135" i="13"/>
  <c r="G134" i="13"/>
  <c r="D134" i="13"/>
  <c r="G133" i="13"/>
  <c r="D133" i="13"/>
  <c r="G132" i="13"/>
  <c r="D132" i="13"/>
  <c r="G131" i="13"/>
  <c r="D131" i="13"/>
  <c r="G130" i="13"/>
  <c r="D130" i="13"/>
  <c r="G129" i="13"/>
  <c r="D129" i="13"/>
  <c r="G128" i="13"/>
  <c r="D128" i="13"/>
  <c r="G127" i="13"/>
  <c r="D127" i="13"/>
  <c r="G126" i="13"/>
  <c r="D126" i="13"/>
  <c r="G125" i="13"/>
  <c r="D125" i="13"/>
  <c r="G124" i="13"/>
  <c r="D124" i="13"/>
  <c r="G123" i="13"/>
  <c r="D123" i="13"/>
  <c r="G122" i="13"/>
  <c r="D122" i="13"/>
  <c r="G121" i="13"/>
  <c r="D121" i="13"/>
  <c r="G120" i="13"/>
  <c r="D120" i="13"/>
  <c r="G119" i="13"/>
  <c r="D119" i="13"/>
  <c r="G118" i="13"/>
  <c r="D118" i="13"/>
  <c r="G117" i="13"/>
  <c r="D117" i="13"/>
  <c r="G116" i="13"/>
  <c r="D116" i="13"/>
  <c r="G115" i="13"/>
  <c r="D115" i="13"/>
  <c r="G114" i="13"/>
  <c r="D114" i="13"/>
  <c r="G113" i="13"/>
  <c r="D113" i="13"/>
  <c r="G112" i="13"/>
  <c r="D112" i="13"/>
  <c r="G111" i="13"/>
  <c r="D111" i="13"/>
  <c r="G110" i="13"/>
  <c r="D110" i="13"/>
  <c r="G109" i="13"/>
  <c r="D109" i="13"/>
  <c r="G108" i="13"/>
  <c r="D108" i="13"/>
  <c r="G107" i="13"/>
  <c r="D107" i="13"/>
  <c r="G106" i="13"/>
  <c r="D106" i="13"/>
  <c r="G105" i="13"/>
  <c r="D105" i="13"/>
  <c r="G104" i="13"/>
  <c r="D104" i="13"/>
  <c r="G103" i="13"/>
  <c r="D103" i="13"/>
  <c r="G102" i="13"/>
  <c r="D102" i="13"/>
  <c r="G101" i="13"/>
  <c r="D101" i="13"/>
  <c r="G100" i="13"/>
  <c r="D100" i="13"/>
  <c r="G99" i="13"/>
  <c r="D99" i="13"/>
  <c r="G98" i="13"/>
  <c r="D98" i="13"/>
  <c r="G97" i="13"/>
  <c r="D97" i="13"/>
  <c r="G96" i="13"/>
  <c r="D96" i="13"/>
  <c r="G95" i="13"/>
  <c r="D95" i="13"/>
  <c r="G94" i="13"/>
  <c r="D94" i="13"/>
  <c r="G93" i="13"/>
  <c r="D93" i="13"/>
  <c r="G92" i="13"/>
  <c r="D92" i="13"/>
  <c r="G91" i="13"/>
  <c r="D91" i="13"/>
  <c r="G90" i="13"/>
  <c r="D90" i="13"/>
  <c r="G89" i="13"/>
  <c r="D89" i="13"/>
  <c r="G88" i="13"/>
  <c r="D88" i="13"/>
  <c r="G87" i="13"/>
  <c r="D87" i="13"/>
  <c r="G86" i="13"/>
  <c r="D86" i="13"/>
  <c r="G85" i="13"/>
  <c r="D85" i="13"/>
  <c r="G84" i="13"/>
  <c r="D84" i="13"/>
  <c r="G83" i="13"/>
  <c r="D83" i="13"/>
  <c r="G82" i="13"/>
  <c r="D82" i="13"/>
  <c r="G81" i="13"/>
  <c r="D81" i="13"/>
  <c r="G80" i="13"/>
  <c r="D80" i="13"/>
  <c r="G79" i="13"/>
  <c r="D79" i="13"/>
  <c r="G78" i="13"/>
  <c r="D78" i="13"/>
  <c r="G77" i="13"/>
  <c r="D77" i="13"/>
  <c r="G76" i="13"/>
  <c r="D76" i="13"/>
  <c r="G75" i="13"/>
  <c r="D75" i="13"/>
  <c r="G74" i="13"/>
  <c r="D74" i="13"/>
  <c r="G73" i="13"/>
  <c r="D73" i="13"/>
  <c r="G72" i="13"/>
  <c r="D72" i="13"/>
  <c r="G71" i="13"/>
  <c r="D71" i="13"/>
  <c r="G70" i="13"/>
  <c r="D70" i="13"/>
  <c r="G69" i="13"/>
  <c r="D69" i="13"/>
  <c r="G68" i="13"/>
  <c r="D68" i="13"/>
  <c r="G67" i="13"/>
  <c r="D67" i="13"/>
  <c r="G66" i="13"/>
  <c r="D66" i="13"/>
  <c r="G65" i="13"/>
  <c r="D65" i="13"/>
  <c r="G64" i="13"/>
  <c r="D64" i="13"/>
  <c r="G63" i="13"/>
  <c r="D63" i="13"/>
  <c r="G62" i="13"/>
  <c r="D62" i="13"/>
  <c r="G61" i="13"/>
  <c r="D61" i="13"/>
  <c r="G60" i="13"/>
  <c r="D60" i="13"/>
  <c r="G59" i="13"/>
  <c r="D59" i="13"/>
  <c r="G58" i="13"/>
  <c r="D58" i="13"/>
  <c r="G57" i="13"/>
  <c r="D57" i="13"/>
  <c r="G56" i="13"/>
  <c r="D56" i="13"/>
  <c r="G55" i="13"/>
  <c r="D55" i="13"/>
  <c r="G54" i="13"/>
  <c r="D54" i="13"/>
  <c r="G53" i="13"/>
  <c r="D53" i="13"/>
  <c r="G52" i="13"/>
  <c r="D52" i="13"/>
  <c r="G51" i="13"/>
  <c r="D51" i="13"/>
  <c r="G50" i="13"/>
  <c r="D50" i="13"/>
  <c r="G49" i="13"/>
  <c r="D49" i="13"/>
  <c r="G48" i="13"/>
  <c r="D48" i="13"/>
  <c r="G47" i="13"/>
  <c r="D47" i="13"/>
  <c r="G46" i="13"/>
  <c r="D46" i="13"/>
  <c r="G45" i="13"/>
  <c r="D45" i="13"/>
  <c r="G44" i="13"/>
  <c r="D44" i="13"/>
  <c r="G43" i="13"/>
  <c r="D43" i="13"/>
  <c r="G42" i="13"/>
  <c r="D42" i="13"/>
  <c r="G41" i="13"/>
  <c r="D41" i="13"/>
  <c r="G40" i="13"/>
  <c r="D40" i="13"/>
  <c r="G39" i="13"/>
  <c r="D39" i="13"/>
  <c r="G38" i="13"/>
  <c r="D38" i="13"/>
  <c r="G37" i="13"/>
  <c r="D37" i="13"/>
  <c r="G36" i="13"/>
  <c r="D36" i="13"/>
  <c r="G35" i="13"/>
  <c r="D35" i="13"/>
  <c r="G34" i="13"/>
  <c r="D34" i="13"/>
  <c r="G33" i="13"/>
  <c r="D33" i="13"/>
  <c r="G32" i="13"/>
  <c r="D32" i="13"/>
  <c r="G31" i="13"/>
  <c r="D31" i="13"/>
  <c r="G30" i="13"/>
  <c r="D30" i="13"/>
  <c r="G29" i="13"/>
  <c r="D29" i="13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" i="13"/>
  <c r="D5" i="13"/>
  <c r="G4" i="13"/>
  <c r="D4" i="13"/>
  <c r="G3" i="13"/>
  <c r="D3" i="13"/>
  <c r="AJ3" i="12" l="1"/>
  <c r="L3" i="12"/>
  <c r="CK18" i="2"/>
  <c r="CL18" i="2" s="1"/>
  <c r="CK17" i="2"/>
  <c r="CL17" i="2" s="1"/>
  <c r="CK16" i="2"/>
  <c r="CL16" i="2" s="1"/>
  <c r="CK15" i="2"/>
  <c r="CL15" i="2" s="1"/>
  <c r="CK14" i="2"/>
  <c r="CL14" i="2" s="1"/>
  <c r="CK13" i="2"/>
  <c r="CL13" i="2" s="1"/>
  <c r="CK12" i="2"/>
  <c r="CL12" i="2" s="1"/>
  <c r="CK11" i="2"/>
  <c r="CL11" i="2" s="1"/>
  <c r="CK10" i="2"/>
  <c r="CL10" i="2" s="1"/>
  <c r="CK9" i="2"/>
  <c r="CL9" i="2" s="1"/>
  <c r="CK8" i="2"/>
  <c r="CL8" i="2" s="1"/>
  <c r="CK7" i="2"/>
  <c r="CL7" i="2" s="1"/>
  <c r="CK6" i="2"/>
  <c r="CL6" i="2" s="1"/>
  <c r="CK5" i="2"/>
  <c r="CL5" i="2" s="1"/>
  <c r="CK4" i="2"/>
  <c r="CL4" i="2" s="1"/>
  <c r="CL2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2" i="2"/>
  <c r="CJ6" i="4"/>
  <c r="CJ5" i="4"/>
  <c r="CJ4" i="4"/>
  <c r="CJ3" i="4"/>
  <c r="CI14" i="3"/>
  <c r="CQ14" i="3" s="1"/>
  <c r="CR14" i="3" s="1"/>
  <c r="CI13" i="3"/>
  <c r="CI12" i="3"/>
  <c r="CI11" i="3"/>
  <c r="CQ11" i="3" s="1"/>
  <c r="CR11" i="3" s="1"/>
  <c r="CI10" i="3"/>
  <c r="CQ10" i="3" s="1"/>
  <c r="CR10" i="3" s="1"/>
  <c r="CI9" i="3"/>
  <c r="CI8" i="3"/>
  <c r="CI7" i="3"/>
  <c r="CQ7" i="3" s="1"/>
  <c r="CR7" i="3" s="1"/>
  <c r="CI6" i="3"/>
  <c r="CQ6" i="3" s="1"/>
  <c r="CR6" i="3" s="1"/>
  <c r="CI5" i="3"/>
  <c r="CI4" i="3"/>
  <c r="CI2" i="3"/>
  <c r="CQ2" i="3" s="1"/>
  <c r="CR2" i="3" s="1"/>
  <c r="I18" i="12"/>
  <c r="G16" i="12"/>
  <c r="G17" i="12" s="1"/>
  <c r="G18" i="12" s="1"/>
  <c r="G19" i="12" s="1"/>
  <c r="C16" i="12"/>
  <c r="C17" i="12" s="1"/>
  <c r="C18" i="12" s="1"/>
  <c r="C19" i="12" s="1"/>
  <c r="H15" i="12"/>
  <c r="H19" i="12" s="1"/>
  <c r="H14" i="12"/>
  <c r="F14" i="12"/>
  <c r="F15" i="12" s="1"/>
  <c r="F19" i="12" s="1"/>
  <c r="I13" i="12"/>
  <c r="I14" i="12" s="1"/>
  <c r="I15" i="12" s="1"/>
  <c r="H13" i="12"/>
  <c r="F13" i="12"/>
  <c r="E13" i="12"/>
  <c r="E14" i="12" s="1"/>
  <c r="E15" i="12" s="1"/>
  <c r="E19" i="12" s="1"/>
  <c r="D13" i="12"/>
  <c r="D14" i="12" s="1"/>
  <c r="D15" i="12" s="1"/>
  <c r="D19" i="12" s="1"/>
  <c r="I9" i="12"/>
  <c r="I11" i="12" s="1"/>
  <c r="H9" i="12"/>
  <c r="H11" i="12" s="1"/>
  <c r="G9" i="12"/>
  <c r="G11" i="12" s="1"/>
  <c r="F9" i="12"/>
  <c r="E9" i="12"/>
  <c r="D9" i="12"/>
  <c r="C9" i="12"/>
  <c r="AI3" i="12"/>
  <c r="AH3" i="12"/>
  <c r="CQ5" i="3" l="1"/>
  <c r="CR5" i="3" s="1"/>
  <c r="CQ12" i="3"/>
  <c r="CR12" i="3" s="1"/>
  <c r="CQ4" i="3"/>
  <c r="CR4" i="3" s="1"/>
  <c r="CQ9" i="3"/>
  <c r="CR9" i="3" s="1"/>
  <c r="CQ8" i="3"/>
  <c r="CR8" i="3" s="1"/>
  <c r="CQ13" i="3"/>
  <c r="CR13" i="3" s="1"/>
  <c r="E13" i="5"/>
  <c r="D13" i="5"/>
  <c r="G16" i="5" l="1"/>
  <c r="I15" i="5"/>
  <c r="I14" i="5"/>
  <c r="I13" i="5"/>
  <c r="AA139" i="11"/>
  <c r="AS138" i="11"/>
  <c r="AT138" i="11" s="1"/>
  <c r="AR138" i="11"/>
  <c r="AQ138" i="11"/>
  <c r="AN138" i="11"/>
  <c r="AK138" i="11"/>
  <c r="AH138" i="11"/>
  <c r="AE138" i="11"/>
  <c r="AB138" i="11"/>
  <c r="Y138" i="11"/>
  <c r="V138" i="11"/>
  <c r="S138" i="11"/>
  <c r="P138" i="11"/>
  <c r="M138" i="11"/>
  <c r="J138" i="11"/>
  <c r="G138" i="11"/>
  <c r="D138" i="11"/>
  <c r="AS137" i="11"/>
  <c r="AT137" i="11" s="1"/>
  <c r="AR137" i="11"/>
  <c r="AQ137" i="11"/>
  <c r="AN137" i="11"/>
  <c r="AK137" i="11"/>
  <c r="AH137" i="11"/>
  <c r="AE137" i="11"/>
  <c r="AB137" i="11"/>
  <c r="Y137" i="11"/>
  <c r="V137" i="11"/>
  <c r="S137" i="11"/>
  <c r="P137" i="11"/>
  <c r="M137" i="11"/>
  <c r="J137" i="11"/>
  <c r="G137" i="11"/>
  <c r="D137" i="11"/>
  <c r="BA136" i="11"/>
  <c r="AS136" i="11"/>
  <c r="AR136" i="11"/>
  <c r="AQ136" i="11"/>
  <c r="AN136" i="11"/>
  <c r="AK136" i="11"/>
  <c r="AH136" i="11"/>
  <c r="AE136" i="11"/>
  <c r="AB136" i="11"/>
  <c r="Y136" i="11"/>
  <c r="V136" i="11"/>
  <c r="S136" i="11"/>
  <c r="P136" i="11"/>
  <c r="M136" i="11"/>
  <c r="J136" i="11"/>
  <c r="G136" i="11"/>
  <c r="D136" i="11"/>
  <c r="AS135" i="11"/>
  <c r="AR135" i="11"/>
  <c r="AQ135" i="11"/>
  <c r="AN135" i="11"/>
  <c r="AK135" i="11"/>
  <c r="AH135" i="11"/>
  <c r="AE135" i="11"/>
  <c r="AB135" i="11"/>
  <c r="Y135" i="11"/>
  <c r="V135" i="11"/>
  <c r="S135" i="11"/>
  <c r="P135" i="11"/>
  <c r="M135" i="11"/>
  <c r="J135" i="11"/>
  <c r="G135" i="11"/>
  <c r="D135" i="11"/>
  <c r="AS134" i="11"/>
  <c r="AT134" i="11" s="1"/>
  <c r="AR134" i="11"/>
  <c r="AQ134" i="11"/>
  <c r="AN134" i="11"/>
  <c r="AK134" i="11"/>
  <c r="AH134" i="11"/>
  <c r="AE134" i="11"/>
  <c r="AB134" i="11"/>
  <c r="Y134" i="11"/>
  <c r="V134" i="11"/>
  <c r="S134" i="11"/>
  <c r="P134" i="11"/>
  <c r="M134" i="11"/>
  <c r="J134" i="11"/>
  <c r="G134" i="11"/>
  <c r="D134" i="11"/>
  <c r="BC133" i="11"/>
  <c r="AY133" i="11"/>
  <c r="AS133" i="11"/>
  <c r="AT133" i="11" s="1"/>
  <c r="AR133" i="11"/>
  <c r="AQ133" i="11"/>
  <c r="AN133" i="11"/>
  <c r="AK133" i="11"/>
  <c r="AH133" i="11"/>
  <c r="AE133" i="11"/>
  <c r="BB133" i="11" s="1"/>
  <c r="AB133" i="11"/>
  <c r="Y133" i="11"/>
  <c r="AZ133" i="11" s="1"/>
  <c r="V133" i="11"/>
  <c r="S133" i="11"/>
  <c r="AX133" i="11" s="1"/>
  <c r="P133" i="11"/>
  <c r="M133" i="11"/>
  <c r="J133" i="11"/>
  <c r="G133" i="11"/>
  <c r="D133" i="11"/>
  <c r="AT132" i="11"/>
  <c r="AS132" i="11"/>
  <c r="AR132" i="11"/>
  <c r="AQ132" i="11"/>
  <c r="AN132" i="11"/>
  <c r="AK132" i="11"/>
  <c r="AH132" i="11"/>
  <c r="AE132" i="11"/>
  <c r="AB132" i="11"/>
  <c r="Y132" i="11"/>
  <c r="V132" i="11"/>
  <c r="S132" i="11"/>
  <c r="P132" i="11"/>
  <c r="M132" i="11"/>
  <c r="J132" i="11"/>
  <c r="G132" i="11"/>
  <c r="D132" i="11"/>
  <c r="AS131" i="11"/>
  <c r="AT131" i="11" s="1"/>
  <c r="AR131" i="11"/>
  <c r="AQ131" i="11"/>
  <c r="AN131" i="11"/>
  <c r="AK131" i="11"/>
  <c r="AH131" i="11"/>
  <c r="AE131" i="11"/>
  <c r="AB131" i="11"/>
  <c r="Y131" i="11"/>
  <c r="V131" i="11"/>
  <c r="S131" i="11"/>
  <c r="P131" i="11"/>
  <c r="M131" i="11"/>
  <c r="J131" i="11"/>
  <c r="G131" i="11"/>
  <c r="D131" i="11"/>
  <c r="BB130" i="11"/>
  <c r="BA130" i="11"/>
  <c r="AX130" i="11"/>
  <c r="AW130" i="11"/>
  <c r="AS130" i="11"/>
  <c r="AR130" i="11"/>
  <c r="AQ130" i="11"/>
  <c r="AN130" i="11"/>
  <c r="AK130" i="11"/>
  <c r="AH130" i="11"/>
  <c r="BC130" i="11" s="1"/>
  <c r="AE130" i="11"/>
  <c r="AB130" i="11"/>
  <c r="Y130" i="11"/>
  <c r="V130" i="11"/>
  <c r="AY130" i="11" s="1"/>
  <c r="S130" i="11"/>
  <c r="P130" i="11"/>
  <c r="M130" i="11"/>
  <c r="J130" i="11"/>
  <c r="G130" i="11"/>
  <c r="D130" i="11"/>
  <c r="AS129" i="11"/>
  <c r="AT129" i="11" s="1"/>
  <c r="AR129" i="11"/>
  <c r="AQ129" i="11"/>
  <c r="AN129" i="11"/>
  <c r="AK129" i="11"/>
  <c r="AH129" i="11"/>
  <c r="AE129" i="11"/>
  <c r="AB129" i="11"/>
  <c r="Y129" i="11"/>
  <c r="V129" i="11"/>
  <c r="S129" i="11"/>
  <c r="P129" i="11"/>
  <c r="M129" i="11"/>
  <c r="J129" i="11"/>
  <c r="G129" i="11"/>
  <c r="D129" i="11"/>
  <c r="AT128" i="11"/>
  <c r="AS128" i="11"/>
  <c r="AR128" i="11"/>
  <c r="AQ128" i="11"/>
  <c r="AN128" i="11"/>
  <c r="AK128" i="11"/>
  <c r="AH128" i="11"/>
  <c r="AE128" i="11"/>
  <c r="AB128" i="11"/>
  <c r="Y128" i="11"/>
  <c r="V128" i="11"/>
  <c r="S128" i="11"/>
  <c r="P128" i="11"/>
  <c r="M128" i="11"/>
  <c r="J128" i="11"/>
  <c r="G128" i="11"/>
  <c r="D128" i="11"/>
  <c r="AS127" i="11"/>
  <c r="AR127" i="11"/>
  <c r="AQ127" i="11"/>
  <c r="AN127" i="11"/>
  <c r="AK127" i="11"/>
  <c r="AH127" i="11"/>
  <c r="AE127" i="11"/>
  <c r="AB127" i="11"/>
  <c r="Y127" i="11"/>
  <c r="V127" i="11"/>
  <c r="S127" i="11"/>
  <c r="P127" i="11"/>
  <c r="M127" i="11"/>
  <c r="J127" i="11"/>
  <c r="G127" i="11"/>
  <c r="D127" i="11"/>
  <c r="AR126" i="11"/>
  <c r="AQ126" i="11"/>
  <c r="AN126" i="11"/>
  <c r="AK126" i="11"/>
  <c r="AH126" i="11"/>
  <c r="AE126" i="11"/>
  <c r="AB126" i="11"/>
  <c r="Y126" i="11"/>
  <c r="U126" i="11"/>
  <c r="S126" i="11"/>
  <c r="AX126" i="11" s="1"/>
  <c r="P126" i="11"/>
  <c r="M126" i="11"/>
  <c r="J126" i="11"/>
  <c r="G126" i="11"/>
  <c r="D126" i="11"/>
  <c r="AT125" i="11"/>
  <c r="AS125" i="11"/>
  <c r="AR125" i="11"/>
  <c r="AQ125" i="11"/>
  <c r="AN125" i="11"/>
  <c r="AK125" i="11"/>
  <c r="AH125" i="11"/>
  <c r="BC125" i="11" s="1"/>
  <c r="AE125" i="11"/>
  <c r="AB125" i="11"/>
  <c r="Y125" i="11"/>
  <c r="V125" i="11"/>
  <c r="AY125" i="11" s="1"/>
  <c r="S125" i="11"/>
  <c r="P125" i="11"/>
  <c r="M125" i="11"/>
  <c r="J125" i="11"/>
  <c r="G125" i="11"/>
  <c r="D125" i="11"/>
  <c r="AS124" i="11"/>
  <c r="AR124" i="11"/>
  <c r="AQ124" i="11"/>
  <c r="AN124" i="11"/>
  <c r="AK124" i="11"/>
  <c r="AH124" i="11"/>
  <c r="AE124" i="11"/>
  <c r="AB124" i="11"/>
  <c r="Y124" i="11"/>
  <c r="V124" i="11"/>
  <c r="S124" i="11"/>
  <c r="P124" i="11"/>
  <c r="M124" i="11"/>
  <c r="J124" i="11"/>
  <c r="G124" i="11"/>
  <c r="D124" i="11"/>
  <c r="BB123" i="11"/>
  <c r="AY123" i="11"/>
  <c r="AX123" i="11"/>
  <c r="AS123" i="11"/>
  <c r="AT123" i="11" s="1"/>
  <c r="AR123" i="11"/>
  <c r="AQ123" i="11"/>
  <c r="AN123" i="11"/>
  <c r="AK123" i="11"/>
  <c r="AH123" i="11"/>
  <c r="BC123" i="11" s="1"/>
  <c r="AE123" i="11"/>
  <c r="AB123" i="11"/>
  <c r="BA123" i="11" s="1"/>
  <c r="Y123" i="11"/>
  <c r="AZ123" i="11" s="1"/>
  <c r="V123" i="11"/>
  <c r="S123" i="11"/>
  <c r="P123" i="11"/>
  <c r="M123" i="11"/>
  <c r="AV123" i="11" s="1"/>
  <c r="J123" i="11"/>
  <c r="G123" i="11"/>
  <c r="D123" i="11"/>
  <c r="AT122" i="11"/>
  <c r="AS122" i="11"/>
  <c r="AR122" i="11"/>
  <c r="AQ122" i="11"/>
  <c r="AN122" i="11"/>
  <c r="AK122" i="11"/>
  <c r="AH122" i="11"/>
  <c r="AE122" i="11"/>
  <c r="AB122" i="11"/>
  <c r="Y122" i="11"/>
  <c r="V122" i="11"/>
  <c r="S122" i="11"/>
  <c r="P122" i="11"/>
  <c r="M122" i="11"/>
  <c r="J122" i="11"/>
  <c r="G122" i="11"/>
  <c r="D122" i="11"/>
  <c r="AX121" i="11"/>
  <c r="AR121" i="11"/>
  <c r="AQ121" i="11"/>
  <c r="AN121" i="11"/>
  <c r="AK121" i="11"/>
  <c r="AG121" i="11"/>
  <c r="AH121" i="11" s="1"/>
  <c r="BC121" i="11" s="1"/>
  <c r="AE121" i="11"/>
  <c r="AB121" i="11"/>
  <c r="BA121" i="11" s="1"/>
  <c r="Y121" i="11"/>
  <c r="V121" i="11"/>
  <c r="AY121" i="11" s="1"/>
  <c r="S121" i="11"/>
  <c r="P121" i="11"/>
  <c r="AW121" i="11" s="1"/>
  <c r="M121" i="11"/>
  <c r="J121" i="11"/>
  <c r="AV121" i="11" s="1"/>
  <c r="G121" i="11"/>
  <c r="D121" i="11"/>
  <c r="AS120" i="11"/>
  <c r="AR120" i="11"/>
  <c r="AT120" i="11" s="1"/>
  <c r="AQ120" i="11"/>
  <c r="AN120" i="11"/>
  <c r="AK120" i="11"/>
  <c r="AH120" i="11"/>
  <c r="AE120" i="11"/>
  <c r="AB120" i="11"/>
  <c r="BA120" i="11" s="1"/>
  <c r="Y120" i="11"/>
  <c r="AZ120" i="11" s="1"/>
  <c r="V120" i="11"/>
  <c r="AY120" i="11" s="1"/>
  <c r="S120" i="11"/>
  <c r="P120" i="11"/>
  <c r="AW120" i="11" s="1"/>
  <c r="M120" i="11"/>
  <c r="J120" i="11"/>
  <c r="G120" i="11"/>
  <c r="D120" i="11"/>
  <c r="AS119" i="11"/>
  <c r="AT119" i="11" s="1"/>
  <c r="AR119" i="11"/>
  <c r="AQ119" i="11"/>
  <c r="AN119" i="11"/>
  <c r="AK119" i="11"/>
  <c r="AH119" i="11"/>
  <c r="AE119" i="11"/>
  <c r="AB119" i="11"/>
  <c r="Y119" i="11"/>
  <c r="V119" i="11"/>
  <c r="S119" i="11"/>
  <c r="P119" i="11"/>
  <c r="M119" i="11"/>
  <c r="J119" i="11"/>
  <c r="G119" i="11"/>
  <c r="D119" i="11"/>
  <c r="BC118" i="11"/>
  <c r="BA118" i="11"/>
  <c r="AZ118" i="11"/>
  <c r="AS118" i="11"/>
  <c r="AR118" i="11"/>
  <c r="AT118" i="11" s="1"/>
  <c r="AQ118" i="11"/>
  <c r="AN118" i="11"/>
  <c r="AK118" i="11"/>
  <c r="AH118" i="11"/>
  <c r="AE118" i="11"/>
  <c r="BB118" i="11" s="1"/>
  <c r="AB118" i="11"/>
  <c r="Y118" i="11"/>
  <c r="V118" i="11"/>
  <c r="S118" i="11"/>
  <c r="P118" i="11"/>
  <c r="M118" i="11"/>
  <c r="J118" i="11"/>
  <c r="G118" i="11"/>
  <c r="D118" i="11"/>
  <c r="AS117" i="11"/>
  <c r="AT117" i="11" s="1"/>
  <c r="AR117" i="11"/>
  <c r="AQ117" i="11"/>
  <c r="AN117" i="11"/>
  <c r="AK117" i="11"/>
  <c r="AH117" i="11"/>
  <c r="AE117" i="11"/>
  <c r="AB117" i="11"/>
  <c r="Y117" i="11"/>
  <c r="V117" i="11"/>
  <c r="S117" i="11"/>
  <c r="P117" i="11"/>
  <c r="M117" i="11"/>
  <c r="J117" i="11"/>
  <c r="G117" i="11"/>
  <c r="D117" i="11"/>
  <c r="AT116" i="11"/>
  <c r="AS116" i="11"/>
  <c r="AR116" i="11"/>
  <c r="AQ116" i="11"/>
  <c r="AN116" i="11"/>
  <c r="AK116" i="11"/>
  <c r="AH116" i="11"/>
  <c r="AE116" i="11"/>
  <c r="AB116" i="11"/>
  <c r="Y116" i="11"/>
  <c r="V116" i="11"/>
  <c r="S116" i="11"/>
  <c r="P116" i="11"/>
  <c r="M116" i="11"/>
  <c r="J116" i="11"/>
  <c r="G116" i="11"/>
  <c r="D116" i="11"/>
  <c r="AS115" i="11"/>
  <c r="AT115" i="11" s="1"/>
  <c r="AR115" i="11"/>
  <c r="AQ115" i="11"/>
  <c r="AN115" i="11"/>
  <c r="AK115" i="11"/>
  <c r="AH115" i="11"/>
  <c r="AE115" i="11"/>
  <c r="AB115" i="11"/>
  <c r="Y115" i="11"/>
  <c r="V115" i="11"/>
  <c r="S115" i="11"/>
  <c r="P115" i="11"/>
  <c r="M115" i="11"/>
  <c r="J115" i="11"/>
  <c r="G115" i="11"/>
  <c r="D115" i="11"/>
  <c r="AT114" i="11"/>
  <c r="AS114" i="11"/>
  <c r="AR114" i="11"/>
  <c r="AQ114" i="11"/>
  <c r="AN114" i="11"/>
  <c r="AK114" i="11"/>
  <c r="AH114" i="11"/>
  <c r="AE114" i="11"/>
  <c r="AB114" i="11"/>
  <c r="Y114" i="11"/>
  <c r="V114" i="11"/>
  <c r="S114" i="11"/>
  <c r="P114" i="11"/>
  <c r="M114" i="11"/>
  <c r="J114" i="11"/>
  <c r="G114" i="11"/>
  <c r="D114" i="11"/>
  <c r="AS113" i="11"/>
  <c r="AT113" i="11" s="1"/>
  <c r="AR113" i="11"/>
  <c r="AQ113" i="11"/>
  <c r="AN113" i="11"/>
  <c r="AK113" i="11"/>
  <c r="AH113" i="11"/>
  <c r="AE113" i="11"/>
  <c r="AB113" i="11"/>
  <c r="Y113" i="11"/>
  <c r="V113" i="11"/>
  <c r="S113" i="11"/>
  <c r="P113" i="11"/>
  <c r="M113" i="11"/>
  <c r="J113" i="11"/>
  <c r="G113" i="11"/>
  <c r="D113" i="11"/>
  <c r="AS112" i="11"/>
  <c r="AT112" i="11" s="1"/>
  <c r="AR112" i="11"/>
  <c r="AQ112" i="11"/>
  <c r="AN112" i="11"/>
  <c r="AK112" i="11"/>
  <c r="AH112" i="11"/>
  <c r="AE112" i="11"/>
  <c r="AB112" i="11"/>
  <c r="Y112" i="11"/>
  <c r="V112" i="11"/>
  <c r="S112" i="11"/>
  <c r="P112" i="11"/>
  <c r="M112" i="11"/>
  <c r="J112" i="11"/>
  <c r="G112" i="11"/>
  <c r="D112" i="11"/>
  <c r="AT111" i="11"/>
  <c r="AS111" i="11"/>
  <c r="AR111" i="11"/>
  <c r="AQ111" i="11"/>
  <c r="AN111" i="11"/>
  <c r="AK111" i="11"/>
  <c r="AH111" i="11"/>
  <c r="AE111" i="11"/>
  <c r="BC111" i="11" s="1"/>
  <c r="AB111" i="11"/>
  <c r="Y111" i="11"/>
  <c r="V111" i="11"/>
  <c r="S111" i="11"/>
  <c r="P111" i="11"/>
  <c r="M111" i="11"/>
  <c r="J111" i="11"/>
  <c r="G111" i="11"/>
  <c r="D111" i="11"/>
  <c r="AS110" i="11"/>
  <c r="AT110" i="11" s="1"/>
  <c r="AR110" i="11"/>
  <c r="AQ110" i="11"/>
  <c r="AN110" i="11"/>
  <c r="AK110" i="11"/>
  <c r="AH110" i="11"/>
  <c r="AE110" i="11"/>
  <c r="AB110" i="11"/>
  <c r="Y110" i="11"/>
  <c r="V110" i="11"/>
  <c r="S110" i="11"/>
  <c r="P110" i="11"/>
  <c r="M110" i="11"/>
  <c r="J110" i="11"/>
  <c r="G110" i="11"/>
  <c r="D110" i="11"/>
  <c r="AS109" i="11"/>
  <c r="AR109" i="11"/>
  <c r="AT109" i="11" s="1"/>
  <c r="AQ109" i="11"/>
  <c r="AN109" i="11"/>
  <c r="AK109" i="11"/>
  <c r="AH109" i="11"/>
  <c r="AE109" i="11"/>
  <c r="AB109" i="11"/>
  <c r="Y109" i="11"/>
  <c r="V109" i="11"/>
  <c r="S109" i="11"/>
  <c r="P109" i="11"/>
  <c r="M109" i="11"/>
  <c r="J109" i="11"/>
  <c r="G109" i="11"/>
  <c r="D109" i="11"/>
  <c r="AS108" i="11"/>
  <c r="AT108" i="11" s="1"/>
  <c r="AR108" i="11"/>
  <c r="AQ108" i="11"/>
  <c r="AN108" i="11"/>
  <c r="AK108" i="11"/>
  <c r="AH108" i="11"/>
  <c r="AE108" i="11"/>
  <c r="AB108" i="11"/>
  <c r="Y108" i="11"/>
  <c r="V108" i="11"/>
  <c r="S108" i="11"/>
  <c r="P108" i="11"/>
  <c r="M108" i="11"/>
  <c r="J108" i="11"/>
  <c r="G108" i="11"/>
  <c r="D108" i="11"/>
  <c r="AT107" i="11"/>
  <c r="AS107" i="11"/>
  <c r="AR107" i="11"/>
  <c r="AQ107" i="11"/>
  <c r="AN107" i="11"/>
  <c r="AK107" i="11"/>
  <c r="AH107" i="11"/>
  <c r="AE107" i="11"/>
  <c r="AB107" i="11"/>
  <c r="Y107" i="11"/>
  <c r="V107" i="11"/>
  <c r="S107" i="11"/>
  <c r="P107" i="11"/>
  <c r="M107" i="11"/>
  <c r="J107" i="11"/>
  <c r="G107" i="11"/>
  <c r="D107" i="11"/>
  <c r="AS106" i="11"/>
  <c r="AR106" i="11"/>
  <c r="AQ106" i="11"/>
  <c r="AN106" i="11"/>
  <c r="AK106" i="11"/>
  <c r="AH106" i="11"/>
  <c r="AE106" i="11"/>
  <c r="AB106" i="11"/>
  <c r="Y106" i="11"/>
  <c r="V106" i="11"/>
  <c r="S106" i="11"/>
  <c r="P106" i="11"/>
  <c r="M106" i="11"/>
  <c r="J106" i="11"/>
  <c r="G106" i="11"/>
  <c r="D106" i="11"/>
  <c r="AW105" i="11"/>
  <c r="AS105" i="11"/>
  <c r="AR105" i="11"/>
  <c r="AT105" i="11" s="1"/>
  <c r="AQ105" i="11"/>
  <c r="AN105" i="11"/>
  <c r="AK105" i="11"/>
  <c r="AH105" i="11"/>
  <c r="BC105" i="11" s="1"/>
  <c r="AE105" i="11"/>
  <c r="AB105" i="11"/>
  <c r="BA105" i="11" s="1"/>
  <c r="Y105" i="11"/>
  <c r="V105" i="11"/>
  <c r="S105" i="11"/>
  <c r="P105" i="11"/>
  <c r="M105" i="11"/>
  <c r="J105" i="11"/>
  <c r="AV105" i="11" s="1"/>
  <c r="G105" i="11"/>
  <c r="D105" i="11"/>
  <c r="AS104" i="11"/>
  <c r="AR104" i="11"/>
  <c r="AQ104" i="11"/>
  <c r="AN104" i="11"/>
  <c r="AK104" i="11"/>
  <c r="AH104" i="11"/>
  <c r="AE104" i="11"/>
  <c r="AB104" i="11"/>
  <c r="Y104" i="11"/>
  <c r="V104" i="11"/>
  <c r="S104" i="11"/>
  <c r="P104" i="11"/>
  <c r="M104" i="11"/>
  <c r="J104" i="11"/>
  <c r="G104" i="11"/>
  <c r="D104" i="11"/>
  <c r="AS103" i="11"/>
  <c r="AT103" i="11" s="1"/>
  <c r="AR103" i="11"/>
  <c r="AQ103" i="11"/>
  <c r="AN103" i="11"/>
  <c r="AK103" i="11"/>
  <c r="AH103" i="11"/>
  <c r="AE103" i="11"/>
  <c r="AB103" i="11"/>
  <c r="Y103" i="11"/>
  <c r="V103" i="11"/>
  <c r="S103" i="11"/>
  <c r="P103" i="11"/>
  <c r="M103" i="11"/>
  <c r="J103" i="11"/>
  <c r="G103" i="11"/>
  <c r="D103" i="11"/>
  <c r="AT102" i="11"/>
  <c r="AS102" i="11"/>
  <c r="AR102" i="11"/>
  <c r="AQ102" i="11"/>
  <c r="AN102" i="11"/>
  <c r="AK102" i="11"/>
  <c r="AH102" i="11"/>
  <c r="AE102" i="11"/>
  <c r="AB102" i="11"/>
  <c r="Y102" i="11"/>
  <c r="V102" i="11"/>
  <c r="S102" i="11"/>
  <c r="P102" i="11"/>
  <c r="M102" i="11"/>
  <c r="J102" i="11"/>
  <c r="G102" i="11"/>
  <c r="D102" i="11"/>
  <c r="AT101" i="11"/>
  <c r="AS101" i="11"/>
  <c r="AR101" i="11"/>
  <c r="AQ101" i="11"/>
  <c r="AN101" i="11"/>
  <c r="AK101" i="11"/>
  <c r="AH101" i="11"/>
  <c r="AE101" i="11"/>
  <c r="AB101" i="11"/>
  <c r="Y101" i="11"/>
  <c r="V101" i="11"/>
  <c r="S101" i="11"/>
  <c r="P101" i="11"/>
  <c r="M101" i="11"/>
  <c r="J101" i="11"/>
  <c r="G101" i="11"/>
  <c r="D101" i="11"/>
  <c r="AS100" i="11"/>
  <c r="AT100" i="11" s="1"/>
  <c r="AR100" i="11"/>
  <c r="AQ100" i="11"/>
  <c r="AN100" i="11"/>
  <c r="AK100" i="11"/>
  <c r="AH100" i="11"/>
  <c r="AE100" i="11"/>
  <c r="AB100" i="11"/>
  <c r="Y100" i="11"/>
  <c r="V100" i="11"/>
  <c r="S100" i="11"/>
  <c r="P100" i="11"/>
  <c r="M100" i="11"/>
  <c r="J100" i="11"/>
  <c r="G100" i="11"/>
  <c r="D100" i="11"/>
  <c r="AW99" i="11"/>
  <c r="AS99" i="11"/>
  <c r="AT99" i="11" s="1"/>
  <c r="AR99" i="11"/>
  <c r="AQ99" i="11"/>
  <c r="AN99" i="11"/>
  <c r="AK99" i="11"/>
  <c r="AH99" i="11"/>
  <c r="AE99" i="11"/>
  <c r="AB99" i="11"/>
  <c r="Y99" i="11"/>
  <c r="AZ99" i="11" s="1"/>
  <c r="V99" i="11"/>
  <c r="S99" i="11"/>
  <c r="P99" i="11"/>
  <c r="M99" i="11"/>
  <c r="AV99" i="11" s="1"/>
  <c r="J99" i="11"/>
  <c r="G99" i="11"/>
  <c r="D99" i="11"/>
  <c r="AV98" i="11"/>
  <c r="AS98" i="11"/>
  <c r="AR98" i="11"/>
  <c r="AT98" i="11" s="1"/>
  <c r="AQ98" i="11"/>
  <c r="AN98" i="11"/>
  <c r="AK98" i="11"/>
  <c r="AH98" i="11"/>
  <c r="AE98" i="11"/>
  <c r="AB98" i="11"/>
  <c r="Y98" i="11"/>
  <c r="V98" i="11"/>
  <c r="S98" i="11"/>
  <c r="P98" i="11"/>
  <c r="M98" i="11"/>
  <c r="J98" i="11"/>
  <c r="G98" i="11"/>
  <c r="D98" i="11"/>
  <c r="AS97" i="11"/>
  <c r="AT97" i="11" s="1"/>
  <c r="AR97" i="11"/>
  <c r="AQ97" i="11"/>
  <c r="AN97" i="11"/>
  <c r="AK97" i="11"/>
  <c r="AH97" i="11"/>
  <c r="AE97" i="11"/>
  <c r="AB97" i="11"/>
  <c r="Y97" i="11"/>
  <c r="V97" i="11"/>
  <c r="S97" i="11"/>
  <c r="P97" i="11"/>
  <c r="M97" i="11"/>
  <c r="J97" i="11"/>
  <c r="G97" i="11"/>
  <c r="D97" i="11"/>
  <c r="AT96" i="11"/>
  <c r="AS96" i="11"/>
  <c r="AR96" i="11"/>
  <c r="AQ96" i="11"/>
  <c r="AN96" i="11"/>
  <c r="AK96" i="11"/>
  <c r="AH96" i="11"/>
  <c r="AE96" i="11"/>
  <c r="AB96" i="11"/>
  <c r="Y96" i="11"/>
  <c r="V96" i="11"/>
  <c r="S96" i="11"/>
  <c r="P96" i="11"/>
  <c r="M96" i="11"/>
  <c r="J96" i="11"/>
  <c r="G96" i="11"/>
  <c r="D96" i="11"/>
  <c r="AS95" i="11"/>
  <c r="AT95" i="11" s="1"/>
  <c r="AR95" i="11"/>
  <c r="AQ95" i="11"/>
  <c r="AN95" i="11"/>
  <c r="AK95" i="11"/>
  <c r="AH95" i="11"/>
  <c r="AE95" i="11"/>
  <c r="AB95" i="11"/>
  <c r="Y95" i="11"/>
  <c r="V95" i="11"/>
  <c r="S95" i="11"/>
  <c r="P95" i="11"/>
  <c r="M95" i="11"/>
  <c r="J95" i="11"/>
  <c r="G95" i="11"/>
  <c r="D95" i="11"/>
  <c r="AS94" i="11"/>
  <c r="AR94" i="11"/>
  <c r="AT94" i="11" s="1"/>
  <c r="AQ94" i="11"/>
  <c r="AN94" i="11"/>
  <c r="AK94" i="11"/>
  <c r="AH94" i="11"/>
  <c r="AE94" i="11"/>
  <c r="AB94" i="11"/>
  <c r="Y94" i="11"/>
  <c r="V94" i="11"/>
  <c r="S94" i="11"/>
  <c r="P94" i="11"/>
  <c r="M94" i="11"/>
  <c r="J94" i="11"/>
  <c r="G94" i="11"/>
  <c r="D94" i="11"/>
  <c r="AS93" i="11"/>
  <c r="AT93" i="11" s="1"/>
  <c r="AR93" i="11"/>
  <c r="AQ93" i="11"/>
  <c r="AN93" i="11"/>
  <c r="AK93" i="11"/>
  <c r="AH93" i="11"/>
  <c r="AE93" i="11"/>
  <c r="AB93" i="11"/>
  <c r="Y93" i="11"/>
  <c r="V93" i="11"/>
  <c r="S93" i="11"/>
  <c r="P93" i="11"/>
  <c r="M93" i="11"/>
  <c r="J93" i="11"/>
  <c r="G93" i="11"/>
  <c r="D93" i="11"/>
  <c r="AS92" i="11"/>
  <c r="AT92" i="11" s="1"/>
  <c r="AR92" i="11"/>
  <c r="AQ92" i="11"/>
  <c r="AN92" i="11"/>
  <c r="AK92" i="11"/>
  <c r="AH92" i="11"/>
  <c r="AE92" i="11"/>
  <c r="AB92" i="11"/>
  <c r="Y92" i="11"/>
  <c r="V92" i="11"/>
  <c r="S92" i="11"/>
  <c r="P92" i="11"/>
  <c r="M92" i="11"/>
  <c r="J92" i="11"/>
  <c r="G92" i="11"/>
  <c r="D92" i="11"/>
  <c r="AV91" i="11"/>
  <c r="AT91" i="11"/>
  <c r="AS91" i="11"/>
  <c r="AR91" i="11"/>
  <c r="AQ91" i="11"/>
  <c r="AN91" i="11"/>
  <c r="AK91" i="11"/>
  <c r="AH91" i="11"/>
  <c r="AE91" i="11"/>
  <c r="AB91" i="11"/>
  <c r="Y91" i="11"/>
  <c r="V91" i="11"/>
  <c r="S91" i="11"/>
  <c r="P91" i="11"/>
  <c r="M91" i="11"/>
  <c r="J91" i="11"/>
  <c r="G91" i="11"/>
  <c r="D91" i="11"/>
  <c r="AS90" i="11"/>
  <c r="AT90" i="11" s="1"/>
  <c r="AR90" i="11"/>
  <c r="AQ90" i="11"/>
  <c r="AN90" i="11"/>
  <c r="AK90" i="11"/>
  <c r="AH90" i="11"/>
  <c r="AE90" i="11"/>
  <c r="AB90" i="11"/>
  <c r="Y90" i="11"/>
  <c r="V90" i="11"/>
  <c r="S90" i="11"/>
  <c r="P90" i="11"/>
  <c r="M90" i="11"/>
  <c r="J90" i="11"/>
  <c r="G90" i="11"/>
  <c r="D90" i="11"/>
  <c r="AS89" i="11"/>
  <c r="AR89" i="11"/>
  <c r="AT89" i="11" s="1"/>
  <c r="AQ89" i="11"/>
  <c r="AN89" i="11"/>
  <c r="AK89" i="11"/>
  <c r="AH89" i="11"/>
  <c r="AE89" i="11"/>
  <c r="AB89" i="11"/>
  <c r="Y89" i="11"/>
  <c r="V89" i="11"/>
  <c r="S89" i="11"/>
  <c r="P89" i="11"/>
  <c r="M89" i="11"/>
  <c r="J89" i="11"/>
  <c r="G89" i="11"/>
  <c r="D89" i="11"/>
  <c r="AS88" i="11"/>
  <c r="AT88" i="11" s="1"/>
  <c r="AR88" i="11"/>
  <c r="AQ88" i="11"/>
  <c r="AN88" i="11"/>
  <c r="AK88" i="11"/>
  <c r="AH88" i="11"/>
  <c r="AE88" i="11"/>
  <c r="AB88" i="11"/>
  <c r="Y88" i="11"/>
  <c r="V88" i="11"/>
  <c r="S88" i="11"/>
  <c r="P88" i="11"/>
  <c r="M88" i="11"/>
  <c r="J88" i="11"/>
  <c r="G88" i="11"/>
  <c r="D88" i="11"/>
  <c r="AT87" i="11"/>
  <c r="AS87" i="11"/>
  <c r="AR87" i="11"/>
  <c r="AQ87" i="11"/>
  <c r="AN87" i="11"/>
  <c r="AK87" i="11"/>
  <c r="AH87" i="11"/>
  <c r="AE87" i="11"/>
  <c r="AB87" i="11"/>
  <c r="Y87" i="11"/>
  <c r="V87" i="11"/>
  <c r="S87" i="11"/>
  <c r="P87" i="11"/>
  <c r="M87" i="11"/>
  <c r="J87" i="11"/>
  <c r="G87" i="11"/>
  <c r="D87" i="11"/>
  <c r="AS86" i="11"/>
  <c r="AT86" i="11" s="1"/>
  <c r="AR86" i="11"/>
  <c r="AQ86" i="11"/>
  <c r="AN86" i="11"/>
  <c r="AK86" i="11"/>
  <c r="AH86" i="11"/>
  <c r="AE86" i="11"/>
  <c r="AB86" i="11"/>
  <c r="Y86" i="11"/>
  <c r="V86" i="11"/>
  <c r="S86" i="11"/>
  <c r="P86" i="11"/>
  <c r="M86" i="11"/>
  <c r="J86" i="11"/>
  <c r="G86" i="11"/>
  <c r="D86" i="11"/>
  <c r="AS85" i="11"/>
  <c r="AT85" i="11" s="1"/>
  <c r="AR85" i="11"/>
  <c r="AQ85" i="11"/>
  <c r="AN85" i="11"/>
  <c r="AK85" i="11"/>
  <c r="AH85" i="11"/>
  <c r="AE85" i="11"/>
  <c r="AB85" i="11"/>
  <c r="Y85" i="11"/>
  <c r="V85" i="11"/>
  <c r="S85" i="11"/>
  <c r="P85" i="11"/>
  <c r="M85" i="11"/>
  <c r="J85" i="11"/>
  <c r="G85" i="11"/>
  <c r="D85" i="11"/>
  <c r="AW84" i="11"/>
  <c r="AS84" i="11"/>
  <c r="AR84" i="11"/>
  <c r="AT84" i="11" s="1"/>
  <c r="AQ84" i="11"/>
  <c r="AN84" i="11"/>
  <c r="AK84" i="11"/>
  <c r="AH84" i="11"/>
  <c r="AE84" i="11"/>
  <c r="AB84" i="11"/>
  <c r="BA84" i="11" s="1"/>
  <c r="Y84" i="11"/>
  <c r="V84" i="11"/>
  <c r="S84" i="11"/>
  <c r="P84" i="11"/>
  <c r="M84" i="11"/>
  <c r="J84" i="11"/>
  <c r="AV84" i="11" s="1"/>
  <c r="G84" i="11"/>
  <c r="D84" i="11"/>
  <c r="AS83" i="11"/>
  <c r="AT83" i="11" s="1"/>
  <c r="AR83" i="11"/>
  <c r="AQ83" i="11"/>
  <c r="AN83" i="11"/>
  <c r="AK83" i="11"/>
  <c r="AH83" i="11"/>
  <c r="AE83" i="11"/>
  <c r="AB83" i="11"/>
  <c r="Y83" i="11"/>
  <c r="V83" i="11"/>
  <c r="S83" i="11"/>
  <c r="P83" i="11"/>
  <c r="M83" i="11"/>
  <c r="J83" i="11"/>
  <c r="G83" i="11"/>
  <c r="D83" i="11"/>
  <c r="BB82" i="11"/>
  <c r="AR82" i="11"/>
  <c r="AQ82" i="11"/>
  <c r="AN82" i="11"/>
  <c r="AK82" i="11"/>
  <c r="AG82" i="11"/>
  <c r="AH82" i="11" s="1"/>
  <c r="BC82" i="11" s="1"/>
  <c r="AD82" i="11"/>
  <c r="AE82" i="11" s="1"/>
  <c r="AB82" i="11"/>
  <c r="BA82" i="11" s="1"/>
  <c r="Y82" i="11"/>
  <c r="V82" i="11"/>
  <c r="S82" i="11"/>
  <c r="P82" i="11"/>
  <c r="M82" i="11"/>
  <c r="J82" i="11"/>
  <c r="G82" i="11"/>
  <c r="D82" i="11"/>
  <c r="AS81" i="11"/>
  <c r="AT81" i="11" s="1"/>
  <c r="AR81" i="11"/>
  <c r="AQ81" i="11"/>
  <c r="AN81" i="11"/>
  <c r="AK81" i="11"/>
  <c r="AH81" i="11"/>
  <c r="AE81" i="11"/>
  <c r="AB81" i="11"/>
  <c r="Y81" i="11"/>
  <c r="V81" i="11"/>
  <c r="AY81" i="11" s="1"/>
  <c r="S81" i="11"/>
  <c r="P81" i="11"/>
  <c r="M81" i="11"/>
  <c r="J81" i="11"/>
  <c r="G81" i="11"/>
  <c r="D81" i="11"/>
  <c r="AT80" i="11"/>
  <c r="AS80" i="11"/>
  <c r="AR80" i="11"/>
  <c r="AQ80" i="11"/>
  <c r="AN80" i="11"/>
  <c r="AK80" i="11"/>
  <c r="AH80" i="11"/>
  <c r="AE80" i="11"/>
  <c r="AB80" i="11"/>
  <c r="Y80" i="11"/>
  <c r="V80" i="11"/>
  <c r="S80" i="11"/>
  <c r="P80" i="11"/>
  <c r="M80" i="11"/>
  <c r="J80" i="11"/>
  <c r="G80" i="11"/>
  <c r="D80" i="11"/>
  <c r="AS79" i="11"/>
  <c r="AT79" i="11" s="1"/>
  <c r="AR79" i="11"/>
  <c r="AQ79" i="11"/>
  <c r="AN79" i="11"/>
  <c r="AK79" i="11"/>
  <c r="AH79" i="11"/>
  <c r="AE79" i="11"/>
  <c r="AB79" i="11"/>
  <c r="Y79" i="11"/>
  <c r="V79" i="11"/>
  <c r="S79" i="11"/>
  <c r="P79" i="11"/>
  <c r="M79" i="11"/>
  <c r="J79" i="11"/>
  <c r="G79" i="11"/>
  <c r="D79" i="11"/>
  <c r="AS78" i="11"/>
  <c r="AR78" i="11"/>
  <c r="AT78" i="11" s="1"/>
  <c r="AQ78" i="11"/>
  <c r="AN78" i="11"/>
  <c r="AK78" i="11"/>
  <c r="AH78" i="11"/>
  <c r="AE78" i="11"/>
  <c r="AB78" i="11"/>
  <c r="Y78" i="11"/>
  <c r="V78" i="11"/>
  <c r="S78" i="11"/>
  <c r="P78" i="11"/>
  <c r="M78" i="11"/>
  <c r="J78" i="11"/>
  <c r="G78" i="11"/>
  <c r="D78" i="11"/>
  <c r="AS77" i="11"/>
  <c r="AR77" i="11"/>
  <c r="AQ77" i="11"/>
  <c r="AN77" i="11"/>
  <c r="AK77" i="11"/>
  <c r="AH77" i="11"/>
  <c r="AE77" i="11"/>
  <c r="AB77" i="11"/>
  <c r="Y77" i="11"/>
  <c r="V77" i="11"/>
  <c r="S77" i="11"/>
  <c r="P77" i="11"/>
  <c r="M77" i="11"/>
  <c r="J77" i="11"/>
  <c r="G77" i="11"/>
  <c r="D77" i="11"/>
  <c r="AT76" i="11"/>
  <c r="AS76" i="11"/>
  <c r="AR76" i="11"/>
  <c r="AQ76" i="11"/>
  <c r="AN76" i="11"/>
  <c r="AK76" i="11"/>
  <c r="AH76" i="11"/>
  <c r="AE76" i="11"/>
  <c r="AB76" i="11"/>
  <c r="BA76" i="11" s="1"/>
  <c r="Y76" i="11"/>
  <c r="V76" i="11"/>
  <c r="S76" i="11"/>
  <c r="P76" i="11"/>
  <c r="M76" i="11"/>
  <c r="J76" i="11"/>
  <c r="G76" i="11"/>
  <c r="D76" i="11"/>
  <c r="AS75" i="11"/>
  <c r="AR75" i="11"/>
  <c r="AT75" i="11" s="1"/>
  <c r="AQ75" i="11"/>
  <c r="AN75" i="11"/>
  <c r="AK75" i="11"/>
  <c r="AH75" i="11"/>
  <c r="AE75" i="11"/>
  <c r="AB75" i="11"/>
  <c r="BA75" i="11" s="1"/>
  <c r="Y75" i="11"/>
  <c r="V75" i="11"/>
  <c r="S75" i="11"/>
  <c r="P75" i="11"/>
  <c r="M75" i="11"/>
  <c r="J75" i="11"/>
  <c r="G75" i="11"/>
  <c r="D75" i="11"/>
  <c r="AS74" i="11"/>
  <c r="AT74" i="11" s="1"/>
  <c r="AR74" i="11"/>
  <c r="AQ74" i="11"/>
  <c r="AN74" i="11"/>
  <c r="AK74" i="11"/>
  <c r="AH74" i="11"/>
  <c r="AE74" i="11"/>
  <c r="AB74" i="11"/>
  <c r="Y74" i="11"/>
  <c r="V74" i="11"/>
  <c r="S74" i="11"/>
  <c r="P74" i="11"/>
  <c r="M74" i="11"/>
  <c r="J74" i="11"/>
  <c r="G74" i="11"/>
  <c r="D74" i="11"/>
  <c r="BB73" i="11"/>
  <c r="AS73" i="11"/>
  <c r="AT73" i="11" s="1"/>
  <c r="AR73" i="11"/>
  <c r="AQ73" i="11"/>
  <c r="AN73" i="11"/>
  <c r="AK73" i="11"/>
  <c r="AH73" i="11"/>
  <c r="AE73" i="11"/>
  <c r="AB73" i="11"/>
  <c r="Y73" i="11"/>
  <c r="V73" i="11"/>
  <c r="S73" i="11"/>
  <c r="P73" i="11"/>
  <c r="M73" i="11"/>
  <c r="AV73" i="11" s="1"/>
  <c r="J73" i="11"/>
  <c r="G73" i="11"/>
  <c r="D73" i="11"/>
  <c r="AT72" i="11"/>
  <c r="AS72" i="11"/>
  <c r="AR72" i="11"/>
  <c r="AQ72" i="11"/>
  <c r="AN72" i="11"/>
  <c r="AK72" i="11"/>
  <c r="AH72" i="11"/>
  <c r="AE72" i="11"/>
  <c r="AB72" i="11"/>
  <c r="Y72" i="11"/>
  <c r="V72" i="11"/>
  <c r="S72" i="11"/>
  <c r="P72" i="11"/>
  <c r="M72" i="11"/>
  <c r="J72" i="11"/>
  <c r="G72" i="11"/>
  <c r="D72" i="11"/>
  <c r="AS71" i="11"/>
  <c r="AR71" i="11"/>
  <c r="AT71" i="11" s="1"/>
  <c r="AQ71" i="11"/>
  <c r="AN71" i="11"/>
  <c r="AK71" i="11"/>
  <c r="AH71" i="11"/>
  <c r="AE71" i="11"/>
  <c r="AB71" i="11"/>
  <c r="Y71" i="11"/>
  <c r="V71" i="11"/>
  <c r="S71" i="11"/>
  <c r="P71" i="11"/>
  <c r="M71" i="11"/>
  <c r="J71" i="11"/>
  <c r="G71" i="11"/>
  <c r="D71" i="11"/>
  <c r="AS70" i="11"/>
  <c r="AT70" i="11" s="1"/>
  <c r="AR70" i="11"/>
  <c r="AQ70" i="11"/>
  <c r="AN70" i="11"/>
  <c r="AK70" i="11"/>
  <c r="AH70" i="11"/>
  <c r="AE70" i="11"/>
  <c r="AB70" i="11"/>
  <c r="Y70" i="11"/>
  <c r="V70" i="11"/>
  <c r="S70" i="11"/>
  <c r="P70" i="11"/>
  <c r="M70" i="11"/>
  <c r="J70" i="11"/>
  <c r="G70" i="11"/>
  <c r="D70" i="11"/>
  <c r="AV69" i="11"/>
  <c r="AS69" i="11"/>
  <c r="AT69" i="11" s="1"/>
  <c r="AR69" i="11"/>
  <c r="AQ69" i="11"/>
  <c r="AN69" i="11"/>
  <c r="AK69" i="11"/>
  <c r="AH69" i="11"/>
  <c r="AE69" i="11"/>
  <c r="AB69" i="11"/>
  <c r="Y69" i="11"/>
  <c r="V69" i="11"/>
  <c r="S69" i="11"/>
  <c r="P69" i="11"/>
  <c r="M69" i="11"/>
  <c r="J69" i="11"/>
  <c r="G69" i="11"/>
  <c r="D69" i="11"/>
  <c r="AS68" i="11"/>
  <c r="AR68" i="11"/>
  <c r="AQ68" i="11"/>
  <c r="AN68" i="11"/>
  <c r="AK68" i="11"/>
  <c r="AH68" i="11"/>
  <c r="AE68" i="11"/>
  <c r="AB68" i="11"/>
  <c r="Y68" i="11"/>
  <c r="V68" i="11"/>
  <c r="AZ68" i="11" s="1"/>
  <c r="S68" i="11"/>
  <c r="P68" i="11"/>
  <c r="M68" i="11"/>
  <c r="J68" i="11"/>
  <c r="G68" i="11"/>
  <c r="D68" i="11"/>
  <c r="AS67" i="11"/>
  <c r="AT67" i="11" s="1"/>
  <c r="AR67" i="11"/>
  <c r="AQ67" i="11"/>
  <c r="AN67" i="11"/>
  <c r="AK67" i="11"/>
  <c r="AH67" i="11"/>
  <c r="AE67" i="11"/>
  <c r="AB67" i="11"/>
  <c r="Y67" i="11"/>
  <c r="V67" i="11"/>
  <c r="S67" i="11"/>
  <c r="P67" i="11"/>
  <c r="M67" i="11"/>
  <c r="J67" i="11"/>
  <c r="G67" i="11"/>
  <c r="D67" i="11"/>
  <c r="AT66" i="11"/>
  <c r="AS66" i="11"/>
  <c r="AR66" i="11"/>
  <c r="AQ66" i="11"/>
  <c r="AN66" i="11"/>
  <c r="AK66" i="11"/>
  <c r="AH66" i="11"/>
  <c r="AE66" i="11"/>
  <c r="BC66" i="11" s="1"/>
  <c r="AB66" i="11"/>
  <c r="Y66" i="11"/>
  <c r="V66" i="11"/>
  <c r="S66" i="11"/>
  <c r="P66" i="11"/>
  <c r="M66" i="11"/>
  <c r="J66" i="11"/>
  <c r="G66" i="11"/>
  <c r="D66" i="11"/>
  <c r="AS65" i="11"/>
  <c r="AT65" i="11" s="1"/>
  <c r="AR65" i="11"/>
  <c r="AQ65" i="11"/>
  <c r="AN65" i="11"/>
  <c r="AK65" i="11"/>
  <c r="AH65" i="11"/>
  <c r="AE65" i="11"/>
  <c r="AB65" i="11"/>
  <c r="Y65" i="11"/>
  <c r="V65" i="11"/>
  <c r="S65" i="11"/>
  <c r="P65" i="11"/>
  <c r="M65" i="11"/>
  <c r="J65" i="11"/>
  <c r="G65" i="11"/>
  <c r="D65" i="11"/>
  <c r="AS64" i="11"/>
  <c r="AT64" i="11" s="1"/>
  <c r="AR64" i="11"/>
  <c r="AQ64" i="11"/>
  <c r="AN64" i="11"/>
  <c r="AK64" i="11"/>
  <c r="AH64" i="11"/>
  <c r="AE64" i="11"/>
  <c r="AB64" i="11"/>
  <c r="Y64" i="11"/>
  <c r="BA64" i="11" s="1"/>
  <c r="V64" i="11"/>
  <c r="S64" i="11"/>
  <c r="P64" i="11"/>
  <c r="M64" i="11"/>
  <c r="J64" i="11"/>
  <c r="G64" i="11"/>
  <c r="D64" i="11"/>
  <c r="AT63" i="11"/>
  <c r="AS63" i="11"/>
  <c r="AR63" i="11"/>
  <c r="AQ63" i="11"/>
  <c r="AN63" i="11"/>
  <c r="AK63" i="11"/>
  <c r="AH63" i="11"/>
  <c r="AE63" i="11"/>
  <c r="AB63" i="11"/>
  <c r="Y63" i="11"/>
  <c r="V63" i="11"/>
  <c r="S63" i="11"/>
  <c r="P63" i="11"/>
  <c r="M63" i="11"/>
  <c r="J63" i="11"/>
  <c r="G63" i="11"/>
  <c r="D63" i="11"/>
  <c r="AV62" i="11"/>
  <c r="AT62" i="11"/>
  <c r="AS62" i="11"/>
  <c r="AR62" i="11"/>
  <c r="AQ62" i="11"/>
  <c r="AN62" i="11"/>
  <c r="AK62" i="11"/>
  <c r="AH62" i="11"/>
  <c r="AE62" i="11"/>
  <c r="AB62" i="11"/>
  <c r="Y62" i="11"/>
  <c r="V62" i="11"/>
  <c r="S62" i="11"/>
  <c r="P62" i="11"/>
  <c r="AW62" i="11" s="1"/>
  <c r="M62" i="11"/>
  <c r="J62" i="11"/>
  <c r="G62" i="11"/>
  <c r="D62" i="11"/>
  <c r="AS61" i="11"/>
  <c r="AT61" i="11" s="1"/>
  <c r="AR61" i="11"/>
  <c r="AQ61" i="11"/>
  <c r="AN61" i="11"/>
  <c r="AK61" i="11"/>
  <c r="AH61" i="11"/>
  <c r="BC61" i="11" s="1"/>
  <c r="AE61" i="11"/>
  <c r="AB61" i="11"/>
  <c r="Y61" i="11"/>
  <c r="V61" i="11"/>
  <c r="S61" i="11"/>
  <c r="P61" i="11"/>
  <c r="M61" i="11"/>
  <c r="J61" i="11"/>
  <c r="G61" i="11"/>
  <c r="D61" i="11"/>
  <c r="AT60" i="11"/>
  <c r="AS60" i="11"/>
  <c r="AR60" i="11"/>
  <c r="AQ60" i="11"/>
  <c r="AN60" i="11"/>
  <c r="AK60" i="11"/>
  <c r="AH60" i="11"/>
  <c r="AE60" i="11"/>
  <c r="AB60" i="11"/>
  <c r="Y60" i="11"/>
  <c r="V60" i="11"/>
  <c r="S60" i="11"/>
  <c r="P60" i="11"/>
  <c r="M60" i="11"/>
  <c r="J60" i="11"/>
  <c r="G60" i="11"/>
  <c r="D60" i="11"/>
  <c r="BB59" i="11"/>
  <c r="AS59" i="11"/>
  <c r="AR59" i="11"/>
  <c r="AQ59" i="11"/>
  <c r="AN59" i="11"/>
  <c r="AK59" i="11"/>
  <c r="AH59" i="11"/>
  <c r="BC59" i="11" s="1"/>
  <c r="AE59" i="11"/>
  <c r="AB59" i="11"/>
  <c r="Y59" i="11"/>
  <c r="V59" i="11"/>
  <c r="S59" i="11"/>
  <c r="P59" i="11"/>
  <c r="M59" i="11"/>
  <c r="J59" i="11"/>
  <c r="G59" i="11"/>
  <c r="D59" i="11"/>
  <c r="AT58" i="11"/>
  <c r="AS58" i="11"/>
  <c r="AR58" i="11"/>
  <c r="AQ58" i="11"/>
  <c r="AN58" i="11"/>
  <c r="AK58" i="11"/>
  <c r="AH58" i="11"/>
  <c r="AE58" i="11"/>
  <c r="AB58" i="11"/>
  <c r="Y58" i="11"/>
  <c r="V58" i="11"/>
  <c r="S58" i="11"/>
  <c r="AY58" i="11" s="1"/>
  <c r="P58" i="11"/>
  <c r="M58" i="11"/>
  <c r="J58" i="11"/>
  <c r="G58" i="11"/>
  <c r="D58" i="11"/>
  <c r="AS57" i="11"/>
  <c r="AR57" i="11"/>
  <c r="AT57" i="11" s="1"/>
  <c r="AQ57" i="11"/>
  <c r="AN57" i="11"/>
  <c r="AK57" i="11"/>
  <c r="AH57" i="11"/>
  <c r="AE57" i="11"/>
  <c r="AB57" i="11"/>
  <c r="Y57" i="11"/>
  <c r="V57" i="11"/>
  <c r="AY57" i="11" s="1"/>
  <c r="S57" i="11"/>
  <c r="P57" i="11"/>
  <c r="M57" i="11"/>
  <c r="J57" i="11"/>
  <c r="G57" i="11"/>
  <c r="D57" i="11"/>
  <c r="AS56" i="11"/>
  <c r="AT56" i="11" s="1"/>
  <c r="AR56" i="11"/>
  <c r="AQ56" i="11"/>
  <c r="AN56" i="11"/>
  <c r="AK56" i="11"/>
  <c r="AH56" i="11"/>
  <c r="AE56" i="11"/>
  <c r="AB56" i="11"/>
  <c r="Y56" i="11"/>
  <c r="V56" i="11"/>
  <c r="S56" i="11"/>
  <c r="P56" i="11"/>
  <c r="M56" i="11"/>
  <c r="J56" i="11"/>
  <c r="G56" i="11"/>
  <c r="D56" i="11"/>
  <c r="AT55" i="11"/>
  <c r="AS55" i="11"/>
  <c r="AR55" i="11"/>
  <c r="AQ55" i="11"/>
  <c r="AN55" i="11"/>
  <c r="AK55" i="11"/>
  <c r="AH55" i="11"/>
  <c r="AE55" i="11"/>
  <c r="AB55" i="11"/>
  <c r="Y55" i="11"/>
  <c r="V55" i="11"/>
  <c r="S55" i="11"/>
  <c r="P55" i="11"/>
  <c r="M55" i="11"/>
  <c r="J55" i="11"/>
  <c r="G55" i="11"/>
  <c r="D55" i="11"/>
  <c r="AS54" i="11"/>
  <c r="AT54" i="11" s="1"/>
  <c r="AR54" i="11"/>
  <c r="AQ54" i="11"/>
  <c r="AN54" i="11"/>
  <c r="AK54" i="11"/>
  <c r="AH54" i="11"/>
  <c r="AE54" i="11"/>
  <c r="AB54" i="11"/>
  <c r="Y54" i="11"/>
  <c r="V54" i="11"/>
  <c r="S54" i="11"/>
  <c r="P54" i="11"/>
  <c r="M54" i="11"/>
  <c r="J54" i="11"/>
  <c r="G54" i="11"/>
  <c r="D54" i="11"/>
  <c r="BA53" i="11"/>
  <c r="AX53" i="11"/>
  <c r="AW53" i="11"/>
  <c r="AR53" i="11"/>
  <c r="AQ53" i="11"/>
  <c r="AN53" i="11"/>
  <c r="AK53" i="11"/>
  <c r="AH53" i="11"/>
  <c r="AE53" i="11"/>
  <c r="BB53" i="11" s="1"/>
  <c r="AB53" i="11"/>
  <c r="Y53" i="11"/>
  <c r="U53" i="11"/>
  <c r="AS53" i="11" s="1"/>
  <c r="AT53" i="11" s="1"/>
  <c r="S53" i="11"/>
  <c r="P53" i="11"/>
  <c r="M53" i="11"/>
  <c r="J53" i="11"/>
  <c r="G53" i="11"/>
  <c r="D53" i="11"/>
  <c r="AS52" i="11"/>
  <c r="AT52" i="11" s="1"/>
  <c r="AR52" i="11"/>
  <c r="AQ52" i="11"/>
  <c r="AN52" i="11"/>
  <c r="AK52" i="11"/>
  <c r="AH52" i="11"/>
  <c r="AE52" i="11"/>
  <c r="AB52" i="11"/>
  <c r="Y52" i="11"/>
  <c r="V52" i="11"/>
  <c r="S52" i="11"/>
  <c r="P52" i="11"/>
  <c r="M52" i="11"/>
  <c r="J52" i="11"/>
  <c r="G52" i="11"/>
  <c r="D52" i="11"/>
  <c r="AT51" i="11"/>
  <c r="AS51" i="11"/>
  <c r="AR51" i="11"/>
  <c r="AQ51" i="11"/>
  <c r="AN51" i="11"/>
  <c r="AK51" i="11"/>
  <c r="AH51" i="11"/>
  <c r="AE51" i="11"/>
  <c r="AB51" i="11"/>
  <c r="Y51" i="11"/>
  <c r="V51" i="11"/>
  <c r="S51" i="11"/>
  <c r="P51" i="11"/>
  <c r="M51" i="11"/>
  <c r="J51" i="11"/>
  <c r="G51" i="11"/>
  <c r="D51" i="11"/>
  <c r="AT50" i="11"/>
  <c r="AS50" i="11"/>
  <c r="AR50" i="11"/>
  <c r="AQ50" i="11"/>
  <c r="AN50" i="11"/>
  <c r="AK50" i="11"/>
  <c r="AH50" i="11"/>
  <c r="AE50" i="11"/>
  <c r="AB50" i="11"/>
  <c r="Y50" i="11"/>
  <c r="V50" i="11"/>
  <c r="S50" i="11"/>
  <c r="P50" i="11"/>
  <c r="M50" i="11"/>
  <c r="J50" i="11"/>
  <c r="G50" i="11"/>
  <c r="D50" i="11"/>
  <c r="AS49" i="11"/>
  <c r="AT49" i="11" s="1"/>
  <c r="AR49" i="11"/>
  <c r="AQ49" i="11"/>
  <c r="AN49" i="11"/>
  <c r="AK49" i="11"/>
  <c r="AH49" i="11"/>
  <c r="AE49" i="11"/>
  <c r="AB49" i="11"/>
  <c r="Y49" i="11"/>
  <c r="V49" i="11"/>
  <c r="S49" i="11"/>
  <c r="P49" i="11"/>
  <c r="M49" i="11"/>
  <c r="J49" i="11"/>
  <c r="G49" i="11"/>
  <c r="D49" i="11"/>
  <c r="AS48" i="11"/>
  <c r="AT48" i="11" s="1"/>
  <c r="AR48" i="11"/>
  <c r="AQ48" i="11"/>
  <c r="AN48" i="11"/>
  <c r="AK48" i="11"/>
  <c r="AH48" i="11"/>
  <c r="AE48" i="11"/>
  <c r="AB48" i="11"/>
  <c r="Y48" i="11"/>
  <c r="V48" i="11"/>
  <c r="S48" i="11"/>
  <c r="P48" i="11"/>
  <c r="M48" i="11"/>
  <c r="AV48" i="11" s="1"/>
  <c r="J48" i="11"/>
  <c r="G48" i="11"/>
  <c r="D48" i="11"/>
  <c r="AT47" i="11"/>
  <c r="AS47" i="11"/>
  <c r="AR47" i="11"/>
  <c r="AQ47" i="11"/>
  <c r="AN47" i="11"/>
  <c r="AK47" i="11"/>
  <c r="AH47" i="11"/>
  <c r="AE47" i="11"/>
  <c r="AB47" i="11"/>
  <c r="Y47" i="11"/>
  <c r="V47" i="11"/>
  <c r="S47" i="11"/>
  <c r="P47" i="11"/>
  <c r="M47" i="11"/>
  <c r="J47" i="11"/>
  <c r="G47" i="11"/>
  <c r="D47" i="11"/>
  <c r="AS46" i="11"/>
  <c r="AR46" i="11"/>
  <c r="AQ46" i="11"/>
  <c r="AN46" i="11"/>
  <c r="AK46" i="11"/>
  <c r="AH46" i="11"/>
  <c r="AE46" i="11"/>
  <c r="AB46" i="11"/>
  <c r="Y46" i="11"/>
  <c r="V46" i="11"/>
  <c r="S46" i="11"/>
  <c r="P46" i="11"/>
  <c r="M46" i="11"/>
  <c r="J46" i="11"/>
  <c r="G46" i="11"/>
  <c r="D46" i="11"/>
  <c r="AS45" i="11"/>
  <c r="AT45" i="11" s="1"/>
  <c r="AR45" i="11"/>
  <c r="AQ45" i="11"/>
  <c r="AN45" i="11"/>
  <c r="AK45" i="11"/>
  <c r="AH45" i="11"/>
  <c r="AE45" i="11"/>
  <c r="AB45" i="11"/>
  <c r="Y45" i="11"/>
  <c r="V45" i="11"/>
  <c r="S45" i="11"/>
  <c r="P45" i="11"/>
  <c r="M45" i="11"/>
  <c r="J45" i="11"/>
  <c r="G45" i="11"/>
  <c r="D45" i="11"/>
  <c r="AS44" i="11"/>
  <c r="AT44" i="11" s="1"/>
  <c r="AR44" i="11"/>
  <c r="AQ44" i="11"/>
  <c r="AN44" i="11"/>
  <c r="AK44" i="11"/>
  <c r="AH44" i="11"/>
  <c r="AE44" i="11"/>
  <c r="AB44" i="11"/>
  <c r="Y44" i="11"/>
  <c r="V44" i="11"/>
  <c r="S44" i="11"/>
  <c r="P44" i="11"/>
  <c r="M44" i="11"/>
  <c r="AV44" i="11" s="1"/>
  <c r="J44" i="11"/>
  <c r="G44" i="11"/>
  <c r="D44" i="11"/>
  <c r="AT43" i="11"/>
  <c r="AS43" i="11"/>
  <c r="AR43" i="11"/>
  <c r="AQ43" i="11"/>
  <c r="AN43" i="11"/>
  <c r="AK43" i="11"/>
  <c r="AH43" i="11"/>
  <c r="AE43" i="11"/>
  <c r="AB43" i="11"/>
  <c r="Y43" i="11"/>
  <c r="V43" i="11"/>
  <c r="S43" i="11"/>
  <c r="P43" i="11"/>
  <c r="M43" i="11"/>
  <c r="J43" i="11"/>
  <c r="G43" i="11"/>
  <c r="D43" i="11"/>
  <c r="AS42" i="11"/>
  <c r="AT42" i="11" s="1"/>
  <c r="AR42" i="11"/>
  <c r="AQ42" i="11"/>
  <c r="AN42" i="11"/>
  <c r="AK42" i="11"/>
  <c r="AH42" i="11"/>
  <c r="AE42" i="11"/>
  <c r="AB42" i="11"/>
  <c r="Y42" i="11"/>
  <c r="V42" i="11"/>
  <c r="S42" i="11"/>
  <c r="P42" i="11"/>
  <c r="M42" i="11"/>
  <c r="J42" i="11"/>
  <c r="G42" i="11"/>
  <c r="D42" i="11"/>
  <c r="AT41" i="11"/>
  <c r="AS41" i="11"/>
  <c r="AR41" i="11"/>
  <c r="AQ41" i="11"/>
  <c r="AN41" i="11"/>
  <c r="AK41" i="11"/>
  <c r="AH41" i="11"/>
  <c r="AE41" i="11"/>
  <c r="AB41" i="11"/>
  <c r="Y41" i="11"/>
  <c r="V41" i="11"/>
  <c r="S41" i="11"/>
  <c r="P41" i="11"/>
  <c r="M41" i="11"/>
  <c r="J41" i="11"/>
  <c r="G41" i="11"/>
  <c r="D41" i="11"/>
  <c r="AS40" i="11"/>
  <c r="AR40" i="11"/>
  <c r="AQ40" i="11"/>
  <c r="AN40" i="11"/>
  <c r="AK40" i="11"/>
  <c r="AH40" i="11"/>
  <c r="AE40" i="11"/>
  <c r="AB40" i="11"/>
  <c r="Y40" i="11"/>
  <c r="V40" i="11"/>
  <c r="S40" i="11"/>
  <c r="P40" i="11"/>
  <c r="M40" i="11"/>
  <c r="J40" i="11"/>
  <c r="G40" i="11"/>
  <c r="D40" i="11"/>
  <c r="BB39" i="11"/>
  <c r="AS39" i="11"/>
  <c r="AT39" i="11" s="1"/>
  <c r="AR39" i="11"/>
  <c r="AQ39" i="11"/>
  <c r="AN39" i="11"/>
  <c r="AK39" i="11"/>
  <c r="AH39" i="11"/>
  <c r="AE39" i="11"/>
  <c r="BC39" i="11" s="1"/>
  <c r="AB39" i="11"/>
  <c r="Y39" i="11"/>
  <c r="V39" i="11"/>
  <c r="S39" i="11"/>
  <c r="AX39" i="11" s="1"/>
  <c r="P39" i="11"/>
  <c r="M39" i="11"/>
  <c r="AV39" i="11" s="1"/>
  <c r="J39" i="11"/>
  <c r="G39" i="11"/>
  <c r="D39" i="11"/>
  <c r="AT38" i="11"/>
  <c r="AS38" i="11"/>
  <c r="AR38" i="11"/>
  <c r="AQ38" i="11"/>
  <c r="AN38" i="11"/>
  <c r="AK38" i="11"/>
  <c r="AH38" i="11"/>
  <c r="AE38" i="11"/>
  <c r="AB38" i="11"/>
  <c r="Y38" i="11"/>
  <c r="V38" i="11"/>
  <c r="S38" i="11"/>
  <c r="P38" i="11"/>
  <c r="M38" i="11"/>
  <c r="J38" i="11"/>
  <c r="G38" i="11"/>
  <c r="D38" i="11"/>
  <c r="AS37" i="11"/>
  <c r="AT37" i="11" s="1"/>
  <c r="AR37" i="11"/>
  <c r="AQ37" i="11"/>
  <c r="AN37" i="11"/>
  <c r="AK37" i="11"/>
  <c r="AH37" i="11"/>
  <c r="AE37" i="11"/>
  <c r="AB37" i="11"/>
  <c r="Y37" i="11"/>
  <c r="V37" i="11"/>
  <c r="S37" i="11"/>
  <c r="P37" i="11"/>
  <c r="M37" i="11"/>
  <c r="J37" i="11"/>
  <c r="G37" i="11"/>
  <c r="D37" i="11"/>
  <c r="AT36" i="11"/>
  <c r="AS36" i="11"/>
  <c r="AR36" i="11"/>
  <c r="AQ36" i="11"/>
  <c r="AN36" i="11"/>
  <c r="AK36" i="11"/>
  <c r="AH36" i="11"/>
  <c r="AE36" i="11"/>
  <c r="AB36" i="11"/>
  <c r="Y36" i="11"/>
  <c r="V36" i="11"/>
  <c r="S36" i="11"/>
  <c r="P36" i="11"/>
  <c r="AW36" i="11" s="1"/>
  <c r="M36" i="11"/>
  <c r="J36" i="11"/>
  <c r="G36" i="11"/>
  <c r="D36" i="11"/>
  <c r="AS35" i="11"/>
  <c r="AR35" i="11"/>
  <c r="AT35" i="11" s="1"/>
  <c r="AQ35" i="11"/>
  <c r="AN35" i="11"/>
  <c r="AK35" i="11"/>
  <c r="AH35" i="11"/>
  <c r="AE35" i="11"/>
  <c r="AB35" i="11"/>
  <c r="Y35" i="11"/>
  <c r="V35" i="11"/>
  <c r="S35" i="11"/>
  <c r="P35" i="11"/>
  <c r="M35" i="11"/>
  <c r="J35" i="11"/>
  <c r="G35" i="11"/>
  <c r="D35" i="11"/>
  <c r="AS34" i="11"/>
  <c r="AT34" i="11" s="1"/>
  <c r="AR34" i="11"/>
  <c r="AQ34" i="11"/>
  <c r="AN34" i="11"/>
  <c r="AK34" i="11"/>
  <c r="AH34" i="11"/>
  <c r="AE34" i="11"/>
  <c r="AB34" i="11"/>
  <c r="Y34" i="11"/>
  <c r="V34" i="11"/>
  <c r="S34" i="11"/>
  <c r="P34" i="11"/>
  <c r="M34" i="11"/>
  <c r="J34" i="11"/>
  <c r="G34" i="11"/>
  <c r="D34" i="11"/>
  <c r="BA33" i="11"/>
  <c r="AS33" i="11"/>
  <c r="AR33" i="11"/>
  <c r="AT33" i="11" s="1"/>
  <c r="AQ33" i="11"/>
  <c r="AN33" i="11"/>
  <c r="AK33" i="11"/>
  <c r="AH33" i="11"/>
  <c r="AE33" i="11"/>
  <c r="AB33" i="11"/>
  <c r="Y33" i="11"/>
  <c r="V33" i="11"/>
  <c r="AZ33" i="11" s="1"/>
  <c r="S33" i="11"/>
  <c r="P33" i="11"/>
  <c r="M33" i="11"/>
  <c r="J33" i="11"/>
  <c r="G33" i="11"/>
  <c r="D33" i="11"/>
  <c r="AS32" i="11"/>
  <c r="AT32" i="11" s="1"/>
  <c r="AR32" i="11"/>
  <c r="AQ32" i="11"/>
  <c r="AN32" i="11"/>
  <c r="AK32" i="11"/>
  <c r="AH32" i="11"/>
  <c r="AE32" i="11"/>
  <c r="AB32" i="11"/>
  <c r="Y32" i="11"/>
  <c r="V32" i="11"/>
  <c r="S32" i="11"/>
  <c r="P32" i="11"/>
  <c r="M32" i="11"/>
  <c r="J32" i="11"/>
  <c r="G32" i="11"/>
  <c r="D32" i="11"/>
  <c r="AS31" i="11"/>
  <c r="AT31" i="11" s="1"/>
  <c r="AR31" i="11"/>
  <c r="AQ31" i="11"/>
  <c r="AN31" i="11"/>
  <c r="AK31" i="11"/>
  <c r="AH31" i="11"/>
  <c r="AE31" i="11"/>
  <c r="AB31" i="11"/>
  <c r="Y31" i="11"/>
  <c r="V31" i="11"/>
  <c r="S31" i="11"/>
  <c r="P31" i="11"/>
  <c r="M31" i="11"/>
  <c r="J31" i="11"/>
  <c r="G31" i="11"/>
  <c r="D31" i="11"/>
  <c r="AT30" i="11"/>
  <c r="AS30" i="11"/>
  <c r="AR30" i="11"/>
  <c r="AQ30" i="11"/>
  <c r="AN30" i="11"/>
  <c r="AK30" i="11"/>
  <c r="AH30" i="11"/>
  <c r="AE30" i="11"/>
  <c r="AB30" i="11"/>
  <c r="Y30" i="11"/>
  <c r="V30" i="11"/>
  <c r="S30" i="11"/>
  <c r="P30" i="11"/>
  <c r="M30" i="11"/>
  <c r="J30" i="11"/>
  <c r="G30" i="11"/>
  <c r="D30" i="11"/>
  <c r="AT29" i="11"/>
  <c r="AS29" i="11"/>
  <c r="AR29" i="11"/>
  <c r="AQ29" i="11"/>
  <c r="AN29" i="11"/>
  <c r="AK29" i="11"/>
  <c r="AH29" i="11"/>
  <c r="AE29" i="11"/>
  <c r="AB29" i="11"/>
  <c r="Y29" i="11"/>
  <c r="V29" i="11"/>
  <c r="S29" i="11"/>
  <c r="P29" i="11"/>
  <c r="M29" i="11"/>
  <c r="J29" i="11"/>
  <c r="G29" i="11"/>
  <c r="D29" i="11"/>
  <c r="AS28" i="11"/>
  <c r="AT28" i="11" s="1"/>
  <c r="AR28" i="11"/>
  <c r="AQ28" i="11"/>
  <c r="AN28" i="11"/>
  <c r="AK28" i="11"/>
  <c r="AH28" i="11"/>
  <c r="AE28" i="11"/>
  <c r="AB28" i="11"/>
  <c r="Y28" i="11"/>
  <c r="V28" i="11"/>
  <c r="S28" i="11"/>
  <c r="P28" i="11"/>
  <c r="M28" i="11"/>
  <c r="J28" i="11"/>
  <c r="G28" i="11"/>
  <c r="D28" i="11"/>
  <c r="AT27" i="11"/>
  <c r="AS27" i="11"/>
  <c r="AR27" i="11"/>
  <c r="AQ27" i="11"/>
  <c r="AN27" i="11"/>
  <c r="AK27" i="11"/>
  <c r="AH27" i="11"/>
  <c r="AE27" i="11"/>
  <c r="AB27" i="11"/>
  <c r="Y27" i="11"/>
  <c r="V27" i="11"/>
  <c r="S27" i="11"/>
  <c r="P27" i="11"/>
  <c r="AW27" i="11" s="1"/>
  <c r="M27" i="11"/>
  <c r="J27" i="11"/>
  <c r="G27" i="11"/>
  <c r="D27" i="11"/>
  <c r="AS26" i="11"/>
  <c r="AR26" i="11"/>
  <c r="AQ26" i="11"/>
  <c r="AN26" i="11"/>
  <c r="AK26" i="11"/>
  <c r="AH26" i="11"/>
  <c r="AE26" i="11"/>
  <c r="AB26" i="11"/>
  <c r="Y26" i="11"/>
  <c r="V26" i="11"/>
  <c r="S26" i="11"/>
  <c r="P26" i="11"/>
  <c r="M26" i="11"/>
  <c r="J26" i="11"/>
  <c r="G26" i="11"/>
  <c r="D26" i="11"/>
  <c r="AS25" i="11"/>
  <c r="AT25" i="11" s="1"/>
  <c r="AR25" i="11"/>
  <c r="AQ25" i="11"/>
  <c r="AN25" i="11"/>
  <c r="AK25" i="11"/>
  <c r="AH25" i="11"/>
  <c r="AE25" i="11"/>
  <c r="AB25" i="11"/>
  <c r="Y25" i="11"/>
  <c r="V25" i="11"/>
  <c r="S25" i="11"/>
  <c r="P25" i="11"/>
  <c r="M25" i="11"/>
  <c r="J25" i="11"/>
  <c r="G25" i="11"/>
  <c r="D25" i="11"/>
  <c r="AT24" i="11"/>
  <c r="AS24" i="11"/>
  <c r="AR24" i="11"/>
  <c r="AQ24" i="11"/>
  <c r="AN24" i="11"/>
  <c r="AK24" i="11"/>
  <c r="AH24" i="11"/>
  <c r="AE24" i="11"/>
  <c r="AB24" i="11"/>
  <c r="Y24" i="11"/>
  <c r="V24" i="11"/>
  <c r="S24" i="11"/>
  <c r="P24" i="11"/>
  <c r="M24" i="11"/>
  <c r="J24" i="11"/>
  <c r="G24" i="11"/>
  <c r="D24" i="11"/>
  <c r="AT23" i="11"/>
  <c r="AS23" i="11"/>
  <c r="AR23" i="11"/>
  <c r="AQ23" i="11"/>
  <c r="AN23" i="11"/>
  <c r="AK23" i="11"/>
  <c r="AH23" i="11"/>
  <c r="AE23" i="11"/>
  <c r="AB23" i="11"/>
  <c r="Y23" i="11"/>
  <c r="V23" i="11"/>
  <c r="S23" i="11"/>
  <c r="P23" i="11"/>
  <c r="M23" i="11"/>
  <c r="J23" i="11"/>
  <c r="G23" i="11"/>
  <c r="D23" i="11"/>
  <c r="AS22" i="11"/>
  <c r="AT22" i="11" s="1"/>
  <c r="AR22" i="11"/>
  <c r="AQ22" i="11"/>
  <c r="AN22" i="11"/>
  <c r="AK22" i="11"/>
  <c r="AH22" i="11"/>
  <c r="AE22" i="11"/>
  <c r="AB22" i="11"/>
  <c r="Y22" i="11"/>
  <c r="V22" i="11"/>
  <c r="S22" i="11"/>
  <c r="P22" i="11"/>
  <c r="M22" i="11"/>
  <c r="J22" i="11"/>
  <c r="G22" i="11"/>
  <c r="D22" i="11"/>
  <c r="AX21" i="11"/>
  <c r="AS21" i="11"/>
  <c r="AR21" i="11"/>
  <c r="AT21" i="11" s="1"/>
  <c r="AQ21" i="11"/>
  <c r="AN21" i="11"/>
  <c r="AK21" i="11"/>
  <c r="AH21" i="11"/>
  <c r="BC21" i="11" s="1"/>
  <c r="AE21" i="11"/>
  <c r="AB21" i="11"/>
  <c r="BB21" i="11" s="1"/>
  <c r="Y21" i="11"/>
  <c r="V21" i="11"/>
  <c r="AY21" i="11" s="1"/>
  <c r="S21" i="11"/>
  <c r="P21" i="11"/>
  <c r="AW21" i="11" s="1"/>
  <c r="M21" i="11"/>
  <c r="J21" i="11"/>
  <c r="G21" i="11"/>
  <c r="D21" i="11"/>
  <c r="AY20" i="11"/>
  <c r="AT20" i="11"/>
  <c r="AS20" i="11"/>
  <c r="AR20" i="11"/>
  <c r="AQ20" i="11"/>
  <c r="AN20" i="11"/>
  <c r="AK20" i="11"/>
  <c r="AH20" i="11"/>
  <c r="AE20" i="11"/>
  <c r="AB20" i="11"/>
  <c r="Y20" i="11"/>
  <c r="AZ20" i="11" s="1"/>
  <c r="V20" i="11"/>
  <c r="S20" i="11"/>
  <c r="P20" i="11"/>
  <c r="AW20" i="11" s="1"/>
  <c r="M20" i="11"/>
  <c r="J20" i="11"/>
  <c r="G20" i="11"/>
  <c r="D20" i="11"/>
  <c r="AT19" i="11"/>
  <c r="AS19" i="11"/>
  <c r="AR19" i="11"/>
  <c r="AQ19" i="11"/>
  <c r="AN19" i="11"/>
  <c r="AK19" i="11"/>
  <c r="AH19" i="11"/>
  <c r="AE19" i="11"/>
  <c r="AB19" i="11"/>
  <c r="Y19" i="11"/>
  <c r="V19" i="11"/>
  <c r="S19" i="11"/>
  <c r="P19" i="11"/>
  <c r="M19" i="11"/>
  <c r="J19" i="11"/>
  <c r="G19" i="11"/>
  <c r="D19" i="11"/>
  <c r="AS18" i="11"/>
  <c r="AT18" i="11" s="1"/>
  <c r="AR18" i="11"/>
  <c r="AQ18" i="11"/>
  <c r="AN18" i="11"/>
  <c r="AK18" i="11"/>
  <c r="AH18" i="11"/>
  <c r="AE18" i="11"/>
  <c r="AB18" i="11"/>
  <c r="Y18" i="11"/>
  <c r="V18" i="11"/>
  <c r="S18" i="11"/>
  <c r="P18" i="11"/>
  <c r="M18" i="11"/>
  <c r="J18" i="11"/>
  <c r="G18" i="11"/>
  <c r="D18" i="11"/>
  <c r="AT17" i="11"/>
  <c r="AS17" i="11"/>
  <c r="AR17" i="11"/>
  <c r="AQ17" i="11"/>
  <c r="AN17" i="11"/>
  <c r="AK17" i="11"/>
  <c r="AH17" i="11"/>
  <c r="AE17" i="11"/>
  <c r="AB17" i="11"/>
  <c r="Y17" i="11"/>
  <c r="V17" i="11"/>
  <c r="S17" i="11"/>
  <c r="P17" i="11"/>
  <c r="M17" i="11"/>
  <c r="J17" i="11"/>
  <c r="G17" i="11"/>
  <c r="D17" i="11"/>
  <c r="AS16" i="11"/>
  <c r="AT16" i="11" s="1"/>
  <c r="AR16" i="11"/>
  <c r="AQ16" i="11"/>
  <c r="AN16" i="11"/>
  <c r="AK16" i="11"/>
  <c r="AH16" i="11"/>
  <c r="AE16" i="11"/>
  <c r="AB16" i="11"/>
  <c r="Y16" i="11"/>
  <c r="V16" i="11"/>
  <c r="S16" i="11"/>
  <c r="P16" i="11"/>
  <c r="M16" i="11"/>
  <c r="J16" i="11"/>
  <c r="G16" i="11"/>
  <c r="D16" i="11"/>
  <c r="AT15" i="11"/>
  <c r="AS15" i="11"/>
  <c r="AR15" i="11"/>
  <c r="AQ15" i="11"/>
  <c r="AN15" i="11"/>
  <c r="AK15" i="11"/>
  <c r="AH15" i="11"/>
  <c r="AE15" i="11"/>
  <c r="AB15" i="11"/>
  <c r="Y15" i="11"/>
  <c r="V15" i="11"/>
  <c r="S15" i="11"/>
  <c r="P15" i="11"/>
  <c r="M15" i="11"/>
  <c r="J15" i="11"/>
  <c r="G15" i="11"/>
  <c r="D15" i="11"/>
  <c r="AS14" i="11"/>
  <c r="AR14" i="11"/>
  <c r="AQ14" i="11"/>
  <c r="AN14" i="11"/>
  <c r="AK14" i="11"/>
  <c r="AH14" i="11"/>
  <c r="AE14" i="11"/>
  <c r="AB14" i="11"/>
  <c r="Y14" i="11"/>
  <c r="V14" i="11"/>
  <c r="S14" i="11"/>
  <c r="P14" i="11"/>
  <c r="M14" i="11"/>
  <c r="J14" i="11"/>
  <c r="G14" i="11"/>
  <c r="D14" i="11"/>
  <c r="AS13" i="11"/>
  <c r="AT13" i="11" s="1"/>
  <c r="AR13" i="11"/>
  <c r="AQ13" i="11"/>
  <c r="AN13" i="11"/>
  <c r="AK13" i="11"/>
  <c r="AH13" i="11"/>
  <c r="AE13" i="11"/>
  <c r="AB13" i="11"/>
  <c r="Y13" i="11"/>
  <c r="V13" i="11"/>
  <c r="S13" i="11"/>
  <c r="P13" i="11"/>
  <c r="M13" i="11"/>
  <c r="J13" i="11"/>
  <c r="G13" i="11"/>
  <c r="D13" i="11"/>
  <c r="AT12" i="11"/>
  <c r="AS12" i="11"/>
  <c r="AR12" i="11"/>
  <c r="AQ12" i="11"/>
  <c r="AN12" i="11"/>
  <c r="AK12" i="11"/>
  <c r="AH12" i="11"/>
  <c r="AE12" i="11"/>
  <c r="AB12" i="11"/>
  <c r="Y12" i="11"/>
  <c r="V12" i="11"/>
  <c r="S12" i="11"/>
  <c r="P12" i="11"/>
  <c r="M12" i="11"/>
  <c r="J12" i="11"/>
  <c r="G12" i="11"/>
  <c r="D12" i="11"/>
  <c r="AT11" i="11"/>
  <c r="AS11" i="11"/>
  <c r="AR11" i="11"/>
  <c r="AQ11" i="11"/>
  <c r="AN11" i="11"/>
  <c r="AK11" i="11"/>
  <c r="AH11" i="11"/>
  <c r="AE11" i="11"/>
  <c r="AB11" i="11"/>
  <c r="Y11" i="11"/>
  <c r="V11" i="11"/>
  <c r="S11" i="11"/>
  <c r="P11" i="11"/>
  <c r="M11" i="11"/>
  <c r="J11" i="11"/>
  <c r="G11" i="11"/>
  <c r="D11" i="11"/>
  <c r="AS10" i="11"/>
  <c r="AT10" i="11" s="1"/>
  <c r="AR10" i="11"/>
  <c r="AQ10" i="11"/>
  <c r="AN10" i="11"/>
  <c r="AK10" i="11"/>
  <c r="AH10" i="11"/>
  <c r="AE10" i="11"/>
  <c r="AB10" i="11"/>
  <c r="Y10" i="11"/>
  <c r="V10" i="11"/>
  <c r="S10" i="11"/>
  <c r="P10" i="11"/>
  <c r="M10" i="11"/>
  <c r="J10" i="11"/>
  <c r="G10" i="11"/>
  <c r="D10" i="11"/>
  <c r="AT9" i="11"/>
  <c r="AS9" i="11"/>
  <c r="AR9" i="11"/>
  <c r="AQ9" i="11"/>
  <c r="AN9" i="11"/>
  <c r="AK9" i="11"/>
  <c r="AH9" i="11"/>
  <c r="AE9" i="11"/>
  <c r="AB9" i="11"/>
  <c r="Y9" i="11"/>
  <c r="V9" i="11"/>
  <c r="S9" i="11"/>
  <c r="P9" i="11"/>
  <c r="M9" i="11"/>
  <c r="J9" i="11"/>
  <c r="G9" i="11"/>
  <c r="D9" i="11"/>
  <c r="AS8" i="11"/>
  <c r="AT8" i="11" s="1"/>
  <c r="AR8" i="11"/>
  <c r="AQ8" i="11"/>
  <c r="AN8" i="11"/>
  <c r="AK8" i="11"/>
  <c r="AH8" i="11"/>
  <c r="AE8" i="11"/>
  <c r="AB8" i="11"/>
  <c r="Y8" i="11"/>
  <c r="V8" i="11"/>
  <c r="S8" i="11"/>
  <c r="P8" i="11"/>
  <c r="M8" i="11"/>
  <c r="J8" i="11"/>
  <c r="G8" i="11"/>
  <c r="D8" i="11"/>
  <c r="BA7" i="11"/>
  <c r="AS7" i="11"/>
  <c r="AT7" i="11" s="1"/>
  <c r="AR7" i="11"/>
  <c r="AQ7" i="11"/>
  <c r="AN7" i="11"/>
  <c r="AK7" i="11"/>
  <c r="AH7" i="11"/>
  <c r="AE7" i="11"/>
  <c r="AB7" i="11"/>
  <c r="Y7" i="11"/>
  <c r="V7" i="11"/>
  <c r="S7" i="11"/>
  <c r="AX7" i="11" s="1"/>
  <c r="P7" i="11"/>
  <c r="M7" i="11"/>
  <c r="J7" i="11"/>
  <c r="G7" i="11"/>
  <c r="D7" i="11"/>
  <c r="AT6" i="11"/>
  <c r="AS6" i="11"/>
  <c r="AR6" i="11"/>
  <c r="AQ6" i="11"/>
  <c r="AN6" i="11"/>
  <c r="AK6" i="11"/>
  <c r="AH6" i="11"/>
  <c r="AE6" i="11"/>
  <c r="AB6" i="11"/>
  <c r="Y6" i="11"/>
  <c r="V6" i="11"/>
  <c r="S6" i="11"/>
  <c r="P6" i="11"/>
  <c r="M6" i="11"/>
  <c r="J6" i="11"/>
  <c r="G6" i="11"/>
  <c r="D6" i="11"/>
  <c r="AR5" i="11"/>
  <c r="AQ5" i="11"/>
  <c r="AN5" i="11"/>
  <c r="AK5" i="11"/>
  <c r="AH5" i="11"/>
  <c r="BC5" i="11" s="1"/>
  <c r="AG5" i="11"/>
  <c r="AE5" i="11"/>
  <c r="BB5" i="11" s="1"/>
  <c r="AD5" i="11"/>
  <c r="AB5" i="11"/>
  <c r="X5" i="11"/>
  <c r="X139" i="11" s="1"/>
  <c r="U5" i="11"/>
  <c r="S5" i="11"/>
  <c r="R5" i="11"/>
  <c r="R139" i="11" s="1"/>
  <c r="O5" i="11"/>
  <c r="P5" i="11" s="1"/>
  <c r="L5" i="11"/>
  <c r="J5" i="11"/>
  <c r="G5" i="11"/>
  <c r="D5" i="11"/>
  <c r="AS4" i="11"/>
  <c r="AR4" i="11"/>
  <c r="AT4" i="11" s="1"/>
  <c r="AQ4" i="11"/>
  <c r="AN4" i="11"/>
  <c r="AK4" i="11"/>
  <c r="AH4" i="11"/>
  <c r="AE4" i="11"/>
  <c r="AB4" i="11"/>
  <c r="Y4" i="11"/>
  <c r="V4" i="11"/>
  <c r="S4" i="11"/>
  <c r="P4" i="11"/>
  <c r="M4" i="11"/>
  <c r="J4" i="11"/>
  <c r="G4" i="11"/>
  <c r="D4" i="11"/>
  <c r="AS3" i="11"/>
  <c r="AR3" i="11"/>
  <c r="AQ3" i="11"/>
  <c r="AN3" i="11"/>
  <c r="AK3" i="11"/>
  <c r="AH3" i="11"/>
  <c r="AE3" i="11"/>
  <c r="AB3" i="11"/>
  <c r="Y3" i="11"/>
  <c r="V3" i="11"/>
  <c r="S3" i="11"/>
  <c r="P3" i="11"/>
  <c r="M3" i="11"/>
  <c r="J3" i="11"/>
  <c r="G3" i="11"/>
  <c r="D3" i="11"/>
  <c r="AB3" i="5"/>
  <c r="AC3" i="5"/>
  <c r="AG139" i="8"/>
  <c r="K12" i="12" s="1"/>
  <c r="K13" i="12" s="1"/>
  <c r="K14" i="12" s="1"/>
  <c r="K15" i="12" s="1"/>
  <c r="AD139" i="8"/>
  <c r="J12" i="12" s="1"/>
  <c r="J13" i="12" s="1"/>
  <c r="J14" i="12" s="1"/>
  <c r="J15" i="12" s="1"/>
  <c r="AA139" i="8"/>
  <c r="X139" i="8"/>
  <c r="U139" i="8"/>
  <c r="R139" i="8"/>
  <c r="O139" i="8"/>
  <c r="L139" i="8"/>
  <c r="K12" i="5" l="1"/>
  <c r="K13" i="5" s="1"/>
  <c r="K14" i="5" s="1"/>
  <c r="K15" i="5" s="1"/>
  <c r="J12" i="5"/>
  <c r="J13" i="5" s="1"/>
  <c r="J14" i="5" s="1"/>
  <c r="J15" i="5" s="1"/>
  <c r="L139" i="11"/>
  <c r="AS5" i="11"/>
  <c r="AT5" i="11" s="1"/>
  <c r="AX5" i="11"/>
  <c r="BA21" i="11"/>
  <c r="AX27" i="11"/>
  <c r="AW44" i="11"/>
  <c r="AS82" i="11"/>
  <c r="AT82" i="11" s="1"/>
  <c r="BB84" i="11"/>
  <c r="BA99" i="11"/>
  <c r="BB105" i="11"/>
  <c r="AZ121" i="11"/>
  <c r="AW123" i="11"/>
  <c r="O139" i="11"/>
  <c r="M5" i="11"/>
  <c r="AV5" i="11" s="1"/>
  <c r="V5" i="11"/>
  <c r="AY5" i="11" s="1"/>
  <c r="U139" i="11"/>
  <c r="AX20" i="11"/>
  <c r="AT26" i="11"/>
  <c r="AT46" i="11"/>
  <c r="AX57" i="11"/>
  <c r="AX75" i="11"/>
  <c r="AX105" i="11"/>
  <c r="AT106" i="11"/>
  <c r="AX120" i="11"/>
  <c r="AT124" i="11"/>
  <c r="AT127" i="11"/>
  <c r="AW133" i="11"/>
  <c r="BA133" i="11"/>
  <c r="AT135" i="11"/>
  <c r="AT136" i="11"/>
  <c r="AT3" i="11"/>
  <c r="Y5" i="11"/>
  <c r="AG139" i="11"/>
  <c r="AT14" i="11"/>
  <c r="AV21" i="11"/>
  <c r="AZ21" i="11"/>
  <c r="AW39" i="11"/>
  <c r="AT40" i="11"/>
  <c r="V53" i="11"/>
  <c r="AT59" i="11"/>
  <c r="AT68" i="11"/>
  <c r="AT77" i="11"/>
  <c r="AZ84" i="11"/>
  <c r="AT104" i="11"/>
  <c r="AS121" i="11"/>
  <c r="AT121" i="11" s="1"/>
  <c r="AS126" i="11"/>
  <c r="AT126" i="11" s="1"/>
  <c r="V126" i="11"/>
  <c r="AY126" i="11" s="1"/>
  <c r="AV130" i="11"/>
  <c r="AZ130" i="11"/>
  <c r="AT130" i="11"/>
  <c r="AD139" i="11"/>
  <c r="P5" i="8"/>
  <c r="AS138" i="8"/>
  <c r="AT138" i="8" s="1"/>
  <c r="AR138" i="8"/>
  <c r="AQ138" i="8"/>
  <c r="AN138" i="8"/>
  <c r="AK138" i="8"/>
  <c r="AH138" i="8"/>
  <c r="AE138" i="8"/>
  <c r="AB138" i="8"/>
  <c r="Y138" i="8"/>
  <c r="V138" i="8"/>
  <c r="S138" i="8"/>
  <c r="P138" i="8"/>
  <c r="M138" i="8"/>
  <c r="J138" i="8"/>
  <c r="G138" i="8"/>
  <c r="D138" i="8"/>
  <c r="AS137" i="8"/>
  <c r="AT137" i="8" s="1"/>
  <c r="AR137" i="8"/>
  <c r="AQ137" i="8"/>
  <c r="AN137" i="8"/>
  <c r="AK137" i="8"/>
  <c r="AH137" i="8"/>
  <c r="AE137" i="8"/>
  <c r="AB137" i="8"/>
  <c r="Y137" i="8"/>
  <c r="V137" i="8"/>
  <c r="S137" i="8"/>
  <c r="P137" i="8"/>
  <c r="M137" i="8"/>
  <c r="J137" i="8"/>
  <c r="G137" i="8"/>
  <c r="D137" i="8"/>
  <c r="AS136" i="8"/>
  <c r="AR136" i="8"/>
  <c r="AQ136" i="8"/>
  <c r="AN136" i="8"/>
  <c r="AK136" i="8"/>
  <c r="AH136" i="8"/>
  <c r="AE136" i="8"/>
  <c r="AB136" i="8"/>
  <c r="Y136" i="8"/>
  <c r="V136" i="8"/>
  <c r="S136" i="8"/>
  <c r="P136" i="8"/>
  <c r="M136" i="8"/>
  <c r="J136" i="8"/>
  <c r="G136" i="8"/>
  <c r="D136" i="8"/>
  <c r="AS135" i="8"/>
  <c r="AR135" i="8"/>
  <c r="AQ135" i="8"/>
  <c r="AN135" i="8"/>
  <c r="AK135" i="8"/>
  <c r="AH135" i="8"/>
  <c r="AE135" i="8"/>
  <c r="AB135" i="8"/>
  <c r="Y135" i="8"/>
  <c r="V135" i="8"/>
  <c r="S135" i="8"/>
  <c r="P135" i="8"/>
  <c r="M135" i="8"/>
  <c r="J135" i="8"/>
  <c r="G135" i="8"/>
  <c r="D135" i="8"/>
  <c r="AS134" i="8"/>
  <c r="AT134" i="8" s="1"/>
  <c r="AR134" i="8"/>
  <c r="AQ134" i="8"/>
  <c r="AN134" i="8"/>
  <c r="AK134" i="8"/>
  <c r="AH134" i="8"/>
  <c r="AE134" i="8"/>
  <c r="AB134" i="8"/>
  <c r="Y134" i="8"/>
  <c r="V134" i="8"/>
  <c r="S134" i="8"/>
  <c r="P134" i="8"/>
  <c r="M134" i="8"/>
  <c r="J134" i="8"/>
  <c r="G134" i="8"/>
  <c r="D134" i="8"/>
  <c r="AS133" i="8"/>
  <c r="AR133" i="8"/>
  <c r="AQ133" i="8"/>
  <c r="AN133" i="8"/>
  <c r="AK133" i="8"/>
  <c r="AH133" i="8"/>
  <c r="AE133" i="8"/>
  <c r="AB133" i="8"/>
  <c r="Y133" i="8"/>
  <c r="V133" i="8"/>
  <c r="S133" i="8"/>
  <c r="P133" i="8"/>
  <c r="M133" i="8"/>
  <c r="J133" i="8"/>
  <c r="G133" i="8"/>
  <c r="D133" i="8"/>
  <c r="AS132" i="8"/>
  <c r="AT132" i="8" s="1"/>
  <c r="AR132" i="8"/>
  <c r="AQ132" i="8"/>
  <c r="AN132" i="8"/>
  <c r="AK132" i="8"/>
  <c r="AH132" i="8"/>
  <c r="AE132" i="8"/>
  <c r="AB132" i="8"/>
  <c r="Y132" i="8"/>
  <c r="V132" i="8"/>
  <c r="S132" i="8"/>
  <c r="P132" i="8"/>
  <c r="M132" i="8"/>
  <c r="J132" i="8"/>
  <c r="G132" i="8"/>
  <c r="D132" i="8"/>
  <c r="AS131" i="8"/>
  <c r="AT131" i="8" s="1"/>
  <c r="AR131" i="8"/>
  <c r="AQ131" i="8"/>
  <c r="AN131" i="8"/>
  <c r="AK131" i="8"/>
  <c r="AH131" i="8"/>
  <c r="AE131" i="8"/>
  <c r="AB131" i="8"/>
  <c r="Y131" i="8"/>
  <c r="V131" i="8"/>
  <c r="S131" i="8"/>
  <c r="P131" i="8"/>
  <c r="M131" i="8"/>
  <c r="J131" i="8"/>
  <c r="G131" i="8"/>
  <c r="D131" i="8"/>
  <c r="AS130" i="8"/>
  <c r="AR130" i="8"/>
  <c r="AQ130" i="8"/>
  <c r="AN130" i="8"/>
  <c r="AK130" i="8"/>
  <c r="AH130" i="8"/>
  <c r="AE130" i="8"/>
  <c r="AB130" i="8"/>
  <c r="Y130" i="8"/>
  <c r="V130" i="8"/>
  <c r="S130" i="8"/>
  <c r="P130" i="8"/>
  <c r="M130" i="8"/>
  <c r="J130" i="8"/>
  <c r="G130" i="8"/>
  <c r="D130" i="8"/>
  <c r="AS129" i="8"/>
  <c r="AR129" i="8"/>
  <c r="AQ129" i="8"/>
  <c r="AN129" i="8"/>
  <c r="AK129" i="8"/>
  <c r="AH129" i="8"/>
  <c r="AE129" i="8"/>
  <c r="AB129" i="8"/>
  <c r="Y129" i="8"/>
  <c r="V129" i="8"/>
  <c r="S129" i="8"/>
  <c r="P129" i="8"/>
  <c r="M129" i="8"/>
  <c r="J129" i="8"/>
  <c r="G129" i="8"/>
  <c r="D129" i="8"/>
  <c r="AS128" i="8"/>
  <c r="AR128" i="8"/>
  <c r="AQ128" i="8"/>
  <c r="AN128" i="8"/>
  <c r="AK128" i="8"/>
  <c r="AH128" i="8"/>
  <c r="AE128" i="8"/>
  <c r="AB128" i="8"/>
  <c r="Y128" i="8"/>
  <c r="V128" i="8"/>
  <c r="S128" i="8"/>
  <c r="P128" i="8"/>
  <c r="M128" i="8"/>
  <c r="J128" i="8"/>
  <c r="G128" i="8"/>
  <c r="D128" i="8"/>
  <c r="AS127" i="8"/>
  <c r="AR127" i="8"/>
  <c r="AQ127" i="8"/>
  <c r="AN127" i="8"/>
  <c r="AK127" i="8"/>
  <c r="AH127" i="8"/>
  <c r="AE127" i="8"/>
  <c r="AB127" i="8"/>
  <c r="Y127" i="8"/>
  <c r="V127" i="8"/>
  <c r="S127" i="8"/>
  <c r="P127" i="8"/>
  <c r="M127" i="8"/>
  <c r="J127" i="8"/>
  <c r="G127" i="8"/>
  <c r="D127" i="8"/>
  <c r="AR126" i="8"/>
  <c r="AQ126" i="8"/>
  <c r="AN126" i="8"/>
  <c r="AK126" i="8"/>
  <c r="AH126" i="8"/>
  <c r="AE126" i="8"/>
  <c r="AB126" i="8"/>
  <c r="Y126" i="8"/>
  <c r="U126" i="8"/>
  <c r="AS126" i="8" s="1"/>
  <c r="AT126" i="8" s="1"/>
  <c r="S126" i="8"/>
  <c r="P126" i="8"/>
  <c r="M126" i="8"/>
  <c r="J126" i="8"/>
  <c r="G126" i="8"/>
  <c r="D126" i="8"/>
  <c r="AS125" i="8"/>
  <c r="AR125" i="8"/>
  <c r="AQ125" i="8"/>
  <c r="AN125" i="8"/>
  <c r="AK125" i="8"/>
  <c r="AH125" i="8"/>
  <c r="AE125" i="8"/>
  <c r="AB125" i="8"/>
  <c r="Y125" i="8"/>
  <c r="V125" i="8"/>
  <c r="S125" i="8"/>
  <c r="P125" i="8"/>
  <c r="M125" i="8"/>
  <c r="J125" i="8"/>
  <c r="G125" i="8"/>
  <c r="D125" i="8"/>
  <c r="AS124" i="8"/>
  <c r="AR124" i="8"/>
  <c r="AQ124" i="8"/>
  <c r="AN124" i="8"/>
  <c r="AK124" i="8"/>
  <c r="AH124" i="8"/>
  <c r="AE124" i="8"/>
  <c r="AB124" i="8"/>
  <c r="Y124" i="8"/>
  <c r="V124" i="8"/>
  <c r="S124" i="8"/>
  <c r="P124" i="8"/>
  <c r="M124" i="8"/>
  <c r="J124" i="8"/>
  <c r="G124" i="8"/>
  <c r="D124" i="8"/>
  <c r="AS123" i="8"/>
  <c r="AR123" i="8"/>
  <c r="AQ123" i="8"/>
  <c r="AN123" i="8"/>
  <c r="AK123" i="8"/>
  <c r="AH123" i="8"/>
  <c r="AE123" i="8"/>
  <c r="AB123" i="8"/>
  <c r="Y123" i="8"/>
  <c r="V123" i="8"/>
  <c r="S123" i="8"/>
  <c r="P123" i="8"/>
  <c r="M123" i="8"/>
  <c r="J123" i="8"/>
  <c r="G123" i="8"/>
  <c r="D123" i="8"/>
  <c r="AS122" i="8"/>
  <c r="AR122" i="8"/>
  <c r="AQ122" i="8"/>
  <c r="AN122" i="8"/>
  <c r="AK122" i="8"/>
  <c r="AH122" i="8"/>
  <c r="AE122" i="8"/>
  <c r="AB122" i="8"/>
  <c r="Y122" i="8"/>
  <c r="V122" i="8"/>
  <c r="S122" i="8"/>
  <c r="P122" i="8"/>
  <c r="M122" i="8"/>
  <c r="J122" i="8"/>
  <c r="G122" i="8"/>
  <c r="D122" i="8"/>
  <c r="AR121" i="8"/>
  <c r="AQ121" i="8"/>
  <c r="AN121" i="8"/>
  <c r="AK121" i="8"/>
  <c r="AG121" i="8"/>
  <c r="AE121" i="8"/>
  <c r="AB121" i="8"/>
  <c r="Y121" i="8"/>
  <c r="V121" i="8"/>
  <c r="S121" i="8"/>
  <c r="P121" i="8"/>
  <c r="M121" i="8"/>
  <c r="J121" i="8"/>
  <c r="G121" i="8"/>
  <c r="D121" i="8"/>
  <c r="AS120" i="8"/>
  <c r="AR120" i="8"/>
  <c r="AQ120" i="8"/>
  <c r="AN120" i="8"/>
  <c r="AK120" i="8"/>
  <c r="AH120" i="8"/>
  <c r="AE120" i="8"/>
  <c r="AB120" i="8"/>
  <c r="Y120" i="8"/>
  <c r="V120" i="8"/>
  <c r="S120" i="8"/>
  <c r="P120" i="8"/>
  <c r="M120" i="8"/>
  <c r="J120" i="8"/>
  <c r="G120" i="8"/>
  <c r="D120" i="8"/>
  <c r="AS119" i="8"/>
  <c r="AR119" i="8"/>
  <c r="AQ119" i="8"/>
  <c r="AN119" i="8"/>
  <c r="AK119" i="8"/>
  <c r="AH119" i="8"/>
  <c r="AE119" i="8"/>
  <c r="AB119" i="8"/>
  <c r="Y119" i="8"/>
  <c r="V119" i="8"/>
  <c r="S119" i="8"/>
  <c r="P119" i="8"/>
  <c r="M119" i="8"/>
  <c r="J119" i="8"/>
  <c r="G119" i="8"/>
  <c r="D119" i="8"/>
  <c r="AS118" i="8"/>
  <c r="AR118" i="8"/>
  <c r="AQ118" i="8"/>
  <c r="AN118" i="8"/>
  <c r="AK118" i="8"/>
  <c r="AH118" i="8"/>
  <c r="AE118" i="8"/>
  <c r="AB118" i="8"/>
  <c r="Y118" i="8"/>
  <c r="V118" i="8"/>
  <c r="S118" i="8"/>
  <c r="P118" i="8"/>
  <c r="M118" i="8"/>
  <c r="J118" i="8"/>
  <c r="G118" i="8"/>
  <c r="D118" i="8"/>
  <c r="AS117" i="8"/>
  <c r="AT117" i="8" s="1"/>
  <c r="AR117" i="8"/>
  <c r="AQ117" i="8"/>
  <c r="AN117" i="8"/>
  <c r="AK117" i="8"/>
  <c r="AH117" i="8"/>
  <c r="AE117" i="8"/>
  <c r="AB117" i="8"/>
  <c r="Y117" i="8"/>
  <c r="V117" i="8"/>
  <c r="S117" i="8"/>
  <c r="P117" i="8"/>
  <c r="M117" i="8"/>
  <c r="J117" i="8"/>
  <c r="G117" i="8"/>
  <c r="D117" i="8"/>
  <c r="AS116" i="8"/>
  <c r="AT116" i="8" s="1"/>
  <c r="AR116" i="8"/>
  <c r="AQ116" i="8"/>
  <c r="AN116" i="8"/>
  <c r="AK116" i="8"/>
  <c r="AH116" i="8"/>
  <c r="AE116" i="8"/>
  <c r="AB116" i="8"/>
  <c r="Y116" i="8"/>
  <c r="V116" i="8"/>
  <c r="S116" i="8"/>
  <c r="P116" i="8"/>
  <c r="M116" i="8"/>
  <c r="J116" i="8"/>
  <c r="G116" i="8"/>
  <c r="D116" i="8"/>
  <c r="AS115" i="8"/>
  <c r="AR115" i="8"/>
  <c r="AQ115" i="8"/>
  <c r="AN115" i="8"/>
  <c r="AK115" i="8"/>
  <c r="AH115" i="8"/>
  <c r="AE115" i="8"/>
  <c r="AB115" i="8"/>
  <c r="Y115" i="8"/>
  <c r="V115" i="8"/>
  <c r="S115" i="8"/>
  <c r="P115" i="8"/>
  <c r="M115" i="8"/>
  <c r="J115" i="8"/>
  <c r="G115" i="8"/>
  <c r="D115" i="8"/>
  <c r="AS114" i="8"/>
  <c r="AT114" i="8" s="1"/>
  <c r="AR114" i="8"/>
  <c r="AQ114" i="8"/>
  <c r="AN114" i="8"/>
  <c r="AK114" i="8"/>
  <c r="AH114" i="8"/>
  <c r="AE114" i="8"/>
  <c r="AB114" i="8"/>
  <c r="Y114" i="8"/>
  <c r="V114" i="8"/>
  <c r="S114" i="8"/>
  <c r="P114" i="8"/>
  <c r="M114" i="8"/>
  <c r="J114" i="8"/>
  <c r="G114" i="8"/>
  <c r="D114" i="8"/>
  <c r="AS113" i="8"/>
  <c r="AT113" i="8" s="1"/>
  <c r="AR113" i="8"/>
  <c r="AQ113" i="8"/>
  <c r="AN113" i="8"/>
  <c r="AK113" i="8"/>
  <c r="AH113" i="8"/>
  <c r="AE113" i="8"/>
  <c r="AB113" i="8"/>
  <c r="Y113" i="8"/>
  <c r="V113" i="8"/>
  <c r="S113" i="8"/>
  <c r="P113" i="8"/>
  <c r="M113" i="8"/>
  <c r="J113" i="8"/>
  <c r="G113" i="8"/>
  <c r="D113" i="8"/>
  <c r="AS112" i="8"/>
  <c r="AR112" i="8"/>
  <c r="AQ112" i="8"/>
  <c r="AN112" i="8"/>
  <c r="AK112" i="8"/>
  <c r="AH112" i="8"/>
  <c r="AE112" i="8"/>
  <c r="AB112" i="8"/>
  <c r="Y112" i="8"/>
  <c r="V112" i="8"/>
  <c r="S112" i="8"/>
  <c r="P112" i="8"/>
  <c r="M112" i="8"/>
  <c r="J112" i="8"/>
  <c r="G112" i="8"/>
  <c r="D112" i="8"/>
  <c r="AS111" i="8"/>
  <c r="AR111" i="8"/>
  <c r="AQ111" i="8"/>
  <c r="AN111" i="8"/>
  <c r="AK111" i="8"/>
  <c r="AH111" i="8"/>
  <c r="AE111" i="8"/>
  <c r="AB111" i="8"/>
  <c r="Y111" i="8"/>
  <c r="V111" i="8"/>
  <c r="S111" i="8"/>
  <c r="P111" i="8"/>
  <c r="M111" i="8"/>
  <c r="J111" i="8"/>
  <c r="G111" i="8"/>
  <c r="D111" i="8"/>
  <c r="AS110" i="8"/>
  <c r="AT110" i="8" s="1"/>
  <c r="AR110" i="8"/>
  <c r="AQ110" i="8"/>
  <c r="AN110" i="8"/>
  <c r="AK110" i="8"/>
  <c r="AH110" i="8"/>
  <c r="AE110" i="8"/>
  <c r="AB110" i="8"/>
  <c r="Y110" i="8"/>
  <c r="V110" i="8"/>
  <c r="S110" i="8"/>
  <c r="P110" i="8"/>
  <c r="M110" i="8"/>
  <c r="J110" i="8"/>
  <c r="G110" i="8"/>
  <c r="D110" i="8"/>
  <c r="AS109" i="8"/>
  <c r="AR109" i="8"/>
  <c r="AQ109" i="8"/>
  <c r="AN109" i="8"/>
  <c r="AK109" i="8"/>
  <c r="AH109" i="8"/>
  <c r="AE109" i="8"/>
  <c r="AB109" i="8"/>
  <c r="Y109" i="8"/>
  <c r="V109" i="8"/>
  <c r="S109" i="8"/>
  <c r="P109" i="8"/>
  <c r="M109" i="8"/>
  <c r="J109" i="8"/>
  <c r="G109" i="8"/>
  <c r="D109" i="8"/>
  <c r="AS108" i="8"/>
  <c r="AT108" i="8" s="1"/>
  <c r="AR108" i="8"/>
  <c r="AQ108" i="8"/>
  <c r="AN108" i="8"/>
  <c r="AK108" i="8"/>
  <c r="AH108" i="8"/>
  <c r="AE108" i="8"/>
  <c r="AB108" i="8"/>
  <c r="Y108" i="8"/>
  <c r="V108" i="8"/>
  <c r="S108" i="8"/>
  <c r="P108" i="8"/>
  <c r="M108" i="8"/>
  <c r="J108" i="8"/>
  <c r="G108" i="8"/>
  <c r="D108" i="8"/>
  <c r="AS107" i="8"/>
  <c r="AR107" i="8"/>
  <c r="AQ107" i="8"/>
  <c r="AN107" i="8"/>
  <c r="AK107" i="8"/>
  <c r="AH107" i="8"/>
  <c r="AE107" i="8"/>
  <c r="AB107" i="8"/>
  <c r="Y107" i="8"/>
  <c r="V107" i="8"/>
  <c r="S107" i="8"/>
  <c r="P107" i="8"/>
  <c r="M107" i="8"/>
  <c r="J107" i="8"/>
  <c r="G107" i="8"/>
  <c r="D107" i="8"/>
  <c r="AS106" i="8"/>
  <c r="AR106" i="8"/>
  <c r="AQ106" i="8"/>
  <c r="AN106" i="8"/>
  <c r="AK106" i="8"/>
  <c r="AH106" i="8"/>
  <c r="AE106" i="8"/>
  <c r="AB106" i="8"/>
  <c r="Y106" i="8"/>
  <c r="V106" i="8"/>
  <c r="S106" i="8"/>
  <c r="P106" i="8"/>
  <c r="M106" i="8"/>
  <c r="J106" i="8"/>
  <c r="G106" i="8"/>
  <c r="D106" i="8"/>
  <c r="AS105" i="8"/>
  <c r="AR105" i="8"/>
  <c r="AQ105" i="8"/>
  <c r="AN105" i="8"/>
  <c r="AK105" i="8"/>
  <c r="AH105" i="8"/>
  <c r="AE105" i="8"/>
  <c r="AB105" i="8"/>
  <c r="Y105" i="8"/>
  <c r="V105" i="8"/>
  <c r="S105" i="8"/>
  <c r="P105" i="8"/>
  <c r="M105" i="8"/>
  <c r="J105" i="8"/>
  <c r="G105" i="8"/>
  <c r="D105" i="8"/>
  <c r="AS104" i="8"/>
  <c r="AR104" i="8"/>
  <c r="AQ104" i="8"/>
  <c r="AN104" i="8"/>
  <c r="AK104" i="8"/>
  <c r="AH104" i="8"/>
  <c r="AE104" i="8"/>
  <c r="AB104" i="8"/>
  <c r="Y104" i="8"/>
  <c r="V104" i="8"/>
  <c r="S104" i="8"/>
  <c r="P104" i="8"/>
  <c r="M104" i="8"/>
  <c r="J104" i="8"/>
  <c r="G104" i="8"/>
  <c r="D104" i="8"/>
  <c r="AS103" i="8"/>
  <c r="AR103" i="8"/>
  <c r="AQ103" i="8"/>
  <c r="AN103" i="8"/>
  <c r="AK103" i="8"/>
  <c r="AH103" i="8"/>
  <c r="AE103" i="8"/>
  <c r="AB103" i="8"/>
  <c r="Y103" i="8"/>
  <c r="V103" i="8"/>
  <c r="S103" i="8"/>
  <c r="P103" i="8"/>
  <c r="M103" i="8"/>
  <c r="J103" i="8"/>
  <c r="G103" i="8"/>
  <c r="D103" i="8"/>
  <c r="AS102" i="8"/>
  <c r="AR102" i="8"/>
  <c r="AQ102" i="8"/>
  <c r="AN102" i="8"/>
  <c r="AK102" i="8"/>
  <c r="AH102" i="8"/>
  <c r="AE102" i="8"/>
  <c r="AB102" i="8"/>
  <c r="Y102" i="8"/>
  <c r="V102" i="8"/>
  <c r="S102" i="8"/>
  <c r="P102" i="8"/>
  <c r="M102" i="8"/>
  <c r="J102" i="8"/>
  <c r="G102" i="8"/>
  <c r="D102" i="8"/>
  <c r="AS101" i="8"/>
  <c r="AR101" i="8"/>
  <c r="AQ101" i="8"/>
  <c r="AN101" i="8"/>
  <c r="AK101" i="8"/>
  <c r="AH101" i="8"/>
  <c r="AE101" i="8"/>
  <c r="AB101" i="8"/>
  <c r="Y101" i="8"/>
  <c r="V101" i="8"/>
  <c r="S101" i="8"/>
  <c r="P101" i="8"/>
  <c r="M101" i="8"/>
  <c r="J101" i="8"/>
  <c r="G101" i="8"/>
  <c r="D101" i="8"/>
  <c r="AS100" i="8"/>
  <c r="AR100" i="8"/>
  <c r="AQ100" i="8"/>
  <c r="AN100" i="8"/>
  <c r="AK100" i="8"/>
  <c r="AH100" i="8"/>
  <c r="AE100" i="8"/>
  <c r="AB100" i="8"/>
  <c r="Y100" i="8"/>
  <c r="V100" i="8"/>
  <c r="S100" i="8"/>
  <c r="P100" i="8"/>
  <c r="M100" i="8"/>
  <c r="J100" i="8"/>
  <c r="G100" i="8"/>
  <c r="D100" i="8"/>
  <c r="AS99" i="8"/>
  <c r="AR99" i="8"/>
  <c r="AQ99" i="8"/>
  <c r="AN99" i="8"/>
  <c r="AK99" i="8"/>
  <c r="AH99" i="8"/>
  <c r="AE99" i="8"/>
  <c r="AB99" i="8"/>
  <c r="Y99" i="8"/>
  <c r="V99" i="8"/>
  <c r="S99" i="8"/>
  <c r="P99" i="8"/>
  <c r="M99" i="8"/>
  <c r="J99" i="8"/>
  <c r="G99" i="8"/>
  <c r="D99" i="8"/>
  <c r="AS98" i="8"/>
  <c r="AR98" i="8"/>
  <c r="AQ98" i="8"/>
  <c r="AN98" i="8"/>
  <c r="AK98" i="8"/>
  <c r="AH98" i="8"/>
  <c r="AE98" i="8"/>
  <c r="AB98" i="8"/>
  <c r="Y98" i="8"/>
  <c r="V98" i="8"/>
  <c r="S98" i="8"/>
  <c r="P98" i="8"/>
  <c r="M98" i="8"/>
  <c r="J98" i="8"/>
  <c r="G98" i="8"/>
  <c r="D98" i="8"/>
  <c r="AS97" i="8"/>
  <c r="AR97" i="8"/>
  <c r="AQ97" i="8"/>
  <c r="AN97" i="8"/>
  <c r="AK97" i="8"/>
  <c r="AH97" i="8"/>
  <c r="AE97" i="8"/>
  <c r="AB97" i="8"/>
  <c r="Y97" i="8"/>
  <c r="V97" i="8"/>
  <c r="S97" i="8"/>
  <c r="P97" i="8"/>
  <c r="M97" i="8"/>
  <c r="J97" i="8"/>
  <c r="G97" i="8"/>
  <c r="D97" i="8"/>
  <c r="AS96" i="8"/>
  <c r="AR96" i="8"/>
  <c r="AQ96" i="8"/>
  <c r="AN96" i="8"/>
  <c r="AK96" i="8"/>
  <c r="AH96" i="8"/>
  <c r="AE96" i="8"/>
  <c r="AB96" i="8"/>
  <c r="Y96" i="8"/>
  <c r="V96" i="8"/>
  <c r="S96" i="8"/>
  <c r="P96" i="8"/>
  <c r="M96" i="8"/>
  <c r="J96" i="8"/>
  <c r="G96" i="8"/>
  <c r="D96" i="8"/>
  <c r="AS95" i="8"/>
  <c r="AT95" i="8" s="1"/>
  <c r="AR95" i="8"/>
  <c r="AQ95" i="8"/>
  <c r="AN95" i="8"/>
  <c r="AK95" i="8"/>
  <c r="AH95" i="8"/>
  <c r="AE95" i="8"/>
  <c r="AB95" i="8"/>
  <c r="Y95" i="8"/>
  <c r="V95" i="8"/>
  <c r="S95" i="8"/>
  <c r="P95" i="8"/>
  <c r="M95" i="8"/>
  <c r="J95" i="8"/>
  <c r="G95" i="8"/>
  <c r="D95" i="8"/>
  <c r="AS94" i="8"/>
  <c r="AR94" i="8"/>
  <c r="AQ94" i="8"/>
  <c r="AN94" i="8"/>
  <c r="AK94" i="8"/>
  <c r="AH94" i="8"/>
  <c r="AE94" i="8"/>
  <c r="AB94" i="8"/>
  <c r="Y94" i="8"/>
  <c r="V94" i="8"/>
  <c r="S94" i="8"/>
  <c r="P94" i="8"/>
  <c r="M94" i="8"/>
  <c r="J94" i="8"/>
  <c r="G94" i="8"/>
  <c r="D94" i="8"/>
  <c r="AS93" i="8"/>
  <c r="AT93" i="8" s="1"/>
  <c r="AR93" i="8"/>
  <c r="AQ93" i="8"/>
  <c r="AN93" i="8"/>
  <c r="AK93" i="8"/>
  <c r="AH93" i="8"/>
  <c r="AE93" i="8"/>
  <c r="AB93" i="8"/>
  <c r="Y93" i="8"/>
  <c r="V93" i="8"/>
  <c r="S93" i="8"/>
  <c r="P93" i="8"/>
  <c r="M93" i="8"/>
  <c r="J93" i="8"/>
  <c r="G93" i="8"/>
  <c r="D93" i="8"/>
  <c r="AS92" i="8"/>
  <c r="AT92" i="8" s="1"/>
  <c r="AR92" i="8"/>
  <c r="AQ92" i="8"/>
  <c r="AN92" i="8"/>
  <c r="AK92" i="8"/>
  <c r="AH92" i="8"/>
  <c r="AE92" i="8"/>
  <c r="AB92" i="8"/>
  <c r="Y92" i="8"/>
  <c r="V92" i="8"/>
  <c r="S92" i="8"/>
  <c r="P92" i="8"/>
  <c r="M92" i="8"/>
  <c r="J92" i="8"/>
  <c r="G92" i="8"/>
  <c r="D92" i="8"/>
  <c r="AS91" i="8"/>
  <c r="AR91" i="8"/>
  <c r="AQ91" i="8"/>
  <c r="AN91" i="8"/>
  <c r="AK91" i="8"/>
  <c r="AH91" i="8"/>
  <c r="AE91" i="8"/>
  <c r="AB91" i="8"/>
  <c r="Y91" i="8"/>
  <c r="V91" i="8"/>
  <c r="S91" i="8"/>
  <c r="P91" i="8"/>
  <c r="M91" i="8"/>
  <c r="J91" i="8"/>
  <c r="G91" i="8"/>
  <c r="D91" i="8"/>
  <c r="AS90" i="8"/>
  <c r="AT90" i="8" s="1"/>
  <c r="AR90" i="8"/>
  <c r="AQ90" i="8"/>
  <c r="AN90" i="8"/>
  <c r="AK90" i="8"/>
  <c r="AH90" i="8"/>
  <c r="AE90" i="8"/>
  <c r="AB90" i="8"/>
  <c r="Y90" i="8"/>
  <c r="V90" i="8"/>
  <c r="S90" i="8"/>
  <c r="P90" i="8"/>
  <c r="M90" i="8"/>
  <c r="J90" i="8"/>
  <c r="G90" i="8"/>
  <c r="D90" i="8"/>
  <c r="AS89" i="8"/>
  <c r="AR89" i="8"/>
  <c r="AQ89" i="8"/>
  <c r="AN89" i="8"/>
  <c r="AK89" i="8"/>
  <c r="AH89" i="8"/>
  <c r="AE89" i="8"/>
  <c r="AB89" i="8"/>
  <c r="Y89" i="8"/>
  <c r="V89" i="8"/>
  <c r="S89" i="8"/>
  <c r="P89" i="8"/>
  <c r="M89" i="8"/>
  <c r="J89" i="8"/>
  <c r="G89" i="8"/>
  <c r="D89" i="8"/>
  <c r="AS88" i="8"/>
  <c r="AT88" i="8" s="1"/>
  <c r="AR88" i="8"/>
  <c r="AQ88" i="8"/>
  <c r="AN88" i="8"/>
  <c r="AK88" i="8"/>
  <c r="AH88" i="8"/>
  <c r="AE88" i="8"/>
  <c r="AB88" i="8"/>
  <c r="Y88" i="8"/>
  <c r="V88" i="8"/>
  <c r="S88" i="8"/>
  <c r="P88" i="8"/>
  <c r="M88" i="8"/>
  <c r="J88" i="8"/>
  <c r="G88" i="8"/>
  <c r="D88" i="8"/>
  <c r="AS87" i="8"/>
  <c r="AT87" i="8" s="1"/>
  <c r="AR87" i="8"/>
  <c r="AQ87" i="8"/>
  <c r="AN87" i="8"/>
  <c r="AK87" i="8"/>
  <c r="AH87" i="8"/>
  <c r="AE87" i="8"/>
  <c r="AB87" i="8"/>
  <c r="Y87" i="8"/>
  <c r="V87" i="8"/>
  <c r="S87" i="8"/>
  <c r="P87" i="8"/>
  <c r="M87" i="8"/>
  <c r="J87" i="8"/>
  <c r="G87" i="8"/>
  <c r="D87" i="8"/>
  <c r="AS86" i="8"/>
  <c r="AT86" i="8" s="1"/>
  <c r="AR86" i="8"/>
  <c r="AQ86" i="8"/>
  <c r="AN86" i="8"/>
  <c r="AK86" i="8"/>
  <c r="AH86" i="8"/>
  <c r="AE86" i="8"/>
  <c r="AB86" i="8"/>
  <c r="Y86" i="8"/>
  <c r="V86" i="8"/>
  <c r="S86" i="8"/>
  <c r="P86" i="8"/>
  <c r="M86" i="8"/>
  <c r="J86" i="8"/>
  <c r="G86" i="8"/>
  <c r="D86" i="8"/>
  <c r="AS85" i="8"/>
  <c r="AT85" i="8" s="1"/>
  <c r="AR85" i="8"/>
  <c r="AQ85" i="8"/>
  <c r="AN85" i="8"/>
  <c r="AK85" i="8"/>
  <c r="AH85" i="8"/>
  <c r="AE85" i="8"/>
  <c r="AB85" i="8"/>
  <c r="Y85" i="8"/>
  <c r="V85" i="8"/>
  <c r="S85" i="8"/>
  <c r="P85" i="8"/>
  <c r="M85" i="8"/>
  <c r="J85" i="8"/>
  <c r="G85" i="8"/>
  <c r="D85" i="8"/>
  <c r="AS84" i="8"/>
  <c r="AR84" i="8"/>
  <c r="AQ84" i="8"/>
  <c r="AN84" i="8"/>
  <c r="AK84" i="8"/>
  <c r="AH84" i="8"/>
  <c r="AE84" i="8"/>
  <c r="AB84" i="8"/>
  <c r="Y84" i="8"/>
  <c r="V84" i="8"/>
  <c r="S84" i="8"/>
  <c r="P84" i="8"/>
  <c r="M84" i="8"/>
  <c r="J84" i="8"/>
  <c r="G84" i="8"/>
  <c r="D84" i="8"/>
  <c r="AS83" i="8"/>
  <c r="AT83" i="8" s="1"/>
  <c r="AR83" i="8"/>
  <c r="AQ83" i="8"/>
  <c r="AN83" i="8"/>
  <c r="AK83" i="8"/>
  <c r="AH83" i="8"/>
  <c r="AE83" i="8"/>
  <c r="AB83" i="8"/>
  <c r="Y83" i="8"/>
  <c r="V83" i="8"/>
  <c r="S83" i="8"/>
  <c r="P83" i="8"/>
  <c r="M83" i="8"/>
  <c r="J83" i="8"/>
  <c r="G83" i="8"/>
  <c r="D83" i="8"/>
  <c r="AR82" i="8"/>
  <c r="AQ82" i="8"/>
  <c r="AN82" i="8"/>
  <c r="AK82" i="8"/>
  <c r="AG82" i="8"/>
  <c r="AH82" i="8" s="1"/>
  <c r="AD82" i="8"/>
  <c r="AB82" i="8"/>
  <c r="Y82" i="8"/>
  <c r="V82" i="8"/>
  <c r="S82" i="8"/>
  <c r="P82" i="8"/>
  <c r="M82" i="8"/>
  <c r="J82" i="8"/>
  <c r="G82" i="8"/>
  <c r="D82" i="8"/>
  <c r="AS81" i="8"/>
  <c r="AR81" i="8"/>
  <c r="AQ81" i="8"/>
  <c r="AN81" i="8"/>
  <c r="AK81" i="8"/>
  <c r="AH81" i="8"/>
  <c r="AE81" i="8"/>
  <c r="AB81" i="8"/>
  <c r="Y81" i="8"/>
  <c r="V81" i="8"/>
  <c r="S81" i="8"/>
  <c r="P81" i="8"/>
  <c r="M81" i="8"/>
  <c r="J81" i="8"/>
  <c r="G81" i="8"/>
  <c r="D81" i="8"/>
  <c r="AS80" i="8"/>
  <c r="AR80" i="8"/>
  <c r="AQ80" i="8"/>
  <c r="AN80" i="8"/>
  <c r="AK80" i="8"/>
  <c r="AH80" i="8"/>
  <c r="AE80" i="8"/>
  <c r="AB80" i="8"/>
  <c r="Y80" i="8"/>
  <c r="V80" i="8"/>
  <c r="S80" i="8"/>
  <c r="P80" i="8"/>
  <c r="M80" i="8"/>
  <c r="J80" i="8"/>
  <c r="G80" i="8"/>
  <c r="D80" i="8"/>
  <c r="AS79" i="8"/>
  <c r="AR79" i="8"/>
  <c r="AQ79" i="8"/>
  <c r="AN79" i="8"/>
  <c r="AK79" i="8"/>
  <c r="AH79" i="8"/>
  <c r="AE79" i="8"/>
  <c r="AB79" i="8"/>
  <c r="Y79" i="8"/>
  <c r="V79" i="8"/>
  <c r="S79" i="8"/>
  <c r="P79" i="8"/>
  <c r="M79" i="8"/>
  <c r="J79" i="8"/>
  <c r="G79" i="8"/>
  <c r="D79" i="8"/>
  <c r="AS78" i="8"/>
  <c r="AR78" i="8"/>
  <c r="AQ78" i="8"/>
  <c r="AN78" i="8"/>
  <c r="AK78" i="8"/>
  <c r="AH78" i="8"/>
  <c r="AE78" i="8"/>
  <c r="AB78" i="8"/>
  <c r="Y78" i="8"/>
  <c r="V78" i="8"/>
  <c r="S78" i="8"/>
  <c r="P78" i="8"/>
  <c r="M78" i="8"/>
  <c r="J78" i="8"/>
  <c r="G78" i="8"/>
  <c r="D78" i="8"/>
  <c r="AS77" i="8"/>
  <c r="AR77" i="8"/>
  <c r="AQ77" i="8"/>
  <c r="AN77" i="8"/>
  <c r="AK77" i="8"/>
  <c r="AH77" i="8"/>
  <c r="AE77" i="8"/>
  <c r="AB77" i="8"/>
  <c r="Y77" i="8"/>
  <c r="V77" i="8"/>
  <c r="S77" i="8"/>
  <c r="P77" i="8"/>
  <c r="M77" i="8"/>
  <c r="J77" i="8"/>
  <c r="G77" i="8"/>
  <c r="D77" i="8"/>
  <c r="AS76" i="8"/>
  <c r="AR76" i="8"/>
  <c r="AQ76" i="8"/>
  <c r="AN76" i="8"/>
  <c r="AK76" i="8"/>
  <c r="AH76" i="8"/>
  <c r="AE76" i="8"/>
  <c r="AB76" i="8"/>
  <c r="Y76" i="8"/>
  <c r="V76" i="8"/>
  <c r="S76" i="8"/>
  <c r="P76" i="8"/>
  <c r="M76" i="8"/>
  <c r="J76" i="8"/>
  <c r="G76" i="8"/>
  <c r="D76" i="8"/>
  <c r="AS75" i="8"/>
  <c r="AR75" i="8"/>
  <c r="AQ75" i="8"/>
  <c r="AN75" i="8"/>
  <c r="AK75" i="8"/>
  <c r="AH75" i="8"/>
  <c r="AE75" i="8"/>
  <c r="AB75" i="8"/>
  <c r="Y75" i="8"/>
  <c r="V75" i="8"/>
  <c r="S75" i="8"/>
  <c r="P75" i="8"/>
  <c r="M75" i="8"/>
  <c r="J75" i="8"/>
  <c r="G75" i="8"/>
  <c r="D75" i="8"/>
  <c r="AS74" i="8"/>
  <c r="AR74" i="8"/>
  <c r="AQ74" i="8"/>
  <c r="AN74" i="8"/>
  <c r="AK74" i="8"/>
  <c r="AH74" i="8"/>
  <c r="AE74" i="8"/>
  <c r="AB74" i="8"/>
  <c r="Y74" i="8"/>
  <c r="V74" i="8"/>
  <c r="S74" i="8"/>
  <c r="P74" i="8"/>
  <c r="M74" i="8"/>
  <c r="J74" i="8"/>
  <c r="G74" i="8"/>
  <c r="D74" i="8"/>
  <c r="AS73" i="8"/>
  <c r="AR73" i="8"/>
  <c r="AQ73" i="8"/>
  <c r="AN73" i="8"/>
  <c r="AK73" i="8"/>
  <c r="AH73" i="8"/>
  <c r="AE73" i="8"/>
  <c r="AB73" i="8"/>
  <c r="Y73" i="8"/>
  <c r="V73" i="8"/>
  <c r="S73" i="8"/>
  <c r="P73" i="8"/>
  <c r="M73" i="8"/>
  <c r="J73" i="8"/>
  <c r="G73" i="8"/>
  <c r="D73" i="8"/>
  <c r="AS72" i="8"/>
  <c r="AR72" i="8"/>
  <c r="AQ72" i="8"/>
  <c r="AN72" i="8"/>
  <c r="AK72" i="8"/>
  <c r="AH72" i="8"/>
  <c r="AE72" i="8"/>
  <c r="AB72" i="8"/>
  <c r="Y72" i="8"/>
  <c r="V72" i="8"/>
  <c r="S72" i="8"/>
  <c r="P72" i="8"/>
  <c r="M72" i="8"/>
  <c r="J72" i="8"/>
  <c r="G72" i="8"/>
  <c r="D72" i="8"/>
  <c r="AS71" i="8"/>
  <c r="AR71" i="8"/>
  <c r="AQ71" i="8"/>
  <c r="AN71" i="8"/>
  <c r="AK71" i="8"/>
  <c r="AH71" i="8"/>
  <c r="AE71" i="8"/>
  <c r="AB71" i="8"/>
  <c r="Y71" i="8"/>
  <c r="V71" i="8"/>
  <c r="S71" i="8"/>
  <c r="P71" i="8"/>
  <c r="M71" i="8"/>
  <c r="J71" i="8"/>
  <c r="G71" i="8"/>
  <c r="D71" i="8"/>
  <c r="AS70" i="8"/>
  <c r="AT70" i="8" s="1"/>
  <c r="AR70" i="8"/>
  <c r="AQ70" i="8"/>
  <c r="AN70" i="8"/>
  <c r="AK70" i="8"/>
  <c r="AH70" i="8"/>
  <c r="AE70" i="8"/>
  <c r="AB70" i="8"/>
  <c r="Y70" i="8"/>
  <c r="V70" i="8"/>
  <c r="S70" i="8"/>
  <c r="P70" i="8"/>
  <c r="M70" i="8"/>
  <c r="J70" i="8"/>
  <c r="G70" i="8"/>
  <c r="D70" i="8"/>
  <c r="AS69" i="8"/>
  <c r="AR69" i="8"/>
  <c r="AQ69" i="8"/>
  <c r="AN69" i="8"/>
  <c r="AK69" i="8"/>
  <c r="AH69" i="8"/>
  <c r="AE69" i="8"/>
  <c r="AB69" i="8"/>
  <c r="Y69" i="8"/>
  <c r="V69" i="8"/>
  <c r="S69" i="8"/>
  <c r="P69" i="8"/>
  <c r="M69" i="8"/>
  <c r="J69" i="8"/>
  <c r="G69" i="8"/>
  <c r="D69" i="8"/>
  <c r="AS68" i="8"/>
  <c r="AR68" i="8"/>
  <c r="AQ68" i="8"/>
  <c r="AN68" i="8"/>
  <c r="AK68" i="8"/>
  <c r="AH68" i="8"/>
  <c r="AE68" i="8"/>
  <c r="AB68" i="8"/>
  <c r="Y68" i="8"/>
  <c r="V68" i="8"/>
  <c r="S68" i="8"/>
  <c r="P68" i="8"/>
  <c r="M68" i="8"/>
  <c r="J68" i="8"/>
  <c r="G68" i="8"/>
  <c r="D68" i="8"/>
  <c r="AS67" i="8"/>
  <c r="AT67" i="8" s="1"/>
  <c r="AR67" i="8"/>
  <c r="AQ67" i="8"/>
  <c r="AN67" i="8"/>
  <c r="AK67" i="8"/>
  <c r="AH67" i="8"/>
  <c r="AE67" i="8"/>
  <c r="AB67" i="8"/>
  <c r="Y67" i="8"/>
  <c r="V67" i="8"/>
  <c r="S67" i="8"/>
  <c r="P67" i="8"/>
  <c r="M67" i="8"/>
  <c r="J67" i="8"/>
  <c r="G67" i="8"/>
  <c r="D67" i="8"/>
  <c r="AS66" i="8"/>
  <c r="AR66" i="8"/>
  <c r="AQ66" i="8"/>
  <c r="AN66" i="8"/>
  <c r="AK66" i="8"/>
  <c r="AH66" i="8"/>
  <c r="AE66" i="8"/>
  <c r="AB66" i="8"/>
  <c r="Y66" i="8"/>
  <c r="V66" i="8"/>
  <c r="S66" i="8"/>
  <c r="P66" i="8"/>
  <c r="M66" i="8"/>
  <c r="J66" i="8"/>
  <c r="G66" i="8"/>
  <c r="D66" i="8"/>
  <c r="AS65" i="8"/>
  <c r="AR65" i="8"/>
  <c r="AQ65" i="8"/>
  <c r="AN65" i="8"/>
  <c r="AK65" i="8"/>
  <c r="AH65" i="8"/>
  <c r="AE65" i="8"/>
  <c r="AB65" i="8"/>
  <c r="Y65" i="8"/>
  <c r="V65" i="8"/>
  <c r="S65" i="8"/>
  <c r="P65" i="8"/>
  <c r="M65" i="8"/>
  <c r="J65" i="8"/>
  <c r="G65" i="8"/>
  <c r="D65" i="8"/>
  <c r="AS64" i="8"/>
  <c r="AR64" i="8"/>
  <c r="AQ64" i="8"/>
  <c r="AN64" i="8"/>
  <c r="AK64" i="8"/>
  <c r="AH64" i="8"/>
  <c r="AE64" i="8"/>
  <c r="AB64" i="8"/>
  <c r="Y64" i="8"/>
  <c r="V64" i="8"/>
  <c r="S64" i="8"/>
  <c r="P64" i="8"/>
  <c r="M64" i="8"/>
  <c r="J64" i="8"/>
  <c r="G64" i="8"/>
  <c r="D64" i="8"/>
  <c r="AS63" i="8"/>
  <c r="AR63" i="8"/>
  <c r="AQ63" i="8"/>
  <c r="AN63" i="8"/>
  <c r="AK63" i="8"/>
  <c r="AH63" i="8"/>
  <c r="AE63" i="8"/>
  <c r="AB63" i="8"/>
  <c r="Y63" i="8"/>
  <c r="V63" i="8"/>
  <c r="S63" i="8"/>
  <c r="P63" i="8"/>
  <c r="M63" i="8"/>
  <c r="J63" i="8"/>
  <c r="G63" i="8"/>
  <c r="D63" i="8"/>
  <c r="AS62" i="8"/>
  <c r="AR62" i="8"/>
  <c r="AQ62" i="8"/>
  <c r="AN62" i="8"/>
  <c r="AK62" i="8"/>
  <c r="AH62" i="8"/>
  <c r="AE62" i="8"/>
  <c r="AB62" i="8"/>
  <c r="Y62" i="8"/>
  <c r="V62" i="8"/>
  <c r="S62" i="8"/>
  <c r="P62" i="8"/>
  <c r="M62" i="8"/>
  <c r="J62" i="8"/>
  <c r="G62" i="8"/>
  <c r="D62" i="8"/>
  <c r="AS61" i="8"/>
  <c r="AR61" i="8"/>
  <c r="AQ61" i="8"/>
  <c r="AN61" i="8"/>
  <c r="AK61" i="8"/>
  <c r="AH61" i="8"/>
  <c r="AE61" i="8"/>
  <c r="AB61" i="8"/>
  <c r="Y61" i="8"/>
  <c r="V61" i="8"/>
  <c r="S61" i="8"/>
  <c r="P61" i="8"/>
  <c r="M61" i="8"/>
  <c r="J61" i="8"/>
  <c r="G61" i="8"/>
  <c r="D61" i="8"/>
  <c r="AS60" i="8"/>
  <c r="AT60" i="8" s="1"/>
  <c r="AR60" i="8"/>
  <c r="AQ60" i="8"/>
  <c r="AN60" i="8"/>
  <c r="AK60" i="8"/>
  <c r="AH60" i="8"/>
  <c r="AE60" i="8"/>
  <c r="AB60" i="8"/>
  <c r="Y60" i="8"/>
  <c r="V60" i="8"/>
  <c r="S60" i="8"/>
  <c r="P60" i="8"/>
  <c r="M60" i="8"/>
  <c r="J60" i="8"/>
  <c r="G60" i="8"/>
  <c r="D60" i="8"/>
  <c r="AS59" i="8"/>
  <c r="AR59" i="8"/>
  <c r="AQ59" i="8"/>
  <c r="AN59" i="8"/>
  <c r="AK59" i="8"/>
  <c r="AH59" i="8"/>
  <c r="AE59" i="8"/>
  <c r="AB59" i="8"/>
  <c r="Y59" i="8"/>
  <c r="V59" i="8"/>
  <c r="S59" i="8"/>
  <c r="P59" i="8"/>
  <c r="M59" i="8"/>
  <c r="J59" i="8"/>
  <c r="G59" i="8"/>
  <c r="D59" i="8"/>
  <c r="AS58" i="8"/>
  <c r="AR58" i="8"/>
  <c r="AQ58" i="8"/>
  <c r="AN58" i="8"/>
  <c r="AK58" i="8"/>
  <c r="AH58" i="8"/>
  <c r="AE58" i="8"/>
  <c r="AB58" i="8"/>
  <c r="Y58" i="8"/>
  <c r="V58" i="8"/>
  <c r="S58" i="8"/>
  <c r="P58" i="8"/>
  <c r="M58" i="8"/>
  <c r="J58" i="8"/>
  <c r="G58" i="8"/>
  <c r="D58" i="8"/>
  <c r="AS57" i="8"/>
  <c r="AR57" i="8"/>
  <c r="AQ57" i="8"/>
  <c r="AN57" i="8"/>
  <c r="AK57" i="8"/>
  <c r="AH57" i="8"/>
  <c r="AE57" i="8"/>
  <c r="AB57" i="8"/>
  <c r="Y57" i="8"/>
  <c r="V57" i="8"/>
  <c r="S57" i="8"/>
  <c r="P57" i="8"/>
  <c r="M57" i="8"/>
  <c r="J57" i="8"/>
  <c r="G57" i="8"/>
  <c r="D57" i="8"/>
  <c r="AS56" i="8"/>
  <c r="AR56" i="8"/>
  <c r="AQ56" i="8"/>
  <c r="AN56" i="8"/>
  <c r="AK56" i="8"/>
  <c r="AH56" i="8"/>
  <c r="AE56" i="8"/>
  <c r="AB56" i="8"/>
  <c r="Y56" i="8"/>
  <c r="V56" i="8"/>
  <c r="S56" i="8"/>
  <c r="P56" i="8"/>
  <c r="M56" i="8"/>
  <c r="J56" i="8"/>
  <c r="G56" i="8"/>
  <c r="D56" i="8"/>
  <c r="AS55" i="8"/>
  <c r="AR55" i="8"/>
  <c r="AQ55" i="8"/>
  <c r="AN55" i="8"/>
  <c r="AK55" i="8"/>
  <c r="AH55" i="8"/>
  <c r="AE55" i="8"/>
  <c r="AB55" i="8"/>
  <c r="Y55" i="8"/>
  <c r="V55" i="8"/>
  <c r="S55" i="8"/>
  <c r="P55" i="8"/>
  <c r="M55" i="8"/>
  <c r="J55" i="8"/>
  <c r="G55" i="8"/>
  <c r="D55" i="8"/>
  <c r="AS54" i="8"/>
  <c r="AT54" i="8" s="1"/>
  <c r="AR54" i="8"/>
  <c r="AQ54" i="8"/>
  <c r="AN54" i="8"/>
  <c r="AK54" i="8"/>
  <c r="AH54" i="8"/>
  <c r="AE54" i="8"/>
  <c r="AB54" i="8"/>
  <c r="Y54" i="8"/>
  <c r="V54" i="8"/>
  <c r="S54" i="8"/>
  <c r="P54" i="8"/>
  <c r="M54" i="8"/>
  <c r="J54" i="8"/>
  <c r="G54" i="8"/>
  <c r="D54" i="8"/>
  <c r="AR53" i="8"/>
  <c r="AQ53" i="8"/>
  <c r="AN53" i="8"/>
  <c r="AK53" i="8"/>
  <c r="AH53" i="8"/>
  <c r="AE53" i="8"/>
  <c r="AB53" i="8"/>
  <c r="Y53" i="8"/>
  <c r="U53" i="8"/>
  <c r="S53" i="8"/>
  <c r="P53" i="8"/>
  <c r="M53" i="8"/>
  <c r="J53" i="8"/>
  <c r="G53" i="8"/>
  <c r="D53" i="8"/>
  <c r="AS52" i="8"/>
  <c r="AR52" i="8"/>
  <c r="AQ52" i="8"/>
  <c r="AN52" i="8"/>
  <c r="AK52" i="8"/>
  <c r="AH52" i="8"/>
  <c r="AE52" i="8"/>
  <c r="AB52" i="8"/>
  <c r="Y52" i="8"/>
  <c r="V52" i="8"/>
  <c r="S52" i="8"/>
  <c r="P52" i="8"/>
  <c r="M52" i="8"/>
  <c r="J52" i="8"/>
  <c r="G52" i="8"/>
  <c r="D52" i="8"/>
  <c r="AS51" i="8"/>
  <c r="AT51" i="8" s="1"/>
  <c r="AR51" i="8"/>
  <c r="AQ51" i="8"/>
  <c r="AN51" i="8"/>
  <c r="AK51" i="8"/>
  <c r="AH51" i="8"/>
  <c r="AE51" i="8"/>
  <c r="AB51" i="8"/>
  <c r="Y51" i="8"/>
  <c r="V51" i="8"/>
  <c r="S51" i="8"/>
  <c r="P51" i="8"/>
  <c r="M51" i="8"/>
  <c r="J51" i="8"/>
  <c r="G51" i="8"/>
  <c r="D51" i="8"/>
  <c r="AS50" i="8"/>
  <c r="AR50" i="8"/>
  <c r="AQ50" i="8"/>
  <c r="AN50" i="8"/>
  <c r="AK50" i="8"/>
  <c r="AH50" i="8"/>
  <c r="AE50" i="8"/>
  <c r="AB50" i="8"/>
  <c r="Y50" i="8"/>
  <c r="V50" i="8"/>
  <c r="S50" i="8"/>
  <c r="P50" i="8"/>
  <c r="M50" i="8"/>
  <c r="J50" i="8"/>
  <c r="G50" i="8"/>
  <c r="D50" i="8"/>
  <c r="AS49" i="8"/>
  <c r="AR49" i="8"/>
  <c r="AQ49" i="8"/>
  <c r="AN49" i="8"/>
  <c r="AK49" i="8"/>
  <c r="AH49" i="8"/>
  <c r="AE49" i="8"/>
  <c r="AB49" i="8"/>
  <c r="Y49" i="8"/>
  <c r="V49" i="8"/>
  <c r="S49" i="8"/>
  <c r="P49" i="8"/>
  <c r="M49" i="8"/>
  <c r="J49" i="8"/>
  <c r="G49" i="8"/>
  <c r="D49" i="8"/>
  <c r="AS48" i="8"/>
  <c r="AR48" i="8"/>
  <c r="AQ48" i="8"/>
  <c r="AN48" i="8"/>
  <c r="AK48" i="8"/>
  <c r="AH48" i="8"/>
  <c r="AE48" i="8"/>
  <c r="AB48" i="8"/>
  <c r="Y48" i="8"/>
  <c r="V48" i="8"/>
  <c r="S48" i="8"/>
  <c r="P48" i="8"/>
  <c r="M48" i="8"/>
  <c r="J48" i="8"/>
  <c r="G48" i="8"/>
  <c r="D48" i="8"/>
  <c r="AS47" i="8"/>
  <c r="AR47" i="8"/>
  <c r="AQ47" i="8"/>
  <c r="AN47" i="8"/>
  <c r="AK47" i="8"/>
  <c r="AH47" i="8"/>
  <c r="AE47" i="8"/>
  <c r="AB47" i="8"/>
  <c r="Y47" i="8"/>
  <c r="V47" i="8"/>
  <c r="S47" i="8"/>
  <c r="P47" i="8"/>
  <c r="M47" i="8"/>
  <c r="J47" i="8"/>
  <c r="G47" i="8"/>
  <c r="D47" i="8"/>
  <c r="AS46" i="8"/>
  <c r="AR46" i="8"/>
  <c r="AQ46" i="8"/>
  <c r="AN46" i="8"/>
  <c r="AK46" i="8"/>
  <c r="AH46" i="8"/>
  <c r="AE46" i="8"/>
  <c r="AB46" i="8"/>
  <c r="Y46" i="8"/>
  <c r="V46" i="8"/>
  <c r="S46" i="8"/>
  <c r="P46" i="8"/>
  <c r="M46" i="8"/>
  <c r="J46" i="8"/>
  <c r="G46" i="8"/>
  <c r="D46" i="8"/>
  <c r="AS45" i="8"/>
  <c r="AR45" i="8"/>
  <c r="AQ45" i="8"/>
  <c r="AN45" i="8"/>
  <c r="AK45" i="8"/>
  <c r="AH45" i="8"/>
  <c r="AE45" i="8"/>
  <c r="AB45" i="8"/>
  <c r="Y45" i="8"/>
  <c r="V45" i="8"/>
  <c r="S45" i="8"/>
  <c r="P45" i="8"/>
  <c r="M45" i="8"/>
  <c r="J45" i="8"/>
  <c r="G45" i="8"/>
  <c r="D45" i="8"/>
  <c r="AS44" i="8"/>
  <c r="AR44" i="8"/>
  <c r="AQ44" i="8"/>
  <c r="AN44" i="8"/>
  <c r="AK44" i="8"/>
  <c r="AH44" i="8"/>
  <c r="AE44" i="8"/>
  <c r="AB44" i="8"/>
  <c r="Y44" i="8"/>
  <c r="V44" i="8"/>
  <c r="S44" i="8"/>
  <c r="P44" i="8"/>
  <c r="M44" i="8"/>
  <c r="J44" i="8"/>
  <c r="G44" i="8"/>
  <c r="D44" i="8"/>
  <c r="AS43" i="8"/>
  <c r="AR43" i="8"/>
  <c r="AQ43" i="8"/>
  <c r="AN43" i="8"/>
  <c r="AK43" i="8"/>
  <c r="AH43" i="8"/>
  <c r="AE43" i="8"/>
  <c r="AB43" i="8"/>
  <c r="Y43" i="8"/>
  <c r="V43" i="8"/>
  <c r="S43" i="8"/>
  <c r="P43" i="8"/>
  <c r="M43" i="8"/>
  <c r="J43" i="8"/>
  <c r="G43" i="8"/>
  <c r="D43" i="8"/>
  <c r="AS42" i="8"/>
  <c r="AR42" i="8"/>
  <c r="AQ42" i="8"/>
  <c r="AN42" i="8"/>
  <c r="AK42" i="8"/>
  <c r="AH42" i="8"/>
  <c r="AE42" i="8"/>
  <c r="AB42" i="8"/>
  <c r="Y42" i="8"/>
  <c r="V42" i="8"/>
  <c r="S42" i="8"/>
  <c r="P42" i="8"/>
  <c r="M42" i="8"/>
  <c r="J42" i="8"/>
  <c r="G42" i="8"/>
  <c r="D42" i="8"/>
  <c r="AS41" i="8"/>
  <c r="AT41" i="8" s="1"/>
  <c r="AR41" i="8"/>
  <c r="AQ41" i="8"/>
  <c r="AN41" i="8"/>
  <c r="AK41" i="8"/>
  <c r="AH41" i="8"/>
  <c r="AE41" i="8"/>
  <c r="AB41" i="8"/>
  <c r="Y41" i="8"/>
  <c r="V41" i="8"/>
  <c r="S41" i="8"/>
  <c r="P41" i="8"/>
  <c r="M41" i="8"/>
  <c r="J41" i="8"/>
  <c r="G41" i="8"/>
  <c r="D41" i="8"/>
  <c r="AS40" i="8"/>
  <c r="AR40" i="8"/>
  <c r="AQ40" i="8"/>
  <c r="AN40" i="8"/>
  <c r="AK40" i="8"/>
  <c r="AH40" i="8"/>
  <c r="AE40" i="8"/>
  <c r="AB40" i="8"/>
  <c r="Y40" i="8"/>
  <c r="V40" i="8"/>
  <c r="S40" i="8"/>
  <c r="P40" i="8"/>
  <c r="M40" i="8"/>
  <c r="J40" i="8"/>
  <c r="G40" i="8"/>
  <c r="D40" i="8"/>
  <c r="AS39" i="8"/>
  <c r="AR39" i="8"/>
  <c r="AQ39" i="8"/>
  <c r="AN39" i="8"/>
  <c r="AK39" i="8"/>
  <c r="AH39" i="8"/>
  <c r="AE39" i="8"/>
  <c r="AB39" i="8"/>
  <c r="Y39" i="8"/>
  <c r="V39" i="8"/>
  <c r="S39" i="8"/>
  <c r="P39" i="8"/>
  <c r="M39" i="8"/>
  <c r="J39" i="8"/>
  <c r="G39" i="8"/>
  <c r="D39" i="8"/>
  <c r="AS38" i="8"/>
  <c r="AR38" i="8"/>
  <c r="AQ38" i="8"/>
  <c r="AN38" i="8"/>
  <c r="AK38" i="8"/>
  <c r="AH38" i="8"/>
  <c r="AE38" i="8"/>
  <c r="AB38" i="8"/>
  <c r="Y38" i="8"/>
  <c r="V38" i="8"/>
  <c r="S38" i="8"/>
  <c r="P38" i="8"/>
  <c r="M38" i="8"/>
  <c r="J38" i="8"/>
  <c r="G38" i="8"/>
  <c r="D38" i="8"/>
  <c r="AS37" i="8"/>
  <c r="AT37" i="8" s="1"/>
  <c r="AR37" i="8"/>
  <c r="AQ37" i="8"/>
  <c r="AN37" i="8"/>
  <c r="AK37" i="8"/>
  <c r="AH37" i="8"/>
  <c r="AE37" i="8"/>
  <c r="AB37" i="8"/>
  <c r="Y37" i="8"/>
  <c r="V37" i="8"/>
  <c r="S37" i="8"/>
  <c r="P37" i="8"/>
  <c r="M37" i="8"/>
  <c r="J37" i="8"/>
  <c r="G37" i="8"/>
  <c r="D37" i="8"/>
  <c r="AS36" i="8"/>
  <c r="AR36" i="8"/>
  <c r="AQ36" i="8"/>
  <c r="AN36" i="8"/>
  <c r="AK36" i="8"/>
  <c r="AH36" i="8"/>
  <c r="AE36" i="8"/>
  <c r="AB36" i="8"/>
  <c r="Y36" i="8"/>
  <c r="V36" i="8"/>
  <c r="S36" i="8"/>
  <c r="P36" i="8"/>
  <c r="M36" i="8"/>
  <c r="J36" i="8"/>
  <c r="G36" i="8"/>
  <c r="D36" i="8"/>
  <c r="AS35" i="8"/>
  <c r="AR35" i="8"/>
  <c r="AQ35" i="8"/>
  <c r="AN35" i="8"/>
  <c r="AK35" i="8"/>
  <c r="AH35" i="8"/>
  <c r="AE35" i="8"/>
  <c r="AB35" i="8"/>
  <c r="Y35" i="8"/>
  <c r="V35" i="8"/>
  <c r="S35" i="8"/>
  <c r="P35" i="8"/>
  <c r="M35" i="8"/>
  <c r="J35" i="8"/>
  <c r="G35" i="8"/>
  <c r="D35" i="8"/>
  <c r="AS34" i="8"/>
  <c r="AR34" i="8"/>
  <c r="AQ34" i="8"/>
  <c r="AN34" i="8"/>
  <c r="AK34" i="8"/>
  <c r="AH34" i="8"/>
  <c r="AE34" i="8"/>
  <c r="AB34" i="8"/>
  <c r="Y34" i="8"/>
  <c r="V34" i="8"/>
  <c r="S34" i="8"/>
  <c r="P34" i="8"/>
  <c r="M34" i="8"/>
  <c r="J34" i="8"/>
  <c r="G34" i="8"/>
  <c r="D34" i="8"/>
  <c r="AS33" i="8"/>
  <c r="AR33" i="8"/>
  <c r="AQ33" i="8"/>
  <c r="AN33" i="8"/>
  <c r="AK33" i="8"/>
  <c r="AH33" i="8"/>
  <c r="AE33" i="8"/>
  <c r="AB33" i="8"/>
  <c r="Y33" i="8"/>
  <c r="V33" i="8"/>
  <c r="S33" i="8"/>
  <c r="P33" i="8"/>
  <c r="M33" i="8"/>
  <c r="J33" i="8"/>
  <c r="G33" i="8"/>
  <c r="D33" i="8"/>
  <c r="AS32" i="8"/>
  <c r="AT32" i="8" s="1"/>
  <c r="AR32" i="8"/>
  <c r="AQ32" i="8"/>
  <c r="AN32" i="8"/>
  <c r="AK32" i="8"/>
  <c r="AH32" i="8"/>
  <c r="AE32" i="8"/>
  <c r="AB32" i="8"/>
  <c r="Y32" i="8"/>
  <c r="V32" i="8"/>
  <c r="S32" i="8"/>
  <c r="P32" i="8"/>
  <c r="M32" i="8"/>
  <c r="J32" i="8"/>
  <c r="G32" i="8"/>
  <c r="D32" i="8"/>
  <c r="AS31" i="8"/>
  <c r="AR31" i="8"/>
  <c r="AQ31" i="8"/>
  <c r="AN31" i="8"/>
  <c r="AK31" i="8"/>
  <c r="AH31" i="8"/>
  <c r="AE31" i="8"/>
  <c r="AB31" i="8"/>
  <c r="Y31" i="8"/>
  <c r="V31" i="8"/>
  <c r="S31" i="8"/>
  <c r="P31" i="8"/>
  <c r="M31" i="8"/>
  <c r="J31" i="8"/>
  <c r="G31" i="8"/>
  <c r="D31" i="8"/>
  <c r="AS30" i="8"/>
  <c r="AR30" i="8"/>
  <c r="AQ30" i="8"/>
  <c r="AN30" i="8"/>
  <c r="AK30" i="8"/>
  <c r="AH30" i="8"/>
  <c r="AE30" i="8"/>
  <c r="AB30" i="8"/>
  <c r="Y30" i="8"/>
  <c r="V30" i="8"/>
  <c r="S30" i="8"/>
  <c r="P30" i="8"/>
  <c r="M30" i="8"/>
  <c r="J30" i="8"/>
  <c r="G30" i="8"/>
  <c r="D30" i="8"/>
  <c r="AS29" i="8"/>
  <c r="AT29" i="8" s="1"/>
  <c r="AR29" i="8"/>
  <c r="AQ29" i="8"/>
  <c r="AN29" i="8"/>
  <c r="AK29" i="8"/>
  <c r="AH29" i="8"/>
  <c r="AE29" i="8"/>
  <c r="AB29" i="8"/>
  <c r="Y29" i="8"/>
  <c r="V29" i="8"/>
  <c r="S29" i="8"/>
  <c r="P29" i="8"/>
  <c r="M29" i="8"/>
  <c r="J29" i="8"/>
  <c r="G29" i="8"/>
  <c r="D29" i="8"/>
  <c r="AS28" i="8"/>
  <c r="AT28" i="8" s="1"/>
  <c r="AR28" i="8"/>
  <c r="AQ28" i="8"/>
  <c r="AN28" i="8"/>
  <c r="AK28" i="8"/>
  <c r="AH28" i="8"/>
  <c r="AE28" i="8"/>
  <c r="AB28" i="8"/>
  <c r="Y28" i="8"/>
  <c r="V28" i="8"/>
  <c r="S28" i="8"/>
  <c r="P28" i="8"/>
  <c r="M28" i="8"/>
  <c r="J28" i="8"/>
  <c r="G28" i="8"/>
  <c r="D28" i="8"/>
  <c r="AS27" i="8"/>
  <c r="AR27" i="8"/>
  <c r="AQ27" i="8"/>
  <c r="AN27" i="8"/>
  <c r="AK27" i="8"/>
  <c r="AH27" i="8"/>
  <c r="AE27" i="8"/>
  <c r="AB27" i="8"/>
  <c r="Y27" i="8"/>
  <c r="V27" i="8"/>
  <c r="S27" i="8"/>
  <c r="P27" i="8"/>
  <c r="M27" i="8"/>
  <c r="J27" i="8"/>
  <c r="G27" i="8"/>
  <c r="D27" i="8"/>
  <c r="AS26" i="8"/>
  <c r="AR26" i="8"/>
  <c r="AQ26" i="8"/>
  <c r="AN26" i="8"/>
  <c r="AK26" i="8"/>
  <c r="AH26" i="8"/>
  <c r="AE26" i="8"/>
  <c r="AB26" i="8"/>
  <c r="Y26" i="8"/>
  <c r="V26" i="8"/>
  <c r="S26" i="8"/>
  <c r="P26" i="8"/>
  <c r="M26" i="8"/>
  <c r="J26" i="8"/>
  <c r="G26" i="8"/>
  <c r="D26" i="8"/>
  <c r="AS25" i="8"/>
  <c r="AT25" i="8" s="1"/>
  <c r="AR25" i="8"/>
  <c r="AQ25" i="8"/>
  <c r="AN25" i="8"/>
  <c r="AK25" i="8"/>
  <c r="AH25" i="8"/>
  <c r="AE25" i="8"/>
  <c r="AB25" i="8"/>
  <c r="Y25" i="8"/>
  <c r="V25" i="8"/>
  <c r="S25" i="8"/>
  <c r="P25" i="8"/>
  <c r="M25" i="8"/>
  <c r="J25" i="8"/>
  <c r="G25" i="8"/>
  <c r="D25" i="8"/>
  <c r="AS24" i="8"/>
  <c r="AR24" i="8"/>
  <c r="AQ24" i="8"/>
  <c r="AN24" i="8"/>
  <c r="AK24" i="8"/>
  <c r="AH24" i="8"/>
  <c r="AE24" i="8"/>
  <c r="AB24" i="8"/>
  <c r="Y24" i="8"/>
  <c r="V24" i="8"/>
  <c r="S24" i="8"/>
  <c r="P24" i="8"/>
  <c r="M24" i="8"/>
  <c r="J24" i="8"/>
  <c r="G24" i="8"/>
  <c r="D24" i="8"/>
  <c r="AS23" i="8"/>
  <c r="AT23" i="8" s="1"/>
  <c r="AR23" i="8"/>
  <c r="AQ23" i="8"/>
  <c r="AN23" i="8"/>
  <c r="AK23" i="8"/>
  <c r="AH23" i="8"/>
  <c r="AE23" i="8"/>
  <c r="AB23" i="8"/>
  <c r="Y23" i="8"/>
  <c r="V23" i="8"/>
  <c r="S23" i="8"/>
  <c r="P23" i="8"/>
  <c r="M23" i="8"/>
  <c r="J23" i="8"/>
  <c r="G23" i="8"/>
  <c r="D23" i="8"/>
  <c r="AS22" i="8"/>
  <c r="AR22" i="8"/>
  <c r="AQ22" i="8"/>
  <c r="AN22" i="8"/>
  <c r="AK22" i="8"/>
  <c r="AH22" i="8"/>
  <c r="AE22" i="8"/>
  <c r="AB22" i="8"/>
  <c r="Y22" i="8"/>
  <c r="V22" i="8"/>
  <c r="S22" i="8"/>
  <c r="P22" i="8"/>
  <c r="M22" i="8"/>
  <c r="J22" i="8"/>
  <c r="G22" i="8"/>
  <c r="D22" i="8"/>
  <c r="AS21" i="8"/>
  <c r="AR21" i="8"/>
  <c r="AQ21" i="8"/>
  <c r="AN21" i="8"/>
  <c r="AK21" i="8"/>
  <c r="AH21" i="8"/>
  <c r="AE21" i="8"/>
  <c r="AB21" i="8"/>
  <c r="Y21" i="8"/>
  <c r="V21" i="8"/>
  <c r="S21" i="8"/>
  <c r="P21" i="8"/>
  <c r="M21" i="8"/>
  <c r="J21" i="8"/>
  <c r="G21" i="8"/>
  <c r="D21" i="8"/>
  <c r="AS20" i="8"/>
  <c r="AR20" i="8"/>
  <c r="AQ20" i="8"/>
  <c r="AN20" i="8"/>
  <c r="AK20" i="8"/>
  <c r="AH20" i="8"/>
  <c r="AE20" i="8"/>
  <c r="AB20" i="8"/>
  <c r="Y20" i="8"/>
  <c r="V20" i="8"/>
  <c r="S20" i="8"/>
  <c r="P20" i="8"/>
  <c r="M20" i="8"/>
  <c r="J20" i="8"/>
  <c r="G20" i="8"/>
  <c r="D20" i="8"/>
  <c r="AS19" i="8"/>
  <c r="AT19" i="8" s="1"/>
  <c r="AR19" i="8"/>
  <c r="AQ19" i="8"/>
  <c r="AN19" i="8"/>
  <c r="AK19" i="8"/>
  <c r="AH19" i="8"/>
  <c r="AE19" i="8"/>
  <c r="AB19" i="8"/>
  <c r="Y19" i="8"/>
  <c r="V19" i="8"/>
  <c r="S19" i="8"/>
  <c r="P19" i="8"/>
  <c r="M19" i="8"/>
  <c r="J19" i="8"/>
  <c r="G19" i="8"/>
  <c r="D19" i="8"/>
  <c r="AS18" i="8"/>
  <c r="AR18" i="8"/>
  <c r="AQ18" i="8"/>
  <c r="AN18" i="8"/>
  <c r="AK18" i="8"/>
  <c r="AH18" i="8"/>
  <c r="AE18" i="8"/>
  <c r="AB18" i="8"/>
  <c r="Y18" i="8"/>
  <c r="V18" i="8"/>
  <c r="S18" i="8"/>
  <c r="P18" i="8"/>
  <c r="M18" i="8"/>
  <c r="J18" i="8"/>
  <c r="G18" i="8"/>
  <c r="D18" i="8"/>
  <c r="AS17" i="8"/>
  <c r="AT17" i="8" s="1"/>
  <c r="AR17" i="8"/>
  <c r="AQ17" i="8"/>
  <c r="AN17" i="8"/>
  <c r="AK17" i="8"/>
  <c r="AH17" i="8"/>
  <c r="AE17" i="8"/>
  <c r="AB17" i="8"/>
  <c r="Y17" i="8"/>
  <c r="V17" i="8"/>
  <c r="S17" i="8"/>
  <c r="P17" i="8"/>
  <c r="M17" i="8"/>
  <c r="J17" i="8"/>
  <c r="G17" i="8"/>
  <c r="D17" i="8"/>
  <c r="AS16" i="8"/>
  <c r="AT16" i="8" s="1"/>
  <c r="AR16" i="8"/>
  <c r="AQ16" i="8"/>
  <c r="AN16" i="8"/>
  <c r="AK16" i="8"/>
  <c r="AH16" i="8"/>
  <c r="AE16" i="8"/>
  <c r="AB16" i="8"/>
  <c r="Y16" i="8"/>
  <c r="V16" i="8"/>
  <c r="S16" i="8"/>
  <c r="P16" i="8"/>
  <c r="M16" i="8"/>
  <c r="J16" i="8"/>
  <c r="G16" i="8"/>
  <c r="D16" i="8"/>
  <c r="AS15" i="8"/>
  <c r="AT15" i="8" s="1"/>
  <c r="AR15" i="8"/>
  <c r="AQ15" i="8"/>
  <c r="AN15" i="8"/>
  <c r="AK15" i="8"/>
  <c r="AH15" i="8"/>
  <c r="AE15" i="8"/>
  <c r="AB15" i="8"/>
  <c r="Y15" i="8"/>
  <c r="V15" i="8"/>
  <c r="S15" i="8"/>
  <c r="P15" i="8"/>
  <c r="M15" i="8"/>
  <c r="J15" i="8"/>
  <c r="G15" i="8"/>
  <c r="D15" i="8"/>
  <c r="AS14" i="8"/>
  <c r="AR14" i="8"/>
  <c r="AQ14" i="8"/>
  <c r="AN14" i="8"/>
  <c r="AK14" i="8"/>
  <c r="AH14" i="8"/>
  <c r="AE14" i="8"/>
  <c r="AB14" i="8"/>
  <c r="Y14" i="8"/>
  <c r="V14" i="8"/>
  <c r="S14" i="8"/>
  <c r="P14" i="8"/>
  <c r="M14" i="8"/>
  <c r="J14" i="8"/>
  <c r="G14" i="8"/>
  <c r="D14" i="8"/>
  <c r="AS13" i="8"/>
  <c r="AT13" i="8" s="1"/>
  <c r="AR13" i="8"/>
  <c r="AQ13" i="8"/>
  <c r="AN13" i="8"/>
  <c r="AK13" i="8"/>
  <c r="AH13" i="8"/>
  <c r="AE13" i="8"/>
  <c r="AB13" i="8"/>
  <c r="Y13" i="8"/>
  <c r="V13" i="8"/>
  <c r="S13" i="8"/>
  <c r="P13" i="8"/>
  <c r="M13" i="8"/>
  <c r="J13" i="8"/>
  <c r="G13" i="8"/>
  <c r="D13" i="8"/>
  <c r="AS12" i="8"/>
  <c r="AT12" i="8" s="1"/>
  <c r="AR12" i="8"/>
  <c r="AQ12" i="8"/>
  <c r="AN12" i="8"/>
  <c r="AK12" i="8"/>
  <c r="AH12" i="8"/>
  <c r="AE12" i="8"/>
  <c r="AB12" i="8"/>
  <c r="Y12" i="8"/>
  <c r="V12" i="8"/>
  <c r="S12" i="8"/>
  <c r="P12" i="8"/>
  <c r="M12" i="8"/>
  <c r="J12" i="8"/>
  <c r="G12" i="8"/>
  <c r="D12" i="8"/>
  <c r="AS11" i="8"/>
  <c r="AR11" i="8"/>
  <c r="AQ11" i="8"/>
  <c r="AN11" i="8"/>
  <c r="AK11" i="8"/>
  <c r="AH11" i="8"/>
  <c r="AE11" i="8"/>
  <c r="AB11" i="8"/>
  <c r="Y11" i="8"/>
  <c r="V11" i="8"/>
  <c r="S11" i="8"/>
  <c r="P11" i="8"/>
  <c r="M11" i="8"/>
  <c r="J11" i="8"/>
  <c r="G11" i="8"/>
  <c r="D11" i="8"/>
  <c r="AS10" i="8"/>
  <c r="AT10" i="8" s="1"/>
  <c r="AR10" i="8"/>
  <c r="AQ10" i="8"/>
  <c r="AN10" i="8"/>
  <c r="AK10" i="8"/>
  <c r="AH10" i="8"/>
  <c r="AE10" i="8"/>
  <c r="AB10" i="8"/>
  <c r="Y10" i="8"/>
  <c r="V10" i="8"/>
  <c r="S10" i="8"/>
  <c r="P10" i="8"/>
  <c r="M10" i="8"/>
  <c r="J10" i="8"/>
  <c r="G10" i="8"/>
  <c r="D10" i="8"/>
  <c r="AS9" i="8"/>
  <c r="AT9" i="8" s="1"/>
  <c r="AR9" i="8"/>
  <c r="AQ9" i="8"/>
  <c r="AN9" i="8"/>
  <c r="AK9" i="8"/>
  <c r="AH9" i="8"/>
  <c r="AE9" i="8"/>
  <c r="AB9" i="8"/>
  <c r="Y9" i="8"/>
  <c r="V9" i="8"/>
  <c r="S9" i="8"/>
  <c r="P9" i="8"/>
  <c r="M9" i="8"/>
  <c r="J9" i="8"/>
  <c r="G9" i="8"/>
  <c r="D9" i="8"/>
  <c r="AS8" i="8"/>
  <c r="AR8" i="8"/>
  <c r="AQ8" i="8"/>
  <c r="AN8" i="8"/>
  <c r="AK8" i="8"/>
  <c r="AH8" i="8"/>
  <c r="AE8" i="8"/>
  <c r="AB8" i="8"/>
  <c r="Y8" i="8"/>
  <c r="V8" i="8"/>
  <c r="S8" i="8"/>
  <c r="P8" i="8"/>
  <c r="M8" i="8"/>
  <c r="J8" i="8"/>
  <c r="G8" i="8"/>
  <c r="D8" i="8"/>
  <c r="AS7" i="8"/>
  <c r="AR7" i="8"/>
  <c r="AQ7" i="8"/>
  <c r="AN7" i="8"/>
  <c r="AK7" i="8"/>
  <c r="AH7" i="8"/>
  <c r="AE7" i="8"/>
  <c r="AB7" i="8"/>
  <c r="Y7" i="8"/>
  <c r="V7" i="8"/>
  <c r="S7" i="8"/>
  <c r="P7" i="8"/>
  <c r="M7" i="8"/>
  <c r="J7" i="8"/>
  <c r="G7" i="8"/>
  <c r="D7" i="8"/>
  <c r="AS6" i="8"/>
  <c r="AR6" i="8"/>
  <c r="AQ6" i="8"/>
  <c r="AN6" i="8"/>
  <c r="AK6" i="8"/>
  <c r="AH6" i="8"/>
  <c r="AE6" i="8"/>
  <c r="AB6" i="8"/>
  <c r="Y6" i="8"/>
  <c r="V6" i="8"/>
  <c r="S6" i="8"/>
  <c r="P6" i="8"/>
  <c r="M6" i="8"/>
  <c r="J6" i="8"/>
  <c r="G6" i="8"/>
  <c r="D6" i="8"/>
  <c r="AR5" i="8"/>
  <c r="AQ5" i="8"/>
  <c r="AN5" i="8"/>
  <c r="AK5" i="8"/>
  <c r="AG5" i="8"/>
  <c r="AH5" i="8" s="1"/>
  <c r="AE5" i="8"/>
  <c r="AD5" i="8"/>
  <c r="AB5" i="8"/>
  <c r="X5" i="8"/>
  <c r="Y5" i="8" s="1"/>
  <c r="U5" i="8"/>
  <c r="V5" i="8" s="1"/>
  <c r="R5" i="8"/>
  <c r="S5" i="8" s="1"/>
  <c r="O5" i="8"/>
  <c r="L5" i="8"/>
  <c r="M5" i="8" s="1"/>
  <c r="J5" i="8"/>
  <c r="G5" i="8"/>
  <c r="D5" i="8"/>
  <c r="AS4" i="8"/>
  <c r="AR4" i="8"/>
  <c r="AQ4" i="8"/>
  <c r="AN4" i="8"/>
  <c r="AK4" i="8"/>
  <c r="AH4" i="8"/>
  <c r="AE4" i="8"/>
  <c r="AB4" i="8"/>
  <c r="Y4" i="8"/>
  <c r="V4" i="8"/>
  <c r="S4" i="8"/>
  <c r="P4" i="8"/>
  <c r="M4" i="8"/>
  <c r="J4" i="8"/>
  <c r="G4" i="8"/>
  <c r="D4" i="8"/>
  <c r="AS3" i="8"/>
  <c r="AR3" i="8"/>
  <c r="AQ3" i="8"/>
  <c r="AN3" i="8"/>
  <c r="AK3" i="8"/>
  <c r="AH3" i="8"/>
  <c r="AE3" i="8"/>
  <c r="AB3" i="8"/>
  <c r="Y3" i="8"/>
  <c r="V3" i="8"/>
  <c r="S3" i="8"/>
  <c r="P3" i="8"/>
  <c r="M3" i="8"/>
  <c r="J3" i="8"/>
  <c r="G3" i="8"/>
  <c r="D3" i="8"/>
  <c r="AS139" i="11" l="1"/>
  <c r="BA5" i="11"/>
  <c r="AZ5" i="11"/>
  <c r="AY53" i="11"/>
  <c r="AZ53" i="11"/>
  <c r="AW5" i="11"/>
  <c r="AX5" i="8"/>
  <c r="BC130" i="8"/>
  <c r="BC21" i="8"/>
  <c r="BC39" i="8"/>
  <c r="BC133" i="8"/>
  <c r="BC123" i="8"/>
  <c r="BC125" i="8"/>
  <c r="BC61" i="8"/>
  <c r="BC66" i="8"/>
  <c r="BC111" i="8"/>
  <c r="BC118" i="8"/>
  <c r="BC5" i="8"/>
  <c r="BA7" i="8"/>
  <c r="BA33" i="8"/>
  <c r="BC105" i="8"/>
  <c r="BA133" i="8"/>
  <c r="BC59" i="8"/>
  <c r="BB105" i="8"/>
  <c r="BB118" i="8"/>
  <c r="BB21" i="8"/>
  <c r="BB39" i="8"/>
  <c r="BB59" i="8"/>
  <c r="BB130" i="8"/>
  <c r="BB133" i="8"/>
  <c r="BB73" i="8"/>
  <c r="BB53" i="8"/>
  <c r="BB5" i="8"/>
  <c r="BB123" i="8"/>
  <c r="BA84" i="8"/>
  <c r="BA118" i="8"/>
  <c r="BA75" i="8"/>
  <c r="BA76" i="8"/>
  <c r="BA82" i="8"/>
  <c r="BA5" i="8"/>
  <c r="BA21" i="8"/>
  <c r="BA53" i="8"/>
  <c r="BA130" i="8"/>
  <c r="BA136" i="8"/>
  <c r="BA99" i="8"/>
  <c r="BA105" i="8"/>
  <c r="BA120" i="8"/>
  <c r="BA121" i="8"/>
  <c r="BA123" i="8"/>
  <c r="AZ118" i="8"/>
  <c r="AZ130" i="8"/>
  <c r="AZ133" i="8"/>
  <c r="AZ5" i="8"/>
  <c r="AZ20" i="8"/>
  <c r="AZ21" i="8"/>
  <c r="AZ33" i="8"/>
  <c r="AZ99" i="8"/>
  <c r="AZ123" i="8"/>
  <c r="AZ84" i="8"/>
  <c r="AZ120" i="8"/>
  <c r="AZ121" i="8"/>
  <c r="AZ68" i="8"/>
  <c r="AY123" i="8"/>
  <c r="AY133" i="8"/>
  <c r="AY120" i="8"/>
  <c r="AY121" i="8"/>
  <c r="AY21" i="8"/>
  <c r="AY58" i="8"/>
  <c r="AY130" i="8"/>
  <c r="AY5" i="8"/>
  <c r="AY20" i="8"/>
  <c r="AY125" i="8"/>
  <c r="AX130" i="8"/>
  <c r="AX20" i="8"/>
  <c r="AX27" i="8"/>
  <c r="AX53" i="8"/>
  <c r="AX105" i="8"/>
  <c r="AX121" i="8"/>
  <c r="AX57" i="8"/>
  <c r="AX75" i="8"/>
  <c r="AX7" i="8"/>
  <c r="AX21" i="8"/>
  <c r="AX39" i="8"/>
  <c r="AX133" i="8"/>
  <c r="AX120" i="8"/>
  <c r="AX123" i="8"/>
  <c r="AX126" i="8"/>
  <c r="AW105" i="8"/>
  <c r="AW5" i="8"/>
  <c r="AW20" i="8"/>
  <c r="AW21" i="8"/>
  <c r="AW27" i="8"/>
  <c r="AW39" i="8"/>
  <c r="AW44" i="8"/>
  <c r="AW53" i="8"/>
  <c r="AW130" i="8"/>
  <c r="AW133" i="8"/>
  <c r="AW123" i="8"/>
  <c r="AW36" i="8"/>
  <c r="AW62" i="8"/>
  <c r="AV98" i="8"/>
  <c r="AV99" i="8"/>
  <c r="AV105" i="8"/>
  <c r="AW84" i="8"/>
  <c r="AW99" i="8"/>
  <c r="AW120" i="8"/>
  <c r="AW121" i="8"/>
  <c r="AV21" i="8"/>
  <c r="AT124" i="8"/>
  <c r="AV62" i="8"/>
  <c r="AV69" i="8"/>
  <c r="AV73" i="8"/>
  <c r="AV39" i="8"/>
  <c r="AV44" i="8"/>
  <c r="AV48" i="8"/>
  <c r="AV130" i="8"/>
  <c r="AV5" i="8"/>
  <c r="AV84" i="8"/>
  <c r="AV91" i="8"/>
  <c r="AV121" i="8"/>
  <c r="AV123" i="8"/>
  <c r="AT63" i="8"/>
  <c r="AT64" i="8"/>
  <c r="AT68" i="8"/>
  <c r="AT84" i="8"/>
  <c r="AT71" i="8"/>
  <c r="AT74" i="8"/>
  <c r="AT75" i="8"/>
  <c r="AT76" i="8"/>
  <c r="AT91" i="8"/>
  <c r="AT118" i="8"/>
  <c r="AT119" i="8"/>
  <c r="AT43" i="8"/>
  <c r="AT45" i="8"/>
  <c r="AT61" i="8"/>
  <c r="AT26" i="8"/>
  <c r="AT42" i="8"/>
  <c r="AT11" i="8"/>
  <c r="AT27" i="8"/>
  <c r="AT39" i="8"/>
  <c r="AT127" i="8"/>
  <c r="AT128" i="8"/>
  <c r="AT129" i="8"/>
  <c r="AT133" i="8"/>
  <c r="AT105" i="8"/>
  <c r="AT107" i="8"/>
  <c r="AT111" i="8"/>
  <c r="AT115" i="8"/>
  <c r="AT47" i="8"/>
  <c r="AS82" i="8"/>
  <c r="AT82" i="8" s="1"/>
  <c r="AT78" i="8"/>
  <c r="AT80" i="8"/>
  <c r="AT14" i="8"/>
  <c r="AT31" i="8"/>
  <c r="AT35" i="8"/>
  <c r="AT56" i="8"/>
  <c r="AT96" i="8"/>
  <c r="AT97" i="8"/>
  <c r="AT98" i="8"/>
  <c r="AT99" i="8"/>
  <c r="AT102" i="8"/>
  <c r="AT103" i="8"/>
  <c r="AT18" i="8"/>
  <c r="AE82" i="8"/>
  <c r="BB82" i="8" s="1"/>
  <c r="AT89" i="8"/>
  <c r="AT20" i="8"/>
  <c r="AT33" i="8"/>
  <c r="AT38" i="8"/>
  <c r="AT79" i="8"/>
  <c r="AT136" i="8"/>
  <c r="AT8" i="8"/>
  <c r="AT66" i="8"/>
  <c r="AT122" i="8"/>
  <c r="AT123" i="8"/>
  <c r="AT130" i="8"/>
  <c r="AT22" i="8"/>
  <c r="AT30" i="8"/>
  <c r="AT34" i="8"/>
  <c r="AT36" i="8"/>
  <c r="AT46" i="8"/>
  <c r="AT49" i="8"/>
  <c r="AT50" i="8"/>
  <c r="AT52" i="8"/>
  <c r="AT55" i="8"/>
  <c r="AT58" i="8"/>
  <c r="AT59" i="8"/>
  <c r="AT72" i="8"/>
  <c r="AT94" i="8"/>
  <c r="AT106" i="8"/>
  <c r="AT109" i="8"/>
  <c r="AT112" i="8"/>
  <c r="AH121" i="8"/>
  <c r="BC121" i="8" s="1"/>
  <c r="AS121" i="8"/>
  <c r="AT121" i="8" s="1"/>
  <c r="AT6" i="8"/>
  <c r="AT7" i="8"/>
  <c r="AT21" i="8"/>
  <c r="AT24" i="8"/>
  <c r="AT3" i="8"/>
  <c r="AT4" i="8"/>
  <c r="AS5" i="8"/>
  <c r="AT5" i="8" s="1"/>
  <c r="AT62" i="8"/>
  <c r="AS53" i="8"/>
  <c r="AT53" i="8" s="1"/>
  <c r="V53" i="8"/>
  <c r="AT40" i="8"/>
  <c r="AT65" i="8"/>
  <c r="AT77" i="8"/>
  <c r="AT120" i="8"/>
  <c r="AT44" i="8"/>
  <c r="AT69" i="8"/>
  <c r="AT101" i="8"/>
  <c r="AT125" i="8"/>
  <c r="V126" i="8"/>
  <c r="AY126" i="8" s="1"/>
  <c r="AT135" i="8"/>
  <c r="AT48" i="8"/>
  <c r="AT57" i="8"/>
  <c r="AT73" i="8"/>
  <c r="AT100" i="8"/>
  <c r="AT104" i="8"/>
  <c r="AT81" i="8"/>
  <c r="AS139" i="8" l="1"/>
  <c r="BC82" i="8"/>
  <c r="AY53" i="8"/>
  <c r="AZ53" i="8"/>
  <c r="CC6" i="4" l="1"/>
  <c r="CK6" i="4" s="1"/>
  <c r="CL6" i="4" s="1"/>
  <c r="CC5" i="4"/>
  <c r="CC4" i="4"/>
  <c r="CC3" i="4"/>
  <c r="CK3" i="4" s="1"/>
  <c r="CL3" i="4" s="1"/>
  <c r="BU6" i="4"/>
  <c r="BU5" i="4"/>
  <c r="BU4" i="4"/>
  <c r="BU3" i="4"/>
  <c r="CB14" i="3"/>
  <c r="CB13" i="3"/>
  <c r="CB12" i="3"/>
  <c r="CJ12" i="3" s="1"/>
  <c r="CK12" i="3" s="1"/>
  <c r="CB11" i="3"/>
  <c r="CB10" i="3"/>
  <c r="CB9" i="3"/>
  <c r="CB8" i="3"/>
  <c r="CJ8" i="3" s="1"/>
  <c r="CK8" i="3" s="1"/>
  <c r="CB7" i="3"/>
  <c r="CB6" i="3"/>
  <c r="CB5" i="3"/>
  <c r="CB4" i="3"/>
  <c r="CJ4" i="3" s="1"/>
  <c r="CK4" i="3" s="1"/>
  <c r="CB2" i="3"/>
  <c r="CJ2" i="3" s="1"/>
  <c r="CK2" i="3" s="1"/>
  <c r="X3" i="12" s="1"/>
  <c r="L9" i="12" s="1"/>
  <c r="L11" i="12" s="1"/>
  <c r="BT14" i="3"/>
  <c r="BT13" i="3"/>
  <c r="BT12" i="3"/>
  <c r="BT11" i="3"/>
  <c r="BT10" i="3"/>
  <c r="BT9" i="3"/>
  <c r="BT8" i="3"/>
  <c r="BT7" i="3"/>
  <c r="BT6" i="3"/>
  <c r="BT5" i="3"/>
  <c r="BT4" i="3"/>
  <c r="BT2" i="3"/>
  <c r="CD18" i="2"/>
  <c r="CD17" i="2"/>
  <c r="CD16" i="2"/>
  <c r="CE16" i="2" s="1"/>
  <c r="CF16" i="2" s="1"/>
  <c r="CD15" i="2"/>
  <c r="CD14" i="2"/>
  <c r="CD13" i="2"/>
  <c r="CE12" i="2"/>
  <c r="CF12" i="2" s="1"/>
  <c r="CD12" i="2"/>
  <c r="CD11" i="2"/>
  <c r="CD10" i="2"/>
  <c r="CD9" i="2"/>
  <c r="CE9" i="2" s="1"/>
  <c r="CF9" i="2" s="1"/>
  <c r="CD8" i="2"/>
  <c r="CD7" i="2"/>
  <c r="CD6" i="2"/>
  <c r="CE6" i="2" s="1"/>
  <c r="CF6" i="2" s="1"/>
  <c r="CD5" i="2"/>
  <c r="CD4" i="2"/>
  <c r="CE4" i="2" s="1"/>
  <c r="CF4" i="2" s="1"/>
  <c r="CD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2" i="2"/>
  <c r="CD4" i="4" l="1"/>
  <c r="CE4" i="4" s="1"/>
  <c r="CK4" i="4"/>
  <c r="CL4" i="4" s="1"/>
  <c r="CD5" i="4"/>
  <c r="CE5" i="4" s="1"/>
  <c r="CK5" i="4"/>
  <c r="CL5" i="4" s="1"/>
  <c r="CC7" i="3"/>
  <c r="CD7" i="3" s="1"/>
  <c r="CJ7" i="3"/>
  <c r="CK7" i="3" s="1"/>
  <c r="CC2" i="3"/>
  <c r="CC5" i="3"/>
  <c r="CD5" i="3" s="1"/>
  <c r="CJ5" i="3"/>
  <c r="CK5" i="3" s="1"/>
  <c r="CC8" i="3"/>
  <c r="CD8" i="3" s="1"/>
  <c r="CC10" i="3"/>
  <c r="CD10" i="3" s="1"/>
  <c r="CJ10" i="3"/>
  <c r="CK10" i="3" s="1"/>
  <c r="CC6" i="3"/>
  <c r="CD6" i="3" s="1"/>
  <c r="CJ6" i="3"/>
  <c r="CK6" i="3" s="1"/>
  <c r="CC9" i="3"/>
  <c r="CD9" i="3" s="1"/>
  <c r="CJ9" i="3"/>
  <c r="CK9" i="3" s="1"/>
  <c r="CC12" i="3"/>
  <c r="CD12" i="3" s="1"/>
  <c r="CC13" i="3"/>
  <c r="CD13" i="3" s="1"/>
  <c r="CJ13" i="3"/>
  <c r="CK13" i="3" s="1"/>
  <c r="CC4" i="3"/>
  <c r="CD4" i="3" s="1"/>
  <c r="CC11" i="3"/>
  <c r="CD11" i="3" s="1"/>
  <c r="CJ11" i="3"/>
  <c r="CK11" i="3" s="1"/>
  <c r="CC14" i="3"/>
  <c r="CD14" i="3" s="1"/>
  <c r="CJ14" i="3"/>
  <c r="CK14" i="3" s="1"/>
  <c r="CE11" i="2"/>
  <c r="CF11" i="2" s="1"/>
  <c r="CE14" i="2"/>
  <c r="CF14" i="2" s="1"/>
  <c r="CE17" i="2"/>
  <c r="CF17" i="2" s="1"/>
  <c r="CE2" i="2"/>
  <c r="CE5" i="2"/>
  <c r="CF5" i="2" s="1"/>
  <c r="CE8" i="2"/>
  <c r="CF8" i="2" s="1"/>
  <c r="CE15" i="2"/>
  <c r="CF15" i="2" s="1"/>
  <c r="CE18" i="2"/>
  <c r="CF18" i="2" s="1"/>
  <c r="CE7" i="2"/>
  <c r="CF7" i="2" s="1"/>
  <c r="CE10" i="2"/>
  <c r="CF10" i="2" s="1"/>
  <c r="CE13" i="2"/>
  <c r="CF13" i="2" s="1"/>
  <c r="CD3" i="4"/>
  <c r="CE3" i="4" s="1"/>
  <c r="CD6" i="4"/>
  <c r="CE6" i="4" s="1"/>
  <c r="I18" i="5"/>
  <c r="H13" i="5"/>
  <c r="H14" i="5" s="1"/>
  <c r="H15" i="5" s="1"/>
  <c r="H19" i="5" s="1"/>
  <c r="W3" i="12" l="1"/>
  <c r="T3" i="5"/>
  <c r="CD2" i="3"/>
  <c r="K3" i="12"/>
  <c r="K9" i="12" s="1"/>
  <c r="K11" i="12" s="1"/>
  <c r="K3" i="5"/>
  <c r="CF2" i="2"/>
  <c r="BN13" i="3"/>
  <c r="BN9" i="3"/>
  <c r="BN5" i="3"/>
  <c r="BG13" i="3"/>
  <c r="BG9" i="3"/>
  <c r="BP17" i="2"/>
  <c r="BP13" i="2"/>
  <c r="BP9" i="2"/>
  <c r="BP5" i="2"/>
  <c r="BJ13" i="2"/>
  <c r="BJ9" i="2"/>
  <c r="BJ5" i="2"/>
  <c r="I9" i="5"/>
  <c r="I11" i="5" s="1"/>
  <c r="H9" i="5"/>
  <c r="H11" i="5" s="1"/>
  <c r="BN6" i="4"/>
  <c r="BV6" i="4" s="1"/>
  <c r="BW6" i="4" s="1"/>
  <c r="BN5" i="4"/>
  <c r="BV5" i="4" s="1"/>
  <c r="BW5" i="4" s="1"/>
  <c r="BN4" i="4"/>
  <c r="BV4" i="4" s="1"/>
  <c r="BW4" i="4" s="1"/>
  <c r="BN3" i="4"/>
  <c r="BV3" i="4" s="1"/>
  <c r="BW3" i="4" s="1"/>
  <c r="BO11" i="3"/>
  <c r="BO7" i="3"/>
  <c r="BM14" i="3"/>
  <c r="BU14" i="3" s="1"/>
  <c r="BV14" i="3" s="1"/>
  <c r="BM13" i="3"/>
  <c r="BU13" i="3" s="1"/>
  <c r="BV13" i="3" s="1"/>
  <c r="BM12" i="3"/>
  <c r="BU12" i="3" s="1"/>
  <c r="BV12" i="3" s="1"/>
  <c r="BM11" i="3"/>
  <c r="BU11" i="3" s="1"/>
  <c r="BV11" i="3" s="1"/>
  <c r="BM10" i="3"/>
  <c r="BU10" i="3" s="1"/>
  <c r="BV10" i="3" s="1"/>
  <c r="BM9" i="3"/>
  <c r="BU9" i="3" s="1"/>
  <c r="BV9" i="3" s="1"/>
  <c r="BM8" i="3"/>
  <c r="BU8" i="3" s="1"/>
  <c r="BV8" i="3" s="1"/>
  <c r="BM7" i="3"/>
  <c r="BU7" i="3" s="1"/>
  <c r="BV7" i="3" s="1"/>
  <c r="BM6" i="3"/>
  <c r="BU6" i="3" s="1"/>
  <c r="BV6" i="3" s="1"/>
  <c r="BM5" i="3"/>
  <c r="BU5" i="3" s="1"/>
  <c r="BV5" i="3" s="1"/>
  <c r="BM4" i="3"/>
  <c r="BU4" i="3" s="1"/>
  <c r="BV4" i="3" s="1"/>
  <c r="BM2" i="3"/>
  <c r="BU2" i="3" s="1"/>
  <c r="BV2" i="3" s="1"/>
  <c r="BO2" i="3"/>
  <c r="BO18" i="2"/>
  <c r="BW18" i="2" s="1"/>
  <c r="BX18" i="2" s="1"/>
  <c r="BO17" i="2"/>
  <c r="BW17" i="2" s="1"/>
  <c r="BX17" i="2" s="1"/>
  <c r="BO16" i="2"/>
  <c r="BW16" i="2" s="1"/>
  <c r="BX16" i="2" s="1"/>
  <c r="BO15" i="2"/>
  <c r="BW15" i="2" s="1"/>
  <c r="BX15" i="2" s="1"/>
  <c r="BO14" i="2"/>
  <c r="BW14" i="2" s="1"/>
  <c r="BX14" i="2" s="1"/>
  <c r="BO13" i="2"/>
  <c r="BW13" i="2" s="1"/>
  <c r="BX13" i="2" s="1"/>
  <c r="BO12" i="2"/>
  <c r="BW12" i="2" s="1"/>
  <c r="BX12" i="2" s="1"/>
  <c r="BO11" i="2"/>
  <c r="BW11" i="2" s="1"/>
  <c r="BX11" i="2" s="1"/>
  <c r="BO10" i="2"/>
  <c r="BW10" i="2" s="1"/>
  <c r="BX10" i="2" s="1"/>
  <c r="BO9" i="2"/>
  <c r="BW9" i="2" s="1"/>
  <c r="BX9" i="2" s="1"/>
  <c r="BO8" i="2"/>
  <c r="BW8" i="2" s="1"/>
  <c r="BX8" i="2" s="1"/>
  <c r="BO7" i="2"/>
  <c r="BW7" i="2" s="1"/>
  <c r="BX7" i="2" s="1"/>
  <c r="BO6" i="2"/>
  <c r="BW6" i="2" s="1"/>
  <c r="BX6" i="2" s="1"/>
  <c r="BO5" i="2"/>
  <c r="BW5" i="2" s="1"/>
  <c r="BX5" i="2" s="1"/>
  <c r="BO4" i="2"/>
  <c r="BW4" i="2" s="1"/>
  <c r="BX4" i="2" s="1"/>
  <c r="BO2" i="2"/>
  <c r="BW2" i="2" s="1"/>
  <c r="BI18" i="2"/>
  <c r="BJ18" i="2" s="1"/>
  <c r="BI17" i="2"/>
  <c r="BI16" i="2"/>
  <c r="BJ16" i="2" s="1"/>
  <c r="BI15" i="2"/>
  <c r="BJ15" i="2" s="1"/>
  <c r="BI14" i="2"/>
  <c r="BJ14" i="2" s="1"/>
  <c r="BI13" i="2"/>
  <c r="BI12" i="2"/>
  <c r="BK12" i="2" s="1"/>
  <c r="BI11" i="2"/>
  <c r="BJ11" i="2" s="1"/>
  <c r="BI10" i="2"/>
  <c r="BJ10" i="2" s="1"/>
  <c r="BI9" i="2"/>
  <c r="BI8" i="2"/>
  <c r="BJ8" i="2" s="1"/>
  <c r="BI7" i="2"/>
  <c r="BJ7" i="2" s="1"/>
  <c r="BI6" i="2"/>
  <c r="BJ6" i="2" s="1"/>
  <c r="BI5" i="2"/>
  <c r="BI4" i="2"/>
  <c r="BJ4" i="2" s="1"/>
  <c r="BI2" i="2"/>
  <c r="BJ2" i="2" s="1"/>
  <c r="G17" i="5"/>
  <c r="G18" i="5" s="1"/>
  <c r="G19" i="5" s="1"/>
  <c r="C16" i="5"/>
  <c r="C17" i="5" s="1"/>
  <c r="C18" i="5" s="1"/>
  <c r="C19" i="5" s="1"/>
  <c r="F13" i="5"/>
  <c r="F14" i="5" s="1"/>
  <c r="F15" i="5" s="1"/>
  <c r="F19" i="5" s="1"/>
  <c r="E14" i="5"/>
  <c r="E15" i="5" s="1"/>
  <c r="E19" i="5" s="1"/>
  <c r="D14" i="5"/>
  <c r="D15" i="5" s="1"/>
  <c r="D19" i="5" s="1"/>
  <c r="G9" i="5"/>
  <c r="G11" i="5" s="1"/>
  <c r="F9" i="5"/>
  <c r="E9" i="5"/>
  <c r="D9" i="5"/>
  <c r="C9" i="5"/>
  <c r="BG6" i="4"/>
  <c r="AY6" i="4"/>
  <c r="AR6" i="4"/>
  <c r="AQ6" i="4"/>
  <c r="AJ6" i="4"/>
  <c r="AH6" i="4"/>
  <c r="AI6" i="4" s="1"/>
  <c r="AA6" i="4"/>
  <c r="Y6" i="4"/>
  <c r="Z6" i="4" s="1"/>
  <c r="R6" i="4"/>
  <c r="P6" i="4"/>
  <c r="Q6" i="4" s="1"/>
  <c r="I6" i="4"/>
  <c r="G6" i="4"/>
  <c r="H6" i="4" s="1"/>
  <c r="BG5" i="4"/>
  <c r="AY5" i="4"/>
  <c r="AR5" i="4"/>
  <c r="AQ5" i="4"/>
  <c r="AJ5" i="4"/>
  <c r="AH5" i="4"/>
  <c r="AI5" i="4" s="1"/>
  <c r="AA5" i="4"/>
  <c r="Y5" i="4"/>
  <c r="Z5" i="4" s="1"/>
  <c r="R5" i="4"/>
  <c r="P5" i="4"/>
  <c r="Q5" i="4" s="1"/>
  <c r="I5" i="4"/>
  <c r="G5" i="4"/>
  <c r="H5" i="4" s="1"/>
  <c r="BG4" i="4"/>
  <c r="AY4" i="4"/>
  <c r="AR4" i="4"/>
  <c r="AQ4" i="4"/>
  <c r="AJ4" i="4"/>
  <c r="AH4" i="4"/>
  <c r="AI4" i="4" s="1"/>
  <c r="AA4" i="4"/>
  <c r="Y4" i="4"/>
  <c r="Z4" i="4" s="1"/>
  <c r="R4" i="4"/>
  <c r="S4" i="4" s="1"/>
  <c r="T4" i="4" s="1"/>
  <c r="P4" i="4"/>
  <c r="Q4" i="4" s="1"/>
  <c r="I4" i="4"/>
  <c r="G4" i="4"/>
  <c r="H4" i="4" s="1"/>
  <c r="BG3" i="4"/>
  <c r="AY3" i="4"/>
  <c r="AR3" i="4"/>
  <c r="AQ3" i="4"/>
  <c r="AJ3" i="4"/>
  <c r="AK3" i="4" s="1"/>
  <c r="AL3" i="4" s="1"/>
  <c r="AH3" i="4"/>
  <c r="AI3" i="4" s="1"/>
  <c r="AA3" i="4"/>
  <c r="Y3" i="4"/>
  <c r="Z3" i="4" s="1"/>
  <c r="R3" i="4"/>
  <c r="AB3" i="4" s="1"/>
  <c r="AC3" i="4" s="1"/>
  <c r="Q3" i="4"/>
  <c r="P3" i="4"/>
  <c r="I3" i="4"/>
  <c r="G3" i="4"/>
  <c r="H3" i="4" s="1"/>
  <c r="BF14" i="3"/>
  <c r="BH14" i="3" s="1"/>
  <c r="AY14" i="3"/>
  <c r="AR14" i="3"/>
  <c r="AQ14" i="3"/>
  <c r="AJ14" i="3"/>
  <c r="AK14" i="3" s="1"/>
  <c r="AL14" i="3" s="1"/>
  <c r="AH14" i="3"/>
  <c r="AI14" i="3" s="1"/>
  <c r="AA14" i="3"/>
  <c r="AB14" i="3" s="1"/>
  <c r="AC14" i="3" s="1"/>
  <c r="Y14" i="3"/>
  <c r="Z14" i="3" s="1"/>
  <c r="R14" i="3"/>
  <c r="S14" i="3" s="1"/>
  <c r="T14" i="3" s="1"/>
  <c r="P14" i="3"/>
  <c r="Q14" i="3" s="1"/>
  <c r="K14" i="3"/>
  <c r="I14" i="3"/>
  <c r="J14" i="3" s="1"/>
  <c r="BF13" i="3"/>
  <c r="AY13" i="3"/>
  <c r="AR13" i="3"/>
  <c r="AQ13" i="3"/>
  <c r="AJ13" i="3"/>
  <c r="AH13" i="3"/>
  <c r="AI13" i="3" s="1"/>
  <c r="AA13" i="3"/>
  <c r="AB13" i="3" s="1"/>
  <c r="AC13" i="3" s="1"/>
  <c r="Z13" i="3"/>
  <c r="Y13" i="3"/>
  <c r="R13" i="3"/>
  <c r="P13" i="3"/>
  <c r="Q13" i="3" s="1"/>
  <c r="K13" i="3"/>
  <c r="S13" i="3" s="1"/>
  <c r="T13" i="3" s="1"/>
  <c r="I13" i="3"/>
  <c r="J13" i="3" s="1"/>
  <c r="BF12" i="3"/>
  <c r="BH12" i="3" s="1"/>
  <c r="AY12" i="3"/>
  <c r="AR12" i="3"/>
  <c r="AS12" i="3" s="1"/>
  <c r="AT12" i="3" s="1"/>
  <c r="AQ12" i="3"/>
  <c r="AJ12" i="3"/>
  <c r="AH12" i="3"/>
  <c r="AI12" i="3" s="1"/>
  <c r="AA12" i="3"/>
  <c r="AK12" i="3" s="1"/>
  <c r="AL12" i="3" s="1"/>
  <c r="Z12" i="3"/>
  <c r="Y12" i="3"/>
  <c r="R12" i="3"/>
  <c r="S12" i="3" s="1"/>
  <c r="T12" i="3" s="1"/>
  <c r="Q12" i="3"/>
  <c r="P12" i="3"/>
  <c r="K12" i="3"/>
  <c r="I12" i="3"/>
  <c r="J12" i="3" s="1"/>
  <c r="BF11" i="3"/>
  <c r="BH11" i="3" s="1"/>
  <c r="AY11" i="3"/>
  <c r="AR11" i="3"/>
  <c r="AZ11" i="3" s="1"/>
  <c r="BA11" i="3" s="1"/>
  <c r="AQ11" i="3"/>
  <c r="AJ11" i="3"/>
  <c r="AK11" i="3" s="1"/>
  <c r="AL11" i="3" s="1"/>
  <c r="AH11" i="3"/>
  <c r="AI11" i="3" s="1"/>
  <c r="AA11" i="3"/>
  <c r="Y11" i="3"/>
  <c r="Z11" i="3" s="1"/>
  <c r="R11" i="3"/>
  <c r="Q11" i="3"/>
  <c r="P11" i="3"/>
  <c r="K11" i="3"/>
  <c r="I11" i="3"/>
  <c r="J11" i="3" s="1"/>
  <c r="BF10" i="3"/>
  <c r="BH10" i="3" s="1"/>
  <c r="AY10" i="3"/>
  <c r="AR10" i="3"/>
  <c r="AQ10" i="3"/>
  <c r="AJ10" i="3"/>
  <c r="AI10" i="3"/>
  <c r="AH10" i="3"/>
  <c r="AA10" i="3"/>
  <c r="AB10" i="3" s="1"/>
  <c r="AC10" i="3" s="1"/>
  <c r="Y10" i="3"/>
  <c r="Z10" i="3" s="1"/>
  <c r="R10" i="3"/>
  <c r="P10" i="3"/>
  <c r="Q10" i="3" s="1"/>
  <c r="K10" i="3"/>
  <c r="S10" i="3" s="1"/>
  <c r="T10" i="3" s="1"/>
  <c r="I10" i="3"/>
  <c r="J10" i="3" s="1"/>
  <c r="BF9" i="3"/>
  <c r="AY9" i="3"/>
  <c r="AR9" i="3"/>
  <c r="AS9" i="3" s="1"/>
  <c r="AT9" i="3" s="1"/>
  <c r="AQ9" i="3"/>
  <c r="AJ9" i="3"/>
  <c r="AH9" i="3"/>
  <c r="AI9" i="3" s="1"/>
  <c r="AA9" i="3"/>
  <c r="Y9" i="3"/>
  <c r="Z9" i="3" s="1"/>
  <c r="R9" i="3"/>
  <c r="P9" i="3"/>
  <c r="Q9" i="3" s="1"/>
  <c r="K9" i="3"/>
  <c r="I9" i="3"/>
  <c r="J9" i="3" s="1"/>
  <c r="BF8" i="3"/>
  <c r="BH8" i="3" s="1"/>
  <c r="AY8" i="3"/>
  <c r="AS8" i="3"/>
  <c r="AT8" i="3" s="1"/>
  <c r="AR8" i="3"/>
  <c r="AQ8" i="3"/>
  <c r="AJ8" i="3"/>
  <c r="AH8" i="3"/>
  <c r="AI8" i="3" s="1"/>
  <c r="AA8" i="3"/>
  <c r="AK8" i="3" s="1"/>
  <c r="AL8" i="3" s="1"/>
  <c r="Y8" i="3"/>
  <c r="Z8" i="3" s="1"/>
  <c r="R8" i="3"/>
  <c r="S8" i="3" s="1"/>
  <c r="T8" i="3" s="1"/>
  <c r="Q8" i="3"/>
  <c r="P8" i="3"/>
  <c r="K8" i="3"/>
  <c r="J8" i="3"/>
  <c r="I8" i="3"/>
  <c r="BF7" i="3"/>
  <c r="AY7" i="3"/>
  <c r="AR7" i="3"/>
  <c r="AZ7" i="3" s="1"/>
  <c r="BA7" i="3" s="1"/>
  <c r="AQ7" i="3"/>
  <c r="AJ7" i="3"/>
  <c r="AS7" i="3" s="1"/>
  <c r="AT7" i="3" s="1"/>
  <c r="AH7" i="3"/>
  <c r="AI7" i="3" s="1"/>
  <c r="AA7" i="3"/>
  <c r="Y7" i="3"/>
  <c r="Z7" i="3" s="1"/>
  <c r="R7" i="3"/>
  <c r="AB7" i="3" s="1"/>
  <c r="AC7" i="3" s="1"/>
  <c r="Q7" i="3"/>
  <c r="P7" i="3"/>
  <c r="K7" i="3"/>
  <c r="I7" i="3"/>
  <c r="J7" i="3" s="1"/>
  <c r="BF6" i="3"/>
  <c r="BG6" i="3" s="1"/>
  <c r="AY6" i="3"/>
  <c r="AR6" i="3"/>
  <c r="AQ6" i="3"/>
  <c r="AJ6" i="3"/>
  <c r="AH6" i="3"/>
  <c r="AI6" i="3" s="1"/>
  <c r="AB6" i="3"/>
  <c r="AC6" i="3" s="1"/>
  <c r="AA6" i="3"/>
  <c r="Y6" i="3"/>
  <c r="Z6" i="3" s="1"/>
  <c r="R6" i="3"/>
  <c r="P6" i="3"/>
  <c r="Q6" i="3" s="1"/>
  <c r="K6" i="3"/>
  <c r="S6" i="3" s="1"/>
  <c r="T6" i="3" s="1"/>
  <c r="I6" i="3"/>
  <c r="J6" i="3" s="1"/>
  <c r="BF5" i="3"/>
  <c r="AY5" i="3"/>
  <c r="AZ5" i="3" s="1"/>
  <c r="BA5" i="3" s="1"/>
  <c r="AR5" i="3"/>
  <c r="AS5" i="3" s="1"/>
  <c r="AT5" i="3" s="1"/>
  <c r="AQ5" i="3"/>
  <c r="AJ5" i="3"/>
  <c r="AK5" i="3" s="1"/>
  <c r="AL5" i="3" s="1"/>
  <c r="AI5" i="3"/>
  <c r="AH5" i="3"/>
  <c r="AA5" i="3"/>
  <c r="Y5" i="3"/>
  <c r="Z5" i="3" s="1"/>
  <c r="R5" i="3"/>
  <c r="P5" i="3"/>
  <c r="Q5" i="3" s="1"/>
  <c r="K5" i="3"/>
  <c r="J5" i="3"/>
  <c r="I5" i="3"/>
  <c r="BF4" i="3"/>
  <c r="AY4" i="3"/>
  <c r="AZ4" i="3" s="1"/>
  <c r="BA4" i="3" s="1"/>
  <c r="AR4" i="3"/>
  <c r="AQ4" i="3"/>
  <c r="AJ4" i="3"/>
  <c r="AS4" i="3" s="1"/>
  <c r="AT4" i="3" s="1"/>
  <c r="AH4" i="3"/>
  <c r="AI4" i="3" s="1"/>
  <c r="AA4" i="3"/>
  <c r="Y4" i="3"/>
  <c r="Z4" i="3" s="1"/>
  <c r="R4" i="3"/>
  <c r="P4" i="3"/>
  <c r="Q4" i="3" s="1"/>
  <c r="K4" i="3"/>
  <c r="J4" i="3"/>
  <c r="I4" i="3"/>
  <c r="BF2" i="3"/>
  <c r="AY2" i="3"/>
  <c r="AR2" i="3"/>
  <c r="AQ2" i="3"/>
  <c r="AK2" i="3"/>
  <c r="AL2" i="3" s="1"/>
  <c r="AJ2" i="3"/>
  <c r="AS2" i="3" s="1"/>
  <c r="AT2" i="3" s="1"/>
  <c r="AH2" i="3"/>
  <c r="AI2" i="3" s="1"/>
  <c r="AA2" i="3"/>
  <c r="Y2" i="3"/>
  <c r="Z2" i="3" s="1"/>
  <c r="R2" i="3"/>
  <c r="AB2" i="3" s="1"/>
  <c r="AC2" i="3" s="1"/>
  <c r="P2" i="3"/>
  <c r="Q2" i="3" s="1"/>
  <c r="K2" i="3"/>
  <c r="I2" i="3"/>
  <c r="J2" i="3" s="1"/>
  <c r="BA18" i="2"/>
  <c r="BB18" i="2" s="1"/>
  <c r="BC18" i="2" s="1"/>
  <c r="AT18" i="2"/>
  <c r="AS18" i="2"/>
  <c r="AM18" i="2"/>
  <c r="AN18" i="2" s="1"/>
  <c r="AL18" i="2"/>
  <c r="AU18" i="2" s="1"/>
  <c r="AV18" i="2" s="1"/>
  <c r="AJ18" i="2"/>
  <c r="AK18" i="2" s="1"/>
  <c r="AC18" i="2"/>
  <c r="AA18" i="2"/>
  <c r="AB18" i="2" s="1"/>
  <c r="T18" i="2"/>
  <c r="R18" i="2"/>
  <c r="S18" i="2" s="1"/>
  <c r="L18" i="2"/>
  <c r="J18" i="2"/>
  <c r="K18" i="2" s="1"/>
  <c r="BA17" i="2"/>
  <c r="BK17" i="2" s="1"/>
  <c r="AT17" i="2"/>
  <c r="AS17" i="2"/>
  <c r="AL17" i="2"/>
  <c r="AJ17" i="2"/>
  <c r="AK17" i="2" s="1"/>
  <c r="AC17" i="2"/>
  <c r="AA17" i="2"/>
  <c r="AB17" i="2" s="1"/>
  <c r="T17" i="2"/>
  <c r="U17" i="2" s="1"/>
  <c r="V17" i="2" s="1"/>
  <c r="R17" i="2"/>
  <c r="S17" i="2" s="1"/>
  <c r="L17" i="2"/>
  <c r="J17" i="2"/>
  <c r="K17" i="2" s="1"/>
  <c r="BA16" i="2"/>
  <c r="BB16" i="2" s="1"/>
  <c r="BC16" i="2" s="1"/>
  <c r="AT16" i="2"/>
  <c r="AU16" i="2" s="1"/>
  <c r="AV16" i="2" s="1"/>
  <c r="AS16" i="2"/>
  <c r="AL16" i="2"/>
  <c r="AM16" i="2" s="1"/>
  <c r="AN16" i="2" s="1"/>
  <c r="AK16" i="2"/>
  <c r="AJ16" i="2"/>
  <c r="AC16" i="2"/>
  <c r="AA16" i="2"/>
  <c r="AB16" i="2" s="1"/>
  <c r="U16" i="2"/>
  <c r="V16" i="2" s="1"/>
  <c r="T16" i="2"/>
  <c r="R16" i="2"/>
  <c r="S16" i="2" s="1"/>
  <c r="L16" i="2"/>
  <c r="J16" i="2"/>
  <c r="K16" i="2" s="1"/>
  <c r="BA15" i="2"/>
  <c r="BB15" i="2" s="1"/>
  <c r="BC15" i="2" s="1"/>
  <c r="AT15" i="2"/>
  <c r="AS15" i="2"/>
  <c r="AL15" i="2"/>
  <c r="AM15" i="2" s="1"/>
  <c r="AN15" i="2" s="1"/>
  <c r="AJ15" i="2"/>
  <c r="AK15" i="2" s="1"/>
  <c r="AC15" i="2"/>
  <c r="AA15" i="2"/>
  <c r="AB15" i="2" s="1"/>
  <c r="T15" i="2"/>
  <c r="U15" i="2" s="1"/>
  <c r="V15" i="2" s="1"/>
  <c r="R15" i="2"/>
  <c r="S15" i="2" s="1"/>
  <c r="L15" i="2"/>
  <c r="K15" i="2"/>
  <c r="J15" i="2"/>
  <c r="BA14" i="2"/>
  <c r="AT14" i="2"/>
  <c r="AS14" i="2"/>
  <c r="AL14" i="2"/>
  <c r="AU14" i="2" s="1"/>
  <c r="AV14" i="2" s="1"/>
  <c r="AJ14" i="2"/>
  <c r="AK14" i="2" s="1"/>
  <c r="AC14" i="2"/>
  <c r="AA14" i="2"/>
  <c r="AB14" i="2" s="1"/>
  <c r="T14" i="2"/>
  <c r="U14" i="2" s="1"/>
  <c r="V14" i="2" s="1"/>
  <c r="S14" i="2"/>
  <c r="R14" i="2"/>
  <c r="L14" i="2"/>
  <c r="J14" i="2"/>
  <c r="K14" i="2" s="1"/>
  <c r="BK13" i="2"/>
  <c r="BA13" i="2"/>
  <c r="BB13" i="2" s="1"/>
  <c r="BC13" i="2" s="1"/>
  <c r="AT13" i="2"/>
  <c r="AS13" i="2"/>
  <c r="AL13" i="2"/>
  <c r="AJ13" i="2"/>
  <c r="AK13" i="2" s="1"/>
  <c r="AC13" i="2"/>
  <c r="AA13" i="2"/>
  <c r="AB13" i="2" s="1"/>
  <c r="T13" i="2"/>
  <c r="U13" i="2" s="1"/>
  <c r="V13" i="2" s="1"/>
  <c r="R13" i="2"/>
  <c r="S13" i="2" s="1"/>
  <c r="L13" i="2"/>
  <c r="J13" i="2"/>
  <c r="K13" i="2" s="1"/>
  <c r="BB12" i="2"/>
  <c r="BC12" i="2" s="1"/>
  <c r="BA12" i="2"/>
  <c r="AT12" i="2"/>
  <c r="AS12" i="2"/>
  <c r="AL12" i="2"/>
  <c r="AM12" i="2" s="1"/>
  <c r="AN12" i="2" s="1"/>
  <c r="AK12" i="2"/>
  <c r="AJ12" i="2"/>
  <c r="AC12" i="2"/>
  <c r="AD12" i="2" s="1"/>
  <c r="AE12" i="2" s="1"/>
  <c r="AA12" i="2"/>
  <c r="AB12" i="2" s="1"/>
  <c r="T12" i="2"/>
  <c r="R12" i="2"/>
  <c r="S12" i="2" s="1"/>
  <c r="L12" i="2"/>
  <c r="U12" i="2" s="1"/>
  <c r="V12" i="2" s="1"/>
  <c r="J12" i="2"/>
  <c r="K12" i="2" s="1"/>
  <c r="BA11" i="2"/>
  <c r="AT11" i="2"/>
  <c r="AS11" i="2"/>
  <c r="AL11" i="2"/>
  <c r="AJ11" i="2"/>
  <c r="AK11" i="2" s="1"/>
  <c r="AC11" i="2"/>
  <c r="AB11" i="2"/>
  <c r="AA11" i="2"/>
  <c r="T11" i="2"/>
  <c r="R11" i="2"/>
  <c r="S11" i="2" s="1"/>
  <c r="L11" i="2"/>
  <c r="J11" i="2"/>
  <c r="K11" i="2" s="1"/>
  <c r="BK10" i="2"/>
  <c r="BA10" i="2"/>
  <c r="AT10" i="2"/>
  <c r="AU10" i="2" s="1"/>
  <c r="AV10" i="2" s="1"/>
  <c r="AS10" i="2"/>
  <c r="AL10" i="2"/>
  <c r="AM10" i="2" s="1"/>
  <c r="AN10" i="2" s="1"/>
  <c r="AJ10" i="2"/>
  <c r="AK10" i="2" s="1"/>
  <c r="AC10" i="2"/>
  <c r="AA10" i="2"/>
  <c r="AB10" i="2" s="1"/>
  <c r="T10" i="2"/>
  <c r="U10" i="2" s="1"/>
  <c r="V10" i="2" s="1"/>
  <c r="S10" i="2"/>
  <c r="R10" i="2"/>
  <c r="L10" i="2"/>
  <c r="J10" i="2"/>
  <c r="K10" i="2" s="1"/>
  <c r="BK9" i="2"/>
  <c r="BA9" i="2"/>
  <c r="BB9" i="2" s="1"/>
  <c r="BC9" i="2" s="1"/>
  <c r="AT9" i="2"/>
  <c r="AS9" i="2"/>
  <c r="AL9" i="2"/>
  <c r="AJ9" i="2"/>
  <c r="AK9" i="2" s="1"/>
  <c r="AD9" i="2"/>
  <c r="AE9" i="2" s="1"/>
  <c r="AC9" i="2"/>
  <c r="AA9" i="2"/>
  <c r="AB9" i="2" s="1"/>
  <c r="T9" i="2"/>
  <c r="U9" i="2" s="1"/>
  <c r="V9" i="2" s="1"/>
  <c r="S9" i="2"/>
  <c r="R9" i="2"/>
  <c r="L9" i="2"/>
  <c r="J9" i="2"/>
  <c r="K9" i="2" s="1"/>
  <c r="BK8" i="2"/>
  <c r="BA8" i="2"/>
  <c r="BB8" i="2" s="1"/>
  <c r="BC8" i="2" s="1"/>
  <c r="AT8" i="2"/>
  <c r="AS8" i="2"/>
  <c r="AL8" i="2"/>
  <c r="AK8" i="2"/>
  <c r="AJ8" i="2"/>
  <c r="AC8" i="2"/>
  <c r="AA8" i="2"/>
  <c r="AB8" i="2" s="1"/>
  <c r="T8" i="2"/>
  <c r="R8" i="2"/>
  <c r="S8" i="2" s="1"/>
  <c r="L8" i="2"/>
  <c r="J8" i="2"/>
  <c r="K8" i="2" s="1"/>
  <c r="BA7" i="2"/>
  <c r="BB7" i="2" s="1"/>
  <c r="BC7" i="2" s="1"/>
  <c r="AT7" i="2"/>
  <c r="AS7" i="2"/>
  <c r="AL7" i="2"/>
  <c r="AJ7" i="2"/>
  <c r="AK7" i="2" s="1"/>
  <c r="AC7" i="2"/>
  <c r="AA7" i="2"/>
  <c r="AB7" i="2" s="1"/>
  <c r="T7" i="2"/>
  <c r="U7" i="2" s="1"/>
  <c r="V7" i="2" s="1"/>
  <c r="R7" i="2"/>
  <c r="S7" i="2" s="1"/>
  <c r="L7" i="2"/>
  <c r="K7" i="2"/>
  <c r="J7" i="2"/>
  <c r="BA6" i="2"/>
  <c r="BB6" i="2" s="1"/>
  <c r="BC6" i="2" s="1"/>
  <c r="AV6" i="2"/>
  <c r="AU6" i="2"/>
  <c r="AT6" i="2"/>
  <c r="AS6" i="2"/>
  <c r="AL6" i="2"/>
  <c r="AJ6" i="2"/>
  <c r="AK6" i="2" s="1"/>
  <c r="AC6" i="2"/>
  <c r="AM6" i="2" s="1"/>
  <c r="AN6" i="2" s="1"/>
  <c r="AA6" i="2"/>
  <c r="AB6" i="2" s="1"/>
  <c r="T6" i="2"/>
  <c r="R6" i="2"/>
  <c r="S6" i="2" s="1"/>
  <c r="L6" i="2"/>
  <c r="J6" i="2"/>
  <c r="K6" i="2" s="1"/>
  <c r="BK5" i="2"/>
  <c r="BB5" i="2"/>
  <c r="BC5" i="2" s="1"/>
  <c r="BA5" i="2"/>
  <c r="AT5" i="2"/>
  <c r="AS5" i="2"/>
  <c r="AL5" i="2"/>
  <c r="AJ5" i="2"/>
  <c r="AK5" i="2" s="1"/>
  <c r="AC5" i="2"/>
  <c r="AA5" i="2"/>
  <c r="AB5" i="2" s="1"/>
  <c r="T5" i="2"/>
  <c r="U5" i="2" s="1"/>
  <c r="V5" i="2" s="1"/>
  <c r="R5" i="2"/>
  <c r="S5" i="2" s="1"/>
  <c r="L5" i="2"/>
  <c r="J5" i="2"/>
  <c r="K5" i="2" s="1"/>
  <c r="BK4" i="2"/>
  <c r="BB4" i="2"/>
  <c r="BC4" i="2" s="1"/>
  <c r="BA4" i="2"/>
  <c r="AT4" i="2"/>
  <c r="AS4" i="2"/>
  <c r="AL4" i="2"/>
  <c r="AJ4" i="2"/>
  <c r="AK4" i="2" s="1"/>
  <c r="AC4" i="2"/>
  <c r="AD4" i="2" s="1"/>
  <c r="AE4" i="2" s="1"/>
  <c r="AA4" i="2"/>
  <c r="AB4" i="2" s="1"/>
  <c r="T4" i="2"/>
  <c r="U4" i="2" s="1"/>
  <c r="V4" i="2" s="1"/>
  <c r="R4" i="2"/>
  <c r="S4" i="2" s="1"/>
  <c r="L4" i="2"/>
  <c r="J4" i="2"/>
  <c r="K4" i="2" s="1"/>
  <c r="BA2" i="2"/>
  <c r="BB2" i="2" s="1"/>
  <c r="BC2" i="2" s="1"/>
  <c r="AT2" i="2"/>
  <c r="AU2" i="2" s="1"/>
  <c r="AV2" i="2" s="1"/>
  <c r="AS2" i="2"/>
  <c r="AL2" i="2"/>
  <c r="AM2" i="2" s="1"/>
  <c r="AN2" i="2" s="1"/>
  <c r="AK2" i="2"/>
  <c r="AJ2" i="2"/>
  <c r="AC2" i="2"/>
  <c r="AA2" i="2"/>
  <c r="AB2" i="2" s="1"/>
  <c r="T2" i="2"/>
  <c r="U2" i="2" s="1"/>
  <c r="V2" i="2" s="1"/>
  <c r="R2" i="2"/>
  <c r="S2" i="2" s="1"/>
  <c r="L2" i="2"/>
  <c r="K2" i="2"/>
  <c r="J2" i="2"/>
  <c r="BH5" i="4" l="1"/>
  <c r="AK4" i="4"/>
  <c r="AL4" i="4" s="1"/>
  <c r="AS4" i="4"/>
  <c r="AT4" i="4" s="1"/>
  <c r="AB5" i="4"/>
  <c r="AC5" i="4" s="1"/>
  <c r="BI3" i="4"/>
  <c r="AS5" i="4"/>
  <c r="AT5" i="4" s="1"/>
  <c r="S6" i="4"/>
  <c r="T6" i="4" s="1"/>
  <c r="AB6" i="4"/>
  <c r="AC6" i="4" s="1"/>
  <c r="AZ3" i="4"/>
  <c r="BA3" i="4" s="1"/>
  <c r="BI4" i="4"/>
  <c r="BH3" i="4"/>
  <c r="AK10" i="3"/>
  <c r="AL10" i="3" s="1"/>
  <c r="BG5" i="3"/>
  <c r="BH2" i="3"/>
  <c r="S5" i="3"/>
  <c r="T5" i="3" s="1"/>
  <c r="AS6" i="3"/>
  <c r="AT6" i="3" s="1"/>
  <c r="AK7" i="3"/>
  <c r="AL7" i="3" s="1"/>
  <c r="AZ9" i="3"/>
  <c r="BA9" i="3" s="1"/>
  <c r="AB11" i="3"/>
  <c r="AC11" i="3" s="1"/>
  <c r="AS11" i="3"/>
  <c r="AT11" i="3" s="1"/>
  <c r="AS13" i="3"/>
  <c r="AT13" i="3" s="1"/>
  <c r="V3" i="12"/>
  <c r="S3" i="5"/>
  <c r="BO4" i="3"/>
  <c r="BO8" i="3"/>
  <c r="BO12" i="3"/>
  <c r="BG10" i="3"/>
  <c r="BG14" i="3"/>
  <c r="BN6" i="3"/>
  <c r="BN10" i="3"/>
  <c r="BN14" i="3"/>
  <c r="AZ2" i="3"/>
  <c r="BA2" i="3" s="1"/>
  <c r="AK4" i="3"/>
  <c r="AL4" i="3" s="1"/>
  <c r="BH4" i="3"/>
  <c r="AB5" i="3"/>
  <c r="AC5" i="3" s="1"/>
  <c r="BH6" i="3"/>
  <c r="BH7" i="3"/>
  <c r="AZ8" i="3"/>
  <c r="BA8" i="3" s="1"/>
  <c r="S9" i="3"/>
  <c r="T9" i="3" s="1"/>
  <c r="AK9" i="3"/>
  <c r="AL9" i="3" s="1"/>
  <c r="AS10" i="3"/>
  <c r="AT10" i="3" s="1"/>
  <c r="BH13" i="3"/>
  <c r="AS14" i="3"/>
  <c r="AT14" i="3" s="1"/>
  <c r="BO5" i="3"/>
  <c r="BO9" i="3"/>
  <c r="BO13" i="3"/>
  <c r="BG2" i="3"/>
  <c r="BG7" i="3"/>
  <c r="BG11" i="3"/>
  <c r="BN2" i="3"/>
  <c r="BN7" i="3"/>
  <c r="BN11" i="3"/>
  <c r="S4" i="3"/>
  <c r="T4" i="3" s="1"/>
  <c r="AK6" i="3"/>
  <c r="AL6" i="3" s="1"/>
  <c r="AB9" i="3"/>
  <c r="AC9" i="3" s="1"/>
  <c r="AZ12" i="3"/>
  <c r="BA12" i="3" s="1"/>
  <c r="AK13" i="3"/>
  <c r="AL13" i="3" s="1"/>
  <c r="BO6" i="3"/>
  <c r="BO10" i="3"/>
  <c r="BO14" i="3"/>
  <c r="BG4" i="3"/>
  <c r="BG8" i="3"/>
  <c r="BG12" i="3"/>
  <c r="BN4" i="3"/>
  <c r="BN8" i="3"/>
  <c r="BN12" i="3"/>
  <c r="K9" i="5"/>
  <c r="K11" i="5" s="1"/>
  <c r="BQ4" i="2"/>
  <c r="BQ12" i="2"/>
  <c r="BJ17" i="2"/>
  <c r="BK2" i="2"/>
  <c r="AU5" i="2"/>
  <c r="AV5" i="2" s="1"/>
  <c r="U8" i="2"/>
  <c r="V8" i="2" s="1"/>
  <c r="AD8" i="2"/>
  <c r="AE8" i="2" s="1"/>
  <c r="U11" i="2"/>
  <c r="V11" i="2" s="1"/>
  <c r="AU11" i="2"/>
  <c r="AV11" i="2" s="1"/>
  <c r="AM14" i="2"/>
  <c r="AN14" i="2" s="1"/>
  <c r="BB14" i="2"/>
  <c r="BC14" i="2" s="1"/>
  <c r="AM17" i="2"/>
  <c r="AN17" i="2" s="1"/>
  <c r="BB17" i="2"/>
  <c r="BC17" i="2" s="1"/>
  <c r="AD18" i="2"/>
  <c r="AE18" i="2" s="1"/>
  <c r="BK18" i="2"/>
  <c r="BQ5" i="2"/>
  <c r="BQ9" i="2"/>
  <c r="BQ13" i="2"/>
  <c r="BQ17" i="2"/>
  <c r="BP6" i="2"/>
  <c r="BP10" i="2"/>
  <c r="BP14" i="2"/>
  <c r="BP18" i="2"/>
  <c r="AD5" i="2"/>
  <c r="AE5" i="2" s="1"/>
  <c r="AD13" i="2"/>
  <c r="AE13" i="2" s="1"/>
  <c r="BQ8" i="2"/>
  <c r="BQ16" i="2"/>
  <c r="U6" i="2"/>
  <c r="V6" i="2" s="1"/>
  <c r="BK6" i="2"/>
  <c r="AU7" i="2"/>
  <c r="AV7" i="2" s="1"/>
  <c r="AU8" i="2"/>
  <c r="AV8" i="2" s="1"/>
  <c r="AU9" i="2"/>
  <c r="AV9" i="2" s="1"/>
  <c r="BB10" i="2"/>
  <c r="BC10" i="2" s="1"/>
  <c r="BB11" i="2"/>
  <c r="BC11" i="2" s="1"/>
  <c r="AM13" i="2"/>
  <c r="AN13" i="2" s="1"/>
  <c r="AD14" i="2"/>
  <c r="AE14" i="2" s="1"/>
  <c r="BK14" i="2"/>
  <c r="AU15" i="2"/>
  <c r="AV15" i="2" s="1"/>
  <c r="AD16" i="2"/>
  <c r="AE16" i="2" s="1"/>
  <c r="BQ6" i="2"/>
  <c r="BQ10" i="2"/>
  <c r="BQ14" i="2"/>
  <c r="BQ18" i="2"/>
  <c r="BP2" i="2"/>
  <c r="BP7" i="2"/>
  <c r="BP11" i="2"/>
  <c r="BP15" i="2"/>
  <c r="AM5" i="2"/>
  <c r="AN5" i="2" s="1"/>
  <c r="AD10" i="2"/>
  <c r="AE10" i="2" s="1"/>
  <c r="AM11" i="2"/>
  <c r="AN11" i="2" s="1"/>
  <c r="AD17" i="2"/>
  <c r="AE17" i="2" s="1"/>
  <c r="U18" i="2"/>
  <c r="V18" i="2" s="1"/>
  <c r="BK7" i="2"/>
  <c r="BK11" i="2"/>
  <c r="BK15" i="2"/>
  <c r="J3" i="12"/>
  <c r="J9" i="12" s="1"/>
  <c r="J11" i="12" s="1"/>
  <c r="J3" i="5"/>
  <c r="BX2" i="2"/>
  <c r="BQ2" i="2"/>
  <c r="BQ7" i="2"/>
  <c r="BQ11" i="2"/>
  <c r="BQ15" i="2"/>
  <c r="BJ12" i="2"/>
  <c r="BP4" i="2"/>
  <c r="BP8" i="2"/>
  <c r="BP12" i="2"/>
  <c r="BP16" i="2"/>
  <c r="AL7" i="4"/>
  <c r="BO3" i="4"/>
  <c r="AS3" i="4"/>
  <c r="AT3" i="4" s="1"/>
  <c r="AK6" i="4"/>
  <c r="AL6" i="4" s="1"/>
  <c r="BI6" i="4"/>
  <c r="BP3" i="4"/>
  <c r="BP4" i="4"/>
  <c r="BH4" i="4"/>
  <c r="BO4" i="4"/>
  <c r="AZ5" i="4"/>
  <c r="BA5" i="4" s="1"/>
  <c r="BP5" i="4"/>
  <c r="BO5" i="4"/>
  <c r="AZ4" i="4"/>
  <c r="BA4" i="4" s="1"/>
  <c r="S5" i="4"/>
  <c r="T5" i="4" s="1"/>
  <c r="AK5" i="4"/>
  <c r="AL5" i="4" s="1"/>
  <c r="AS6" i="4"/>
  <c r="AT6" i="4" s="1"/>
  <c r="BP6" i="4"/>
  <c r="BH6" i="4"/>
  <c r="BO6" i="4"/>
  <c r="L19" i="5"/>
  <c r="BI5" i="4"/>
  <c r="S3" i="4"/>
  <c r="T3" i="4" s="1"/>
  <c r="T7" i="4" s="1"/>
  <c r="AB4" i="4"/>
  <c r="AC4" i="4" s="1"/>
  <c r="AZ6" i="4"/>
  <c r="BA6" i="4" s="1"/>
  <c r="BH5" i="3"/>
  <c r="BH9" i="3"/>
  <c r="AZ10" i="3"/>
  <c r="BA10" i="3" s="1"/>
  <c r="AZ13" i="3"/>
  <c r="BA13" i="3" s="1"/>
  <c r="S2" i="3"/>
  <c r="T2" i="3" s="1"/>
  <c r="AB4" i="3"/>
  <c r="AC4" i="3" s="1"/>
  <c r="S7" i="3"/>
  <c r="T7" i="3" s="1"/>
  <c r="AB8" i="3"/>
  <c r="AC8" i="3" s="1"/>
  <c r="S11" i="3"/>
  <c r="T11" i="3" s="1"/>
  <c r="AB12" i="3"/>
  <c r="AC12" i="3" s="1"/>
  <c r="AZ6" i="3"/>
  <c r="BA6" i="3" s="1"/>
  <c r="AZ14" i="3"/>
  <c r="BA14" i="3" s="1"/>
  <c r="AM4" i="2"/>
  <c r="AN4" i="2" s="1"/>
  <c r="AM9" i="2"/>
  <c r="AN9" i="2" s="1"/>
  <c r="AD2" i="2"/>
  <c r="AE2" i="2" s="1"/>
  <c r="AU4" i="2"/>
  <c r="AV4" i="2" s="1"/>
  <c r="AD6" i="2"/>
  <c r="AE6" i="2" s="1"/>
  <c r="AM7" i="2"/>
  <c r="AN7" i="2" s="1"/>
  <c r="AU13" i="2"/>
  <c r="AV13" i="2" s="1"/>
  <c r="AD15" i="2"/>
  <c r="AE15" i="2" s="1"/>
  <c r="AD7" i="2"/>
  <c r="AE7" i="2" s="1"/>
  <c r="AM8" i="2"/>
  <c r="AN8" i="2" s="1"/>
  <c r="AD11" i="2"/>
  <c r="AE11" i="2" s="1"/>
  <c r="AU12" i="2"/>
  <c r="AV12" i="2" s="1"/>
  <c r="BK16" i="2"/>
  <c r="AU17" i="2"/>
  <c r="AV17" i="2" s="1"/>
  <c r="AC7" i="4" l="1"/>
  <c r="J9" i="5"/>
  <c r="J11" i="5" s="1"/>
  <c r="BA7" i="4"/>
  <c r="AS138" i="1"/>
  <c r="AT138" i="1" s="1"/>
  <c r="AR138" i="1"/>
  <c r="AQ138" i="1"/>
  <c r="AN138" i="1"/>
  <c r="AK138" i="1"/>
  <c r="AH138" i="1"/>
  <c r="AE138" i="1"/>
  <c r="AB138" i="1"/>
  <c r="Y138" i="1"/>
  <c r="V138" i="1"/>
  <c r="S138" i="1"/>
  <c r="P138" i="1"/>
  <c r="M138" i="1"/>
  <c r="J138" i="1"/>
  <c r="G138" i="1"/>
  <c r="D138" i="1"/>
  <c r="AS137" i="1"/>
  <c r="AT137" i="1" s="1"/>
  <c r="AR137" i="1"/>
  <c r="AQ137" i="1"/>
  <c r="AN137" i="1"/>
  <c r="AK137" i="1"/>
  <c r="AH137" i="1"/>
  <c r="AE137" i="1"/>
  <c r="AB137" i="1"/>
  <c r="Y137" i="1"/>
  <c r="V137" i="1"/>
  <c r="S137" i="1"/>
  <c r="P137" i="1"/>
  <c r="M137" i="1"/>
  <c r="J137" i="1"/>
  <c r="G137" i="1"/>
  <c r="D137" i="1"/>
  <c r="AS136" i="1"/>
  <c r="AR136" i="1"/>
  <c r="AQ136" i="1"/>
  <c r="AN136" i="1"/>
  <c r="AK136" i="1"/>
  <c r="AH136" i="1"/>
  <c r="AE136" i="1"/>
  <c r="AB136" i="1"/>
  <c r="Y136" i="1"/>
  <c r="V136" i="1"/>
  <c r="S136" i="1"/>
  <c r="P136" i="1"/>
  <c r="M136" i="1"/>
  <c r="J136" i="1"/>
  <c r="G136" i="1"/>
  <c r="D136" i="1"/>
  <c r="AS135" i="1"/>
  <c r="AR135" i="1"/>
  <c r="AQ135" i="1"/>
  <c r="AN135" i="1"/>
  <c r="AK135" i="1"/>
  <c r="AH135" i="1"/>
  <c r="AE135" i="1"/>
  <c r="AB135" i="1"/>
  <c r="Y135" i="1"/>
  <c r="V135" i="1"/>
  <c r="S135" i="1"/>
  <c r="P135" i="1"/>
  <c r="M135" i="1"/>
  <c r="J135" i="1"/>
  <c r="G135" i="1"/>
  <c r="D135" i="1"/>
  <c r="AS134" i="1"/>
  <c r="AT134" i="1" s="1"/>
  <c r="AR134" i="1"/>
  <c r="AQ134" i="1"/>
  <c r="AN134" i="1"/>
  <c r="AK134" i="1"/>
  <c r="AH134" i="1"/>
  <c r="AE134" i="1"/>
  <c r="AB134" i="1"/>
  <c r="Y134" i="1"/>
  <c r="V134" i="1"/>
  <c r="S134" i="1"/>
  <c r="P134" i="1"/>
  <c r="M134" i="1"/>
  <c r="J134" i="1"/>
  <c r="G134" i="1"/>
  <c r="D134" i="1"/>
  <c r="AS133" i="1"/>
  <c r="AR133" i="1"/>
  <c r="AQ133" i="1"/>
  <c r="AN133" i="1"/>
  <c r="AK133" i="1"/>
  <c r="AH133" i="1"/>
  <c r="AE133" i="1"/>
  <c r="AB133" i="1"/>
  <c r="Y133" i="1"/>
  <c r="V133" i="1"/>
  <c r="S133" i="1"/>
  <c r="P133" i="1"/>
  <c r="M133" i="1"/>
  <c r="J133" i="1"/>
  <c r="G133" i="1"/>
  <c r="D133" i="1"/>
  <c r="AS132" i="1"/>
  <c r="AT132" i="1" s="1"/>
  <c r="AR132" i="1"/>
  <c r="AQ132" i="1"/>
  <c r="AN132" i="1"/>
  <c r="AK132" i="1"/>
  <c r="AH132" i="1"/>
  <c r="AE132" i="1"/>
  <c r="AB132" i="1"/>
  <c r="Y132" i="1"/>
  <c r="V132" i="1"/>
  <c r="S132" i="1"/>
  <c r="P132" i="1"/>
  <c r="M132" i="1"/>
  <c r="J132" i="1"/>
  <c r="G132" i="1"/>
  <c r="D132" i="1"/>
  <c r="AS131" i="1"/>
  <c r="AT131" i="1" s="1"/>
  <c r="AR131" i="1"/>
  <c r="AQ131" i="1"/>
  <c r="AN131" i="1"/>
  <c r="AK131" i="1"/>
  <c r="AH131" i="1"/>
  <c r="AE131" i="1"/>
  <c r="AB131" i="1"/>
  <c r="Y131" i="1"/>
  <c r="V131" i="1"/>
  <c r="S131" i="1"/>
  <c r="P131" i="1"/>
  <c r="M131" i="1"/>
  <c r="J131" i="1"/>
  <c r="G131" i="1"/>
  <c r="D131" i="1"/>
  <c r="AS130" i="1"/>
  <c r="AR130" i="1"/>
  <c r="AQ130" i="1"/>
  <c r="AN130" i="1"/>
  <c r="AK130" i="1"/>
  <c r="AH130" i="1"/>
  <c r="AE130" i="1"/>
  <c r="AB130" i="1"/>
  <c r="Y130" i="1"/>
  <c r="V130" i="1"/>
  <c r="S130" i="1"/>
  <c r="P130" i="1"/>
  <c r="M130" i="1"/>
  <c r="J130" i="1"/>
  <c r="G130" i="1"/>
  <c r="D130" i="1"/>
  <c r="AS129" i="1"/>
  <c r="AR129" i="1"/>
  <c r="AQ129" i="1"/>
  <c r="AN129" i="1"/>
  <c r="AK129" i="1"/>
  <c r="AH129" i="1"/>
  <c r="AE129" i="1"/>
  <c r="AB129" i="1"/>
  <c r="Y129" i="1"/>
  <c r="V129" i="1"/>
  <c r="S129" i="1"/>
  <c r="P129" i="1"/>
  <c r="M129" i="1"/>
  <c r="J129" i="1"/>
  <c r="G129" i="1"/>
  <c r="D129" i="1"/>
  <c r="AS128" i="1"/>
  <c r="AR128" i="1"/>
  <c r="AQ128" i="1"/>
  <c r="AN128" i="1"/>
  <c r="AK128" i="1"/>
  <c r="AH128" i="1"/>
  <c r="AE128" i="1"/>
  <c r="AB128" i="1"/>
  <c r="Y128" i="1"/>
  <c r="V128" i="1"/>
  <c r="S128" i="1"/>
  <c r="P128" i="1"/>
  <c r="M128" i="1"/>
  <c r="J128" i="1"/>
  <c r="G128" i="1"/>
  <c r="D128" i="1"/>
  <c r="AS127" i="1"/>
  <c r="AT127" i="1" s="1"/>
  <c r="AR127" i="1"/>
  <c r="AQ127" i="1"/>
  <c r="AN127" i="1"/>
  <c r="AK127" i="1"/>
  <c r="AH127" i="1"/>
  <c r="AE127" i="1"/>
  <c r="AB127" i="1"/>
  <c r="Y127" i="1"/>
  <c r="V127" i="1"/>
  <c r="S127" i="1"/>
  <c r="P127" i="1"/>
  <c r="M127" i="1"/>
  <c r="J127" i="1"/>
  <c r="G127" i="1"/>
  <c r="D127" i="1"/>
  <c r="AR126" i="1"/>
  <c r="AQ126" i="1"/>
  <c r="AN126" i="1"/>
  <c r="AK126" i="1"/>
  <c r="AH126" i="1"/>
  <c r="AE126" i="1"/>
  <c r="AB126" i="1"/>
  <c r="Y126" i="1"/>
  <c r="V126" i="1"/>
  <c r="U126" i="1"/>
  <c r="AS126" i="1" s="1"/>
  <c r="S126" i="1"/>
  <c r="P126" i="1"/>
  <c r="M126" i="1"/>
  <c r="J126" i="1"/>
  <c r="G126" i="1"/>
  <c r="D126" i="1"/>
  <c r="AS125" i="1"/>
  <c r="AR125" i="1"/>
  <c r="AQ125" i="1"/>
  <c r="AN125" i="1"/>
  <c r="AK125" i="1"/>
  <c r="AH125" i="1"/>
  <c r="AE125" i="1"/>
  <c r="AB125" i="1"/>
  <c r="Y125" i="1"/>
  <c r="V125" i="1"/>
  <c r="S125" i="1"/>
  <c r="P125" i="1"/>
  <c r="M125" i="1"/>
  <c r="J125" i="1"/>
  <c r="G125" i="1"/>
  <c r="D125" i="1"/>
  <c r="AS124" i="1"/>
  <c r="AR124" i="1"/>
  <c r="AQ124" i="1"/>
  <c r="AN124" i="1"/>
  <c r="AK124" i="1"/>
  <c r="AH124" i="1"/>
  <c r="AE124" i="1"/>
  <c r="AB124" i="1"/>
  <c r="Y124" i="1"/>
  <c r="V124" i="1"/>
  <c r="S124" i="1"/>
  <c r="P124" i="1"/>
  <c r="M124" i="1"/>
  <c r="J124" i="1"/>
  <c r="G124" i="1"/>
  <c r="D124" i="1"/>
  <c r="AS123" i="1"/>
  <c r="AR123" i="1"/>
  <c r="AQ123" i="1"/>
  <c r="AN123" i="1"/>
  <c r="AK123" i="1"/>
  <c r="AH123" i="1"/>
  <c r="AE123" i="1"/>
  <c r="AB123" i="1"/>
  <c r="Y123" i="1"/>
  <c r="V123" i="1"/>
  <c r="S123" i="1"/>
  <c r="P123" i="1"/>
  <c r="M123" i="1"/>
  <c r="J123" i="1"/>
  <c r="G123" i="1"/>
  <c r="D123" i="1"/>
  <c r="AS122" i="1"/>
  <c r="AR122" i="1"/>
  <c r="AQ122" i="1"/>
  <c r="AN122" i="1"/>
  <c r="AK122" i="1"/>
  <c r="AH122" i="1"/>
  <c r="AE122" i="1"/>
  <c r="AB122" i="1"/>
  <c r="Y122" i="1"/>
  <c r="V122" i="1"/>
  <c r="S122" i="1"/>
  <c r="P122" i="1"/>
  <c r="M122" i="1"/>
  <c r="J122" i="1"/>
  <c r="G122" i="1"/>
  <c r="D122" i="1"/>
  <c r="AS121" i="1"/>
  <c r="AR121" i="1"/>
  <c r="AQ121" i="1"/>
  <c r="AN121" i="1"/>
  <c r="AK121" i="1"/>
  <c r="AH121" i="1"/>
  <c r="AE121" i="1"/>
  <c r="AB121" i="1"/>
  <c r="Y121" i="1"/>
  <c r="V121" i="1"/>
  <c r="S121" i="1"/>
  <c r="P121" i="1"/>
  <c r="M121" i="1"/>
  <c r="J121" i="1"/>
  <c r="G121" i="1"/>
  <c r="D121" i="1"/>
  <c r="AS120" i="1"/>
  <c r="AR120" i="1"/>
  <c r="AQ120" i="1"/>
  <c r="AN120" i="1"/>
  <c r="AK120" i="1"/>
  <c r="AH120" i="1"/>
  <c r="AE120" i="1"/>
  <c r="AB120" i="1"/>
  <c r="Y120" i="1"/>
  <c r="V120" i="1"/>
  <c r="S120" i="1"/>
  <c r="P120" i="1"/>
  <c r="M120" i="1"/>
  <c r="J120" i="1"/>
  <c r="G120" i="1"/>
  <c r="D120" i="1"/>
  <c r="AS119" i="1"/>
  <c r="AR119" i="1"/>
  <c r="AQ119" i="1"/>
  <c r="AN119" i="1"/>
  <c r="AK119" i="1"/>
  <c r="AH119" i="1"/>
  <c r="AE119" i="1"/>
  <c r="AB119" i="1"/>
  <c r="Y119" i="1"/>
  <c r="V119" i="1"/>
  <c r="S119" i="1"/>
  <c r="P119" i="1"/>
  <c r="M119" i="1"/>
  <c r="J119" i="1"/>
  <c r="G119" i="1"/>
  <c r="D119" i="1"/>
  <c r="AS118" i="1"/>
  <c r="AR118" i="1"/>
  <c r="AQ118" i="1"/>
  <c r="AN118" i="1"/>
  <c r="AK118" i="1"/>
  <c r="AH118" i="1"/>
  <c r="AE118" i="1"/>
  <c r="AB118" i="1"/>
  <c r="Y118" i="1"/>
  <c r="V118" i="1"/>
  <c r="S118" i="1"/>
  <c r="P118" i="1"/>
  <c r="M118" i="1"/>
  <c r="J118" i="1"/>
  <c r="G118" i="1"/>
  <c r="D118" i="1"/>
  <c r="AS117" i="1"/>
  <c r="AT117" i="1" s="1"/>
  <c r="AR117" i="1"/>
  <c r="AQ117" i="1"/>
  <c r="AN117" i="1"/>
  <c r="AK117" i="1"/>
  <c r="AH117" i="1"/>
  <c r="AE117" i="1"/>
  <c r="AB117" i="1"/>
  <c r="Y117" i="1"/>
  <c r="V117" i="1"/>
  <c r="S117" i="1"/>
  <c r="P117" i="1"/>
  <c r="M117" i="1"/>
  <c r="J117" i="1"/>
  <c r="G117" i="1"/>
  <c r="D117" i="1"/>
  <c r="AS116" i="1"/>
  <c r="AT116" i="1" s="1"/>
  <c r="AR116" i="1"/>
  <c r="AQ116" i="1"/>
  <c r="AN116" i="1"/>
  <c r="AK116" i="1"/>
  <c r="AH116" i="1"/>
  <c r="AE116" i="1"/>
  <c r="AB116" i="1"/>
  <c r="Y116" i="1"/>
  <c r="V116" i="1"/>
  <c r="S116" i="1"/>
  <c r="P116" i="1"/>
  <c r="M116" i="1"/>
  <c r="J116" i="1"/>
  <c r="G116" i="1"/>
  <c r="D116" i="1"/>
  <c r="AS115" i="1"/>
  <c r="AR115" i="1"/>
  <c r="AQ115" i="1"/>
  <c r="AN115" i="1"/>
  <c r="AK115" i="1"/>
  <c r="AH115" i="1"/>
  <c r="AE115" i="1"/>
  <c r="AB115" i="1"/>
  <c r="Y115" i="1"/>
  <c r="V115" i="1"/>
  <c r="S115" i="1"/>
  <c r="P115" i="1"/>
  <c r="M115" i="1"/>
  <c r="J115" i="1"/>
  <c r="G115" i="1"/>
  <c r="D115" i="1"/>
  <c r="AS114" i="1"/>
  <c r="AT114" i="1" s="1"/>
  <c r="AR114" i="1"/>
  <c r="AQ114" i="1"/>
  <c r="AN114" i="1"/>
  <c r="AK114" i="1"/>
  <c r="AH114" i="1"/>
  <c r="AE114" i="1"/>
  <c r="AB114" i="1"/>
  <c r="Y114" i="1"/>
  <c r="V114" i="1"/>
  <c r="S114" i="1"/>
  <c r="P114" i="1"/>
  <c r="M114" i="1"/>
  <c r="J114" i="1"/>
  <c r="G114" i="1"/>
  <c r="D114" i="1"/>
  <c r="AS113" i="1"/>
  <c r="AT113" i="1" s="1"/>
  <c r="AR113" i="1"/>
  <c r="AQ113" i="1"/>
  <c r="AN113" i="1"/>
  <c r="AK113" i="1"/>
  <c r="AH113" i="1"/>
  <c r="AE113" i="1"/>
  <c r="AB113" i="1"/>
  <c r="Y113" i="1"/>
  <c r="V113" i="1"/>
  <c r="S113" i="1"/>
  <c r="P113" i="1"/>
  <c r="M113" i="1"/>
  <c r="J113" i="1"/>
  <c r="G113" i="1"/>
  <c r="D113" i="1"/>
  <c r="AS112" i="1"/>
  <c r="AT112" i="1" s="1"/>
  <c r="AR112" i="1"/>
  <c r="AQ112" i="1"/>
  <c r="AN112" i="1"/>
  <c r="AK112" i="1"/>
  <c r="AH112" i="1"/>
  <c r="AE112" i="1"/>
  <c r="AB112" i="1"/>
  <c r="Y112" i="1"/>
  <c r="V112" i="1"/>
  <c r="S112" i="1"/>
  <c r="P112" i="1"/>
  <c r="M112" i="1"/>
  <c r="J112" i="1"/>
  <c r="G112" i="1"/>
  <c r="D112" i="1"/>
  <c r="AS111" i="1"/>
  <c r="AR111" i="1"/>
  <c r="AQ111" i="1"/>
  <c r="AN111" i="1"/>
  <c r="AK111" i="1"/>
  <c r="AH111" i="1"/>
  <c r="AE111" i="1"/>
  <c r="AB111" i="1"/>
  <c r="Y111" i="1"/>
  <c r="V111" i="1"/>
  <c r="S111" i="1"/>
  <c r="P111" i="1"/>
  <c r="M111" i="1"/>
  <c r="J111" i="1"/>
  <c r="G111" i="1"/>
  <c r="D111" i="1"/>
  <c r="AS110" i="1"/>
  <c r="AT110" i="1" s="1"/>
  <c r="AR110" i="1"/>
  <c r="AQ110" i="1"/>
  <c r="AN110" i="1"/>
  <c r="AK110" i="1"/>
  <c r="AH110" i="1"/>
  <c r="AE110" i="1"/>
  <c r="AB110" i="1"/>
  <c r="Y110" i="1"/>
  <c r="V110" i="1"/>
  <c r="S110" i="1"/>
  <c r="P110" i="1"/>
  <c r="M110" i="1"/>
  <c r="J110" i="1"/>
  <c r="G110" i="1"/>
  <c r="D110" i="1"/>
  <c r="AS109" i="1"/>
  <c r="AR109" i="1"/>
  <c r="AQ109" i="1"/>
  <c r="AN109" i="1"/>
  <c r="AK109" i="1"/>
  <c r="AH109" i="1"/>
  <c r="AE109" i="1"/>
  <c r="AB109" i="1"/>
  <c r="Y109" i="1"/>
  <c r="V109" i="1"/>
  <c r="S109" i="1"/>
  <c r="P109" i="1"/>
  <c r="M109" i="1"/>
  <c r="J109" i="1"/>
  <c r="G109" i="1"/>
  <c r="D109" i="1"/>
  <c r="AS108" i="1"/>
  <c r="AT108" i="1" s="1"/>
  <c r="AR108" i="1"/>
  <c r="AQ108" i="1"/>
  <c r="AN108" i="1"/>
  <c r="AK108" i="1"/>
  <c r="AH108" i="1"/>
  <c r="AE108" i="1"/>
  <c r="AB108" i="1"/>
  <c r="Y108" i="1"/>
  <c r="V108" i="1"/>
  <c r="S108" i="1"/>
  <c r="P108" i="1"/>
  <c r="M108" i="1"/>
  <c r="J108" i="1"/>
  <c r="G108" i="1"/>
  <c r="D108" i="1"/>
  <c r="AS107" i="1"/>
  <c r="AT107" i="1" s="1"/>
  <c r="AR107" i="1"/>
  <c r="AQ107" i="1"/>
  <c r="AN107" i="1"/>
  <c r="AK107" i="1"/>
  <c r="AH107" i="1"/>
  <c r="AE107" i="1"/>
  <c r="AB107" i="1"/>
  <c r="Y107" i="1"/>
  <c r="V107" i="1"/>
  <c r="S107" i="1"/>
  <c r="P107" i="1"/>
  <c r="M107" i="1"/>
  <c r="J107" i="1"/>
  <c r="G107" i="1"/>
  <c r="D107" i="1"/>
  <c r="AS106" i="1"/>
  <c r="AR106" i="1"/>
  <c r="AQ106" i="1"/>
  <c r="AN106" i="1"/>
  <c r="AK106" i="1"/>
  <c r="AH106" i="1"/>
  <c r="AE106" i="1"/>
  <c r="AB106" i="1"/>
  <c r="Y106" i="1"/>
  <c r="V106" i="1"/>
  <c r="S106" i="1"/>
  <c r="P106" i="1"/>
  <c r="M106" i="1"/>
  <c r="J106" i="1"/>
  <c r="G106" i="1"/>
  <c r="D106" i="1"/>
  <c r="AS105" i="1"/>
  <c r="AR105" i="1"/>
  <c r="AQ105" i="1"/>
  <c r="AN105" i="1"/>
  <c r="AK105" i="1"/>
  <c r="AH105" i="1"/>
  <c r="AE105" i="1"/>
  <c r="AB105" i="1"/>
  <c r="Y105" i="1"/>
  <c r="V105" i="1"/>
  <c r="S105" i="1"/>
  <c r="P105" i="1"/>
  <c r="M105" i="1"/>
  <c r="J105" i="1"/>
  <c r="G105" i="1"/>
  <c r="D105" i="1"/>
  <c r="AS104" i="1"/>
  <c r="AR104" i="1"/>
  <c r="AQ104" i="1"/>
  <c r="AN104" i="1"/>
  <c r="AK104" i="1"/>
  <c r="AH104" i="1"/>
  <c r="AE104" i="1"/>
  <c r="AB104" i="1"/>
  <c r="Y104" i="1"/>
  <c r="V104" i="1"/>
  <c r="S104" i="1"/>
  <c r="P104" i="1"/>
  <c r="M104" i="1"/>
  <c r="J104" i="1"/>
  <c r="G104" i="1"/>
  <c r="D104" i="1"/>
  <c r="AS103" i="1"/>
  <c r="AR103" i="1"/>
  <c r="AQ103" i="1"/>
  <c r="AN103" i="1"/>
  <c r="AK103" i="1"/>
  <c r="AH103" i="1"/>
  <c r="AE103" i="1"/>
  <c r="AB103" i="1"/>
  <c r="Y103" i="1"/>
  <c r="V103" i="1"/>
  <c r="S103" i="1"/>
  <c r="P103" i="1"/>
  <c r="M103" i="1"/>
  <c r="J103" i="1"/>
  <c r="G103" i="1"/>
  <c r="D103" i="1"/>
  <c r="AS102" i="1"/>
  <c r="AR102" i="1"/>
  <c r="AQ102" i="1"/>
  <c r="AN102" i="1"/>
  <c r="AK102" i="1"/>
  <c r="AH102" i="1"/>
  <c r="AE102" i="1"/>
  <c r="AB102" i="1"/>
  <c r="Y102" i="1"/>
  <c r="V102" i="1"/>
  <c r="S102" i="1"/>
  <c r="P102" i="1"/>
  <c r="M102" i="1"/>
  <c r="J102" i="1"/>
  <c r="G102" i="1"/>
  <c r="D102" i="1"/>
  <c r="AS101" i="1"/>
  <c r="AR101" i="1"/>
  <c r="AQ101" i="1"/>
  <c r="AN101" i="1"/>
  <c r="AK101" i="1"/>
  <c r="AH101" i="1"/>
  <c r="AE101" i="1"/>
  <c r="AB101" i="1"/>
  <c r="Y101" i="1"/>
  <c r="V101" i="1"/>
  <c r="S101" i="1"/>
  <c r="P101" i="1"/>
  <c r="M101" i="1"/>
  <c r="J101" i="1"/>
  <c r="G101" i="1"/>
  <c r="D101" i="1"/>
  <c r="AS100" i="1"/>
  <c r="AR100" i="1"/>
  <c r="AQ100" i="1"/>
  <c r="AN100" i="1"/>
  <c r="AK100" i="1"/>
  <c r="AH100" i="1"/>
  <c r="AE100" i="1"/>
  <c r="AB100" i="1"/>
  <c r="Y100" i="1"/>
  <c r="V100" i="1"/>
  <c r="S100" i="1"/>
  <c r="P100" i="1"/>
  <c r="M100" i="1"/>
  <c r="J100" i="1"/>
  <c r="G100" i="1"/>
  <c r="D100" i="1"/>
  <c r="AS99" i="1"/>
  <c r="AR99" i="1"/>
  <c r="AQ99" i="1"/>
  <c r="AN99" i="1"/>
  <c r="AK99" i="1"/>
  <c r="AH99" i="1"/>
  <c r="AE99" i="1"/>
  <c r="AB99" i="1"/>
  <c r="Y99" i="1"/>
  <c r="V99" i="1"/>
  <c r="S99" i="1"/>
  <c r="P99" i="1"/>
  <c r="M99" i="1"/>
  <c r="J99" i="1"/>
  <c r="G99" i="1"/>
  <c r="D99" i="1"/>
  <c r="AS30" i="1"/>
  <c r="AR30" i="1"/>
  <c r="AQ30" i="1"/>
  <c r="AN30" i="1"/>
  <c r="AK30" i="1"/>
  <c r="AH30" i="1"/>
  <c r="AE30" i="1"/>
  <c r="AB30" i="1"/>
  <c r="Y30" i="1"/>
  <c r="V30" i="1"/>
  <c r="S30" i="1"/>
  <c r="P30" i="1"/>
  <c r="M30" i="1"/>
  <c r="J30" i="1"/>
  <c r="G30" i="1"/>
  <c r="D30" i="1"/>
  <c r="AS29" i="1"/>
  <c r="AT29" i="1" s="1"/>
  <c r="AR29" i="1"/>
  <c r="AQ29" i="1"/>
  <c r="AN29" i="1"/>
  <c r="AK29" i="1"/>
  <c r="AH29" i="1"/>
  <c r="AE29" i="1"/>
  <c r="AB29" i="1"/>
  <c r="Y29" i="1"/>
  <c r="V29" i="1"/>
  <c r="S29" i="1"/>
  <c r="P29" i="1"/>
  <c r="M29" i="1"/>
  <c r="J29" i="1"/>
  <c r="G29" i="1"/>
  <c r="D29" i="1"/>
  <c r="AS28" i="1"/>
  <c r="AT28" i="1" s="1"/>
  <c r="AR28" i="1"/>
  <c r="AQ28" i="1"/>
  <c r="AN28" i="1"/>
  <c r="AK28" i="1"/>
  <c r="AH28" i="1"/>
  <c r="AE28" i="1"/>
  <c r="AB28" i="1"/>
  <c r="Y28" i="1"/>
  <c r="V28" i="1"/>
  <c r="S28" i="1"/>
  <c r="P28" i="1"/>
  <c r="M28" i="1"/>
  <c r="J28" i="1"/>
  <c r="G28" i="1"/>
  <c r="D28" i="1"/>
  <c r="AS27" i="1"/>
  <c r="AR27" i="1"/>
  <c r="AQ27" i="1"/>
  <c r="AN27" i="1"/>
  <c r="AK27" i="1"/>
  <c r="AH27" i="1"/>
  <c r="AE27" i="1"/>
  <c r="AB27" i="1"/>
  <c r="Y27" i="1"/>
  <c r="V27" i="1"/>
  <c r="S27" i="1"/>
  <c r="P27" i="1"/>
  <c r="M27" i="1"/>
  <c r="J27" i="1"/>
  <c r="G27" i="1"/>
  <c r="D27" i="1"/>
  <c r="AS26" i="1"/>
  <c r="AR26" i="1"/>
  <c r="AQ26" i="1"/>
  <c r="AN26" i="1"/>
  <c r="AK26" i="1"/>
  <c r="AH26" i="1"/>
  <c r="AE26" i="1"/>
  <c r="AB26" i="1"/>
  <c r="Y26" i="1"/>
  <c r="V26" i="1"/>
  <c r="S26" i="1"/>
  <c r="P26" i="1"/>
  <c r="M26" i="1"/>
  <c r="J26" i="1"/>
  <c r="G26" i="1"/>
  <c r="D26" i="1"/>
  <c r="AS25" i="1"/>
  <c r="AT25" i="1" s="1"/>
  <c r="AR25" i="1"/>
  <c r="AQ25" i="1"/>
  <c r="AN25" i="1"/>
  <c r="AK25" i="1"/>
  <c r="AH25" i="1"/>
  <c r="AE25" i="1"/>
  <c r="AB25" i="1"/>
  <c r="Y25" i="1"/>
  <c r="V25" i="1"/>
  <c r="S25" i="1"/>
  <c r="P25" i="1"/>
  <c r="M25" i="1"/>
  <c r="J25" i="1"/>
  <c r="G25" i="1"/>
  <c r="D25" i="1"/>
  <c r="AS24" i="1"/>
  <c r="AT24" i="1" s="1"/>
  <c r="AR24" i="1"/>
  <c r="AQ24" i="1"/>
  <c r="AN24" i="1"/>
  <c r="AK24" i="1"/>
  <c r="AH24" i="1"/>
  <c r="AE24" i="1"/>
  <c r="AB24" i="1"/>
  <c r="Y24" i="1"/>
  <c r="V24" i="1"/>
  <c r="S24" i="1"/>
  <c r="P24" i="1"/>
  <c r="M24" i="1"/>
  <c r="J24" i="1"/>
  <c r="G24" i="1"/>
  <c r="D24" i="1"/>
  <c r="AS23" i="1"/>
  <c r="AT23" i="1" s="1"/>
  <c r="AR23" i="1"/>
  <c r="AQ23" i="1"/>
  <c r="AN23" i="1"/>
  <c r="AK23" i="1"/>
  <c r="AH23" i="1"/>
  <c r="AE23" i="1"/>
  <c r="AB23" i="1"/>
  <c r="Y23" i="1"/>
  <c r="V23" i="1"/>
  <c r="S23" i="1"/>
  <c r="P23" i="1"/>
  <c r="M23" i="1"/>
  <c r="J23" i="1"/>
  <c r="G23" i="1"/>
  <c r="D23" i="1"/>
  <c r="AS22" i="1"/>
  <c r="AT22" i="1" s="1"/>
  <c r="AR22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2" i="1"/>
  <c r="AS21" i="1"/>
  <c r="AR21" i="1"/>
  <c r="AQ21" i="1"/>
  <c r="AN21" i="1"/>
  <c r="AK21" i="1"/>
  <c r="AH21" i="1"/>
  <c r="AE21" i="1"/>
  <c r="AB21" i="1"/>
  <c r="Y21" i="1"/>
  <c r="V21" i="1"/>
  <c r="S21" i="1"/>
  <c r="P21" i="1"/>
  <c r="M21" i="1"/>
  <c r="J21" i="1"/>
  <c r="G21" i="1"/>
  <c r="D21" i="1"/>
  <c r="AS20" i="1"/>
  <c r="AR20" i="1"/>
  <c r="AQ20" i="1"/>
  <c r="AN20" i="1"/>
  <c r="AK20" i="1"/>
  <c r="AH20" i="1"/>
  <c r="AE20" i="1"/>
  <c r="AB20" i="1"/>
  <c r="Y20" i="1"/>
  <c r="V20" i="1"/>
  <c r="S20" i="1"/>
  <c r="P20" i="1"/>
  <c r="M20" i="1"/>
  <c r="J20" i="1"/>
  <c r="G20" i="1"/>
  <c r="D20" i="1"/>
  <c r="AS19" i="1"/>
  <c r="AT19" i="1" s="1"/>
  <c r="AR19" i="1"/>
  <c r="AQ19" i="1"/>
  <c r="AN19" i="1"/>
  <c r="AK19" i="1"/>
  <c r="AH19" i="1"/>
  <c r="AE19" i="1"/>
  <c r="AB19" i="1"/>
  <c r="Y19" i="1"/>
  <c r="V19" i="1"/>
  <c r="S19" i="1"/>
  <c r="P19" i="1"/>
  <c r="M19" i="1"/>
  <c r="J19" i="1"/>
  <c r="G19" i="1"/>
  <c r="D19" i="1"/>
  <c r="AS18" i="1"/>
  <c r="AR18" i="1"/>
  <c r="AQ18" i="1"/>
  <c r="AN18" i="1"/>
  <c r="AK18" i="1"/>
  <c r="AH18" i="1"/>
  <c r="AE18" i="1"/>
  <c r="AB18" i="1"/>
  <c r="Y18" i="1"/>
  <c r="V18" i="1"/>
  <c r="S18" i="1"/>
  <c r="P18" i="1"/>
  <c r="M18" i="1"/>
  <c r="J18" i="1"/>
  <c r="G18" i="1"/>
  <c r="D18" i="1"/>
  <c r="AS17" i="1"/>
  <c r="AT17" i="1" s="1"/>
  <c r="AR17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AS16" i="1"/>
  <c r="AT16" i="1" s="1"/>
  <c r="AR16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AS15" i="1"/>
  <c r="AT15" i="1" s="1"/>
  <c r="AR15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AS14" i="1"/>
  <c r="AR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AS13" i="1"/>
  <c r="AT13" i="1" s="1"/>
  <c r="AR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AS12" i="1"/>
  <c r="AT12" i="1" s="1"/>
  <c r="AR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AS11" i="1"/>
  <c r="AR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AS10" i="1"/>
  <c r="AT10" i="1" s="1"/>
  <c r="AR10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10" i="1"/>
  <c r="AS9" i="1"/>
  <c r="AT9" i="1" s="1"/>
  <c r="AR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AS8" i="1"/>
  <c r="AR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AS7" i="1"/>
  <c r="AR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AS6" i="1"/>
  <c r="AR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D6" i="1"/>
  <c r="AR5" i="1"/>
  <c r="AQ5" i="1"/>
  <c r="AN5" i="1"/>
  <c r="AK5" i="1"/>
  <c r="AH5" i="1"/>
  <c r="AE5" i="1"/>
  <c r="AB5" i="1"/>
  <c r="X5" i="1"/>
  <c r="Y5" i="1" s="1"/>
  <c r="U5" i="1"/>
  <c r="V5" i="1" s="1"/>
  <c r="R5" i="1"/>
  <c r="S5" i="1" s="1"/>
  <c r="O5" i="1"/>
  <c r="P5" i="1" s="1"/>
  <c r="L5" i="1"/>
  <c r="AS5" i="1" s="1"/>
  <c r="J5" i="1"/>
  <c r="G5" i="1"/>
  <c r="D5" i="1"/>
  <c r="AS4" i="1"/>
  <c r="AR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AS3" i="1"/>
  <c r="AR3" i="1"/>
  <c r="AQ3" i="1"/>
  <c r="AN3" i="1"/>
  <c r="AK3" i="1"/>
  <c r="AH3" i="1"/>
  <c r="AE3" i="1"/>
  <c r="AB3" i="1"/>
  <c r="Y3" i="1"/>
  <c r="V3" i="1"/>
  <c r="S3" i="1"/>
  <c r="P3" i="1"/>
  <c r="M3" i="1"/>
  <c r="J3" i="1"/>
  <c r="G3" i="1"/>
  <c r="D3" i="1"/>
  <c r="AS98" i="1"/>
  <c r="AR98" i="1"/>
  <c r="AQ98" i="1"/>
  <c r="AN98" i="1"/>
  <c r="AK98" i="1"/>
  <c r="AH98" i="1"/>
  <c r="AE98" i="1"/>
  <c r="AB98" i="1"/>
  <c r="Y98" i="1"/>
  <c r="V98" i="1"/>
  <c r="S98" i="1"/>
  <c r="P98" i="1"/>
  <c r="M98" i="1"/>
  <c r="J98" i="1"/>
  <c r="G98" i="1"/>
  <c r="D98" i="1"/>
  <c r="AS97" i="1"/>
  <c r="AT97" i="1" s="1"/>
  <c r="AR97" i="1"/>
  <c r="AQ97" i="1"/>
  <c r="AN97" i="1"/>
  <c r="AK97" i="1"/>
  <c r="AH97" i="1"/>
  <c r="AE97" i="1"/>
  <c r="AB97" i="1"/>
  <c r="Y97" i="1"/>
  <c r="V97" i="1"/>
  <c r="S97" i="1"/>
  <c r="P97" i="1"/>
  <c r="M97" i="1"/>
  <c r="J97" i="1"/>
  <c r="G97" i="1"/>
  <c r="D97" i="1"/>
  <c r="AS96" i="1"/>
  <c r="AR96" i="1"/>
  <c r="AQ96" i="1"/>
  <c r="AN96" i="1"/>
  <c r="AK96" i="1"/>
  <c r="AH96" i="1"/>
  <c r="AE96" i="1"/>
  <c r="AB96" i="1"/>
  <c r="Y96" i="1"/>
  <c r="V96" i="1"/>
  <c r="S96" i="1"/>
  <c r="P96" i="1"/>
  <c r="M96" i="1"/>
  <c r="J96" i="1"/>
  <c r="G96" i="1"/>
  <c r="D96" i="1"/>
  <c r="AS95" i="1"/>
  <c r="AT95" i="1" s="1"/>
  <c r="AR95" i="1"/>
  <c r="AQ95" i="1"/>
  <c r="AN95" i="1"/>
  <c r="AK95" i="1"/>
  <c r="AH95" i="1"/>
  <c r="AE95" i="1"/>
  <c r="AB95" i="1"/>
  <c r="Y95" i="1"/>
  <c r="V95" i="1"/>
  <c r="S95" i="1"/>
  <c r="P95" i="1"/>
  <c r="M95" i="1"/>
  <c r="J95" i="1"/>
  <c r="G95" i="1"/>
  <c r="D95" i="1"/>
  <c r="AS94" i="1"/>
  <c r="AR94" i="1"/>
  <c r="AQ94" i="1"/>
  <c r="AN94" i="1"/>
  <c r="AK94" i="1"/>
  <c r="AH94" i="1"/>
  <c r="AE94" i="1"/>
  <c r="AB94" i="1"/>
  <c r="Y94" i="1"/>
  <c r="V94" i="1"/>
  <c r="S94" i="1"/>
  <c r="P94" i="1"/>
  <c r="M94" i="1"/>
  <c r="J94" i="1"/>
  <c r="G94" i="1"/>
  <c r="D94" i="1"/>
  <c r="AS93" i="1"/>
  <c r="AT93" i="1" s="1"/>
  <c r="AR93" i="1"/>
  <c r="AQ93" i="1"/>
  <c r="AN93" i="1"/>
  <c r="AK93" i="1"/>
  <c r="AH93" i="1"/>
  <c r="AE93" i="1"/>
  <c r="AB93" i="1"/>
  <c r="Y93" i="1"/>
  <c r="V93" i="1"/>
  <c r="S93" i="1"/>
  <c r="P93" i="1"/>
  <c r="M93" i="1"/>
  <c r="J93" i="1"/>
  <c r="G93" i="1"/>
  <c r="D93" i="1"/>
  <c r="AS92" i="1"/>
  <c r="AT92" i="1" s="1"/>
  <c r="AR92" i="1"/>
  <c r="AQ92" i="1"/>
  <c r="AN92" i="1"/>
  <c r="AK92" i="1"/>
  <c r="AH92" i="1"/>
  <c r="AE92" i="1"/>
  <c r="AB92" i="1"/>
  <c r="Y92" i="1"/>
  <c r="V92" i="1"/>
  <c r="S92" i="1"/>
  <c r="P92" i="1"/>
  <c r="M92" i="1"/>
  <c r="J92" i="1"/>
  <c r="G92" i="1"/>
  <c r="D92" i="1"/>
  <c r="AS91" i="1"/>
  <c r="AR91" i="1"/>
  <c r="AQ91" i="1"/>
  <c r="AN91" i="1"/>
  <c r="AK91" i="1"/>
  <c r="AH91" i="1"/>
  <c r="AE91" i="1"/>
  <c r="AB91" i="1"/>
  <c r="Y91" i="1"/>
  <c r="V91" i="1"/>
  <c r="S91" i="1"/>
  <c r="P91" i="1"/>
  <c r="M91" i="1"/>
  <c r="J91" i="1"/>
  <c r="G91" i="1"/>
  <c r="D91" i="1"/>
  <c r="AS90" i="1"/>
  <c r="AT90" i="1" s="1"/>
  <c r="AR90" i="1"/>
  <c r="AQ90" i="1"/>
  <c r="AN90" i="1"/>
  <c r="AK90" i="1"/>
  <c r="AH90" i="1"/>
  <c r="AE90" i="1"/>
  <c r="AB90" i="1"/>
  <c r="Y90" i="1"/>
  <c r="V90" i="1"/>
  <c r="S90" i="1"/>
  <c r="P90" i="1"/>
  <c r="M90" i="1"/>
  <c r="J90" i="1"/>
  <c r="G90" i="1"/>
  <c r="D90" i="1"/>
  <c r="AS89" i="1"/>
  <c r="AR89" i="1"/>
  <c r="AQ89" i="1"/>
  <c r="AN89" i="1"/>
  <c r="AK89" i="1"/>
  <c r="AH89" i="1"/>
  <c r="AE89" i="1"/>
  <c r="AB89" i="1"/>
  <c r="Y89" i="1"/>
  <c r="V89" i="1"/>
  <c r="S89" i="1"/>
  <c r="P89" i="1"/>
  <c r="M89" i="1"/>
  <c r="J89" i="1"/>
  <c r="G89" i="1"/>
  <c r="D89" i="1"/>
  <c r="AS88" i="1"/>
  <c r="AT88" i="1" s="1"/>
  <c r="AR88" i="1"/>
  <c r="AQ88" i="1"/>
  <c r="AN88" i="1"/>
  <c r="AK88" i="1"/>
  <c r="AH88" i="1"/>
  <c r="AE88" i="1"/>
  <c r="AB88" i="1"/>
  <c r="Y88" i="1"/>
  <c r="V88" i="1"/>
  <c r="S88" i="1"/>
  <c r="P88" i="1"/>
  <c r="M88" i="1"/>
  <c r="J88" i="1"/>
  <c r="G88" i="1"/>
  <c r="D88" i="1"/>
  <c r="AS87" i="1"/>
  <c r="AT87" i="1" s="1"/>
  <c r="AR87" i="1"/>
  <c r="AQ87" i="1"/>
  <c r="AN87" i="1"/>
  <c r="AK87" i="1"/>
  <c r="AH87" i="1"/>
  <c r="AE87" i="1"/>
  <c r="AB87" i="1"/>
  <c r="Y87" i="1"/>
  <c r="V87" i="1"/>
  <c r="S87" i="1"/>
  <c r="P87" i="1"/>
  <c r="M87" i="1"/>
  <c r="J87" i="1"/>
  <c r="G87" i="1"/>
  <c r="D87" i="1"/>
  <c r="AS86" i="1"/>
  <c r="AT86" i="1" s="1"/>
  <c r="AR86" i="1"/>
  <c r="AQ86" i="1"/>
  <c r="AN86" i="1"/>
  <c r="AK86" i="1"/>
  <c r="AH86" i="1"/>
  <c r="AE86" i="1"/>
  <c r="AB86" i="1"/>
  <c r="Y86" i="1"/>
  <c r="V86" i="1"/>
  <c r="S86" i="1"/>
  <c r="P86" i="1"/>
  <c r="M86" i="1"/>
  <c r="J86" i="1"/>
  <c r="G86" i="1"/>
  <c r="D86" i="1"/>
  <c r="AS85" i="1"/>
  <c r="AT85" i="1" s="1"/>
  <c r="AR85" i="1"/>
  <c r="AQ85" i="1"/>
  <c r="AN85" i="1"/>
  <c r="AK85" i="1"/>
  <c r="AH85" i="1"/>
  <c r="AE85" i="1"/>
  <c r="AB85" i="1"/>
  <c r="Y85" i="1"/>
  <c r="V85" i="1"/>
  <c r="S85" i="1"/>
  <c r="P85" i="1"/>
  <c r="M85" i="1"/>
  <c r="J85" i="1"/>
  <c r="G85" i="1"/>
  <c r="D85" i="1"/>
  <c r="AS84" i="1"/>
  <c r="AR84" i="1"/>
  <c r="AQ84" i="1"/>
  <c r="AN84" i="1"/>
  <c r="AK84" i="1"/>
  <c r="AH84" i="1"/>
  <c r="AE84" i="1"/>
  <c r="AB84" i="1"/>
  <c r="Y84" i="1"/>
  <c r="V84" i="1"/>
  <c r="S84" i="1"/>
  <c r="P84" i="1"/>
  <c r="M84" i="1"/>
  <c r="J84" i="1"/>
  <c r="G84" i="1"/>
  <c r="D84" i="1"/>
  <c r="AS83" i="1"/>
  <c r="AT83" i="1" s="1"/>
  <c r="AR83" i="1"/>
  <c r="AQ83" i="1"/>
  <c r="AN83" i="1"/>
  <c r="AK83" i="1"/>
  <c r="AH83" i="1"/>
  <c r="AE83" i="1"/>
  <c r="AB83" i="1"/>
  <c r="Y83" i="1"/>
  <c r="V83" i="1"/>
  <c r="S83" i="1"/>
  <c r="P83" i="1"/>
  <c r="M83" i="1"/>
  <c r="J83" i="1"/>
  <c r="G83" i="1"/>
  <c r="D83" i="1"/>
  <c r="AS82" i="1"/>
  <c r="AR82" i="1"/>
  <c r="AQ82" i="1"/>
  <c r="AN82" i="1"/>
  <c r="AK82" i="1"/>
  <c r="AH82" i="1"/>
  <c r="AE82" i="1"/>
  <c r="AB82" i="1"/>
  <c r="Y82" i="1"/>
  <c r="V82" i="1"/>
  <c r="S82" i="1"/>
  <c r="P82" i="1"/>
  <c r="M82" i="1"/>
  <c r="J82" i="1"/>
  <c r="G82" i="1"/>
  <c r="D82" i="1"/>
  <c r="AS81" i="1"/>
  <c r="AR81" i="1"/>
  <c r="AQ81" i="1"/>
  <c r="AN81" i="1"/>
  <c r="AK81" i="1"/>
  <c r="AH81" i="1"/>
  <c r="AE81" i="1"/>
  <c r="AB81" i="1"/>
  <c r="Y81" i="1"/>
  <c r="V81" i="1"/>
  <c r="S81" i="1"/>
  <c r="P81" i="1"/>
  <c r="M81" i="1"/>
  <c r="J81" i="1"/>
  <c r="G81" i="1"/>
  <c r="D81" i="1"/>
  <c r="AS80" i="1"/>
  <c r="AR80" i="1"/>
  <c r="AQ80" i="1"/>
  <c r="AN80" i="1"/>
  <c r="AK80" i="1"/>
  <c r="AH80" i="1"/>
  <c r="AE80" i="1"/>
  <c r="AB80" i="1"/>
  <c r="Y80" i="1"/>
  <c r="V80" i="1"/>
  <c r="S80" i="1"/>
  <c r="P80" i="1"/>
  <c r="M80" i="1"/>
  <c r="J80" i="1"/>
  <c r="G80" i="1"/>
  <c r="D80" i="1"/>
  <c r="AS79" i="1"/>
  <c r="AR79" i="1"/>
  <c r="AQ79" i="1"/>
  <c r="AN79" i="1"/>
  <c r="AK79" i="1"/>
  <c r="AH79" i="1"/>
  <c r="AE79" i="1"/>
  <c r="AB79" i="1"/>
  <c r="Y79" i="1"/>
  <c r="V79" i="1"/>
  <c r="S79" i="1"/>
  <c r="P79" i="1"/>
  <c r="M79" i="1"/>
  <c r="J79" i="1"/>
  <c r="G79" i="1"/>
  <c r="D79" i="1"/>
  <c r="AS78" i="1"/>
  <c r="AR78" i="1"/>
  <c r="AQ78" i="1"/>
  <c r="AN78" i="1"/>
  <c r="AK78" i="1"/>
  <c r="AH78" i="1"/>
  <c r="AE78" i="1"/>
  <c r="AB78" i="1"/>
  <c r="Y78" i="1"/>
  <c r="V78" i="1"/>
  <c r="S78" i="1"/>
  <c r="P78" i="1"/>
  <c r="M78" i="1"/>
  <c r="J78" i="1"/>
  <c r="G78" i="1"/>
  <c r="D78" i="1"/>
  <c r="AS77" i="1"/>
  <c r="AR77" i="1"/>
  <c r="AQ77" i="1"/>
  <c r="AN77" i="1"/>
  <c r="AK77" i="1"/>
  <c r="AH77" i="1"/>
  <c r="AE77" i="1"/>
  <c r="AB77" i="1"/>
  <c r="Y77" i="1"/>
  <c r="V77" i="1"/>
  <c r="S77" i="1"/>
  <c r="P77" i="1"/>
  <c r="M77" i="1"/>
  <c r="J77" i="1"/>
  <c r="G77" i="1"/>
  <c r="D77" i="1"/>
  <c r="AS76" i="1"/>
  <c r="AR76" i="1"/>
  <c r="AQ76" i="1"/>
  <c r="AN76" i="1"/>
  <c r="AK76" i="1"/>
  <c r="AH76" i="1"/>
  <c r="AE76" i="1"/>
  <c r="AB76" i="1"/>
  <c r="Y76" i="1"/>
  <c r="V76" i="1"/>
  <c r="S76" i="1"/>
  <c r="P76" i="1"/>
  <c r="M76" i="1"/>
  <c r="J76" i="1"/>
  <c r="G76" i="1"/>
  <c r="D76" i="1"/>
  <c r="AS75" i="1"/>
  <c r="AR75" i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D75" i="1"/>
  <c r="AS74" i="1"/>
  <c r="AR74" i="1"/>
  <c r="AQ74" i="1"/>
  <c r="AN74" i="1"/>
  <c r="AK74" i="1"/>
  <c r="AH74" i="1"/>
  <c r="AE74" i="1"/>
  <c r="AB74" i="1"/>
  <c r="Y74" i="1"/>
  <c r="V74" i="1"/>
  <c r="S74" i="1"/>
  <c r="P74" i="1"/>
  <c r="M74" i="1"/>
  <c r="J74" i="1"/>
  <c r="G74" i="1"/>
  <c r="D74" i="1"/>
  <c r="AS73" i="1"/>
  <c r="AR73" i="1"/>
  <c r="AQ73" i="1"/>
  <c r="AN73" i="1"/>
  <c r="AK73" i="1"/>
  <c r="AH73" i="1"/>
  <c r="AE73" i="1"/>
  <c r="AB73" i="1"/>
  <c r="Y73" i="1"/>
  <c r="V73" i="1"/>
  <c r="S73" i="1"/>
  <c r="P73" i="1"/>
  <c r="M73" i="1"/>
  <c r="J73" i="1"/>
  <c r="G73" i="1"/>
  <c r="D73" i="1"/>
  <c r="AS72" i="1"/>
  <c r="AR72" i="1"/>
  <c r="AQ72" i="1"/>
  <c r="AN72" i="1"/>
  <c r="AK72" i="1"/>
  <c r="AH72" i="1"/>
  <c r="AE72" i="1"/>
  <c r="AB72" i="1"/>
  <c r="Y72" i="1"/>
  <c r="V72" i="1"/>
  <c r="S72" i="1"/>
  <c r="P72" i="1"/>
  <c r="M72" i="1"/>
  <c r="J72" i="1"/>
  <c r="G72" i="1"/>
  <c r="D72" i="1"/>
  <c r="AS71" i="1"/>
  <c r="AR71" i="1"/>
  <c r="AQ71" i="1"/>
  <c r="AN71" i="1"/>
  <c r="AK71" i="1"/>
  <c r="AH71" i="1"/>
  <c r="AE71" i="1"/>
  <c r="AB71" i="1"/>
  <c r="Y71" i="1"/>
  <c r="V71" i="1"/>
  <c r="S71" i="1"/>
  <c r="P71" i="1"/>
  <c r="M71" i="1"/>
  <c r="J71" i="1"/>
  <c r="G71" i="1"/>
  <c r="D71" i="1"/>
  <c r="AS70" i="1"/>
  <c r="AT70" i="1" s="1"/>
  <c r="AR70" i="1"/>
  <c r="AQ70" i="1"/>
  <c r="AN70" i="1"/>
  <c r="AK70" i="1"/>
  <c r="AH70" i="1"/>
  <c r="AE70" i="1"/>
  <c r="AB70" i="1"/>
  <c r="Y70" i="1"/>
  <c r="V70" i="1"/>
  <c r="S70" i="1"/>
  <c r="P70" i="1"/>
  <c r="M70" i="1"/>
  <c r="J70" i="1"/>
  <c r="G70" i="1"/>
  <c r="D70" i="1"/>
  <c r="AS69" i="1"/>
  <c r="AR69" i="1"/>
  <c r="AQ69" i="1"/>
  <c r="AN69" i="1"/>
  <c r="AK69" i="1"/>
  <c r="AH69" i="1"/>
  <c r="AE69" i="1"/>
  <c r="AB69" i="1"/>
  <c r="Y69" i="1"/>
  <c r="V69" i="1"/>
  <c r="S69" i="1"/>
  <c r="P69" i="1"/>
  <c r="M69" i="1"/>
  <c r="J69" i="1"/>
  <c r="G69" i="1"/>
  <c r="D69" i="1"/>
  <c r="AS68" i="1"/>
  <c r="AR68" i="1"/>
  <c r="AQ68" i="1"/>
  <c r="AN68" i="1"/>
  <c r="AK68" i="1"/>
  <c r="AH68" i="1"/>
  <c r="AE68" i="1"/>
  <c r="AB68" i="1"/>
  <c r="Y68" i="1"/>
  <c r="V68" i="1"/>
  <c r="S68" i="1"/>
  <c r="P68" i="1"/>
  <c r="M68" i="1"/>
  <c r="J68" i="1"/>
  <c r="G68" i="1"/>
  <c r="D68" i="1"/>
  <c r="AS67" i="1"/>
  <c r="AT67" i="1" s="1"/>
  <c r="AR67" i="1"/>
  <c r="AQ67" i="1"/>
  <c r="AN67" i="1"/>
  <c r="AK67" i="1"/>
  <c r="AH67" i="1"/>
  <c r="AE67" i="1"/>
  <c r="AB67" i="1"/>
  <c r="Y67" i="1"/>
  <c r="V67" i="1"/>
  <c r="S67" i="1"/>
  <c r="P67" i="1"/>
  <c r="M67" i="1"/>
  <c r="J67" i="1"/>
  <c r="G67" i="1"/>
  <c r="D67" i="1"/>
  <c r="AS66" i="1"/>
  <c r="AR66" i="1"/>
  <c r="AQ66" i="1"/>
  <c r="AN66" i="1"/>
  <c r="AK66" i="1"/>
  <c r="AH66" i="1"/>
  <c r="AE66" i="1"/>
  <c r="AB66" i="1"/>
  <c r="Y66" i="1"/>
  <c r="V66" i="1"/>
  <c r="S66" i="1"/>
  <c r="P66" i="1"/>
  <c r="M66" i="1"/>
  <c r="J66" i="1"/>
  <c r="G66" i="1"/>
  <c r="D66" i="1"/>
  <c r="AS65" i="1"/>
  <c r="AR65" i="1"/>
  <c r="AQ65" i="1"/>
  <c r="AN65" i="1"/>
  <c r="AK65" i="1"/>
  <c r="AH65" i="1"/>
  <c r="AE65" i="1"/>
  <c r="AB65" i="1"/>
  <c r="Y65" i="1"/>
  <c r="V65" i="1"/>
  <c r="S65" i="1"/>
  <c r="P65" i="1"/>
  <c r="M65" i="1"/>
  <c r="J65" i="1"/>
  <c r="G65" i="1"/>
  <c r="D65" i="1"/>
  <c r="AS64" i="1"/>
  <c r="AR64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4" i="1"/>
  <c r="AS63" i="1"/>
  <c r="AR63" i="1"/>
  <c r="AQ63" i="1"/>
  <c r="AN63" i="1"/>
  <c r="AK63" i="1"/>
  <c r="AH63" i="1"/>
  <c r="AE63" i="1"/>
  <c r="AB63" i="1"/>
  <c r="Y63" i="1"/>
  <c r="V63" i="1"/>
  <c r="S63" i="1"/>
  <c r="P63" i="1"/>
  <c r="M63" i="1"/>
  <c r="J63" i="1"/>
  <c r="G63" i="1"/>
  <c r="D63" i="1"/>
  <c r="AS62" i="1"/>
  <c r="AR62" i="1"/>
  <c r="AQ62" i="1"/>
  <c r="AN62" i="1"/>
  <c r="AK62" i="1"/>
  <c r="AH62" i="1"/>
  <c r="AE62" i="1"/>
  <c r="AB62" i="1"/>
  <c r="Y62" i="1"/>
  <c r="V62" i="1"/>
  <c r="S62" i="1"/>
  <c r="P62" i="1"/>
  <c r="M62" i="1"/>
  <c r="J62" i="1"/>
  <c r="G62" i="1"/>
  <c r="D62" i="1"/>
  <c r="AS61" i="1"/>
  <c r="AR61" i="1"/>
  <c r="AQ61" i="1"/>
  <c r="AN61" i="1"/>
  <c r="AK61" i="1"/>
  <c r="AH61" i="1"/>
  <c r="AE61" i="1"/>
  <c r="AB61" i="1"/>
  <c r="Y61" i="1"/>
  <c r="V61" i="1"/>
  <c r="S61" i="1"/>
  <c r="P61" i="1"/>
  <c r="M61" i="1"/>
  <c r="J61" i="1"/>
  <c r="G61" i="1"/>
  <c r="D61" i="1"/>
  <c r="AS60" i="1"/>
  <c r="AT60" i="1" s="1"/>
  <c r="AR60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60" i="1"/>
  <c r="AS59" i="1"/>
  <c r="AR59" i="1"/>
  <c r="AQ59" i="1"/>
  <c r="AN59" i="1"/>
  <c r="AK59" i="1"/>
  <c r="AH59" i="1"/>
  <c r="AE59" i="1"/>
  <c r="AB59" i="1"/>
  <c r="Y59" i="1"/>
  <c r="V59" i="1"/>
  <c r="S59" i="1"/>
  <c r="P59" i="1"/>
  <c r="M59" i="1"/>
  <c r="J59" i="1"/>
  <c r="G59" i="1"/>
  <c r="D59" i="1"/>
  <c r="AS58" i="1"/>
  <c r="AR58" i="1"/>
  <c r="AQ58" i="1"/>
  <c r="AN58" i="1"/>
  <c r="AK58" i="1"/>
  <c r="AH58" i="1"/>
  <c r="AE58" i="1"/>
  <c r="AB58" i="1"/>
  <c r="Y58" i="1"/>
  <c r="V58" i="1"/>
  <c r="S58" i="1"/>
  <c r="P58" i="1"/>
  <c r="M58" i="1"/>
  <c r="J58" i="1"/>
  <c r="G58" i="1"/>
  <c r="D58" i="1"/>
  <c r="AS57" i="1"/>
  <c r="AR57" i="1"/>
  <c r="AQ57" i="1"/>
  <c r="AN57" i="1"/>
  <c r="AK57" i="1"/>
  <c r="AH57" i="1"/>
  <c r="AE57" i="1"/>
  <c r="AB57" i="1"/>
  <c r="Y57" i="1"/>
  <c r="V57" i="1"/>
  <c r="S57" i="1"/>
  <c r="P57" i="1"/>
  <c r="M57" i="1"/>
  <c r="J57" i="1"/>
  <c r="G57" i="1"/>
  <c r="D57" i="1"/>
  <c r="AS56" i="1"/>
  <c r="AR56" i="1"/>
  <c r="AQ56" i="1"/>
  <c r="AN56" i="1"/>
  <c r="AK56" i="1"/>
  <c r="AH56" i="1"/>
  <c r="AE56" i="1"/>
  <c r="AB56" i="1"/>
  <c r="Y56" i="1"/>
  <c r="V56" i="1"/>
  <c r="S56" i="1"/>
  <c r="P56" i="1"/>
  <c r="M56" i="1"/>
  <c r="J56" i="1"/>
  <c r="G56" i="1"/>
  <c r="D56" i="1"/>
  <c r="AS55" i="1"/>
  <c r="AT55" i="1" s="1"/>
  <c r="AR55" i="1"/>
  <c r="AQ55" i="1"/>
  <c r="AN55" i="1"/>
  <c r="AK55" i="1"/>
  <c r="AH55" i="1"/>
  <c r="AE55" i="1"/>
  <c r="AB55" i="1"/>
  <c r="Y55" i="1"/>
  <c r="V55" i="1"/>
  <c r="S55" i="1"/>
  <c r="P55" i="1"/>
  <c r="M55" i="1"/>
  <c r="J55" i="1"/>
  <c r="G55" i="1"/>
  <c r="D55" i="1"/>
  <c r="AS54" i="1"/>
  <c r="AT54" i="1" s="1"/>
  <c r="AR54" i="1"/>
  <c r="AQ54" i="1"/>
  <c r="AN54" i="1"/>
  <c r="AK54" i="1"/>
  <c r="AH54" i="1"/>
  <c r="AE54" i="1"/>
  <c r="AB54" i="1"/>
  <c r="Y54" i="1"/>
  <c r="V54" i="1"/>
  <c r="S54" i="1"/>
  <c r="P54" i="1"/>
  <c r="M54" i="1"/>
  <c r="J54" i="1"/>
  <c r="G54" i="1"/>
  <c r="D54" i="1"/>
  <c r="AR53" i="1"/>
  <c r="AQ53" i="1"/>
  <c r="AN53" i="1"/>
  <c r="AK53" i="1"/>
  <c r="AH53" i="1"/>
  <c r="AE53" i="1"/>
  <c r="AB53" i="1"/>
  <c r="Y53" i="1"/>
  <c r="U53" i="1"/>
  <c r="AS53" i="1" s="1"/>
  <c r="AT53" i="1" s="1"/>
  <c r="S53" i="1"/>
  <c r="P53" i="1"/>
  <c r="M53" i="1"/>
  <c r="J53" i="1"/>
  <c r="G53" i="1"/>
  <c r="D53" i="1"/>
  <c r="AS52" i="1"/>
  <c r="AR52" i="1"/>
  <c r="AQ52" i="1"/>
  <c r="AN52" i="1"/>
  <c r="AK52" i="1"/>
  <c r="AH52" i="1"/>
  <c r="AE52" i="1"/>
  <c r="AB52" i="1"/>
  <c r="Y52" i="1"/>
  <c r="V52" i="1"/>
  <c r="S52" i="1"/>
  <c r="P52" i="1"/>
  <c r="M52" i="1"/>
  <c r="J52" i="1"/>
  <c r="G52" i="1"/>
  <c r="D52" i="1"/>
  <c r="AS51" i="1"/>
  <c r="AT51" i="1" s="1"/>
  <c r="AR51" i="1"/>
  <c r="AQ51" i="1"/>
  <c r="AN51" i="1"/>
  <c r="AK51" i="1"/>
  <c r="AH51" i="1"/>
  <c r="AE51" i="1"/>
  <c r="AB51" i="1"/>
  <c r="Y51" i="1"/>
  <c r="V51" i="1"/>
  <c r="S51" i="1"/>
  <c r="P51" i="1"/>
  <c r="M51" i="1"/>
  <c r="J51" i="1"/>
  <c r="G51" i="1"/>
  <c r="D51" i="1"/>
  <c r="AS50" i="1"/>
  <c r="AR50" i="1"/>
  <c r="AQ50" i="1"/>
  <c r="AN50" i="1"/>
  <c r="AK50" i="1"/>
  <c r="AH50" i="1"/>
  <c r="AE50" i="1"/>
  <c r="AB50" i="1"/>
  <c r="Y50" i="1"/>
  <c r="V50" i="1"/>
  <c r="S50" i="1"/>
  <c r="P50" i="1"/>
  <c r="M50" i="1"/>
  <c r="J50" i="1"/>
  <c r="G50" i="1"/>
  <c r="D50" i="1"/>
  <c r="AS49" i="1"/>
  <c r="AR49" i="1"/>
  <c r="AQ49" i="1"/>
  <c r="AN49" i="1"/>
  <c r="AK49" i="1"/>
  <c r="AH49" i="1"/>
  <c r="AE49" i="1"/>
  <c r="AB49" i="1"/>
  <c r="Y49" i="1"/>
  <c r="V49" i="1"/>
  <c r="S49" i="1"/>
  <c r="P49" i="1"/>
  <c r="M49" i="1"/>
  <c r="J49" i="1"/>
  <c r="G49" i="1"/>
  <c r="D49" i="1"/>
  <c r="AS48" i="1"/>
  <c r="AR48" i="1"/>
  <c r="AQ48" i="1"/>
  <c r="AN48" i="1"/>
  <c r="AK48" i="1"/>
  <c r="AH48" i="1"/>
  <c r="AE48" i="1"/>
  <c r="AB48" i="1"/>
  <c r="Y48" i="1"/>
  <c r="V48" i="1"/>
  <c r="S48" i="1"/>
  <c r="P48" i="1"/>
  <c r="M48" i="1"/>
  <c r="J48" i="1"/>
  <c r="G48" i="1"/>
  <c r="D48" i="1"/>
  <c r="AS47" i="1"/>
  <c r="AR47" i="1"/>
  <c r="AQ47" i="1"/>
  <c r="AN47" i="1"/>
  <c r="AK47" i="1"/>
  <c r="AH47" i="1"/>
  <c r="AE47" i="1"/>
  <c r="AB47" i="1"/>
  <c r="Y47" i="1"/>
  <c r="V47" i="1"/>
  <c r="S47" i="1"/>
  <c r="P47" i="1"/>
  <c r="M47" i="1"/>
  <c r="J47" i="1"/>
  <c r="G47" i="1"/>
  <c r="D47" i="1"/>
  <c r="AS46" i="1"/>
  <c r="AR46" i="1"/>
  <c r="AQ46" i="1"/>
  <c r="AN46" i="1"/>
  <c r="AK46" i="1"/>
  <c r="AH46" i="1"/>
  <c r="AE46" i="1"/>
  <c r="AB46" i="1"/>
  <c r="Y46" i="1"/>
  <c r="V46" i="1"/>
  <c r="S46" i="1"/>
  <c r="P46" i="1"/>
  <c r="M46" i="1"/>
  <c r="J46" i="1"/>
  <c r="G46" i="1"/>
  <c r="D46" i="1"/>
  <c r="AS45" i="1"/>
  <c r="AR45" i="1"/>
  <c r="AQ45" i="1"/>
  <c r="AN45" i="1"/>
  <c r="AK45" i="1"/>
  <c r="AH45" i="1"/>
  <c r="AE45" i="1"/>
  <c r="AB45" i="1"/>
  <c r="Y45" i="1"/>
  <c r="V45" i="1"/>
  <c r="S45" i="1"/>
  <c r="P45" i="1"/>
  <c r="M45" i="1"/>
  <c r="J45" i="1"/>
  <c r="G45" i="1"/>
  <c r="D45" i="1"/>
  <c r="AS44" i="1"/>
  <c r="AR44" i="1"/>
  <c r="AQ44" i="1"/>
  <c r="AN44" i="1"/>
  <c r="AK44" i="1"/>
  <c r="AH44" i="1"/>
  <c r="AE44" i="1"/>
  <c r="AB44" i="1"/>
  <c r="Y44" i="1"/>
  <c r="V44" i="1"/>
  <c r="S44" i="1"/>
  <c r="P44" i="1"/>
  <c r="M44" i="1"/>
  <c r="J44" i="1"/>
  <c r="G44" i="1"/>
  <c r="D44" i="1"/>
  <c r="AS43" i="1"/>
  <c r="AR43" i="1"/>
  <c r="AQ43" i="1"/>
  <c r="AN43" i="1"/>
  <c r="AK43" i="1"/>
  <c r="AH43" i="1"/>
  <c r="AE43" i="1"/>
  <c r="AB43" i="1"/>
  <c r="Y43" i="1"/>
  <c r="V43" i="1"/>
  <c r="S43" i="1"/>
  <c r="P43" i="1"/>
  <c r="M43" i="1"/>
  <c r="J43" i="1"/>
  <c r="G43" i="1"/>
  <c r="D43" i="1"/>
  <c r="AS42" i="1"/>
  <c r="AT42" i="1" s="1"/>
  <c r="AR42" i="1"/>
  <c r="AQ42" i="1"/>
  <c r="AN42" i="1"/>
  <c r="AK42" i="1"/>
  <c r="AH42" i="1"/>
  <c r="AE42" i="1"/>
  <c r="AB42" i="1"/>
  <c r="Y42" i="1"/>
  <c r="V42" i="1"/>
  <c r="S42" i="1"/>
  <c r="P42" i="1"/>
  <c r="M42" i="1"/>
  <c r="J42" i="1"/>
  <c r="G42" i="1"/>
  <c r="D42" i="1"/>
  <c r="AS41" i="1"/>
  <c r="AT41" i="1" s="1"/>
  <c r="AR41" i="1"/>
  <c r="AQ41" i="1"/>
  <c r="AN41" i="1"/>
  <c r="AK41" i="1"/>
  <c r="AH41" i="1"/>
  <c r="AE41" i="1"/>
  <c r="AB41" i="1"/>
  <c r="Y41" i="1"/>
  <c r="V41" i="1"/>
  <c r="S41" i="1"/>
  <c r="P41" i="1"/>
  <c r="M41" i="1"/>
  <c r="J41" i="1"/>
  <c r="G41" i="1"/>
  <c r="D41" i="1"/>
  <c r="AS40" i="1"/>
  <c r="AR40" i="1"/>
  <c r="AQ40" i="1"/>
  <c r="AN40" i="1"/>
  <c r="AK40" i="1"/>
  <c r="AH40" i="1"/>
  <c r="AE40" i="1"/>
  <c r="AB40" i="1"/>
  <c r="Y40" i="1"/>
  <c r="V40" i="1"/>
  <c r="S40" i="1"/>
  <c r="P40" i="1"/>
  <c r="M40" i="1"/>
  <c r="J40" i="1"/>
  <c r="G40" i="1"/>
  <c r="D40" i="1"/>
  <c r="AS39" i="1"/>
  <c r="AR39" i="1"/>
  <c r="AQ39" i="1"/>
  <c r="AN39" i="1"/>
  <c r="AK39" i="1"/>
  <c r="AH39" i="1"/>
  <c r="AE39" i="1"/>
  <c r="AB39" i="1"/>
  <c r="Y39" i="1"/>
  <c r="V39" i="1"/>
  <c r="S39" i="1"/>
  <c r="P39" i="1"/>
  <c r="M39" i="1"/>
  <c r="J39" i="1"/>
  <c r="G39" i="1"/>
  <c r="D39" i="1"/>
  <c r="AS38" i="1"/>
  <c r="AR38" i="1"/>
  <c r="AQ38" i="1"/>
  <c r="AN38" i="1"/>
  <c r="AK38" i="1"/>
  <c r="AH38" i="1"/>
  <c r="AE38" i="1"/>
  <c r="AB38" i="1"/>
  <c r="Y38" i="1"/>
  <c r="V38" i="1"/>
  <c r="S38" i="1"/>
  <c r="P38" i="1"/>
  <c r="M38" i="1"/>
  <c r="J38" i="1"/>
  <c r="G38" i="1"/>
  <c r="D38" i="1"/>
  <c r="AS37" i="1"/>
  <c r="AT37" i="1" s="1"/>
  <c r="AR37" i="1"/>
  <c r="AQ37" i="1"/>
  <c r="AN37" i="1"/>
  <c r="AK37" i="1"/>
  <c r="AH37" i="1"/>
  <c r="AE37" i="1"/>
  <c r="AB37" i="1"/>
  <c r="Y37" i="1"/>
  <c r="V37" i="1"/>
  <c r="S37" i="1"/>
  <c r="P37" i="1"/>
  <c r="M37" i="1"/>
  <c r="J37" i="1"/>
  <c r="G37" i="1"/>
  <c r="D37" i="1"/>
  <c r="AS36" i="1"/>
  <c r="AR36" i="1"/>
  <c r="AQ36" i="1"/>
  <c r="AN36" i="1"/>
  <c r="AK36" i="1"/>
  <c r="AH36" i="1"/>
  <c r="AE36" i="1"/>
  <c r="AB36" i="1"/>
  <c r="Y36" i="1"/>
  <c r="V36" i="1"/>
  <c r="S36" i="1"/>
  <c r="P36" i="1"/>
  <c r="M36" i="1"/>
  <c r="J36" i="1"/>
  <c r="G36" i="1"/>
  <c r="D36" i="1"/>
  <c r="AS35" i="1"/>
  <c r="AR35" i="1"/>
  <c r="AQ35" i="1"/>
  <c r="AN35" i="1"/>
  <c r="AK35" i="1"/>
  <c r="AH35" i="1"/>
  <c r="AE35" i="1"/>
  <c r="AB35" i="1"/>
  <c r="Y35" i="1"/>
  <c r="V35" i="1"/>
  <c r="S35" i="1"/>
  <c r="P35" i="1"/>
  <c r="M35" i="1"/>
  <c r="J35" i="1"/>
  <c r="G35" i="1"/>
  <c r="D35" i="1"/>
  <c r="AS34" i="1"/>
  <c r="AR34" i="1"/>
  <c r="AQ34" i="1"/>
  <c r="AN34" i="1"/>
  <c r="AK34" i="1"/>
  <c r="AH34" i="1"/>
  <c r="AE34" i="1"/>
  <c r="AB34" i="1"/>
  <c r="Y34" i="1"/>
  <c r="V34" i="1"/>
  <c r="S34" i="1"/>
  <c r="P34" i="1"/>
  <c r="M34" i="1"/>
  <c r="J34" i="1"/>
  <c r="G34" i="1"/>
  <c r="D34" i="1"/>
  <c r="AS33" i="1"/>
  <c r="AR33" i="1"/>
  <c r="AQ33" i="1"/>
  <c r="AN33" i="1"/>
  <c r="AK33" i="1"/>
  <c r="AH33" i="1"/>
  <c r="AE33" i="1"/>
  <c r="AB33" i="1"/>
  <c r="Y33" i="1"/>
  <c r="V33" i="1"/>
  <c r="S33" i="1"/>
  <c r="P33" i="1"/>
  <c r="M33" i="1"/>
  <c r="J33" i="1"/>
  <c r="G33" i="1"/>
  <c r="D33" i="1"/>
  <c r="AS32" i="1"/>
  <c r="AT32" i="1" s="1"/>
  <c r="AR32" i="1"/>
  <c r="AQ32" i="1"/>
  <c r="AN32" i="1"/>
  <c r="AK32" i="1"/>
  <c r="AH32" i="1"/>
  <c r="AE32" i="1"/>
  <c r="AB32" i="1"/>
  <c r="Y32" i="1"/>
  <c r="V32" i="1"/>
  <c r="S32" i="1"/>
  <c r="P32" i="1"/>
  <c r="M32" i="1"/>
  <c r="J32" i="1"/>
  <c r="G32" i="1"/>
  <c r="D32" i="1"/>
  <c r="AS31" i="1"/>
  <c r="AR31" i="1"/>
  <c r="AQ31" i="1"/>
  <c r="AN31" i="1"/>
  <c r="AK31" i="1"/>
  <c r="AH31" i="1"/>
  <c r="AE31" i="1"/>
  <c r="AB31" i="1"/>
  <c r="Y31" i="1"/>
  <c r="V31" i="1"/>
  <c r="S31" i="1"/>
  <c r="P31" i="1"/>
  <c r="M31" i="1"/>
  <c r="J31" i="1"/>
  <c r="G31" i="1"/>
  <c r="D31" i="1"/>
  <c r="BA7" i="1" l="1"/>
  <c r="BA21" i="1"/>
  <c r="BA99" i="1"/>
  <c r="BA121" i="1"/>
  <c r="BA123" i="1"/>
  <c r="BA133" i="1"/>
  <c r="AZ7" i="1"/>
  <c r="BA64" i="1"/>
  <c r="BA5" i="1"/>
  <c r="BA33" i="1"/>
  <c r="BA53" i="1"/>
  <c r="BA75" i="1"/>
  <c r="BA76" i="1"/>
  <c r="BA82" i="1"/>
  <c r="BA84" i="1"/>
  <c r="BA105" i="1"/>
  <c r="BA118" i="1"/>
  <c r="BA120" i="1"/>
  <c r="BA130" i="1"/>
  <c r="BA136" i="1"/>
  <c r="AZ118" i="1"/>
  <c r="AZ123" i="1"/>
  <c r="AZ133" i="1"/>
  <c r="AZ21" i="1"/>
  <c r="AZ121" i="1"/>
  <c r="AZ130" i="1"/>
  <c r="AZ68" i="1"/>
  <c r="AZ84" i="1"/>
  <c r="AZ5" i="1"/>
  <c r="AZ20" i="1"/>
  <c r="AZ99" i="1"/>
  <c r="AZ120" i="1"/>
  <c r="AZ33" i="1"/>
  <c r="AY20" i="1"/>
  <c r="AY21" i="1"/>
  <c r="AY120" i="1"/>
  <c r="AY121" i="1"/>
  <c r="AY123" i="1"/>
  <c r="AY125" i="1"/>
  <c r="AY130" i="1"/>
  <c r="AY133" i="1"/>
  <c r="AY126" i="1"/>
  <c r="AY57" i="1"/>
  <c r="AY58" i="1"/>
  <c r="AY81" i="1"/>
  <c r="AY5" i="1"/>
  <c r="AX7" i="1"/>
  <c r="AX20" i="1"/>
  <c r="AX21" i="1"/>
  <c r="AX27" i="1"/>
  <c r="AX105" i="1"/>
  <c r="AX120" i="1"/>
  <c r="AX121" i="1"/>
  <c r="AX123" i="1"/>
  <c r="AX126" i="1"/>
  <c r="AX130" i="1"/>
  <c r="AX133" i="1"/>
  <c r="AX75" i="1"/>
  <c r="AX5" i="1"/>
  <c r="AX57" i="1"/>
  <c r="AX39" i="1"/>
  <c r="AX53" i="1"/>
  <c r="AW20" i="1"/>
  <c r="AW21" i="1"/>
  <c r="AW27" i="1"/>
  <c r="AW99" i="1"/>
  <c r="AW105" i="1"/>
  <c r="AW120" i="1"/>
  <c r="AW121" i="1"/>
  <c r="AW123" i="1"/>
  <c r="AW130" i="1"/>
  <c r="AW133" i="1"/>
  <c r="AW62" i="1"/>
  <c r="AW36" i="1"/>
  <c r="AW39" i="1"/>
  <c r="AW44" i="1"/>
  <c r="AW53" i="1"/>
  <c r="AT7" i="1"/>
  <c r="AW84" i="1"/>
  <c r="AT99" i="1"/>
  <c r="AV105" i="1"/>
  <c r="AT111" i="1"/>
  <c r="AV121" i="1"/>
  <c r="AV48" i="1"/>
  <c r="AT20" i="1"/>
  <c r="AV21" i="1"/>
  <c r="AT21" i="1"/>
  <c r="AV69" i="1"/>
  <c r="AT84" i="1"/>
  <c r="AT126" i="1"/>
  <c r="AT57" i="1"/>
  <c r="AV44" i="1"/>
  <c r="AT50" i="1"/>
  <c r="AV91" i="1"/>
  <c r="AV84" i="1"/>
  <c r="AV130" i="1"/>
  <c r="AT89" i="1"/>
  <c r="AV98" i="1"/>
  <c r="AV123" i="1"/>
  <c r="AT133" i="1"/>
  <c r="AV39" i="1"/>
  <c r="AT115" i="1"/>
  <c r="AT130" i="1"/>
  <c r="AT34" i="1"/>
  <c r="AT38" i="1"/>
  <c r="AT52" i="1"/>
  <c r="AT58" i="1"/>
  <c r="AT59" i="1"/>
  <c r="AT61" i="1"/>
  <c r="AV62" i="1"/>
  <c r="AV73" i="1"/>
  <c r="AT73" i="1"/>
  <c r="AT77" i="1"/>
  <c r="AT96" i="1"/>
  <c r="AT27" i="1"/>
  <c r="AV99" i="1"/>
  <c r="AT63" i="1"/>
  <c r="AT65" i="1"/>
  <c r="AT69" i="1"/>
  <c r="AT123" i="1"/>
  <c r="AT35" i="1"/>
  <c r="AT36" i="1"/>
  <c r="AT75" i="1"/>
  <c r="AT3" i="1"/>
  <c r="AT62" i="1"/>
  <c r="AT64" i="1"/>
  <c r="AT91" i="1"/>
  <c r="AT118" i="1"/>
  <c r="AT119" i="1"/>
  <c r="AT74" i="1"/>
  <c r="AT98" i="1"/>
  <c r="AT5" i="1"/>
  <c r="AT30" i="1"/>
  <c r="AT39" i="1"/>
  <c r="AT40" i="1"/>
  <c r="AT46" i="1"/>
  <c r="AT78" i="1"/>
  <c r="AT79" i="1"/>
  <c r="AT81" i="1"/>
  <c r="AT14" i="1"/>
  <c r="AT100" i="1"/>
  <c r="AT101" i="1"/>
  <c r="AT102" i="1"/>
  <c r="AT103" i="1"/>
  <c r="AT135" i="1"/>
  <c r="AT80" i="1"/>
  <c r="AT136" i="1"/>
  <c r="AT43" i="1"/>
  <c r="AT44" i="1"/>
  <c r="AT45" i="1"/>
  <c r="AT66" i="1"/>
  <c r="AT68" i="1"/>
  <c r="AT82" i="1"/>
  <c r="AT104" i="1"/>
  <c r="AT105" i="1"/>
  <c r="AT106" i="1"/>
  <c r="AT120" i="1"/>
  <c r="AT121" i="1"/>
  <c r="AT122" i="1"/>
  <c r="AT31" i="1"/>
  <c r="AT33" i="1"/>
  <c r="AT47" i="1"/>
  <c r="AT48" i="1"/>
  <c r="AT49" i="1"/>
  <c r="AT56" i="1"/>
  <c r="AT71" i="1"/>
  <c r="AT72" i="1"/>
  <c r="AT76" i="1"/>
  <c r="AT94" i="1"/>
  <c r="AT4" i="1"/>
  <c r="AT6" i="1"/>
  <c r="AT8" i="1"/>
  <c r="AT11" i="1"/>
  <c r="AT18" i="1"/>
  <c r="AT26" i="1"/>
  <c r="AT109" i="1"/>
  <c r="AT124" i="1"/>
  <c r="AT125" i="1"/>
  <c r="AT128" i="1"/>
  <c r="AT129" i="1"/>
  <c r="M5" i="1"/>
  <c r="AV5" i="1" s="1"/>
  <c r="V53" i="1"/>
  <c r="AY53" i="1" l="1"/>
  <c r="AZ53" i="1"/>
  <c r="AW5" i="1"/>
</calcChain>
</file>

<file path=xl/comments1.xml><?xml version="1.0" encoding="utf-8"?>
<comments xmlns="http://schemas.openxmlformats.org/spreadsheetml/2006/main">
  <authors>
    <author>Author</author>
  </authors>
  <commentList>
    <comment ref="AY5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value 206.69 %
reduced to zero as it is an outlier value.
</t>
        </r>
      </text>
    </comment>
    <comment ref="BA6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Oiginal value 400% reduced to zero as it is an outlier. Volumes are also low
</t>
        </r>
      </text>
    </comment>
    <comment ref="AY8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value 566.67% reduced to 0% as it is an outlier value
</t>
        </r>
      </text>
    </comment>
    <comment ref="BB8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diff.300% reduced to 0% as it is an outlier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F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Customer has not selected the lowest frt tanks
</t>
        </r>
      </text>
    </comment>
    <comment ref="BG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Premium paid to get Sutable tank for refined glycerine
</t>
        </r>
      </text>
    </comment>
    <comment ref="BF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7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Due to customers demand on a specific line (Wan Heai)
</t>
        </r>
      </text>
    </comment>
    <comment ref="BF8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8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
</t>
        </r>
      </text>
    </comment>
    <comment ref="BF10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10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GRI removed
</t>
        </r>
      </text>
    </comment>
    <comment ref="BG1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</t>
        </r>
      </text>
    </comment>
    <comment ref="BF1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 Removed
</t>
        </r>
      </text>
    </comment>
    <comment ref="BG1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GRI removed
</t>
        </r>
      </text>
    </comment>
    <comment ref="BF1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GR1 Removed
</t>
        </r>
      </text>
    </comment>
    <comment ref="BG1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GRI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value 106.26 % reduced to 59.53%
after removal of outlier values
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value 21.98 reduced to 0.98% as a result of deletion of outlier value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value 106.26 % reduced to 59.53%
after removal of outlier values
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Original value 21.98 reduced to 0.98% as a result of deletion of outlier value
</t>
        </r>
      </text>
    </comment>
  </commentList>
</comments>
</file>

<file path=xl/sharedStrings.xml><?xml version="1.0" encoding="utf-8"?>
<sst xmlns="http://schemas.openxmlformats.org/spreadsheetml/2006/main" count="1532" uniqueCount="290">
  <si>
    <t>Destination</t>
  </si>
  <si>
    <t>YTD Average (1516)</t>
  </si>
  <si>
    <t>Total Cont</t>
  </si>
  <si>
    <t>Total Freight</t>
  </si>
  <si>
    <t>Avg Freight</t>
  </si>
  <si>
    <t>Antwerp</t>
  </si>
  <si>
    <t>Bangkok</t>
  </si>
  <si>
    <t>Barcelona</t>
  </si>
  <si>
    <t>Busan</t>
  </si>
  <si>
    <t>Chicago</t>
  </si>
  <si>
    <t>Detroit</t>
  </si>
  <si>
    <t>Dammam</t>
  </si>
  <si>
    <t>Dzerhinsk</t>
  </si>
  <si>
    <t>Felixtowe</t>
  </si>
  <si>
    <t>Genoa</t>
  </si>
  <si>
    <t>Hamburg</t>
  </si>
  <si>
    <t>Inchon</t>
  </si>
  <si>
    <t>Janesville</t>
  </si>
  <si>
    <t>Kaohsiung</t>
  </si>
  <si>
    <t>New York</t>
  </si>
  <si>
    <t>Nagoya</t>
  </si>
  <si>
    <t>Pasir Gudang</t>
  </si>
  <si>
    <t>Port Klang</t>
  </si>
  <si>
    <t>Rotterdam</t>
  </si>
  <si>
    <t>Santos</t>
  </si>
  <si>
    <t>Shanghai</t>
  </si>
  <si>
    <t>Singapore</t>
  </si>
  <si>
    <t>St.Petersburg</t>
  </si>
  <si>
    <t>Stockvik</t>
  </si>
  <si>
    <t>Tangung Pelepas</t>
  </si>
  <si>
    <t>Witten</t>
  </si>
  <si>
    <t>Wittenberge</t>
  </si>
  <si>
    <t>Zhangjiagang</t>
  </si>
  <si>
    <t>Last Qtr (1516)</t>
  </si>
  <si>
    <t>Apr (1617)</t>
  </si>
  <si>
    <t>May (1617)</t>
  </si>
  <si>
    <t>Jun (1617)</t>
  </si>
  <si>
    <t>Jul (1617)</t>
  </si>
  <si>
    <t>Aug (1617)</t>
  </si>
  <si>
    <t>Sep (1617)</t>
  </si>
  <si>
    <t>Oct (1617)</t>
  </si>
  <si>
    <t>YTD (1617) Avg</t>
  </si>
  <si>
    <t>%age change in April Vs March</t>
  </si>
  <si>
    <t>%age change in May Vs April</t>
  </si>
  <si>
    <t>%age change in June Vs May</t>
  </si>
  <si>
    <t>%age change in July Vs June</t>
  </si>
  <si>
    <t>%age change in Aug Vs July</t>
  </si>
  <si>
    <t xml:space="preserve">%age change in Sept vs Aug </t>
  </si>
  <si>
    <t>%age change in Oct vs Sept</t>
  </si>
  <si>
    <t>Abidjan</t>
  </si>
  <si>
    <t>Algiers</t>
  </si>
  <si>
    <t>Alexanderia</t>
  </si>
  <si>
    <t>Acajutla</t>
  </si>
  <si>
    <t>Aqaba</t>
  </si>
  <si>
    <t>Ashdod</t>
  </si>
  <si>
    <t>Bundar Abbas</t>
  </si>
  <si>
    <t>Beira</t>
  </si>
  <si>
    <t>Buenaventura</t>
  </si>
  <si>
    <t>Buenos Aires</t>
  </si>
  <si>
    <t>Callao</t>
  </si>
  <si>
    <t>Charleston</t>
  </si>
  <si>
    <t>Cape Town</t>
  </si>
  <si>
    <t>Casablanka</t>
  </si>
  <si>
    <t>Caucedo</t>
  </si>
  <si>
    <t>Chongquing</t>
  </si>
  <si>
    <t>Colombo</t>
  </si>
  <si>
    <t>Constanta</t>
  </si>
  <si>
    <t>Douala</t>
  </si>
  <si>
    <t>Durban</t>
  </si>
  <si>
    <t>Gebze</t>
  </si>
  <si>
    <t>Guyaquil</t>
  </si>
  <si>
    <t>Gydnia</t>
  </si>
  <si>
    <t>HongKong</t>
  </si>
  <si>
    <t>Haifa</t>
  </si>
  <si>
    <t>Istanbul</t>
  </si>
  <si>
    <t>Jebel Ali</t>
  </si>
  <si>
    <t>Kobe/Jakarta</t>
  </si>
  <si>
    <t>Kumport</t>
  </si>
  <si>
    <t>Lagos</t>
  </si>
  <si>
    <t>Lattakia</t>
  </si>
  <si>
    <t>Le Havre</t>
  </si>
  <si>
    <t>Lome</t>
  </si>
  <si>
    <t>Manila</t>
  </si>
  <si>
    <t>Matadi</t>
  </si>
  <si>
    <t>Maracaibo</t>
  </si>
  <si>
    <t>Mawei</t>
  </si>
  <si>
    <t>Mersin</t>
  </si>
  <si>
    <t>Mombasa</t>
  </si>
  <si>
    <t>Nanjing</t>
  </si>
  <si>
    <t>Odessa</t>
  </si>
  <si>
    <t>Osaka</t>
  </si>
  <si>
    <t>Salvador</t>
  </si>
  <si>
    <t>Southampton</t>
  </si>
  <si>
    <t>Taoyuan</t>
  </si>
  <si>
    <t>Tanga</t>
  </si>
  <si>
    <t>Tokyo</t>
  </si>
  <si>
    <t>Toronto</t>
  </si>
  <si>
    <t>Tema</t>
  </si>
  <si>
    <t>Tunis</t>
  </si>
  <si>
    <t>Valparaiso</t>
  </si>
  <si>
    <t>Verna</t>
  </si>
  <si>
    <t>Veracruz</t>
  </si>
  <si>
    <t>Yokohama</t>
  </si>
  <si>
    <t>Nov (1617)</t>
  </si>
  <si>
    <t>Dec (1617)</t>
  </si>
  <si>
    <t>Jan (1617)</t>
  </si>
  <si>
    <t>Feb (1617)</t>
  </si>
  <si>
    <t>Mar (1617)</t>
  </si>
  <si>
    <t>Buenos Airies</t>
  </si>
  <si>
    <t>Cartegena</t>
  </si>
  <si>
    <t>Casablanca</t>
  </si>
  <si>
    <t>Felixstowe</t>
  </si>
  <si>
    <t>Houston</t>
  </si>
  <si>
    <t>Kwangyang</t>
  </si>
  <si>
    <t>Laredo</t>
  </si>
  <si>
    <t>Los Angeles</t>
  </si>
  <si>
    <t>Manzanillo</t>
  </si>
  <si>
    <t>Memphis</t>
  </si>
  <si>
    <t>Montreal</t>
  </si>
  <si>
    <t>Navegantas</t>
  </si>
  <si>
    <t>Novorossiysk</t>
  </si>
  <si>
    <t>St.Petersbur</t>
  </si>
  <si>
    <t>Suape</t>
  </si>
  <si>
    <t>Change (within month)</t>
  </si>
  <si>
    <t>%age change</t>
  </si>
  <si>
    <t>Average of March</t>
  </si>
  <si>
    <t>Average of April</t>
  </si>
  <si>
    <t>Diff (Avg of Apr-Avg of Mar)</t>
  </si>
  <si>
    <t>Diff %age</t>
  </si>
  <si>
    <t>Average of May</t>
  </si>
  <si>
    <t>Diff over prev.month</t>
  </si>
  <si>
    <t>Average of June</t>
  </si>
  <si>
    <t>01.07.2016</t>
  </si>
  <si>
    <t>08.07.2016</t>
  </si>
  <si>
    <t>15.07.2016</t>
  </si>
  <si>
    <t>22.07.2016</t>
  </si>
  <si>
    <t>Average of July</t>
  </si>
  <si>
    <t>Average of Aug</t>
  </si>
  <si>
    <t>09.09.2016</t>
  </si>
  <si>
    <t>16.09.2016</t>
  </si>
  <si>
    <t>23.09.2016</t>
  </si>
  <si>
    <t>Average of Sept</t>
  </si>
  <si>
    <t>Comprehensive Index</t>
  </si>
  <si>
    <t xml:space="preserve">          433.46 </t>
  </si>
  <si>
    <t>Line Service:</t>
  </si>
  <si>
    <t>Europe (Base port)</t>
  </si>
  <si>
    <t>USD/TEU</t>
  </si>
  <si>
    <t>Mediterranean (Base port)</t>
  </si>
  <si>
    <t>USWC (Base port)</t>
  </si>
  <si>
    <t>USD/FEU</t>
  </si>
  <si>
    <t>USEC (Base port)</t>
  </si>
  <si>
    <t>Persian Gulf and Red Sea (Dubai)</t>
  </si>
  <si>
    <t>Australia/New Zealand (Melbourne)</t>
  </si>
  <si>
    <t>East/West Africa (Lagos)</t>
  </si>
  <si>
    <t>South Africa (Durban)</t>
  </si>
  <si>
    <t>South America (Santos)</t>
  </si>
  <si>
    <t>West Japan (Base port)</t>
  </si>
  <si>
    <t>East Japan (Base port)</t>
  </si>
  <si>
    <t>Southeast Asia (Singapore)</t>
  </si>
  <si>
    <t>Korea (Pusan)</t>
  </si>
  <si>
    <t>Taiwan (Kaohsiung)</t>
  </si>
  <si>
    <t>Hong Kong (Hong Kong)</t>
  </si>
  <si>
    <t>07.07.2016</t>
  </si>
  <si>
    <t>14.07.2016</t>
  </si>
  <si>
    <t>21.07.2016</t>
  </si>
  <si>
    <t>28.07.2016</t>
  </si>
  <si>
    <t>%age change in the month</t>
  </si>
  <si>
    <t>8.09.2016</t>
  </si>
  <si>
    <t>15.09.2016</t>
  </si>
  <si>
    <t>22.09.2016</t>
  </si>
  <si>
    <t>29.09.2016</t>
  </si>
  <si>
    <t>Composite Index</t>
  </si>
  <si>
    <t>Shanghai - Rotterdam</t>
  </si>
  <si>
    <t>Rotterdam - Shanghai</t>
  </si>
  <si>
    <t>Shanghai - Genoa</t>
  </si>
  <si>
    <t>Genoa - Shanghai</t>
  </si>
  <si>
    <t>Shanghai - Los Angeles</t>
  </si>
  <si>
    <t>Los Angeles - Shanghai</t>
  </si>
  <si>
    <t>Shanghai - New York</t>
  </si>
  <si>
    <t>Los Angeles - Rotterdam</t>
  </si>
  <si>
    <t>Rotterdam - Los Angeles</t>
  </si>
  <si>
    <t>New York - Rotterdam</t>
  </si>
  <si>
    <t>Rotterdam - New York</t>
  </si>
  <si>
    <t>ROUTE</t>
  </si>
  <si>
    <t>05.08.2016</t>
  </si>
  <si>
    <t>12.08.2016</t>
  </si>
  <si>
    <t>19.08.2016</t>
  </si>
  <si>
    <t>26.08.2016</t>
  </si>
  <si>
    <t>Shanghai  Freight Index</t>
  </si>
  <si>
    <t xml:space="preserve">World container index </t>
  </si>
  <si>
    <t>Baltic Freight Index</t>
  </si>
  <si>
    <t>Description</t>
  </si>
  <si>
    <t>%age Change in Index compared to Previous month</t>
  </si>
  <si>
    <t>Avg of the %age changes in 3 indexes taken together over previous months</t>
  </si>
  <si>
    <t>April</t>
  </si>
  <si>
    <t>May</t>
  </si>
  <si>
    <t>June</t>
  </si>
  <si>
    <t>July</t>
  </si>
  <si>
    <t>August</t>
  </si>
  <si>
    <t>Sept</t>
  </si>
  <si>
    <t>Average of %age changes in the 3 indexes taken together over previous months</t>
  </si>
  <si>
    <t>%age Average Change in our rates over all types oc containers (20'/40'/ISO/FLEXI)</t>
  </si>
  <si>
    <t>%age difference Vs Index</t>
  </si>
  <si>
    <t>Total Freight Value ($)</t>
  </si>
  <si>
    <t>Value without saving ($)</t>
  </si>
  <si>
    <t>Savings as per Benchmark ($)</t>
  </si>
  <si>
    <t xml:space="preserve">Savings as per Benchmark (Rs) </t>
  </si>
  <si>
    <t>Value without loss ($)</t>
  </si>
  <si>
    <t>Loss as per Benchmark ($)</t>
  </si>
  <si>
    <t xml:space="preserve">Loss as per Benchmark (Rs) </t>
  </si>
  <si>
    <t>Net Result for the month</t>
  </si>
  <si>
    <t>Oct</t>
  </si>
  <si>
    <t>30.09.2016</t>
  </si>
  <si>
    <t>28.10.2016</t>
  </si>
  <si>
    <t>14.10.2016</t>
  </si>
  <si>
    <t>21.10.2016</t>
  </si>
  <si>
    <t>27.10.2016</t>
  </si>
  <si>
    <t>20.10.2016</t>
  </si>
  <si>
    <t>13.10.2016</t>
  </si>
  <si>
    <t>06.10.2016</t>
  </si>
  <si>
    <t>Average of Oct</t>
  </si>
  <si>
    <t>Diff over Previous month</t>
  </si>
  <si>
    <t>%age</t>
  </si>
  <si>
    <t>Diff Over Previous month</t>
  </si>
  <si>
    <t>Average of Nov</t>
  </si>
  <si>
    <t>Average of Dec</t>
  </si>
  <si>
    <t>03.11.2016</t>
  </si>
  <si>
    <t>10.11.2016</t>
  </si>
  <si>
    <t>17.11.2016</t>
  </si>
  <si>
    <t>24.11.2016</t>
  </si>
  <si>
    <t>01.12.2016</t>
  </si>
  <si>
    <t>08.12.2016</t>
  </si>
  <si>
    <t>15.12.2016</t>
  </si>
  <si>
    <t>22.12.2016</t>
  </si>
  <si>
    <t>29.12.2016</t>
  </si>
  <si>
    <t>Abu Dhabi</t>
  </si>
  <si>
    <t>%age change in Nov vs Oct</t>
  </si>
  <si>
    <t xml:space="preserve">%age change in Dec  Nov </t>
  </si>
  <si>
    <t>Nov</t>
  </si>
  <si>
    <t xml:space="preserve">Nov </t>
  </si>
  <si>
    <t>Dec</t>
  </si>
  <si>
    <t>Cumulative</t>
  </si>
  <si>
    <t>Jan</t>
  </si>
  <si>
    <t>05.01.2017</t>
  </si>
  <si>
    <t>12.01.2017</t>
  </si>
  <si>
    <t>19.01.2017</t>
  </si>
  <si>
    <t>26.01.2017</t>
  </si>
  <si>
    <t>Average of Dec-16</t>
  </si>
  <si>
    <t>Average of Jan-17</t>
  </si>
  <si>
    <t>20.01.2017</t>
  </si>
  <si>
    <t>27.01.2017</t>
  </si>
  <si>
    <t>13.01.2017</t>
  </si>
  <si>
    <t>APRIL1617</t>
  </si>
  <si>
    <t>MAY1617</t>
  </si>
  <si>
    <t>JUNE1617</t>
  </si>
  <si>
    <t>JULY1617</t>
  </si>
  <si>
    <t>AUG1617</t>
  </si>
  <si>
    <t>SEP1617</t>
  </si>
  <si>
    <t>OCT1617</t>
  </si>
  <si>
    <t>NOV1617</t>
  </si>
  <si>
    <t>DEC1617</t>
  </si>
  <si>
    <t>JAN1617</t>
  </si>
  <si>
    <t xml:space="preserve">%age change in Dec vs Nov </t>
  </si>
  <si>
    <t>%age change in JanVs Dec</t>
  </si>
  <si>
    <t>Freight Terms</t>
  </si>
  <si>
    <t>Prepaid</t>
  </si>
  <si>
    <t>Division</t>
  </si>
  <si>
    <t>Ole</t>
  </si>
  <si>
    <t>Cont Type</t>
  </si>
  <si>
    <t>ISO</t>
  </si>
  <si>
    <t>20 FT</t>
  </si>
  <si>
    <t>40 FT</t>
  </si>
  <si>
    <t>%age change in Feb Vs Jan</t>
  </si>
  <si>
    <t>%age change in Mar Vs Feb</t>
  </si>
  <si>
    <t>03.02.2017</t>
  </si>
  <si>
    <t>10.02.2017</t>
  </si>
  <si>
    <t>17.02.2017</t>
  </si>
  <si>
    <t>24.02.2017</t>
  </si>
  <si>
    <t>Average of Feb-17</t>
  </si>
  <si>
    <t>03.03.2017</t>
  </si>
  <si>
    <t>17.03.2017</t>
  </si>
  <si>
    <t>24.03.2017</t>
  </si>
  <si>
    <t>31.03.2017</t>
  </si>
  <si>
    <t>02.03.2017</t>
  </si>
  <si>
    <t>09.03.2017</t>
  </si>
  <si>
    <t>16.03.2017</t>
  </si>
  <si>
    <t>23.03.2017</t>
  </si>
  <si>
    <t>Feb</t>
  </si>
  <si>
    <t>Mar</t>
  </si>
  <si>
    <t>Average of Mar-17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</si>
</sst>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Rs.&quot;\ * #,##0.00_ ;_ &quot;Rs.&quot;\ * \-#,##0.00_ ;_ &quot;Rs.&quot;\ * &quot;-&quot;??_ ;_ @_ "/>
    <numFmt numFmtId="43" formatCode="_ * #,##0.00_ ;_ * \-#,##0.00_ ;_ * &quot;-&quot;??_ ;_ @_ "/>
    <numFmt numFmtId="164" formatCode="_ * #,##0_ ;_ * \-#,##0_ ;_ * &quot;-&quot;??_ ;_ @_ "/>
    <numFmt numFmtId="165" formatCode="[$-14009]dd/mm/yyyy;@"/>
    <numFmt numFmtId="166" formatCode="0.0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FFFF"/>
      <name val="Verdana"/>
      <family val="2"/>
    </font>
    <font>
      <sz val="9"/>
      <name val="Verdana"/>
      <family val="2"/>
    </font>
    <font>
      <sz val="11"/>
      <color theme="1"/>
      <name val="Verdana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Verdana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1"/>
      <name val="Trebuchet MS"/>
      <family val="2"/>
      <charset val="238"/>
    </font>
    <font>
      <sz val="11"/>
      <color theme="1"/>
      <name val="Trebuchet MS"/>
      <family val="2"/>
      <charset val="238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111111"/>
      <name val="Arial"/>
      <family val="2"/>
    </font>
    <font>
      <sz val="11"/>
      <color rgb="FF111111"/>
      <name val="Arial"/>
      <family val="2"/>
    </font>
    <font>
      <sz val="11"/>
      <color rgb="FF111111"/>
      <name val="Arial"/>
      <family val="2"/>
      <charset val="238"/>
    </font>
    <font>
      <sz val="9"/>
      <color rgb="FF000000"/>
      <name val="Verdana"/>
      <family val="2"/>
      <charset val="238"/>
    </font>
    <font>
      <b/>
      <sz val="11"/>
      <color rgb="FF111111"/>
      <name val="Arial"/>
      <family val="2"/>
      <charset val="238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33333"/>
      <name val="Trebuchet MS"/>
      <family val="2"/>
    </font>
    <font>
      <sz val="8"/>
      <color rgb="FF333333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BA2C3"/>
        <bgColor indexed="64"/>
      </patternFill>
    </fill>
    <fill>
      <patternFill patternType="solid">
        <fgColor rgb="FFE8F4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0">
    <xf numFmtId="0" fontId="0" fillId="0" borderId="0" xfId="0"/>
    <xf numFmtId="164" fontId="3" fillId="2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1" xfId="2" applyNumberFormat="1" applyFont="1" applyFill="1" applyBorder="1" applyAlignment="1">
      <alignment horizontal="center" vertical="center"/>
    </xf>
    <xf numFmtId="0" fontId="0" fillId="0" borderId="1" xfId="0" applyBorder="1"/>
    <xf numFmtId="164" fontId="3" fillId="2" borderId="1" xfId="2" applyNumberFormat="1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164" fontId="5" fillId="4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164" fontId="0" fillId="0" borderId="0" xfId="0" applyNumberFormat="1"/>
    <xf numFmtId="43" fontId="0" fillId="0" borderId="0" xfId="0" applyNumberFormat="1"/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0" fillId="7" borderId="1" xfId="0" applyNumberFormat="1" applyFill="1" applyBorder="1" applyAlignment="1">
      <alignment vertical="center" wrapText="1"/>
    </xf>
    <xf numFmtId="165" fontId="0" fillId="0" borderId="1" xfId="0" applyNumberFormat="1" applyBorder="1" applyAlignment="1"/>
    <xf numFmtId="14" fontId="0" fillId="0" borderId="1" xfId="0" applyNumberFormat="1" applyBorder="1" applyAlignment="1">
      <alignment vertical="center" wrapText="1"/>
    </xf>
    <xf numFmtId="165" fontId="0" fillId="3" borderId="1" xfId="0" applyNumberFormat="1" applyFill="1" applyBorder="1"/>
    <xf numFmtId="165" fontId="0" fillId="0" borderId="1" xfId="0" applyNumberFormat="1" applyBorder="1"/>
    <xf numFmtId="14" fontId="8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0" fontId="0" fillId="7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2" fontId="0" fillId="6" borderId="1" xfId="0" applyNumberFormat="1" applyFill="1" applyBorder="1"/>
    <xf numFmtId="166" fontId="0" fillId="0" borderId="1" xfId="0" applyNumberFormat="1" applyBorder="1"/>
    <xf numFmtId="2" fontId="0" fillId="10" borderId="1" xfId="0" applyNumberFormat="1" applyFill="1" applyBorder="1"/>
    <xf numFmtId="0" fontId="9" fillId="0" borderId="1" xfId="0" applyFont="1" applyBorder="1" applyAlignment="1">
      <alignment vertical="center" wrapText="1"/>
    </xf>
    <xf numFmtId="0" fontId="0" fillId="0" borderId="1" xfId="0" applyBorder="1" applyAlignment="1"/>
    <xf numFmtId="10" fontId="8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7" borderId="0" xfId="0" applyFill="1"/>
    <xf numFmtId="0" fontId="0" fillId="3" borderId="0" xfId="0" applyFill="1"/>
    <xf numFmtId="0" fontId="0" fillId="0" borderId="0" xfId="0" applyAlignment="1"/>
    <xf numFmtId="14" fontId="12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14" fontId="13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2" fontId="2" fillId="3" borderId="1" xfId="0" applyNumberFormat="1" applyFont="1" applyFill="1" applyBorder="1"/>
    <xf numFmtId="167" fontId="2" fillId="3" borderId="1" xfId="0" applyNumberFormat="1" applyFont="1" applyFill="1" applyBorder="1"/>
    <xf numFmtId="166" fontId="2" fillId="3" borderId="1" xfId="0" applyNumberFormat="1" applyFont="1" applyFill="1" applyBorder="1"/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6" fillId="0" borderId="1" xfId="3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14" fontId="17" fillId="0" borderId="1" xfId="0" applyNumberFormat="1" applyFont="1" applyBorder="1" applyAlignment="1">
      <alignment horizontal="center" vertical="center" wrapText="1"/>
    </xf>
    <xf numFmtId="14" fontId="0" fillId="7" borderId="1" xfId="0" applyNumberFormat="1" applyFont="1" applyFill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0" borderId="1" xfId="0" applyFont="1" applyFill="1" applyBorder="1"/>
    <xf numFmtId="0" fontId="0" fillId="10" borderId="1" xfId="0" applyFill="1" applyBorder="1"/>
    <xf numFmtId="17" fontId="2" fillId="6" borderId="1" xfId="0" applyNumberFormat="1" applyFont="1" applyFill="1" applyBorder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17" fontId="2" fillId="10" borderId="1" xfId="0" applyNumberFormat="1" applyFont="1" applyFill="1" applyBorder="1" applyAlignment="1">
      <alignment horizontal="center"/>
    </xf>
    <xf numFmtId="17" fontId="0" fillId="10" borderId="1" xfId="0" applyNumberForma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7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/>
    <xf numFmtId="16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14" fontId="22" fillId="0" borderId="1" xfId="0" applyNumberFormat="1" applyFont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2" fillId="0" borderId="1" xfId="0" applyFont="1" applyBorder="1"/>
    <xf numFmtId="0" fontId="12" fillId="0" borderId="1" xfId="0" applyFont="1" applyFill="1" applyBorder="1" applyAlignment="1">
      <alignment horizontal="center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2" fontId="2" fillId="0" borderId="1" xfId="0" applyNumberFormat="1" applyFont="1" applyBorder="1"/>
    <xf numFmtId="0" fontId="5" fillId="10" borderId="1" xfId="0" applyFont="1" applyFill="1" applyBorder="1" applyAlignment="1">
      <alignment vertical="center"/>
    </xf>
    <xf numFmtId="43" fontId="0" fillId="0" borderId="1" xfId="0" applyNumberFormat="1" applyBorder="1"/>
    <xf numFmtId="164" fontId="0" fillId="0" borderId="1" xfId="0" applyNumberFormat="1" applyBorder="1"/>
    <xf numFmtId="164" fontId="3" fillId="2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43" fontId="0" fillId="7" borderId="1" xfId="0" applyNumberFormat="1" applyFill="1" applyBorder="1"/>
    <xf numFmtId="1" fontId="0" fillId="0" borderId="1" xfId="0" applyNumberFormat="1" applyBorder="1"/>
    <xf numFmtId="1" fontId="2" fillId="3" borderId="1" xfId="0" applyNumberFormat="1" applyFont="1" applyFill="1" applyBorder="1"/>
    <xf numFmtId="164" fontId="3" fillId="2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Fill="1" applyBorder="1"/>
    <xf numFmtId="14" fontId="2" fillId="0" borderId="2" xfId="0" applyNumberFormat="1" applyFont="1" applyBorder="1" applyAlignment="1">
      <alignment horizontal="center" vertical="center" wrapText="1"/>
    </xf>
    <xf numFmtId="0" fontId="0" fillId="0" borderId="4" xfId="0" applyBorder="1"/>
    <xf numFmtId="0" fontId="27" fillId="0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4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164" fontId="4" fillId="3" borderId="0" xfId="2" applyNumberFormat="1" applyFont="1" applyFill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43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14" fontId="2" fillId="0" borderId="6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2" fontId="0" fillId="0" borderId="3" xfId="0" applyNumberFormat="1" applyBorder="1"/>
    <xf numFmtId="0" fontId="0" fillId="0" borderId="8" xfId="0" applyBorder="1"/>
    <xf numFmtId="14" fontId="0" fillId="0" borderId="2" xfId="0" applyNumberFormat="1" applyBorder="1"/>
    <xf numFmtId="0" fontId="28" fillId="13" borderId="1" xfId="0" applyFont="1" applyFill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2" xfId="0" applyNumberFormat="1" applyBorder="1"/>
    <xf numFmtId="14" fontId="0" fillId="0" borderId="3" xfId="0" applyNumberFormat="1" applyFont="1" applyBorder="1" applyAlignment="1">
      <alignment horizontal="center" vertical="center" wrapText="1"/>
    </xf>
    <xf numFmtId="2" fontId="0" fillId="0" borderId="12" xfId="0" applyNumberFormat="1" applyBorder="1"/>
    <xf numFmtId="0" fontId="2" fillId="0" borderId="3" xfId="0" applyFont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/>
    <xf numFmtId="1" fontId="0" fillId="0" borderId="1" xfId="0" applyNumberFormat="1" applyBorder="1" applyAlignment="1"/>
    <xf numFmtId="166" fontId="0" fillId="0" borderId="1" xfId="0" applyNumberFormat="1" applyBorder="1" applyAlignment="1"/>
    <xf numFmtId="164" fontId="3" fillId="2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orldcontainerindex.com/index.php?mode=dashboard&amp;route=9" TargetMode="External"/><Relationship Id="rId3" Type="http://schemas.openxmlformats.org/officeDocument/2006/relationships/hyperlink" Target="http://worldcontainerindex.com/index.php?mode=dashboard&amp;route=3" TargetMode="External"/><Relationship Id="rId7" Type="http://schemas.openxmlformats.org/officeDocument/2006/relationships/hyperlink" Target="http://worldcontainerindex.com/index.php?mode=dashboard&amp;route=7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worldcontainerindex.com/index.php?mode=dashboard&amp;route=2" TargetMode="External"/><Relationship Id="rId1" Type="http://schemas.openxmlformats.org/officeDocument/2006/relationships/hyperlink" Target="http://worldcontainerindex.com/index.php?mode=dashboard&amp;route=1" TargetMode="External"/><Relationship Id="rId6" Type="http://schemas.openxmlformats.org/officeDocument/2006/relationships/hyperlink" Target="http://worldcontainerindex.com/index.php?mode=dashboard&amp;route=6" TargetMode="External"/><Relationship Id="rId11" Type="http://schemas.openxmlformats.org/officeDocument/2006/relationships/hyperlink" Target="http://worldcontainerindex.com/index.php?mode=dashboard&amp;route=12" TargetMode="External"/><Relationship Id="rId5" Type="http://schemas.openxmlformats.org/officeDocument/2006/relationships/hyperlink" Target="http://worldcontainerindex.com/index.php?mode=dashboard&amp;route=5" TargetMode="External"/><Relationship Id="rId10" Type="http://schemas.openxmlformats.org/officeDocument/2006/relationships/hyperlink" Target="http://worldcontainerindex.com/index.php?mode=dashboard&amp;route=11" TargetMode="External"/><Relationship Id="rId4" Type="http://schemas.openxmlformats.org/officeDocument/2006/relationships/hyperlink" Target="http://worldcontainerindex.com/index.php?mode=dashboard&amp;route=4" TargetMode="External"/><Relationship Id="rId9" Type="http://schemas.openxmlformats.org/officeDocument/2006/relationships/hyperlink" Target="http://worldcontainerindex.com/index.php?mode=dashboard&amp;route=1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orldcontainerindex.com/index.php?mode=dashboard&amp;route=3" TargetMode="External"/><Relationship Id="rId2" Type="http://schemas.openxmlformats.org/officeDocument/2006/relationships/hyperlink" Target="http://worldcontainerindex.com/index.php?mode=dashboard&amp;route=5" TargetMode="External"/><Relationship Id="rId1" Type="http://schemas.openxmlformats.org/officeDocument/2006/relationships/hyperlink" Target="http://worldcontainerindex.com/index.php?mode=dashboard&amp;route=7" TargetMode="External"/><Relationship Id="rId4" Type="http://schemas.openxmlformats.org/officeDocument/2006/relationships/hyperlink" Target="http://worldcontainerindex.com/index.php?mode=dashboard&amp;route=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38"/>
  <sheetViews>
    <sheetView topLeftCell="G1" workbookViewId="0">
      <selection activeCell="AV5" sqref="AV5:AV130"/>
    </sheetView>
  </sheetViews>
  <sheetFormatPr defaultRowHeight="15" x14ac:dyDescent="0.25"/>
  <cols>
    <col min="8" max="9" width="0" hidden="1" customWidth="1"/>
    <col min="11" max="12" width="0" hidden="1" customWidth="1"/>
    <col min="14" max="15" width="0" hidden="1" customWidth="1"/>
    <col min="17" max="18" width="0" hidden="1" customWidth="1"/>
    <col min="20" max="21" width="0" hidden="1" customWidth="1"/>
    <col min="23" max="24" width="0" hidden="1" customWidth="1"/>
    <col min="26" max="27" width="0" hidden="1" customWidth="1"/>
    <col min="29" max="29" width="14" hidden="1" customWidth="1"/>
    <col min="30" max="30" width="12.140625" hidden="1" customWidth="1"/>
    <col min="31" max="31" width="12" hidden="1" customWidth="1"/>
    <col min="32" max="43" width="0" hidden="1" customWidth="1"/>
    <col min="45" max="45" width="16.28515625" bestFit="1" customWidth="1"/>
  </cols>
  <sheetData>
    <row r="1" spans="1:53" ht="51" x14ac:dyDescent="0.25">
      <c r="A1" s="188" t="s">
        <v>0</v>
      </c>
      <c r="B1" s="188" t="s">
        <v>1</v>
      </c>
      <c r="C1" s="188"/>
      <c r="D1" s="188"/>
      <c r="E1" s="186" t="s">
        <v>33</v>
      </c>
      <c r="F1" s="186"/>
      <c r="G1" s="186"/>
      <c r="H1" s="1" t="s">
        <v>34</v>
      </c>
      <c r="I1" s="1"/>
      <c r="J1" s="1" t="s">
        <v>34</v>
      </c>
      <c r="K1" s="1" t="s">
        <v>35</v>
      </c>
      <c r="L1" s="1"/>
      <c r="M1" s="1" t="s">
        <v>35</v>
      </c>
      <c r="N1" s="1" t="s">
        <v>36</v>
      </c>
      <c r="O1" s="1"/>
      <c r="P1" s="1" t="s">
        <v>36</v>
      </c>
      <c r="Q1" s="1" t="s">
        <v>37</v>
      </c>
      <c r="R1" s="1"/>
      <c r="S1" s="1" t="s">
        <v>37</v>
      </c>
      <c r="T1" s="1" t="s">
        <v>38</v>
      </c>
      <c r="U1" s="1"/>
      <c r="V1" s="1" t="s">
        <v>38</v>
      </c>
      <c r="W1" s="1" t="s">
        <v>39</v>
      </c>
      <c r="X1" s="1"/>
      <c r="Y1" s="1" t="s">
        <v>39</v>
      </c>
      <c r="Z1" s="1" t="s">
        <v>40</v>
      </c>
      <c r="AA1" s="1"/>
      <c r="AB1" s="1" t="s">
        <v>40</v>
      </c>
      <c r="AC1" s="186" t="s">
        <v>103</v>
      </c>
      <c r="AD1" s="186"/>
      <c r="AE1" s="186"/>
      <c r="AF1" s="186" t="s">
        <v>104</v>
      </c>
      <c r="AG1" s="186"/>
      <c r="AH1" s="186"/>
      <c r="AI1" s="186" t="s">
        <v>105</v>
      </c>
      <c r="AJ1" s="186"/>
      <c r="AK1" s="186"/>
      <c r="AL1" s="186" t="s">
        <v>106</v>
      </c>
      <c r="AM1" s="186"/>
      <c r="AN1" s="186"/>
      <c r="AO1" s="186" t="s">
        <v>107</v>
      </c>
      <c r="AP1" s="186"/>
      <c r="AQ1" s="186"/>
      <c r="AR1" s="187" t="s">
        <v>41</v>
      </c>
      <c r="AS1" s="187"/>
      <c r="AT1" s="187"/>
      <c r="AU1" s="12" t="s">
        <v>42</v>
      </c>
      <c r="AV1" s="12" t="s">
        <v>43</v>
      </c>
      <c r="AW1" s="12" t="s">
        <v>44</v>
      </c>
      <c r="AX1" s="12" t="s">
        <v>45</v>
      </c>
      <c r="AY1" s="12" t="s">
        <v>46</v>
      </c>
      <c r="AZ1" s="12" t="s">
        <v>47</v>
      </c>
      <c r="BA1" s="12" t="s">
        <v>48</v>
      </c>
    </row>
    <row r="2" spans="1:53" x14ac:dyDescent="0.25">
      <c r="A2" s="188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5" t="s">
        <v>3</v>
      </c>
      <c r="J2" s="5" t="s">
        <v>4</v>
      </c>
      <c r="K2" s="1" t="s">
        <v>2</v>
      </c>
      <c r="L2" s="5" t="s">
        <v>3</v>
      </c>
      <c r="M2" s="5" t="s">
        <v>4</v>
      </c>
      <c r="N2" s="1" t="s">
        <v>2</v>
      </c>
      <c r="O2" s="5" t="s">
        <v>3</v>
      </c>
      <c r="P2" s="5" t="s">
        <v>4</v>
      </c>
      <c r="Q2" s="1" t="s">
        <v>2</v>
      </c>
      <c r="R2" s="5" t="s">
        <v>3</v>
      </c>
      <c r="S2" s="5" t="s">
        <v>4</v>
      </c>
      <c r="T2" s="1" t="s">
        <v>2</v>
      </c>
      <c r="U2" s="5" t="s">
        <v>3</v>
      </c>
      <c r="V2" s="5" t="s">
        <v>4</v>
      </c>
      <c r="W2" s="1" t="s">
        <v>2</v>
      </c>
      <c r="X2" s="5" t="s">
        <v>3</v>
      </c>
      <c r="Y2" s="5" t="s">
        <v>4</v>
      </c>
      <c r="Z2" s="1" t="s">
        <v>2</v>
      </c>
      <c r="AA2" s="5" t="s">
        <v>3</v>
      </c>
      <c r="AB2" s="5" t="s">
        <v>4</v>
      </c>
      <c r="AC2" s="1" t="s">
        <v>2</v>
      </c>
      <c r="AD2" s="5" t="s">
        <v>3</v>
      </c>
      <c r="AE2" s="5" t="s">
        <v>4</v>
      </c>
      <c r="AF2" s="1" t="s">
        <v>2</v>
      </c>
      <c r="AG2" s="5" t="s">
        <v>3</v>
      </c>
      <c r="AH2" s="5" t="s">
        <v>4</v>
      </c>
      <c r="AI2" s="1" t="s">
        <v>2</v>
      </c>
      <c r="AJ2" s="5" t="s">
        <v>3</v>
      </c>
      <c r="AK2" s="5" t="s">
        <v>4</v>
      </c>
      <c r="AL2" s="1" t="s">
        <v>2</v>
      </c>
      <c r="AM2" s="5" t="s">
        <v>3</v>
      </c>
      <c r="AN2" s="5" t="s">
        <v>4</v>
      </c>
      <c r="AO2" s="1" t="s">
        <v>2</v>
      </c>
      <c r="AP2" s="5" t="s">
        <v>3</v>
      </c>
      <c r="AQ2" s="5" t="s">
        <v>4</v>
      </c>
      <c r="AR2" s="7" t="s">
        <v>2</v>
      </c>
      <c r="AS2" s="8" t="s">
        <v>3</v>
      </c>
      <c r="AT2" s="8" t="s">
        <v>4</v>
      </c>
    </row>
    <row r="3" spans="1:53" hidden="1" x14ac:dyDescent="0.25">
      <c r="A3" s="3" t="s">
        <v>5</v>
      </c>
      <c r="B3" s="2">
        <v>11</v>
      </c>
      <c r="C3" s="2">
        <v>7425</v>
      </c>
      <c r="D3" s="2">
        <f>IF(C3,C3/B3,0)</f>
        <v>675</v>
      </c>
      <c r="E3" s="4">
        <v>1</v>
      </c>
      <c r="F3" s="4">
        <v>425</v>
      </c>
      <c r="G3" s="4">
        <f>IF(F3,F3/E3,0)</f>
        <v>425</v>
      </c>
      <c r="H3" s="4">
        <v>3</v>
      </c>
      <c r="I3" s="6">
        <v>1425</v>
      </c>
      <c r="J3" s="6">
        <f>IF(I3,I3/H3,0)</f>
        <v>475</v>
      </c>
      <c r="K3" s="4"/>
      <c r="L3" s="6"/>
      <c r="M3" s="6">
        <f>IF(L3,L3/K3,0)</f>
        <v>0</v>
      </c>
      <c r="N3" s="4"/>
      <c r="O3" s="6"/>
      <c r="P3" s="6">
        <f>IF(O3,O3/N3,0)</f>
        <v>0</v>
      </c>
      <c r="Q3" s="4"/>
      <c r="R3" s="6"/>
      <c r="S3" s="6">
        <f>IF(R3,R3/Q3,0)</f>
        <v>0</v>
      </c>
      <c r="T3" s="4"/>
      <c r="U3" s="6"/>
      <c r="V3" s="6">
        <f>IF(U3,U3/T3,0)</f>
        <v>0</v>
      </c>
      <c r="W3" s="4"/>
      <c r="X3" s="6"/>
      <c r="Y3" s="6">
        <f>IF(X3,X3/W3,0)</f>
        <v>0</v>
      </c>
      <c r="Z3" s="4"/>
      <c r="AA3" s="6"/>
      <c r="AB3" s="6">
        <f>IF(AA3,AA3/Z3,0)</f>
        <v>0</v>
      </c>
      <c r="AC3" s="4"/>
      <c r="AD3" s="6"/>
      <c r="AE3" s="6">
        <f>IF(AD3,AD3/AC3,0)</f>
        <v>0</v>
      </c>
      <c r="AF3" s="4"/>
      <c r="AG3" s="6"/>
      <c r="AH3" s="6">
        <f>IF(AG3,AG3/AF3,0)</f>
        <v>0</v>
      </c>
      <c r="AI3" s="4"/>
      <c r="AJ3" s="6"/>
      <c r="AK3" s="6">
        <f>IF(AJ3,AJ3/AI3,0)</f>
        <v>0</v>
      </c>
      <c r="AL3" s="4"/>
      <c r="AM3" s="6"/>
      <c r="AN3" s="6">
        <f>IF(AM3,AM3/AL3,0)</f>
        <v>0</v>
      </c>
      <c r="AO3" s="4"/>
      <c r="AP3" s="6"/>
      <c r="AQ3" s="6">
        <f>IF(AP3,AP3/AO3,0)</f>
        <v>0</v>
      </c>
      <c r="AR3" s="9">
        <f>H3+K3+N3+Q3+T3+W3+Z3+AC3+AF3+AI3+AL3+AO3</f>
        <v>3</v>
      </c>
      <c r="AS3" s="10">
        <f>I3+L3+O3+R3+U3+X3+AA3+AD3+AG3+AJ3+AM3+AP3</f>
        <v>1425</v>
      </c>
      <c r="AT3" s="10">
        <f>IF(AS3,AS3/AR3,0)</f>
        <v>475</v>
      </c>
      <c r="AV3" s="22"/>
    </row>
    <row r="4" spans="1:53" hidden="1" x14ac:dyDescent="0.25">
      <c r="A4" s="3" t="s">
        <v>6</v>
      </c>
      <c r="B4" s="2">
        <v>1</v>
      </c>
      <c r="C4" s="2">
        <v>700</v>
      </c>
      <c r="D4" s="2">
        <f t="shared" ref="D4:D30" si="0">IF(C4,C4/B4,0)</f>
        <v>700</v>
      </c>
      <c r="E4" s="4">
        <v>1</v>
      </c>
      <c r="F4" s="4">
        <v>700</v>
      </c>
      <c r="G4" s="4">
        <f t="shared" ref="G4:G30" si="1">IF(F4,F4/E4,0)</f>
        <v>700</v>
      </c>
      <c r="H4" s="4"/>
      <c r="I4" s="6"/>
      <c r="J4" s="6">
        <f t="shared" ref="J4:J30" si="2">IF(I4,I4/H4,0)</f>
        <v>0</v>
      </c>
      <c r="K4" s="4">
        <v>1</v>
      </c>
      <c r="L4" s="6">
        <v>450</v>
      </c>
      <c r="M4" s="6">
        <f t="shared" ref="M4:M30" si="3">IF(L4,L4/K4,0)</f>
        <v>450</v>
      </c>
      <c r="N4" s="4">
        <v>1</v>
      </c>
      <c r="O4" s="6">
        <v>450</v>
      </c>
      <c r="P4" s="6">
        <f t="shared" ref="P4:P30" si="4">IF(O4,O4/N4,0)</f>
        <v>450</v>
      </c>
      <c r="Q4" s="4"/>
      <c r="R4" s="6"/>
      <c r="S4" s="6">
        <f t="shared" ref="S4:S30" si="5">IF(R4,R4/Q4,0)</f>
        <v>0</v>
      </c>
      <c r="T4" s="4"/>
      <c r="U4" s="6"/>
      <c r="V4" s="6">
        <f t="shared" ref="V4:V30" si="6">IF(U4,U4/T4,0)</f>
        <v>0</v>
      </c>
      <c r="W4" s="4"/>
      <c r="X4" s="6"/>
      <c r="Y4" s="6">
        <f t="shared" ref="Y4:Y30" si="7">IF(X4,X4/W4,0)</f>
        <v>0</v>
      </c>
      <c r="Z4" s="4"/>
      <c r="AA4" s="6"/>
      <c r="AB4" s="6">
        <f t="shared" ref="AB4:AB30" si="8">IF(AA4,AA4/Z4,0)</f>
        <v>0</v>
      </c>
      <c r="AC4" s="4"/>
      <c r="AD4" s="6"/>
      <c r="AE4" s="6">
        <f t="shared" ref="AE4:AE30" si="9">IF(AD4,AD4/AC4,0)</f>
        <v>0</v>
      </c>
      <c r="AF4" s="4"/>
      <c r="AG4" s="6"/>
      <c r="AH4" s="6">
        <f t="shared" ref="AH4:AH30" si="10">IF(AG4,AG4/AF4,0)</f>
        <v>0</v>
      </c>
      <c r="AI4" s="4"/>
      <c r="AJ4" s="6"/>
      <c r="AK4" s="6">
        <f t="shared" ref="AK4:AK30" si="11">IF(AJ4,AJ4/AI4,0)</f>
        <v>0</v>
      </c>
      <c r="AL4" s="4"/>
      <c r="AM4" s="6"/>
      <c r="AN4" s="6">
        <f t="shared" ref="AN4:AN30" si="12">IF(AM4,AM4/AL4,0)</f>
        <v>0</v>
      </c>
      <c r="AO4" s="4"/>
      <c r="AP4" s="6"/>
      <c r="AQ4" s="6">
        <f t="shared" ref="AQ4:AQ30" si="13">IF(AP4,AP4/AO4,0)</f>
        <v>0</v>
      </c>
      <c r="AR4" s="9">
        <f t="shared" ref="AR4:AS30" si="14">H4+K4+N4+Q4+T4+W4+Z4+AC4+AF4+AI4+AL4+AO4</f>
        <v>2</v>
      </c>
      <c r="AS4" s="10">
        <f t="shared" si="14"/>
        <v>900</v>
      </c>
      <c r="AT4" s="10">
        <f t="shared" ref="AT4:AT30" si="15">IF(AS4,AS4/AR4,0)</f>
        <v>450</v>
      </c>
      <c r="AV4" s="23"/>
      <c r="AW4" s="22"/>
    </row>
    <row r="5" spans="1:53" x14ac:dyDescent="0.25">
      <c r="A5" s="3" t="s">
        <v>7</v>
      </c>
      <c r="B5" s="2">
        <v>71</v>
      </c>
      <c r="C5" s="2">
        <v>41550</v>
      </c>
      <c r="D5" s="2">
        <f t="shared" si="0"/>
        <v>585.21126760563379</v>
      </c>
      <c r="E5" s="4">
        <v>28</v>
      </c>
      <c r="F5" s="4">
        <v>12225</v>
      </c>
      <c r="G5" s="4">
        <f t="shared" si="1"/>
        <v>436.60714285714283</v>
      </c>
      <c r="H5" s="4">
        <v>10</v>
      </c>
      <c r="I5" s="6">
        <v>4750</v>
      </c>
      <c r="J5" s="6">
        <f t="shared" si="2"/>
        <v>475</v>
      </c>
      <c r="K5" s="4">
        <v>2</v>
      </c>
      <c r="L5" s="6">
        <f>2150-1300</f>
        <v>850</v>
      </c>
      <c r="M5" s="6">
        <f t="shared" si="3"/>
        <v>425</v>
      </c>
      <c r="N5" s="4">
        <v>3</v>
      </c>
      <c r="O5" s="6">
        <f>2950-(600*3)</f>
        <v>1150</v>
      </c>
      <c r="P5" s="6">
        <f t="shared" si="4"/>
        <v>383.33333333333331</v>
      </c>
      <c r="Q5" s="4">
        <v>5</v>
      </c>
      <c r="R5" s="6">
        <f>4900</f>
        <v>4900</v>
      </c>
      <c r="S5" s="6">
        <f t="shared" si="5"/>
        <v>980</v>
      </c>
      <c r="T5" s="4">
        <v>3</v>
      </c>
      <c r="U5" s="6">
        <f>4450</f>
        <v>4450</v>
      </c>
      <c r="V5" s="6">
        <f t="shared" si="6"/>
        <v>1483.3333333333333</v>
      </c>
      <c r="W5" s="4">
        <v>21</v>
      </c>
      <c r="X5" s="6">
        <f>20125</f>
        <v>20125</v>
      </c>
      <c r="Y5" s="6">
        <f t="shared" si="7"/>
        <v>958.33333333333337</v>
      </c>
      <c r="Z5" s="4">
        <v>10</v>
      </c>
      <c r="AA5" s="6">
        <v>11620</v>
      </c>
      <c r="AB5" s="6">
        <f t="shared" si="8"/>
        <v>1162</v>
      </c>
      <c r="AC5" s="4"/>
      <c r="AD5" s="6"/>
      <c r="AE5" s="6">
        <f t="shared" si="9"/>
        <v>0</v>
      </c>
      <c r="AF5" s="4"/>
      <c r="AG5" s="6"/>
      <c r="AH5" s="6">
        <f t="shared" si="10"/>
        <v>0</v>
      </c>
      <c r="AI5" s="4"/>
      <c r="AJ5" s="6"/>
      <c r="AK5" s="6">
        <f t="shared" si="11"/>
        <v>0</v>
      </c>
      <c r="AL5" s="4"/>
      <c r="AM5" s="6"/>
      <c r="AN5" s="6">
        <f t="shared" si="12"/>
        <v>0</v>
      </c>
      <c r="AO5" s="4"/>
      <c r="AP5" s="6"/>
      <c r="AQ5" s="6">
        <f t="shared" si="13"/>
        <v>0</v>
      </c>
      <c r="AR5" s="9">
        <f t="shared" si="14"/>
        <v>54</v>
      </c>
      <c r="AS5" s="10">
        <f t="shared" si="14"/>
        <v>47845</v>
      </c>
      <c r="AT5" s="10">
        <f t="shared" si="15"/>
        <v>886.01851851851848</v>
      </c>
      <c r="AV5" s="23">
        <f>(M5-J5)/J5*100</f>
        <v>-10.526315789473683</v>
      </c>
      <c r="AW5" s="22">
        <f>(P5-M5)/M5*100</f>
        <v>-9.8039215686274552</v>
      </c>
      <c r="AX5" s="23">
        <f>(S5-P5)/P5*100</f>
        <v>155.6521739130435</v>
      </c>
      <c r="AY5" s="23">
        <f>(V5-S5)/S5*100</f>
        <v>51.360544217687064</v>
      </c>
      <c r="AZ5" s="23">
        <f>(Y5-V5)/V5*100</f>
        <v>-35.393258426966284</v>
      </c>
      <c r="BA5" s="23">
        <f>(AB5-Y5)/Y5*100</f>
        <v>21.252173913043475</v>
      </c>
    </row>
    <row r="6" spans="1:53" hidden="1" x14ac:dyDescent="0.25">
      <c r="A6" s="3" t="s">
        <v>8</v>
      </c>
      <c r="B6" s="2">
        <v>43</v>
      </c>
      <c r="C6" s="2">
        <v>14505</v>
      </c>
      <c r="D6" s="2">
        <f t="shared" si="0"/>
        <v>337.32558139534882</v>
      </c>
      <c r="E6" s="4">
        <v>3</v>
      </c>
      <c r="F6" s="4">
        <v>105</v>
      </c>
      <c r="G6" s="4">
        <f t="shared" si="1"/>
        <v>35</v>
      </c>
      <c r="H6" s="4"/>
      <c r="I6" s="6"/>
      <c r="J6" s="6">
        <f t="shared" si="2"/>
        <v>0</v>
      </c>
      <c r="K6" s="4">
        <v>2</v>
      </c>
      <c r="L6" s="6">
        <v>300</v>
      </c>
      <c r="M6" s="6">
        <f t="shared" si="3"/>
        <v>150</v>
      </c>
      <c r="N6" s="4"/>
      <c r="O6" s="6"/>
      <c r="P6" s="6">
        <f t="shared" si="4"/>
        <v>0</v>
      </c>
      <c r="Q6" s="4">
        <v>1</v>
      </c>
      <c r="R6" s="6">
        <v>75</v>
      </c>
      <c r="S6" s="6">
        <f t="shared" si="5"/>
        <v>75</v>
      </c>
      <c r="T6" s="4"/>
      <c r="U6" s="6"/>
      <c r="V6" s="6">
        <f t="shared" si="6"/>
        <v>0</v>
      </c>
      <c r="W6" s="4"/>
      <c r="X6" s="6"/>
      <c r="Y6" s="6">
        <f t="shared" si="7"/>
        <v>0</v>
      </c>
      <c r="Z6" s="4"/>
      <c r="AA6" s="6"/>
      <c r="AB6" s="6">
        <f t="shared" si="8"/>
        <v>0</v>
      </c>
      <c r="AC6" s="4"/>
      <c r="AD6" s="6"/>
      <c r="AE6" s="6">
        <f t="shared" si="9"/>
        <v>0</v>
      </c>
      <c r="AF6" s="4"/>
      <c r="AG6" s="6"/>
      <c r="AH6" s="6">
        <f t="shared" si="10"/>
        <v>0</v>
      </c>
      <c r="AI6" s="4"/>
      <c r="AJ6" s="6"/>
      <c r="AK6" s="6">
        <f t="shared" si="11"/>
        <v>0</v>
      </c>
      <c r="AL6" s="4"/>
      <c r="AM6" s="6"/>
      <c r="AN6" s="6">
        <f t="shared" si="12"/>
        <v>0</v>
      </c>
      <c r="AO6" s="4"/>
      <c r="AP6" s="6"/>
      <c r="AQ6" s="6">
        <f t="shared" si="13"/>
        <v>0</v>
      </c>
      <c r="AR6" s="9">
        <f t="shared" si="14"/>
        <v>3</v>
      </c>
      <c r="AS6" s="10">
        <f t="shared" si="14"/>
        <v>375</v>
      </c>
      <c r="AT6" s="10">
        <f t="shared" si="15"/>
        <v>125</v>
      </c>
      <c r="AV6" s="23"/>
      <c r="AX6" s="23"/>
    </row>
    <row r="7" spans="1:53" hidden="1" x14ac:dyDescent="0.25">
      <c r="A7" s="3" t="s">
        <v>9</v>
      </c>
      <c r="B7" s="2">
        <v>32</v>
      </c>
      <c r="C7" s="2">
        <v>124350</v>
      </c>
      <c r="D7" s="2">
        <f t="shared" si="0"/>
        <v>3885.9375</v>
      </c>
      <c r="E7" s="4">
        <v>8</v>
      </c>
      <c r="F7" s="4">
        <v>27200</v>
      </c>
      <c r="G7" s="4">
        <f t="shared" si="1"/>
        <v>3400</v>
      </c>
      <c r="H7" s="4">
        <v>2</v>
      </c>
      <c r="I7" s="6">
        <v>7100</v>
      </c>
      <c r="J7" s="6">
        <f t="shared" si="2"/>
        <v>3550</v>
      </c>
      <c r="K7" s="4"/>
      <c r="L7" s="6"/>
      <c r="M7" s="6">
        <f t="shared" si="3"/>
        <v>0</v>
      </c>
      <c r="N7" s="4">
        <v>3</v>
      </c>
      <c r="O7" s="6">
        <v>9600</v>
      </c>
      <c r="P7" s="6">
        <f t="shared" si="4"/>
        <v>3200</v>
      </c>
      <c r="Q7" s="4">
        <v>1</v>
      </c>
      <c r="R7" s="6">
        <v>3235</v>
      </c>
      <c r="S7" s="6">
        <f t="shared" si="5"/>
        <v>3235</v>
      </c>
      <c r="T7" s="4">
        <v>1</v>
      </c>
      <c r="U7" s="6">
        <v>3235</v>
      </c>
      <c r="V7" s="6">
        <f t="shared" si="6"/>
        <v>3235</v>
      </c>
      <c r="W7" s="4">
        <v>1</v>
      </c>
      <c r="X7" s="6">
        <v>3235</v>
      </c>
      <c r="Y7" s="6">
        <f t="shared" si="7"/>
        <v>3235</v>
      </c>
      <c r="Z7" s="4">
        <v>1</v>
      </c>
      <c r="AA7" s="6">
        <v>3375</v>
      </c>
      <c r="AB7" s="6">
        <f t="shared" si="8"/>
        <v>3375</v>
      </c>
      <c r="AC7" s="4"/>
      <c r="AD7" s="6"/>
      <c r="AE7" s="6">
        <f t="shared" si="9"/>
        <v>0</v>
      </c>
      <c r="AF7" s="4"/>
      <c r="AG7" s="6"/>
      <c r="AH7" s="6">
        <f t="shared" si="10"/>
        <v>0</v>
      </c>
      <c r="AI7" s="4"/>
      <c r="AJ7" s="6"/>
      <c r="AK7" s="6">
        <f t="shared" si="11"/>
        <v>0</v>
      </c>
      <c r="AL7" s="4"/>
      <c r="AM7" s="6"/>
      <c r="AN7" s="6">
        <f t="shared" si="12"/>
        <v>0</v>
      </c>
      <c r="AO7" s="4"/>
      <c r="AP7" s="6"/>
      <c r="AQ7" s="6">
        <f t="shared" si="13"/>
        <v>0</v>
      </c>
      <c r="AR7" s="9">
        <f t="shared" si="14"/>
        <v>9</v>
      </c>
      <c r="AS7" s="10">
        <f t="shared" si="14"/>
        <v>29780</v>
      </c>
      <c r="AT7" s="10">
        <f t="shared" si="15"/>
        <v>3308.8888888888887</v>
      </c>
      <c r="AW7" s="22"/>
      <c r="AX7" s="23">
        <f t="shared" ref="AX7" si="16">(S7-P7)/P7*100</f>
        <v>1.09375</v>
      </c>
      <c r="AY7" s="23"/>
      <c r="AZ7" s="23">
        <f>(Y7-V7)/V7*100</f>
        <v>0</v>
      </c>
      <c r="BA7" s="23">
        <f t="shared" ref="BA7" si="17">(AB7-Y7)/Y7*100</f>
        <v>4.327666151468315</v>
      </c>
    </row>
    <row r="8" spans="1:53" hidden="1" x14ac:dyDescent="0.25">
      <c r="A8" s="3" t="s">
        <v>10</v>
      </c>
      <c r="B8" s="2">
        <v>0</v>
      </c>
      <c r="C8" s="2">
        <v>0</v>
      </c>
      <c r="D8" s="2">
        <f t="shared" si="0"/>
        <v>0</v>
      </c>
      <c r="E8" s="4">
        <v>0</v>
      </c>
      <c r="F8" s="4">
        <v>0</v>
      </c>
      <c r="G8" s="4">
        <f t="shared" si="1"/>
        <v>0</v>
      </c>
      <c r="H8" s="4">
        <v>0</v>
      </c>
      <c r="I8" s="6">
        <v>0</v>
      </c>
      <c r="J8" s="6">
        <f t="shared" si="2"/>
        <v>0</v>
      </c>
      <c r="K8" s="4">
        <v>0</v>
      </c>
      <c r="L8" s="6">
        <v>0</v>
      </c>
      <c r="M8" s="6">
        <f t="shared" si="3"/>
        <v>0</v>
      </c>
      <c r="N8" s="4">
        <v>0</v>
      </c>
      <c r="O8" s="6">
        <v>0</v>
      </c>
      <c r="P8" s="6">
        <f t="shared" si="4"/>
        <v>0</v>
      </c>
      <c r="Q8" s="4">
        <v>0</v>
      </c>
      <c r="R8" s="6">
        <v>0</v>
      </c>
      <c r="S8" s="6">
        <f t="shared" si="5"/>
        <v>0</v>
      </c>
      <c r="T8" s="4">
        <v>1</v>
      </c>
      <c r="U8" s="6">
        <v>3500</v>
      </c>
      <c r="V8" s="6">
        <f t="shared" si="6"/>
        <v>3500</v>
      </c>
      <c r="W8" s="4"/>
      <c r="X8" s="6"/>
      <c r="Y8" s="6">
        <f t="shared" si="7"/>
        <v>0</v>
      </c>
      <c r="Z8" s="4">
        <v>1</v>
      </c>
      <c r="AA8" s="6">
        <v>3500</v>
      </c>
      <c r="AB8" s="6">
        <f t="shared" si="8"/>
        <v>3500</v>
      </c>
      <c r="AC8" s="4"/>
      <c r="AD8" s="6"/>
      <c r="AE8" s="6">
        <f t="shared" si="9"/>
        <v>0</v>
      </c>
      <c r="AF8" s="4"/>
      <c r="AG8" s="6"/>
      <c r="AH8" s="6">
        <f t="shared" si="10"/>
        <v>0</v>
      </c>
      <c r="AI8" s="4"/>
      <c r="AJ8" s="6"/>
      <c r="AK8" s="6">
        <f t="shared" si="11"/>
        <v>0</v>
      </c>
      <c r="AL8" s="4"/>
      <c r="AM8" s="6"/>
      <c r="AN8" s="6">
        <f t="shared" si="12"/>
        <v>0</v>
      </c>
      <c r="AO8" s="4"/>
      <c r="AP8" s="6"/>
      <c r="AQ8" s="6">
        <f t="shared" si="13"/>
        <v>0</v>
      </c>
      <c r="AR8" s="9">
        <f t="shared" si="14"/>
        <v>2</v>
      </c>
      <c r="AS8" s="10">
        <f t="shared" si="14"/>
        <v>7000</v>
      </c>
      <c r="AT8" s="10">
        <f t="shared" si="15"/>
        <v>3500</v>
      </c>
      <c r="AY8" s="23"/>
      <c r="BA8" s="23"/>
    </row>
    <row r="9" spans="1:53" hidden="1" x14ac:dyDescent="0.25">
      <c r="A9" s="3" t="s">
        <v>11</v>
      </c>
      <c r="B9" s="2">
        <v>44</v>
      </c>
      <c r="C9" s="2">
        <v>30675</v>
      </c>
      <c r="D9" s="2">
        <f t="shared" si="0"/>
        <v>697.15909090909088</v>
      </c>
      <c r="E9" s="4">
        <v>10</v>
      </c>
      <c r="F9" s="4">
        <v>4000</v>
      </c>
      <c r="G9" s="4">
        <f t="shared" si="1"/>
        <v>400</v>
      </c>
      <c r="H9" s="4"/>
      <c r="I9" s="6"/>
      <c r="J9" s="6">
        <f t="shared" si="2"/>
        <v>0</v>
      </c>
      <c r="K9" s="4"/>
      <c r="L9" s="6"/>
      <c r="M9" s="6">
        <f t="shared" si="3"/>
        <v>0</v>
      </c>
      <c r="N9" s="4"/>
      <c r="O9" s="6"/>
      <c r="P9" s="6">
        <f t="shared" si="4"/>
        <v>0</v>
      </c>
      <c r="Q9" s="4"/>
      <c r="R9" s="6"/>
      <c r="S9" s="6">
        <f t="shared" si="5"/>
        <v>0</v>
      </c>
      <c r="T9" s="4"/>
      <c r="U9" s="6"/>
      <c r="V9" s="6">
        <f t="shared" si="6"/>
        <v>0</v>
      </c>
      <c r="W9" s="4"/>
      <c r="X9" s="6"/>
      <c r="Y9" s="6">
        <f t="shared" si="7"/>
        <v>0</v>
      </c>
      <c r="Z9" s="4"/>
      <c r="AA9" s="6"/>
      <c r="AB9" s="6">
        <f t="shared" si="8"/>
        <v>0</v>
      </c>
      <c r="AC9" s="4"/>
      <c r="AD9" s="6"/>
      <c r="AE9" s="6">
        <f t="shared" si="9"/>
        <v>0</v>
      </c>
      <c r="AF9" s="4"/>
      <c r="AG9" s="6"/>
      <c r="AH9" s="6">
        <f t="shared" si="10"/>
        <v>0</v>
      </c>
      <c r="AI9" s="4"/>
      <c r="AJ9" s="6"/>
      <c r="AK9" s="6">
        <f t="shared" si="11"/>
        <v>0</v>
      </c>
      <c r="AL9" s="4"/>
      <c r="AM9" s="6"/>
      <c r="AN9" s="6">
        <f t="shared" si="12"/>
        <v>0</v>
      </c>
      <c r="AO9" s="4"/>
      <c r="AP9" s="6"/>
      <c r="AQ9" s="6">
        <f t="shared" si="13"/>
        <v>0</v>
      </c>
      <c r="AR9" s="9">
        <f t="shared" si="14"/>
        <v>0</v>
      </c>
      <c r="AS9" s="10">
        <f t="shared" si="14"/>
        <v>0</v>
      </c>
      <c r="AT9" s="10">
        <f t="shared" si="15"/>
        <v>0</v>
      </c>
    </row>
    <row r="10" spans="1:53" hidden="1" x14ac:dyDescent="0.25">
      <c r="A10" s="3" t="s">
        <v>12</v>
      </c>
      <c r="B10" s="2">
        <v>0</v>
      </c>
      <c r="C10" s="2">
        <v>0</v>
      </c>
      <c r="D10" s="2">
        <f t="shared" si="0"/>
        <v>0</v>
      </c>
      <c r="E10" s="4">
        <v>0</v>
      </c>
      <c r="F10" s="4">
        <v>0</v>
      </c>
      <c r="G10" s="4">
        <f t="shared" si="1"/>
        <v>0</v>
      </c>
      <c r="H10" s="4"/>
      <c r="I10" s="6"/>
      <c r="J10" s="6">
        <f t="shared" si="2"/>
        <v>0</v>
      </c>
      <c r="K10" s="4"/>
      <c r="L10" s="6"/>
      <c r="M10" s="6">
        <f t="shared" si="3"/>
        <v>0</v>
      </c>
      <c r="N10" s="4"/>
      <c r="O10" s="6"/>
      <c r="P10" s="6">
        <f t="shared" si="4"/>
        <v>0</v>
      </c>
      <c r="Q10" s="4"/>
      <c r="R10" s="6"/>
      <c r="S10" s="6">
        <f t="shared" si="5"/>
        <v>0</v>
      </c>
      <c r="T10" s="4"/>
      <c r="U10" s="6"/>
      <c r="V10" s="6">
        <f t="shared" si="6"/>
        <v>0</v>
      </c>
      <c r="W10" s="4"/>
      <c r="X10" s="6"/>
      <c r="Y10" s="6">
        <f t="shared" si="7"/>
        <v>0</v>
      </c>
      <c r="Z10" s="4"/>
      <c r="AA10" s="6"/>
      <c r="AB10" s="6">
        <f t="shared" si="8"/>
        <v>0</v>
      </c>
      <c r="AC10" s="4"/>
      <c r="AD10" s="6"/>
      <c r="AE10" s="6">
        <f t="shared" si="9"/>
        <v>0</v>
      </c>
      <c r="AF10" s="4"/>
      <c r="AG10" s="6"/>
      <c r="AH10" s="6">
        <f t="shared" si="10"/>
        <v>0</v>
      </c>
      <c r="AI10" s="4"/>
      <c r="AJ10" s="6"/>
      <c r="AK10" s="6">
        <f t="shared" si="11"/>
        <v>0</v>
      </c>
      <c r="AL10" s="4"/>
      <c r="AM10" s="6"/>
      <c r="AN10" s="6">
        <f t="shared" si="12"/>
        <v>0</v>
      </c>
      <c r="AO10" s="4"/>
      <c r="AP10" s="6"/>
      <c r="AQ10" s="6">
        <f t="shared" si="13"/>
        <v>0</v>
      </c>
      <c r="AR10" s="9">
        <f t="shared" si="14"/>
        <v>0</v>
      </c>
      <c r="AS10" s="10">
        <f t="shared" si="14"/>
        <v>0</v>
      </c>
      <c r="AT10" s="10">
        <f t="shared" si="15"/>
        <v>0</v>
      </c>
    </row>
    <row r="11" spans="1:53" hidden="1" x14ac:dyDescent="0.25">
      <c r="A11" s="3" t="s">
        <v>13</v>
      </c>
      <c r="B11" s="2">
        <v>1</v>
      </c>
      <c r="C11" s="2">
        <v>375</v>
      </c>
      <c r="D11" s="2">
        <f t="shared" si="0"/>
        <v>375</v>
      </c>
      <c r="E11" s="4">
        <v>1</v>
      </c>
      <c r="F11" s="4">
        <v>375</v>
      </c>
      <c r="G11" s="4">
        <f t="shared" si="1"/>
        <v>375</v>
      </c>
      <c r="H11" s="4"/>
      <c r="I11" s="6"/>
      <c r="J11" s="6">
        <f t="shared" si="2"/>
        <v>0</v>
      </c>
      <c r="K11" s="4">
        <v>1</v>
      </c>
      <c r="L11" s="6">
        <v>400</v>
      </c>
      <c r="M11" s="6">
        <f t="shared" si="3"/>
        <v>400</v>
      </c>
      <c r="N11" s="4"/>
      <c r="O11" s="6"/>
      <c r="P11" s="6">
        <f t="shared" si="4"/>
        <v>0</v>
      </c>
      <c r="Q11" s="4"/>
      <c r="R11" s="6"/>
      <c r="S11" s="6">
        <f t="shared" si="5"/>
        <v>0</v>
      </c>
      <c r="T11" s="4"/>
      <c r="U11" s="6"/>
      <c r="V11" s="6">
        <f t="shared" si="6"/>
        <v>0</v>
      </c>
      <c r="W11" s="4"/>
      <c r="X11" s="6"/>
      <c r="Y11" s="6">
        <f t="shared" si="7"/>
        <v>0</v>
      </c>
      <c r="Z11" s="4"/>
      <c r="AA11" s="6"/>
      <c r="AB11" s="6">
        <f t="shared" si="8"/>
        <v>0</v>
      </c>
      <c r="AC11" s="4"/>
      <c r="AD11" s="6"/>
      <c r="AE11" s="6">
        <f t="shared" si="9"/>
        <v>0</v>
      </c>
      <c r="AF11" s="4"/>
      <c r="AG11" s="6"/>
      <c r="AH11" s="6">
        <f t="shared" si="10"/>
        <v>0</v>
      </c>
      <c r="AI11" s="4"/>
      <c r="AJ11" s="6"/>
      <c r="AK11" s="6">
        <f t="shared" si="11"/>
        <v>0</v>
      </c>
      <c r="AL11" s="4"/>
      <c r="AM11" s="6"/>
      <c r="AN11" s="6">
        <f t="shared" si="12"/>
        <v>0</v>
      </c>
      <c r="AO11" s="4"/>
      <c r="AP11" s="6"/>
      <c r="AQ11" s="6">
        <f t="shared" si="13"/>
        <v>0</v>
      </c>
      <c r="AR11" s="9">
        <f t="shared" si="14"/>
        <v>1</v>
      </c>
      <c r="AS11" s="10">
        <f t="shared" si="14"/>
        <v>400</v>
      </c>
      <c r="AT11" s="10">
        <f t="shared" si="15"/>
        <v>400</v>
      </c>
      <c r="AV11" s="23"/>
    </row>
    <row r="12" spans="1:53" hidden="1" x14ac:dyDescent="0.25">
      <c r="A12" s="3" t="s">
        <v>14</v>
      </c>
      <c r="B12" s="2">
        <v>3</v>
      </c>
      <c r="C12" s="2">
        <v>2300</v>
      </c>
      <c r="D12" s="2">
        <f t="shared" si="0"/>
        <v>766.66666666666663</v>
      </c>
      <c r="E12" s="4">
        <v>0</v>
      </c>
      <c r="F12" s="4">
        <v>0</v>
      </c>
      <c r="G12" s="4">
        <f t="shared" si="1"/>
        <v>0</v>
      </c>
      <c r="H12" s="4"/>
      <c r="I12" s="6"/>
      <c r="J12" s="6">
        <f t="shared" si="2"/>
        <v>0</v>
      </c>
      <c r="K12" s="4"/>
      <c r="L12" s="6"/>
      <c r="M12" s="6">
        <f t="shared" si="3"/>
        <v>0</v>
      </c>
      <c r="N12" s="4"/>
      <c r="O12" s="6"/>
      <c r="P12" s="6">
        <f t="shared" si="4"/>
        <v>0</v>
      </c>
      <c r="Q12" s="4"/>
      <c r="R12" s="6"/>
      <c r="S12" s="6">
        <f t="shared" si="5"/>
        <v>0</v>
      </c>
      <c r="T12" s="4"/>
      <c r="U12" s="6"/>
      <c r="V12" s="6">
        <f t="shared" si="6"/>
        <v>0</v>
      </c>
      <c r="W12" s="4"/>
      <c r="X12" s="6"/>
      <c r="Y12" s="6">
        <f t="shared" si="7"/>
        <v>0</v>
      </c>
      <c r="Z12" s="4"/>
      <c r="AA12" s="6"/>
      <c r="AB12" s="6">
        <f t="shared" si="8"/>
        <v>0</v>
      </c>
      <c r="AC12" s="4"/>
      <c r="AD12" s="6"/>
      <c r="AE12" s="6">
        <f t="shared" si="9"/>
        <v>0</v>
      </c>
      <c r="AF12" s="4"/>
      <c r="AG12" s="6"/>
      <c r="AH12" s="6">
        <f t="shared" si="10"/>
        <v>0</v>
      </c>
      <c r="AI12" s="4"/>
      <c r="AJ12" s="6"/>
      <c r="AK12" s="6">
        <f t="shared" si="11"/>
        <v>0</v>
      </c>
      <c r="AL12" s="4"/>
      <c r="AM12" s="6"/>
      <c r="AN12" s="6">
        <f t="shared" si="12"/>
        <v>0</v>
      </c>
      <c r="AO12" s="4"/>
      <c r="AP12" s="6"/>
      <c r="AQ12" s="6">
        <f t="shared" si="13"/>
        <v>0</v>
      </c>
      <c r="AR12" s="9">
        <f t="shared" si="14"/>
        <v>0</v>
      </c>
      <c r="AS12" s="10">
        <f t="shared" si="14"/>
        <v>0</v>
      </c>
      <c r="AT12" s="10">
        <f t="shared" si="15"/>
        <v>0</v>
      </c>
    </row>
    <row r="13" spans="1:53" hidden="1" x14ac:dyDescent="0.25">
      <c r="A13" s="3" t="s">
        <v>15</v>
      </c>
      <c r="B13" s="2">
        <v>30</v>
      </c>
      <c r="C13" s="2">
        <v>14900</v>
      </c>
      <c r="D13" s="2">
        <f t="shared" si="0"/>
        <v>496.66666666666669</v>
      </c>
      <c r="E13" s="4">
        <v>0</v>
      </c>
      <c r="F13" s="4">
        <v>0</v>
      </c>
      <c r="G13" s="4">
        <f t="shared" si="1"/>
        <v>0</v>
      </c>
      <c r="H13" s="4"/>
      <c r="I13" s="6"/>
      <c r="J13" s="6">
        <f t="shared" si="2"/>
        <v>0</v>
      </c>
      <c r="K13" s="4"/>
      <c r="L13" s="6"/>
      <c r="M13" s="6">
        <f t="shared" si="3"/>
        <v>0</v>
      </c>
      <c r="N13" s="4"/>
      <c r="O13" s="6"/>
      <c r="P13" s="6">
        <f t="shared" si="4"/>
        <v>0</v>
      </c>
      <c r="Q13" s="4"/>
      <c r="R13" s="6"/>
      <c r="S13" s="6">
        <f t="shared" si="5"/>
        <v>0</v>
      </c>
      <c r="T13" s="4"/>
      <c r="U13" s="6"/>
      <c r="V13" s="6">
        <f t="shared" si="6"/>
        <v>0</v>
      </c>
      <c r="W13" s="4"/>
      <c r="X13" s="6"/>
      <c r="Y13" s="6">
        <f t="shared" si="7"/>
        <v>0</v>
      </c>
      <c r="Z13" s="4"/>
      <c r="AA13" s="6"/>
      <c r="AB13" s="6">
        <f t="shared" si="8"/>
        <v>0</v>
      </c>
      <c r="AC13" s="4"/>
      <c r="AD13" s="6"/>
      <c r="AE13" s="6">
        <f t="shared" si="9"/>
        <v>0</v>
      </c>
      <c r="AF13" s="4"/>
      <c r="AG13" s="6"/>
      <c r="AH13" s="6">
        <f t="shared" si="10"/>
        <v>0</v>
      </c>
      <c r="AI13" s="4"/>
      <c r="AJ13" s="6"/>
      <c r="AK13" s="6">
        <f t="shared" si="11"/>
        <v>0</v>
      </c>
      <c r="AL13" s="4"/>
      <c r="AM13" s="6"/>
      <c r="AN13" s="6">
        <f t="shared" si="12"/>
        <v>0</v>
      </c>
      <c r="AO13" s="4"/>
      <c r="AP13" s="6"/>
      <c r="AQ13" s="6">
        <f t="shared" si="13"/>
        <v>0</v>
      </c>
      <c r="AR13" s="9">
        <f t="shared" si="14"/>
        <v>0</v>
      </c>
      <c r="AS13" s="10">
        <f t="shared" si="14"/>
        <v>0</v>
      </c>
      <c r="AT13" s="10">
        <f t="shared" si="15"/>
        <v>0</v>
      </c>
    </row>
    <row r="14" spans="1:53" hidden="1" x14ac:dyDescent="0.25">
      <c r="A14" s="3" t="s">
        <v>16</v>
      </c>
      <c r="B14" s="2">
        <v>30</v>
      </c>
      <c r="C14" s="2">
        <v>18500</v>
      </c>
      <c r="D14" s="2">
        <f t="shared" si="0"/>
        <v>616.66666666666663</v>
      </c>
      <c r="E14" s="4">
        <v>13</v>
      </c>
      <c r="F14" s="4">
        <v>7200</v>
      </c>
      <c r="G14" s="4">
        <f t="shared" si="1"/>
        <v>553.84615384615381</v>
      </c>
      <c r="H14" s="4">
        <v>6</v>
      </c>
      <c r="I14" s="6">
        <v>2700</v>
      </c>
      <c r="J14" s="6">
        <f t="shared" si="2"/>
        <v>450</v>
      </c>
      <c r="K14" s="4">
        <v>5</v>
      </c>
      <c r="L14" s="6">
        <v>2250</v>
      </c>
      <c r="M14" s="6">
        <f t="shared" si="3"/>
        <v>450</v>
      </c>
      <c r="N14" s="4">
        <v>6</v>
      </c>
      <c r="O14" s="6">
        <v>2700</v>
      </c>
      <c r="P14" s="6">
        <f t="shared" si="4"/>
        <v>450</v>
      </c>
      <c r="Q14" s="4"/>
      <c r="R14" s="6"/>
      <c r="S14" s="6">
        <f t="shared" si="5"/>
        <v>0</v>
      </c>
      <c r="T14" s="4"/>
      <c r="U14" s="6"/>
      <c r="V14" s="6">
        <f t="shared" si="6"/>
        <v>0</v>
      </c>
      <c r="W14" s="4"/>
      <c r="X14" s="6"/>
      <c r="Y14" s="6">
        <f t="shared" si="7"/>
        <v>0</v>
      </c>
      <c r="Z14" s="4">
        <v>6</v>
      </c>
      <c r="AA14" s="6">
        <v>2700</v>
      </c>
      <c r="AB14" s="6">
        <f t="shared" si="8"/>
        <v>450</v>
      </c>
      <c r="AC14" s="4"/>
      <c r="AD14" s="6"/>
      <c r="AE14" s="6">
        <f t="shared" si="9"/>
        <v>0</v>
      </c>
      <c r="AF14" s="4"/>
      <c r="AG14" s="6"/>
      <c r="AH14" s="6">
        <f t="shared" si="10"/>
        <v>0</v>
      </c>
      <c r="AI14" s="4"/>
      <c r="AJ14" s="6"/>
      <c r="AK14" s="6">
        <f t="shared" si="11"/>
        <v>0</v>
      </c>
      <c r="AL14" s="4"/>
      <c r="AM14" s="6"/>
      <c r="AN14" s="6">
        <f t="shared" si="12"/>
        <v>0</v>
      </c>
      <c r="AO14" s="4"/>
      <c r="AP14" s="6"/>
      <c r="AQ14" s="6">
        <f t="shared" si="13"/>
        <v>0</v>
      </c>
      <c r="AR14" s="9">
        <f t="shared" si="14"/>
        <v>23</v>
      </c>
      <c r="AS14" s="10">
        <f t="shared" si="14"/>
        <v>10350</v>
      </c>
      <c r="AT14" s="10">
        <f t="shared" si="15"/>
        <v>450</v>
      </c>
      <c r="AV14" s="23"/>
      <c r="AW14" s="22"/>
      <c r="BA14" s="23"/>
    </row>
    <row r="15" spans="1:53" hidden="1" x14ac:dyDescent="0.25">
      <c r="A15" s="3" t="s">
        <v>17</v>
      </c>
      <c r="B15" s="2">
        <v>0</v>
      </c>
      <c r="C15" s="2">
        <v>0</v>
      </c>
      <c r="D15" s="2">
        <f t="shared" si="0"/>
        <v>0</v>
      </c>
      <c r="E15" s="4">
        <v>0</v>
      </c>
      <c r="F15" s="4">
        <v>0</v>
      </c>
      <c r="G15" s="4">
        <f t="shared" si="1"/>
        <v>0</v>
      </c>
      <c r="H15" s="4"/>
      <c r="I15" s="6"/>
      <c r="J15" s="6">
        <f t="shared" si="2"/>
        <v>0</v>
      </c>
      <c r="K15" s="4"/>
      <c r="L15" s="6"/>
      <c r="M15" s="6">
        <f t="shared" si="3"/>
        <v>0</v>
      </c>
      <c r="N15" s="4"/>
      <c r="O15" s="6"/>
      <c r="P15" s="6">
        <f t="shared" si="4"/>
        <v>0</v>
      </c>
      <c r="Q15" s="4"/>
      <c r="R15" s="6"/>
      <c r="S15" s="6">
        <f t="shared" si="5"/>
        <v>0</v>
      </c>
      <c r="T15" s="4"/>
      <c r="U15" s="6"/>
      <c r="V15" s="6">
        <f t="shared" si="6"/>
        <v>0</v>
      </c>
      <c r="W15" s="4"/>
      <c r="X15" s="6"/>
      <c r="Y15" s="6">
        <f t="shared" si="7"/>
        <v>0</v>
      </c>
      <c r="Z15" s="4"/>
      <c r="AA15" s="6"/>
      <c r="AB15" s="6">
        <f t="shared" si="8"/>
        <v>0</v>
      </c>
      <c r="AC15" s="4"/>
      <c r="AD15" s="6"/>
      <c r="AE15" s="6">
        <f t="shared" si="9"/>
        <v>0</v>
      </c>
      <c r="AF15" s="4"/>
      <c r="AG15" s="6"/>
      <c r="AH15" s="6">
        <f t="shared" si="10"/>
        <v>0</v>
      </c>
      <c r="AI15" s="4"/>
      <c r="AJ15" s="6"/>
      <c r="AK15" s="6">
        <f t="shared" si="11"/>
        <v>0</v>
      </c>
      <c r="AL15" s="4"/>
      <c r="AM15" s="6"/>
      <c r="AN15" s="6">
        <f t="shared" si="12"/>
        <v>0</v>
      </c>
      <c r="AO15" s="4"/>
      <c r="AP15" s="6"/>
      <c r="AQ15" s="6">
        <f t="shared" si="13"/>
        <v>0</v>
      </c>
      <c r="AR15" s="9">
        <f t="shared" si="14"/>
        <v>0</v>
      </c>
      <c r="AS15" s="10">
        <f t="shared" si="14"/>
        <v>0</v>
      </c>
      <c r="AT15" s="10">
        <f t="shared" si="15"/>
        <v>0</v>
      </c>
    </row>
    <row r="16" spans="1:53" hidden="1" x14ac:dyDescent="0.25">
      <c r="A16" s="3" t="s">
        <v>18</v>
      </c>
      <c r="B16" s="2">
        <v>0</v>
      </c>
      <c r="C16" s="2">
        <v>0</v>
      </c>
      <c r="D16" s="2">
        <f t="shared" si="0"/>
        <v>0</v>
      </c>
      <c r="E16" s="4">
        <v>0</v>
      </c>
      <c r="F16" s="4">
        <v>0</v>
      </c>
      <c r="G16" s="4">
        <f t="shared" si="1"/>
        <v>0</v>
      </c>
      <c r="H16" s="4"/>
      <c r="I16" s="6"/>
      <c r="J16" s="6">
        <f t="shared" si="2"/>
        <v>0</v>
      </c>
      <c r="K16" s="4"/>
      <c r="L16" s="6"/>
      <c r="M16" s="6">
        <f t="shared" si="3"/>
        <v>0</v>
      </c>
      <c r="N16" s="4"/>
      <c r="O16" s="6"/>
      <c r="P16" s="6">
        <f t="shared" si="4"/>
        <v>0</v>
      </c>
      <c r="Q16" s="4"/>
      <c r="R16" s="6"/>
      <c r="S16" s="6">
        <f t="shared" si="5"/>
        <v>0</v>
      </c>
      <c r="T16" s="4"/>
      <c r="U16" s="6"/>
      <c r="V16" s="6">
        <f t="shared" si="6"/>
        <v>0</v>
      </c>
      <c r="W16" s="4"/>
      <c r="X16" s="6"/>
      <c r="Y16" s="6">
        <f t="shared" si="7"/>
        <v>0</v>
      </c>
      <c r="Z16" s="4"/>
      <c r="AA16" s="6"/>
      <c r="AB16" s="6">
        <f t="shared" si="8"/>
        <v>0</v>
      </c>
      <c r="AC16" s="4"/>
      <c r="AD16" s="6"/>
      <c r="AE16" s="6">
        <f t="shared" si="9"/>
        <v>0</v>
      </c>
      <c r="AF16" s="4"/>
      <c r="AG16" s="6"/>
      <c r="AH16" s="6">
        <f t="shared" si="10"/>
        <v>0</v>
      </c>
      <c r="AI16" s="4"/>
      <c r="AJ16" s="6"/>
      <c r="AK16" s="6">
        <f t="shared" si="11"/>
        <v>0</v>
      </c>
      <c r="AL16" s="4"/>
      <c r="AM16" s="6"/>
      <c r="AN16" s="6">
        <f t="shared" si="12"/>
        <v>0</v>
      </c>
      <c r="AO16" s="4"/>
      <c r="AP16" s="6"/>
      <c r="AQ16" s="6">
        <f t="shared" si="13"/>
        <v>0</v>
      </c>
      <c r="AR16" s="9">
        <f t="shared" si="14"/>
        <v>0</v>
      </c>
      <c r="AS16" s="10">
        <f t="shared" si="14"/>
        <v>0</v>
      </c>
      <c r="AT16" s="10">
        <f t="shared" si="15"/>
        <v>0</v>
      </c>
    </row>
    <row r="17" spans="1:53" hidden="1" x14ac:dyDescent="0.25">
      <c r="A17" s="3" t="s">
        <v>19</v>
      </c>
      <c r="B17" s="2">
        <v>10</v>
      </c>
      <c r="C17" s="2">
        <v>20200</v>
      </c>
      <c r="D17" s="2">
        <f t="shared" si="0"/>
        <v>2020</v>
      </c>
      <c r="E17" s="4">
        <v>6</v>
      </c>
      <c r="F17" s="4">
        <v>12200</v>
      </c>
      <c r="G17" s="4">
        <f t="shared" si="1"/>
        <v>2033.3333333333333</v>
      </c>
      <c r="H17" s="4"/>
      <c r="I17" s="6"/>
      <c r="J17" s="6">
        <f t="shared" si="2"/>
        <v>0</v>
      </c>
      <c r="K17" s="4"/>
      <c r="L17" s="6"/>
      <c r="M17" s="6">
        <f t="shared" si="3"/>
        <v>0</v>
      </c>
      <c r="N17" s="4"/>
      <c r="O17" s="6"/>
      <c r="P17" s="6">
        <f t="shared" si="4"/>
        <v>0</v>
      </c>
      <c r="Q17" s="4"/>
      <c r="R17" s="6"/>
      <c r="S17" s="6">
        <f t="shared" si="5"/>
        <v>0</v>
      </c>
      <c r="T17" s="4"/>
      <c r="U17" s="6"/>
      <c r="V17" s="6">
        <f t="shared" si="6"/>
        <v>0</v>
      </c>
      <c r="W17" s="4"/>
      <c r="X17" s="6"/>
      <c r="Y17" s="6">
        <f t="shared" si="7"/>
        <v>0</v>
      </c>
      <c r="Z17" s="4"/>
      <c r="AA17" s="6"/>
      <c r="AB17" s="6">
        <f t="shared" si="8"/>
        <v>0</v>
      </c>
      <c r="AC17" s="4"/>
      <c r="AD17" s="6"/>
      <c r="AE17" s="6">
        <f t="shared" si="9"/>
        <v>0</v>
      </c>
      <c r="AF17" s="4"/>
      <c r="AG17" s="6"/>
      <c r="AH17" s="6">
        <f t="shared" si="10"/>
        <v>0</v>
      </c>
      <c r="AI17" s="4"/>
      <c r="AJ17" s="6"/>
      <c r="AK17" s="6">
        <f t="shared" si="11"/>
        <v>0</v>
      </c>
      <c r="AL17" s="4"/>
      <c r="AM17" s="6"/>
      <c r="AN17" s="6">
        <f t="shared" si="12"/>
        <v>0</v>
      </c>
      <c r="AO17" s="4"/>
      <c r="AP17" s="6"/>
      <c r="AQ17" s="6">
        <f t="shared" si="13"/>
        <v>0</v>
      </c>
      <c r="AR17" s="9">
        <f t="shared" si="14"/>
        <v>0</v>
      </c>
      <c r="AS17" s="10">
        <f t="shared" si="14"/>
        <v>0</v>
      </c>
      <c r="AT17" s="10">
        <f t="shared" si="15"/>
        <v>0</v>
      </c>
    </row>
    <row r="18" spans="1:53" hidden="1" x14ac:dyDescent="0.25">
      <c r="A18" s="3" t="s">
        <v>20</v>
      </c>
      <c r="B18" s="2">
        <v>7</v>
      </c>
      <c r="C18" s="2">
        <v>4625</v>
      </c>
      <c r="D18" s="2">
        <f t="shared" si="0"/>
        <v>660.71428571428567</v>
      </c>
      <c r="E18" s="4">
        <v>6</v>
      </c>
      <c r="F18" s="4">
        <v>3675</v>
      </c>
      <c r="G18" s="4">
        <f t="shared" si="1"/>
        <v>612.5</v>
      </c>
      <c r="H18" s="4"/>
      <c r="I18" s="6"/>
      <c r="J18" s="6">
        <f t="shared" si="2"/>
        <v>0</v>
      </c>
      <c r="K18" s="4"/>
      <c r="L18" s="6"/>
      <c r="M18" s="6">
        <f t="shared" si="3"/>
        <v>0</v>
      </c>
      <c r="N18" s="4"/>
      <c r="O18" s="6"/>
      <c r="P18" s="6">
        <f t="shared" si="4"/>
        <v>0</v>
      </c>
      <c r="Q18" s="4"/>
      <c r="R18" s="6"/>
      <c r="S18" s="6">
        <f t="shared" si="5"/>
        <v>0</v>
      </c>
      <c r="T18" s="4"/>
      <c r="U18" s="6"/>
      <c r="V18" s="6">
        <f t="shared" si="6"/>
        <v>0</v>
      </c>
      <c r="W18" s="4">
        <v>1</v>
      </c>
      <c r="X18" s="6">
        <v>750</v>
      </c>
      <c r="Y18" s="6">
        <f t="shared" si="7"/>
        <v>750</v>
      </c>
      <c r="Z18" s="4"/>
      <c r="AA18" s="6"/>
      <c r="AB18" s="6">
        <f t="shared" si="8"/>
        <v>0</v>
      </c>
      <c r="AC18" s="4"/>
      <c r="AD18" s="6"/>
      <c r="AE18" s="6">
        <f t="shared" si="9"/>
        <v>0</v>
      </c>
      <c r="AF18" s="4"/>
      <c r="AG18" s="6"/>
      <c r="AH18" s="6">
        <f t="shared" si="10"/>
        <v>0</v>
      </c>
      <c r="AI18" s="4"/>
      <c r="AJ18" s="6"/>
      <c r="AK18" s="6">
        <f t="shared" si="11"/>
        <v>0</v>
      </c>
      <c r="AL18" s="4"/>
      <c r="AM18" s="6"/>
      <c r="AN18" s="6">
        <f t="shared" si="12"/>
        <v>0</v>
      </c>
      <c r="AO18" s="4"/>
      <c r="AP18" s="6"/>
      <c r="AQ18" s="6">
        <f t="shared" si="13"/>
        <v>0</v>
      </c>
      <c r="AR18" s="9">
        <f t="shared" si="14"/>
        <v>1</v>
      </c>
      <c r="AS18" s="10">
        <f t="shared" si="14"/>
        <v>750</v>
      </c>
      <c r="AT18" s="10">
        <f t="shared" si="15"/>
        <v>750</v>
      </c>
      <c r="AZ18" s="23"/>
    </row>
    <row r="19" spans="1:53" hidden="1" x14ac:dyDescent="0.25">
      <c r="A19" s="3" t="s">
        <v>21</v>
      </c>
      <c r="B19" s="2">
        <v>11</v>
      </c>
      <c r="C19" s="2">
        <v>4400</v>
      </c>
      <c r="D19" s="2">
        <f t="shared" si="0"/>
        <v>400</v>
      </c>
      <c r="E19" s="4">
        <v>0</v>
      </c>
      <c r="F19" s="4">
        <v>0</v>
      </c>
      <c r="G19" s="4">
        <f t="shared" si="1"/>
        <v>0</v>
      </c>
      <c r="H19" s="4"/>
      <c r="I19" s="6"/>
      <c r="J19" s="6">
        <f t="shared" si="2"/>
        <v>0</v>
      </c>
      <c r="K19" s="4">
        <v>0</v>
      </c>
      <c r="L19" s="6">
        <v>0</v>
      </c>
      <c r="M19" s="6">
        <f t="shared" si="3"/>
        <v>0</v>
      </c>
      <c r="N19" s="4"/>
      <c r="O19" s="6"/>
      <c r="P19" s="6">
        <f t="shared" si="4"/>
        <v>0</v>
      </c>
      <c r="Q19" s="4"/>
      <c r="R19" s="6"/>
      <c r="S19" s="6">
        <f t="shared" si="5"/>
        <v>0</v>
      </c>
      <c r="T19" s="4"/>
      <c r="U19" s="6"/>
      <c r="V19" s="6">
        <f t="shared" si="6"/>
        <v>0</v>
      </c>
      <c r="W19" s="4"/>
      <c r="X19" s="6"/>
      <c r="Y19" s="6">
        <f t="shared" si="7"/>
        <v>0</v>
      </c>
      <c r="Z19" s="4"/>
      <c r="AA19" s="6"/>
      <c r="AB19" s="6">
        <f t="shared" si="8"/>
        <v>0</v>
      </c>
      <c r="AC19" s="4"/>
      <c r="AD19" s="6"/>
      <c r="AE19" s="6">
        <f t="shared" si="9"/>
        <v>0</v>
      </c>
      <c r="AF19" s="4"/>
      <c r="AG19" s="6"/>
      <c r="AH19" s="6">
        <f t="shared" si="10"/>
        <v>0</v>
      </c>
      <c r="AI19" s="4"/>
      <c r="AJ19" s="6"/>
      <c r="AK19" s="6">
        <f t="shared" si="11"/>
        <v>0</v>
      </c>
      <c r="AL19" s="4"/>
      <c r="AM19" s="6"/>
      <c r="AN19" s="6">
        <f t="shared" si="12"/>
        <v>0</v>
      </c>
      <c r="AO19" s="4"/>
      <c r="AP19" s="6"/>
      <c r="AQ19" s="6">
        <f t="shared" si="13"/>
        <v>0</v>
      </c>
      <c r="AR19" s="9">
        <f t="shared" si="14"/>
        <v>0</v>
      </c>
      <c r="AS19" s="10">
        <f t="shared" si="14"/>
        <v>0</v>
      </c>
      <c r="AT19" s="10">
        <f t="shared" si="15"/>
        <v>0</v>
      </c>
    </row>
    <row r="20" spans="1:53" hidden="1" x14ac:dyDescent="0.25">
      <c r="A20" s="3" t="s">
        <v>22</v>
      </c>
      <c r="B20" s="2">
        <v>130</v>
      </c>
      <c r="C20" s="2">
        <v>35065</v>
      </c>
      <c r="D20" s="2">
        <f t="shared" si="0"/>
        <v>269.73076923076923</v>
      </c>
      <c r="E20" s="4">
        <v>22</v>
      </c>
      <c r="F20" s="4">
        <v>5450</v>
      </c>
      <c r="G20" s="4">
        <f t="shared" si="1"/>
        <v>247.72727272727272</v>
      </c>
      <c r="H20" s="4"/>
      <c r="I20" s="6"/>
      <c r="J20" s="6">
        <f t="shared" si="2"/>
        <v>0</v>
      </c>
      <c r="K20" s="4">
        <v>10</v>
      </c>
      <c r="L20" s="6">
        <v>1500</v>
      </c>
      <c r="M20" s="6">
        <f t="shared" si="3"/>
        <v>150</v>
      </c>
      <c r="N20" s="4">
        <v>6</v>
      </c>
      <c r="O20" s="6">
        <v>450</v>
      </c>
      <c r="P20" s="6">
        <f t="shared" si="4"/>
        <v>75</v>
      </c>
      <c r="Q20" s="4">
        <v>10</v>
      </c>
      <c r="R20" s="6">
        <v>1875</v>
      </c>
      <c r="S20" s="6">
        <f t="shared" si="5"/>
        <v>187.5</v>
      </c>
      <c r="T20" s="4">
        <v>7</v>
      </c>
      <c r="U20" s="6">
        <v>1235</v>
      </c>
      <c r="V20" s="6">
        <f t="shared" si="6"/>
        <v>176.42857142857142</v>
      </c>
      <c r="W20" s="4">
        <v>3</v>
      </c>
      <c r="X20" s="6">
        <v>675</v>
      </c>
      <c r="Y20" s="6">
        <f t="shared" si="7"/>
        <v>225</v>
      </c>
      <c r="Z20" s="4"/>
      <c r="AA20" s="6"/>
      <c r="AB20" s="6">
        <f t="shared" si="8"/>
        <v>0</v>
      </c>
      <c r="AC20" s="4"/>
      <c r="AD20" s="6"/>
      <c r="AE20" s="6">
        <f t="shared" si="9"/>
        <v>0</v>
      </c>
      <c r="AF20" s="4"/>
      <c r="AG20" s="6"/>
      <c r="AH20" s="6">
        <f t="shared" si="10"/>
        <v>0</v>
      </c>
      <c r="AI20" s="4"/>
      <c r="AJ20" s="6"/>
      <c r="AK20" s="6">
        <f t="shared" si="11"/>
        <v>0</v>
      </c>
      <c r="AL20" s="4"/>
      <c r="AM20" s="6"/>
      <c r="AN20" s="6">
        <f t="shared" si="12"/>
        <v>0</v>
      </c>
      <c r="AO20" s="4"/>
      <c r="AP20" s="6"/>
      <c r="AQ20" s="6">
        <f t="shared" si="13"/>
        <v>0</v>
      </c>
      <c r="AR20" s="9">
        <f t="shared" si="14"/>
        <v>36</v>
      </c>
      <c r="AS20" s="10">
        <f t="shared" si="14"/>
        <v>5735</v>
      </c>
      <c r="AT20" s="10">
        <f t="shared" si="15"/>
        <v>159.30555555555554</v>
      </c>
      <c r="AV20" s="23"/>
      <c r="AW20" s="22">
        <f t="shared" ref="AW20:AW21" si="18">(P20-M20)/M20*100</f>
        <v>-50</v>
      </c>
      <c r="AX20" s="23">
        <f t="shared" ref="AX20:AX21" si="19">(S20-P20)/P20*100</f>
        <v>150</v>
      </c>
      <c r="AY20" s="23">
        <f t="shared" ref="AY20:AY21" si="20">(V20-S20)/S20*100</f>
        <v>-5.9047619047619113</v>
      </c>
      <c r="AZ20" s="23">
        <f t="shared" ref="AZ20:AZ21" si="21">(Y20-V20)/V20*100</f>
        <v>27.530364372469645</v>
      </c>
    </row>
    <row r="21" spans="1:53" x14ac:dyDescent="0.25">
      <c r="A21" s="3" t="s">
        <v>23</v>
      </c>
      <c r="B21" s="2">
        <v>157</v>
      </c>
      <c r="C21" s="2">
        <v>67900</v>
      </c>
      <c r="D21" s="2">
        <f t="shared" si="0"/>
        <v>432.484076433121</v>
      </c>
      <c r="E21" s="4">
        <v>73</v>
      </c>
      <c r="F21" s="4">
        <v>26975</v>
      </c>
      <c r="G21" s="4">
        <f t="shared" si="1"/>
        <v>369.52054794520546</v>
      </c>
      <c r="H21" s="4">
        <v>2</v>
      </c>
      <c r="I21" s="6">
        <v>850</v>
      </c>
      <c r="J21" s="6">
        <f t="shared" si="2"/>
        <v>425</v>
      </c>
      <c r="K21" s="4">
        <v>10</v>
      </c>
      <c r="L21" s="6">
        <v>3125</v>
      </c>
      <c r="M21" s="6">
        <f t="shared" si="3"/>
        <v>312.5</v>
      </c>
      <c r="N21" s="4">
        <v>2</v>
      </c>
      <c r="O21" s="6">
        <v>675</v>
      </c>
      <c r="P21" s="6">
        <f t="shared" si="4"/>
        <v>337.5</v>
      </c>
      <c r="Q21" s="4">
        <v>5</v>
      </c>
      <c r="R21" s="6">
        <v>1125</v>
      </c>
      <c r="S21" s="6">
        <f t="shared" si="5"/>
        <v>225</v>
      </c>
      <c r="T21" s="4">
        <v>13</v>
      </c>
      <c r="U21" s="6">
        <v>7925</v>
      </c>
      <c r="V21" s="6">
        <f t="shared" si="6"/>
        <v>609.61538461538464</v>
      </c>
      <c r="W21" s="4">
        <v>2</v>
      </c>
      <c r="X21" s="6">
        <v>1400</v>
      </c>
      <c r="Y21" s="6">
        <f t="shared" si="7"/>
        <v>700</v>
      </c>
      <c r="Z21" s="4">
        <v>10</v>
      </c>
      <c r="AA21" s="6">
        <v>8000</v>
      </c>
      <c r="AB21" s="6">
        <f t="shared" si="8"/>
        <v>800</v>
      </c>
      <c r="AC21" s="4"/>
      <c r="AD21" s="6"/>
      <c r="AE21" s="6">
        <f t="shared" si="9"/>
        <v>0</v>
      </c>
      <c r="AF21" s="4"/>
      <c r="AG21" s="6"/>
      <c r="AH21" s="6">
        <f t="shared" si="10"/>
        <v>0</v>
      </c>
      <c r="AI21" s="4"/>
      <c r="AJ21" s="6"/>
      <c r="AK21" s="6">
        <f t="shared" si="11"/>
        <v>0</v>
      </c>
      <c r="AL21" s="4"/>
      <c r="AM21" s="6"/>
      <c r="AN21" s="6">
        <f t="shared" si="12"/>
        <v>0</v>
      </c>
      <c r="AO21" s="4"/>
      <c r="AP21" s="6"/>
      <c r="AQ21" s="6">
        <f t="shared" si="13"/>
        <v>0</v>
      </c>
      <c r="AR21" s="9">
        <f t="shared" si="14"/>
        <v>44</v>
      </c>
      <c r="AS21" s="10">
        <f t="shared" si="14"/>
        <v>23100</v>
      </c>
      <c r="AT21" s="10">
        <f t="shared" si="15"/>
        <v>525</v>
      </c>
      <c r="AV21" s="23">
        <f t="shared" ref="AV21" si="22">(M21-J21)/J21*100</f>
        <v>-26.47058823529412</v>
      </c>
      <c r="AW21" s="22">
        <f t="shared" si="18"/>
        <v>8</v>
      </c>
      <c r="AX21" s="23">
        <f t="shared" si="19"/>
        <v>-33.333333333333329</v>
      </c>
      <c r="AY21" s="23">
        <f t="shared" si="20"/>
        <v>170.94017094017096</v>
      </c>
      <c r="AZ21" s="23">
        <f t="shared" si="21"/>
        <v>14.826498422712927</v>
      </c>
      <c r="BA21" s="23">
        <f>(AB21-Y21)/Y21*100</f>
        <v>14.285714285714285</v>
      </c>
    </row>
    <row r="22" spans="1:53" hidden="1" x14ac:dyDescent="0.25">
      <c r="A22" s="3" t="s">
        <v>24</v>
      </c>
      <c r="B22" s="2">
        <v>0</v>
      </c>
      <c r="C22" s="2">
        <v>0</v>
      </c>
      <c r="D22" s="2">
        <f t="shared" si="0"/>
        <v>0</v>
      </c>
      <c r="E22" s="4">
        <v>0</v>
      </c>
      <c r="F22" s="4">
        <v>0</v>
      </c>
      <c r="G22" s="4">
        <f t="shared" si="1"/>
        <v>0</v>
      </c>
      <c r="H22" s="4"/>
      <c r="I22" s="6"/>
      <c r="J22" s="6">
        <f t="shared" si="2"/>
        <v>0</v>
      </c>
      <c r="K22" s="4"/>
      <c r="L22" s="6"/>
      <c r="M22" s="6">
        <f t="shared" si="3"/>
        <v>0</v>
      </c>
      <c r="N22" s="4"/>
      <c r="O22" s="6"/>
      <c r="P22" s="6">
        <f t="shared" si="4"/>
        <v>0</v>
      </c>
      <c r="Q22" s="4"/>
      <c r="R22" s="6"/>
      <c r="S22" s="6">
        <f t="shared" si="5"/>
        <v>0</v>
      </c>
      <c r="T22" s="4"/>
      <c r="U22" s="6"/>
      <c r="V22" s="6">
        <f t="shared" si="6"/>
        <v>0</v>
      </c>
      <c r="W22" s="4"/>
      <c r="X22" s="6"/>
      <c r="Y22" s="6">
        <f t="shared" si="7"/>
        <v>0</v>
      </c>
      <c r="Z22" s="4"/>
      <c r="AA22" s="6"/>
      <c r="AB22" s="6">
        <f t="shared" si="8"/>
        <v>0</v>
      </c>
      <c r="AC22" s="4"/>
      <c r="AD22" s="6"/>
      <c r="AE22" s="6">
        <f t="shared" si="9"/>
        <v>0</v>
      </c>
      <c r="AF22" s="4"/>
      <c r="AG22" s="6"/>
      <c r="AH22" s="6">
        <f t="shared" si="10"/>
        <v>0</v>
      </c>
      <c r="AI22" s="4"/>
      <c r="AJ22" s="6"/>
      <c r="AK22" s="6">
        <f t="shared" si="11"/>
        <v>0</v>
      </c>
      <c r="AL22" s="4"/>
      <c r="AM22" s="6"/>
      <c r="AN22" s="6">
        <f t="shared" si="12"/>
        <v>0</v>
      </c>
      <c r="AO22" s="4"/>
      <c r="AP22" s="6"/>
      <c r="AQ22" s="6">
        <f t="shared" si="13"/>
        <v>0</v>
      </c>
      <c r="AR22" s="9">
        <f t="shared" si="14"/>
        <v>0</v>
      </c>
      <c r="AS22" s="10">
        <f t="shared" si="14"/>
        <v>0</v>
      </c>
      <c r="AT22" s="10">
        <f t="shared" si="15"/>
        <v>0</v>
      </c>
    </row>
    <row r="23" spans="1:53" hidden="1" x14ac:dyDescent="0.25">
      <c r="A23" s="3" t="s">
        <v>25</v>
      </c>
      <c r="B23" s="2">
        <v>0</v>
      </c>
      <c r="C23" s="2">
        <v>0</v>
      </c>
      <c r="D23" s="2">
        <f t="shared" si="0"/>
        <v>0</v>
      </c>
      <c r="E23" s="4">
        <v>0</v>
      </c>
      <c r="F23" s="4">
        <v>0</v>
      </c>
      <c r="G23" s="4">
        <f t="shared" si="1"/>
        <v>0</v>
      </c>
      <c r="H23" s="4"/>
      <c r="I23" s="6"/>
      <c r="J23" s="6">
        <f t="shared" si="2"/>
        <v>0</v>
      </c>
      <c r="K23" s="4"/>
      <c r="L23" s="6"/>
      <c r="M23" s="6">
        <f t="shared" si="3"/>
        <v>0</v>
      </c>
      <c r="N23" s="4"/>
      <c r="O23" s="6"/>
      <c r="P23" s="6">
        <f t="shared" si="4"/>
        <v>0</v>
      </c>
      <c r="Q23" s="4"/>
      <c r="R23" s="6"/>
      <c r="S23" s="6">
        <f t="shared" si="5"/>
        <v>0</v>
      </c>
      <c r="T23" s="4"/>
      <c r="U23" s="6"/>
      <c r="V23" s="6">
        <f t="shared" si="6"/>
        <v>0</v>
      </c>
      <c r="W23" s="4"/>
      <c r="X23" s="6"/>
      <c r="Y23" s="6">
        <f t="shared" si="7"/>
        <v>0</v>
      </c>
      <c r="Z23" s="4"/>
      <c r="AA23" s="6"/>
      <c r="AB23" s="6">
        <f t="shared" si="8"/>
        <v>0</v>
      </c>
      <c r="AC23" s="4"/>
      <c r="AD23" s="6"/>
      <c r="AE23" s="6">
        <f t="shared" si="9"/>
        <v>0</v>
      </c>
      <c r="AF23" s="4"/>
      <c r="AG23" s="6"/>
      <c r="AH23" s="6">
        <f t="shared" si="10"/>
        <v>0</v>
      </c>
      <c r="AI23" s="4"/>
      <c r="AJ23" s="6"/>
      <c r="AK23" s="6">
        <f t="shared" si="11"/>
        <v>0</v>
      </c>
      <c r="AL23" s="4"/>
      <c r="AM23" s="6"/>
      <c r="AN23" s="6">
        <f t="shared" si="12"/>
        <v>0</v>
      </c>
      <c r="AO23" s="4"/>
      <c r="AP23" s="6"/>
      <c r="AQ23" s="6">
        <f t="shared" si="13"/>
        <v>0</v>
      </c>
      <c r="AR23" s="9">
        <f t="shared" si="14"/>
        <v>0</v>
      </c>
      <c r="AS23" s="10">
        <f t="shared" si="14"/>
        <v>0</v>
      </c>
      <c r="AT23" s="10">
        <f t="shared" si="15"/>
        <v>0</v>
      </c>
    </row>
    <row r="24" spans="1:53" hidden="1" x14ac:dyDescent="0.25">
      <c r="A24" s="3" t="s">
        <v>26</v>
      </c>
      <c r="B24" s="2">
        <v>0</v>
      </c>
      <c r="C24" s="2">
        <v>0</v>
      </c>
      <c r="D24" s="2">
        <f t="shared" si="0"/>
        <v>0</v>
      </c>
      <c r="E24" s="4">
        <v>0</v>
      </c>
      <c r="F24" s="4">
        <v>0</v>
      </c>
      <c r="G24" s="4">
        <f t="shared" si="1"/>
        <v>0</v>
      </c>
      <c r="H24" s="4"/>
      <c r="I24" s="6"/>
      <c r="J24" s="6">
        <f t="shared" si="2"/>
        <v>0</v>
      </c>
      <c r="K24" s="4"/>
      <c r="L24" s="6"/>
      <c r="M24" s="6">
        <f t="shared" si="3"/>
        <v>0</v>
      </c>
      <c r="N24" s="4"/>
      <c r="O24" s="6"/>
      <c r="P24" s="6">
        <f t="shared" si="4"/>
        <v>0</v>
      </c>
      <c r="Q24" s="4"/>
      <c r="R24" s="6"/>
      <c r="S24" s="6">
        <f t="shared" si="5"/>
        <v>0</v>
      </c>
      <c r="T24" s="4"/>
      <c r="U24" s="6"/>
      <c r="V24" s="6">
        <f t="shared" si="6"/>
        <v>0</v>
      </c>
      <c r="W24" s="4"/>
      <c r="X24" s="6"/>
      <c r="Y24" s="6">
        <f t="shared" si="7"/>
        <v>0</v>
      </c>
      <c r="Z24" s="4"/>
      <c r="AA24" s="6"/>
      <c r="AB24" s="6">
        <f t="shared" si="8"/>
        <v>0</v>
      </c>
      <c r="AC24" s="4"/>
      <c r="AD24" s="6"/>
      <c r="AE24" s="6">
        <f t="shared" si="9"/>
        <v>0</v>
      </c>
      <c r="AF24" s="4"/>
      <c r="AG24" s="6"/>
      <c r="AH24" s="6">
        <f t="shared" si="10"/>
        <v>0</v>
      </c>
      <c r="AI24" s="4"/>
      <c r="AJ24" s="6"/>
      <c r="AK24" s="6">
        <f t="shared" si="11"/>
        <v>0</v>
      </c>
      <c r="AL24" s="4"/>
      <c r="AM24" s="6"/>
      <c r="AN24" s="6">
        <f t="shared" si="12"/>
        <v>0</v>
      </c>
      <c r="AO24" s="4"/>
      <c r="AP24" s="6"/>
      <c r="AQ24" s="6">
        <f t="shared" si="13"/>
        <v>0</v>
      </c>
      <c r="AR24" s="9">
        <f t="shared" si="14"/>
        <v>0</v>
      </c>
      <c r="AS24" s="10">
        <f t="shared" si="14"/>
        <v>0</v>
      </c>
      <c r="AT24" s="10">
        <f t="shared" si="15"/>
        <v>0</v>
      </c>
    </row>
    <row r="25" spans="1:53" hidden="1" x14ac:dyDescent="0.25">
      <c r="A25" s="3" t="s">
        <v>27</v>
      </c>
      <c r="B25" s="2">
        <v>0</v>
      </c>
      <c r="C25" s="2">
        <v>0</v>
      </c>
      <c r="D25" s="2">
        <f t="shared" si="0"/>
        <v>0</v>
      </c>
      <c r="E25" s="4">
        <v>0</v>
      </c>
      <c r="F25" s="4">
        <v>0</v>
      </c>
      <c r="G25" s="4">
        <f t="shared" si="1"/>
        <v>0</v>
      </c>
      <c r="H25" s="4"/>
      <c r="I25" s="6"/>
      <c r="J25" s="6">
        <f t="shared" si="2"/>
        <v>0</v>
      </c>
      <c r="K25" s="4"/>
      <c r="L25" s="6"/>
      <c r="M25" s="6">
        <f t="shared" si="3"/>
        <v>0</v>
      </c>
      <c r="N25" s="4"/>
      <c r="O25" s="6"/>
      <c r="P25" s="6">
        <f t="shared" si="4"/>
        <v>0</v>
      </c>
      <c r="Q25" s="4"/>
      <c r="R25" s="6"/>
      <c r="S25" s="6">
        <f t="shared" si="5"/>
        <v>0</v>
      </c>
      <c r="T25" s="4"/>
      <c r="U25" s="6"/>
      <c r="V25" s="6">
        <f t="shared" si="6"/>
        <v>0</v>
      </c>
      <c r="W25" s="4"/>
      <c r="X25" s="6"/>
      <c r="Y25" s="6">
        <f t="shared" si="7"/>
        <v>0</v>
      </c>
      <c r="Z25" s="4"/>
      <c r="AA25" s="6"/>
      <c r="AB25" s="6">
        <f t="shared" si="8"/>
        <v>0</v>
      </c>
      <c r="AC25" s="4"/>
      <c r="AD25" s="6"/>
      <c r="AE25" s="6">
        <f t="shared" si="9"/>
        <v>0</v>
      </c>
      <c r="AF25" s="4"/>
      <c r="AG25" s="6"/>
      <c r="AH25" s="6">
        <f t="shared" si="10"/>
        <v>0</v>
      </c>
      <c r="AI25" s="4"/>
      <c r="AJ25" s="6"/>
      <c r="AK25" s="6">
        <f t="shared" si="11"/>
        <v>0</v>
      </c>
      <c r="AL25" s="4"/>
      <c r="AM25" s="6"/>
      <c r="AN25" s="6">
        <f t="shared" si="12"/>
        <v>0</v>
      </c>
      <c r="AO25" s="4"/>
      <c r="AP25" s="6"/>
      <c r="AQ25" s="6">
        <f t="shared" si="13"/>
        <v>0</v>
      </c>
      <c r="AR25" s="9">
        <f t="shared" si="14"/>
        <v>0</v>
      </c>
      <c r="AS25" s="10">
        <f t="shared" si="14"/>
        <v>0</v>
      </c>
      <c r="AT25" s="10">
        <f t="shared" si="15"/>
        <v>0</v>
      </c>
    </row>
    <row r="26" spans="1:53" hidden="1" x14ac:dyDescent="0.25">
      <c r="A26" s="3" t="s">
        <v>28</v>
      </c>
      <c r="B26" s="2">
        <v>10</v>
      </c>
      <c r="C26" s="2">
        <v>27500</v>
      </c>
      <c r="D26" s="2">
        <f t="shared" si="0"/>
        <v>2750</v>
      </c>
      <c r="E26" s="4">
        <v>1</v>
      </c>
      <c r="F26" s="4">
        <v>2750</v>
      </c>
      <c r="G26" s="4">
        <f t="shared" si="1"/>
        <v>2750</v>
      </c>
      <c r="H26" s="4">
        <v>3</v>
      </c>
      <c r="I26" s="6">
        <v>8268</v>
      </c>
      <c r="J26" s="6">
        <f t="shared" si="2"/>
        <v>2756</v>
      </c>
      <c r="K26" s="4"/>
      <c r="L26" s="6"/>
      <c r="M26" s="6">
        <f t="shared" si="3"/>
        <v>0</v>
      </c>
      <c r="N26" s="4">
        <v>5</v>
      </c>
      <c r="O26" s="6">
        <v>12500</v>
      </c>
      <c r="P26" s="6">
        <f t="shared" si="4"/>
        <v>2500</v>
      </c>
      <c r="Q26" s="4"/>
      <c r="R26" s="6"/>
      <c r="S26" s="6">
        <f t="shared" si="5"/>
        <v>0</v>
      </c>
      <c r="T26" s="4">
        <v>4</v>
      </c>
      <c r="U26" s="6">
        <v>11700</v>
      </c>
      <c r="V26" s="6">
        <f t="shared" si="6"/>
        <v>2925</v>
      </c>
      <c r="W26" s="4"/>
      <c r="X26" s="6"/>
      <c r="Y26" s="6">
        <f t="shared" si="7"/>
        <v>0</v>
      </c>
      <c r="Z26" s="4"/>
      <c r="AA26" s="6"/>
      <c r="AB26" s="6">
        <f t="shared" si="8"/>
        <v>0</v>
      </c>
      <c r="AC26" s="4"/>
      <c r="AD26" s="6"/>
      <c r="AE26" s="6">
        <f t="shared" si="9"/>
        <v>0</v>
      </c>
      <c r="AF26" s="4"/>
      <c r="AG26" s="6"/>
      <c r="AH26" s="6">
        <f t="shared" si="10"/>
        <v>0</v>
      </c>
      <c r="AI26" s="4"/>
      <c r="AJ26" s="6"/>
      <c r="AK26" s="6">
        <f t="shared" si="11"/>
        <v>0</v>
      </c>
      <c r="AL26" s="4"/>
      <c r="AM26" s="6"/>
      <c r="AN26" s="6">
        <f t="shared" si="12"/>
        <v>0</v>
      </c>
      <c r="AO26" s="4"/>
      <c r="AP26" s="6"/>
      <c r="AQ26" s="6">
        <f t="shared" si="13"/>
        <v>0</v>
      </c>
      <c r="AR26" s="9">
        <f t="shared" si="14"/>
        <v>12</v>
      </c>
      <c r="AS26" s="10">
        <f t="shared" si="14"/>
        <v>32468</v>
      </c>
      <c r="AT26" s="10">
        <f t="shared" si="15"/>
        <v>2705.6666666666665</v>
      </c>
      <c r="AW26" s="22"/>
      <c r="AY26" s="23"/>
    </row>
    <row r="27" spans="1:53" hidden="1" x14ac:dyDescent="0.25">
      <c r="A27" s="3" t="s">
        <v>29</v>
      </c>
      <c r="B27" s="2">
        <v>0</v>
      </c>
      <c r="C27" s="2">
        <v>0</v>
      </c>
      <c r="D27" s="2">
        <f t="shared" si="0"/>
        <v>0</v>
      </c>
      <c r="E27" s="4">
        <v>0</v>
      </c>
      <c r="F27" s="4">
        <v>0</v>
      </c>
      <c r="G27" s="4">
        <f t="shared" si="1"/>
        <v>0</v>
      </c>
      <c r="H27" s="4"/>
      <c r="I27" s="6"/>
      <c r="J27" s="6">
        <f t="shared" si="2"/>
        <v>0</v>
      </c>
      <c r="K27" s="4">
        <v>5</v>
      </c>
      <c r="L27" s="6">
        <v>2750</v>
      </c>
      <c r="M27" s="6">
        <f t="shared" si="3"/>
        <v>550</v>
      </c>
      <c r="N27" s="4">
        <v>17</v>
      </c>
      <c r="O27" s="6">
        <v>5400</v>
      </c>
      <c r="P27" s="6">
        <f t="shared" si="4"/>
        <v>317.64705882352939</v>
      </c>
      <c r="Q27" s="4">
        <v>13</v>
      </c>
      <c r="R27" s="6">
        <v>4225</v>
      </c>
      <c r="S27" s="6">
        <f t="shared" si="5"/>
        <v>325</v>
      </c>
      <c r="T27" s="4"/>
      <c r="U27" s="6"/>
      <c r="V27" s="6">
        <f t="shared" si="6"/>
        <v>0</v>
      </c>
      <c r="W27" s="4"/>
      <c r="X27" s="6"/>
      <c r="Y27" s="6">
        <f t="shared" si="7"/>
        <v>0</v>
      </c>
      <c r="Z27" s="4"/>
      <c r="AA27" s="6"/>
      <c r="AB27" s="6">
        <f t="shared" si="8"/>
        <v>0</v>
      </c>
      <c r="AC27" s="4"/>
      <c r="AD27" s="6"/>
      <c r="AE27" s="6">
        <f t="shared" si="9"/>
        <v>0</v>
      </c>
      <c r="AF27" s="4"/>
      <c r="AG27" s="6"/>
      <c r="AH27" s="6">
        <f t="shared" si="10"/>
        <v>0</v>
      </c>
      <c r="AI27" s="4"/>
      <c r="AJ27" s="6"/>
      <c r="AK27" s="6">
        <f t="shared" si="11"/>
        <v>0</v>
      </c>
      <c r="AL27" s="4"/>
      <c r="AM27" s="6"/>
      <c r="AN27" s="6">
        <f t="shared" si="12"/>
        <v>0</v>
      </c>
      <c r="AO27" s="4"/>
      <c r="AP27" s="6"/>
      <c r="AQ27" s="6">
        <f t="shared" si="13"/>
        <v>0</v>
      </c>
      <c r="AR27" s="9">
        <f t="shared" si="14"/>
        <v>35</v>
      </c>
      <c r="AS27" s="10">
        <f t="shared" si="14"/>
        <v>12375</v>
      </c>
      <c r="AT27" s="10">
        <f t="shared" si="15"/>
        <v>353.57142857142856</v>
      </c>
      <c r="AV27" s="23"/>
      <c r="AW27" s="22">
        <f t="shared" ref="AW27" si="23">(P27-M27)/M27*100</f>
        <v>-42.245989304812838</v>
      </c>
      <c r="AX27" s="23">
        <f>(S27-P27)/P27*100</f>
        <v>2.3148148148148211</v>
      </c>
    </row>
    <row r="28" spans="1:53" hidden="1" x14ac:dyDescent="0.25">
      <c r="A28" s="3" t="s">
        <v>30</v>
      </c>
      <c r="B28" s="2">
        <v>18</v>
      </c>
      <c r="C28" s="2">
        <v>34850</v>
      </c>
      <c r="D28" s="2">
        <f t="shared" si="0"/>
        <v>1936.1111111111111</v>
      </c>
      <c r="E28" s="4">
        <v>0</v>
      </c>
      <c r="F28" s="4">
        <v>0</v>
      </c>
      <c r="G28" s="4">
        <f t="shared" si="1"/>
        <v>0</v>
      </c>
      <c r="H28" s="4"/>
      <c r="I28" s="6"/>
      <c r="J28" s="6">
        <f t="shared" si="2"/>
        <v>0</v>
      </c>
      <c r="K28" s="4"/>
      <c r="L28" s="6"/>
      <c r="M28" s="6">
        <f t="shared" si="3"/>
        <v>0</v>
      </c>
      <c r="N28" s="4"/>
      <c r="O28" s="6"/>
      <c r="P28" s="6">
        <f t="shared" si="4"/>
        <v>0</v>
      </c>
      <c r="Q28" s="4"/>
      <c r="R28" s="6"/>
      <c r="S28" s="6">
        <f t="shared" si="5"/>
        <v>0</v>
      </c>
      <c r="T28" s="4"/>
      <c r="U28" s="6"/>
      <c r="V28" s="6">
        <f t="shared" si="6"/>
        <v>0</v>
      </c>
      <c r="W28" s="4"/>
      <c r="X28" s="6"/>
      <c r="Y28" s="6">
        <f t="shared" si="7"/>
        <v>0</v>
      </c>
      <c r="Z28" s="4"/>
      <c r="AA28" s="6"/>
      <c r="AB28" s="6">
        <f t="shared" si="8"/>
        <v>0</v>
      </c>
      <c r="AC28" s="4"/>
      <c r="AD28" s="6"/>
      <c r="AE28" s="6">
        <f t="shared" si="9"/>
        <v>0</v>
      </c>
      <c r="AF28" s="4"/>
      <c r="AG28" s="6"/>
      <c r="AH28" s="6">
        <f t="shared" si="10"/>
        <v>0</v>
      </c>
      <c r="AI28" s="4"/>
      <c r="AJ28" s="6"/>
      <c r="AK28" s="6">
        <f t="shared" si="11"/>
        <v>0</v>
      </c>
      <c r="AL28" s="4"/>
      <c r="AM28" s="6"/>
      <c r="AN28" s="6">
        <f t="shared" si="12"/>
        <v>0</v>
      </c>
      <c r="AO28" s="4"/>
      <c r="AP28" s="6"/>
      <c r="AQ28" s="6">
        <f t="shared" si="13"/>
        <v>0</v>
      </c>
      <c r="AR28" s="9">
        <f t="shared" si="14"/>
        <v>0</v>
      </c>
      <c r="AS28" s="10">
        <f t="shared" si="14"/>
        <v>0</v>
      </c>
      <c r="AT28" s="10">
        <f t="shared" si="15"/>
        <v>0</v>
      </c>
    </row>
    <row r="29" spans="1:53" hidden="1" x14ac:dyDescent="0.25">
      <c r="A29" s="3" t="s">
        <v>31</v>
      </c>
      <c r="B29" s="2">
        <v>0</v>
      </c>
      <c r="C29" s="2">
        <v>0</v>
      </c>
      <c r="D29" s="2">
        <f t="shared" si="0"/>
        <v>0</v>
      </c>
      <c r="E29" s="4">
        <v>0</v>
      </c>
      <c r="F29" s="4">
        <v>0</v>
      </c>
      <c r="G29" s="4">
        <f t="shared" si="1"/>
        <v>0</v>
      </c>
      <c r="H29" s="4"/>
      <c r="I29" s="6"/>
      <c r="J29" s="6">
        <f t="shared" si="2"/>
        <v>0</v>
      </c>
      <c r="K29" s="4"/>
      <c r="L29" s="6"/>
      <c r="M29" s="6">
        <f t="shared" si="3"/>
        <v>0</v>
      </c>
      <c r="N29" s="4"/>
      <c r="O29" s="6"/>
      <c r="P29" s="6">
        <f t="shared" si="4"/>
        <v>0</v>
      </c>
      <c r="Q29" s="4"/>
      <c r="R29" s="6"/>
      <c r="S29" s="6">
        <f t="shared" si="5"/>
        <v>0</v>
      </c>
      <c r="T29" s="4"/>
      <c r="U29" s="6"/>
      <c r="V29" s="6">
        <f t="shared" si="6"/>
        <v>0</v>
      </c>
      <c r="W29" s="4"/>
      <c r="X29" s="6"/>
      <c r="Y29" s="6">
        <f t="shared" si="7"/>
        <v>0</v>
      </c>
      <c r="Z29" s="4"/>
      <c r="AA29" s="6"/>
      <c r="AB29" s="6">
        <f t="shared" si="8"/>
        <v>0</v>
      </c>
      <c r="AC29" s="4"/>
      <c r="AD29" s="6"/>
      <c r="AE29" s="6">
        <f t="shared" si="9"/>
        <v>0</v>
      </c>
      <c r="AF29" s="4"/>
      <c r="AG29" s="6"/>
      <c r="AH29" s="6">
        <f t="shared" si="10"/>
        <v>0</v>
      </c>
      <c r="AI29" s="4"/>
      <c r="AJ29" s="6"/>
      <c r="AK29" s="6">
        <f t="shared" si="11"/>
        <v>0</v>
      </c>
      <c r="AL29" s="4"/>
      <c r="AM29" s="6"/>
      <c r="AN29" s="6">
        <f t="shared" si="12"/>
        <v>0</v>
      </c>
      <c r="AO29" s="4"/>
      <c r="AP29" s="6"/>
      <c r="AQ29" s="6">
        <f t="shared" si="13"/>
        <v>0</v>
      </c>
      <c r="AR29" s="9">
        <f t="shared" si="14"/>
        <v>0</v>
      </c>
      <c r="AS29" s="10">
        <f t="shared" si="14"/>
        <v>0</v>
      </c>
      <c r="AT29" s="10">
        <f t="shared" si="15"/>
        <v>0</v>
      </c>
    </row>
    <row r="30" spans="1:53" hidden="1" x14ac:dyDescent="0.25">
      <c r="A30" s="3" t="s">
        <v>32</v>
      </c>
      <c r="B30" s="2">
        <v>14</v>
      </c>
      <c r="C30" s="2">
        <v>7625</v>
      </c>
      <c r="D30" s="2">
        <f t="shared" si="0"/>
        <v>544.64285714285711</v>
      </c>
      <c r="E30" s="4">
        <v>0</v>
      </c>
      <c r="F30" s="4">
        <v>0</v>
      </c>
      <c r="G30" s="4">
        <f t="shared" si="1"/>
        <v>0</v>
      </c>
      <c r="H30" s="4"/>
      <c r="I30" s="6"/>
      <c r="J30" s="6">
        <f t="shared" si="2"/>
        <v>0</v>
      </c>
      <c r="K30" s="4"/>
      <c r="L30" s="6"/>
      <c r="M30" s="6">
        <f t="shared" si="3"/>
        <v>0</v>
      </c>
      <c r="N30" s="4"/>
      <c r="O30" s="6"/>
      <c r="P30" s="6">
        <f t="shared" si="4"/>
        <v>0</v>
      </c>
      <c r="Q30" s="4"/>
      <c r="R30" s="6"/>
      <c r="S30" s="6">
        <f t="shared" si="5"/>
        <v>0</v>
      </c>
      <c r="T30" s="4">
        <v>15</v>
      </c>
      <c r="U30" s="6">
        <v>4725</v>
      </c>
      <c r="V30" s="6">
        <f t="shared" si="6"/>
        <v>315</v>
      </c>
      <c r="W30" s="4">
        <v>1</v>
      </c>
      <c r="X30" s="6">
        <v>315</v>
      </c>
      <c r="Y30" s="6">
        <f t="shared" si="7"/>
        <v>315</v>
      </c>
      <c r="Z30" s="4"/>
      <c r="AA30" s="6"/>
      <c r="AB30" s="6">
        <f t="shared" si="8"/>
        <v>0</v>
      </c>
      <c r="AC30" s="4"/>
      <c r="AD30" s="6"/>
      <c r="AE30" s="6">
        <f t="shared" si="9"/>
        <v>0</v>
      </c>
      <c r="AF30" s="4"/>
      <c r="AG30" s="6"/>
      <c r="AH30" s="6">
        <f t="shared" si="10"/>
        <v>0</v>
      </c>
      <c r="AI30" s="4"/>
      <c r="AJ30" s="6"/>
      <c r="AK30" s="6">
        <f t="shared" si="11"/>
        <v>0</v>
      </c>
      <c r="AL30" s="4"/>
      <c r="AM30" s="6"/>
      <c r="AN30" s="6">
        <f t="shared" si="12"/>
        <v>0</v>
      </c>
      <c r="AO30" s="4"/>
      <c r="AP30" s="6"/>
      <c r="AQ30" s="6">
        <f t="shared" si="13"/>
        <v>0</v>
      </c>
      <c r="AR30" s="9">
        <f t="shared" si="14"/>
        <v>16</v>
      </c>
      <c r="AS30" s="10">
        <f t="shared" si="14"/>
        <v>5040</v>
      </c>
      <c r="AT30" s="10">
        <f t="shared" si="15"/>
        <v>315</v>
      </c>
      <c r="AY30" s="23"/>
      <c r="AZ30" s="23"/>
    </row>
    <row r="31" spans="1:53" hidden="1" x14ac:dyDescent="0.25">
      <c r="A31" s="20" t="s">
        <v>49</v>
      </c>
      <c r="B31" s="13">
        <v>19</v>
      </c>
      <c r="C31" s="13">
        <v>17940</v>
      </c>
      <c r="D31" s="13">
        <f>IF(C31,C31/B31,0)</f>
        <v>944.21052631578948</v>
      </c>
      <c r="E31" s="14">
        <v>5</v>
      </c>
      <c r="F31" s="14">
        <v>4250</v>
      </c>
      <c r="G31" s="14">
        <f>IF(F31,F31/E31,0)</f>
        <v>850</v>
      </c>
      <c r="H31" s="14">
        <v>0</v>
      </c>
      <c r="I31" s="14">
        <v>0</v>
      </c>
      <c r="J31" s="14">
        <f>IF(I31,I31/H31,0)</f>
        <v>0</v>
      </c>
      <c r="K31" s="14">
        <v>2</v>
      </c>
      <c r="L31" s="14">
        <v>1777</v>
      </c>
      <c r="M31" s="14">
        <f>IF(L31,L31/K31,0)</f>
        <v>888.5</v>
      </c>
      <c r="N31" s="14"/>
      <c r="O31" s="14"/>
      <c r="P31" s="14">
        <f>IF(O31,O31/N31,0)</f>
        <v>0</v>
      </c>
      <c r="Q31" s="14">
        <v>0</v>
      </c>
      <c r="R31" s="14">
        <v>0</v>
      </c>
      <c r="S31" s="14">
        <f>IF(R31,R31/Q31,0)</f>
        <v>0</v>
      </c>
      <c r="T31" s="14"/>
      <c r="U31" s="14"/>
      <c r="V31" s="14">
        <f>IF(U31,U31/T31,0)</f>
        <v>0</v>
      </c>
      <c r="W31" s="14">
        <v>3</v>
      </c>
      <c r="X31" s="14">
        <v>2250</v>
      </c>
      <c r="Y31" s="14">
        <f>IF(X31,X31/W31,0)</f>
        <v>750</v>
      </c>
      <c r="Z31" s="14"/>
      <c r="AA31" s="14"/>
      <c r="AB31" s="14">
        <f>IF(AA31,AA31/Z31,0)</f>
        <v>0</v>
      </c>
      <c r="AC31" s="14"/>
      <c r="AD31" s="15"/>
      <c r="AE31" s="14">
        <f>IF(AD31,AD31/AC31,0)</f>
        <v>0</v>
      </c>
      <c r="AF31" s="14"/>
      <c r="AG31" s="14"/>
      <c r="AH31" s="14">
        <f>IF(AG31,AG31/AF31,0)</f>
        <v>0</v>
      </c>
      <c r="AI31" s="14"/>
      <c r="AJ31" s="15"/>
      <c r="AK31" s="14">
        <f>IF(AJ31,AJ31/AI31,0)</f>
        <v>0</v>
      </c>
      <c r="AL31" s="14"/>
      <c r="AM31" s="15"/>
      <c r="AN31" s="14">
        <f>IF(AM31,AM31/AL31,0)</f>
        <v>0</v>
      </c>
      <c r="AO31" s="14"/>
      <c r="AP31" s="15"/>
      <c r="AQ31" s="14">
        <f>IF(AP31,AP31/AO31,0)</f>
        <v>0</v>
      </c>
      <c r="AR31" s="16">
        <f>H31+K31+N31+Q31+T31+W31+Z31+AC31+AF31+AI31+AL31+AO31</f>
        <v>5</v>
      </c>
      <c r="AS31" s="16">
        <f>I31+L31+O31+R31+U31+X31+AA31+AD31+AG31+AJ31+AM31+AP31</f>
        <v>4027</v>
      </c>
      <c r="AT31" s="17">
        <f>IF(AS31,AS31/AR31,0)</f>
        <v>805.4</v>
      </c>
      <c r="AV31" s="23"/>
      <c r="AZ31" s="23"/>
    </row>
    <row r="32" spans="1:53" hidden="1" x14ac:dyDescent="0.25">
      <c r="A32" s="20" t="s">
        <v>50</v>
      </c>
      <c r="B32" s="13">
        <v>1</v>
      </c>
      <c r="C32" s="13">
        <v>631</v>
      </c>
      <c r="D32" s="13">
        <f t="shared" ref="D32:D98" si="24">IF(C32,C32/B32,0)</f>
        <v>631</v>
      </c>
      <c r="E32" s="14">
        <v>0</v>
      </c>
      <c r="F32" s="14">
        <v>0</v>
      </c>
      <c r="G32" s="14">
        <f t="shared" ref="G32:G98" si="25">IF(F32,F32/E32,0)</f>
        <v>0</v>
      </c>
      <c r="H32" s="14">
        <v>0</v>
      </c>
      <c r="I32" s="14">
        <v>0</v>
      </c>
      <c r="J32" s="14">
        <f t="shared" ref="J32:J98" si="26">IF(I32,I32/H32,0)</f>
        <v>0</v>
      </c>
      <c r="K32" s="14"/>
      <c r="L32" s="14"/>
      <c r="M32" s="14">
        <f t="shared" ref="M32:M98" si="27">IF(L32,L32/K32,0)</f>
        <v>0</v>
      </c>
      <c r="N32" s="14"/>
      <c r="O32" s="14"/>
      <c r="P32" s="14">
        <f t="shared" ref="P32:P98" si="28">IF(O32,O32/N32,0)</f>
        <v>0</v>
      </c>
      <c r="Q32" s="14">
        <v>0</v>
      </c>
      <c r="R32" s="14">
        <v>0</v>
      </c>
      <c r="S32" s="14">
        <f t="shared" ref="S32:S98" si="29">IF(R32,R32/Q32,0)</f>
        <v>0</v>
      </c>
      <c r="T32" s="14"/>
      <c r="U32" s="14"/>
      <c r="V32" s="14">
        <f t="shared" ref="V32:V44" si="30">IF(U32,U32/T32,0)</f>
        <v>0</v>
      </c>
      <c r="W32" s="14"/>
      <c r="X32" s="14"/>
      <c r="Y32" s="14">
        <f t="shared" ref="Y32:Y44" si="31">IF(X32,X32/W32,0)</f>
        <v>0</v>
      </c>
      <c r="Z32" s="14"/>
      <c r="AA32" s="14"/>
      <c r="AB32" s="14">
        <f t="shared" ref="AB32:AB44" si="32">IF(AA32,AA32/Z32,0)</f>
        <v>0</v>
      </c>
      <c r="AC32" s="14"/>
      <c r="AD32" s="15"/>
      <c r="AE32" s="14">
        <f t="shared" ref="AE32:AE98" si="33">IF(AD32,AD32/AC32,0)</f>
        <v>0</v>
      </c>
      <c r="AF32" s="14"/>
      <c r="AG32" s="14"/>
      <c r="AH32" s="14">
        <f t="shared" ref="AH32:AH44" si="34">IF(AG32,AG32/AF32,0)</f>
        <v>0</v>
      </c>
      <c r="AI32" s="14"/>
      <c r="AJ32" s="15"/>
      <c r="AK32" s="14">
        <f t="shared" ref="AK32:AK98" si="35">IF(AJ32,AJ32/AI32,0)</f>
        <v>0</v>
      </c>
      <c r="AL32" s="14"/>
      <c r="AM32" s="15"/>
      <c r="AN32" s="14">
        <f t="shared" ref="AN32:AN98" si="36">IF(AM32,AM32/AL32,0)</f>
        <v>0</v>
      </c>
      <c r="AO32" s="14"/>
      <c r="AP32" s="15"/>
      <c r="AQ32" s="14">
        <f t="shared" ref="AQ32:AQ98" si="37">IF(AP32,AP32/AO32,0)</f>
        <v>0</v>
      </c>
      <c r="AR32" s="16">
        <f t="shared" ref="AR32:AS98" si="38">H32+K32+N32+Q32+T32+W32+Z32+AC32+AF32+AI32+AL32+AO32</f>
        <v>0</v>
      </c>
      <c r="AS32" s="16">
        <f t="shared" si="38"/>
        <v>0</v>
      </c>
      <c r="AT32" s="17">
        <f t="shared" ref="AT32:AT98" si="39">IF(AS32,AS32/AR32,0)</f>
        <v>0</v>
      </c>
    </row>
    <row r="33" spans="1:53" hidden="1" x14ac:dyDescent="0.25">
      <c r="A33" s="20" t="s">
        <v>51</v>
      </c>
      <c r="B33" s="13">
        <v>8</v>
      </c>
      <c r="C33" s="13">
        <v>3295</v>
      </c>
      <c r="D33" s="13">
        <f t="shared" si="24"/>
        <v>411.875</v>
      </c>
      <c r="E33" s="14">
        <v>2</v>
      </c>
      <c r="F33" s="14">
        <v>765</v>
      </c>
      <c r="G33" s="14">
        <f t="shared" si="25"/>
        <v>382.5</v>
      </c>
      <c r="H33" s="14">
        <v>1</v>
      </c>
      <c r="I33" s="14">
        <v>350</v>
      </c>
      <c r="J33" s="14">
        <f t="shared" si="26"/>
        <v>350</v>
      </c>
      <c r="K33" s="14"/>
      <c r="L33" s="14"/>
      <c r="M33" s="14">
        <f t="shared" si="27"/>
        <v>0</v>
      </c>
      <c r="N33" s="14">
        <v>1</v>
      </c>
      <c r="O33" s="14">
        <v>165</v>
      </c>
      <c r="P33" s="14">
        <f t="shared" si="28"/>
        <v>165</v>
      </c>
      <c r="Q33" s="14">
        <v>0</v>
      </c>
      <c r="R33" s="14">
        <v>0</v>
      </c>
      <c r="S33" s="14">
        <f t="shared" si="29"/>
        <v>0</v>
      </c>
      <c r="T33" s="14">
        <v>3</v>
      </c>
      <c r="U33" s="14">
        <v>2315</v>
      </c>
      <c r="V33" s="14">
        <f t="shared" si="30"/>
        <v>771.66666666666663</v>
      </c>
      <c r="W33" s="14">
        <v>2</v>
      </c>
      <c r="X33" s="14">
        <v>1275</v>
      </c>
      <c r="Y33" s="14">
        <f t="shared" si="31"/>
        <v>637.5</v>
      </c>
      <c r="Z33" s="14">
        <v>1</v>
      </c>
      <c r="AA33" s="14">
        <v>700</v>
      </c>
      <c r="AB33" s="14">
        <f t="shared" si="32"/>
        <v>700</v>
      </c>
      <c r="AC33" s="14"/>
      <c r="AD33" s="15"/>
      <c r="AE33" s="14">
        <f t="shared" si="33"/>
        <v>0</v>
      </c>
      <c r="AF33" s="14"/>
      <c r="AG33" s="14"/>
      <c r="AH33" s="14">
        <f t="shared" si="34"/>
        <v>0</v>
      </c>
      <c r="AI33" s="14"/>
      <c r="AJ33" s="15"/>
      <c r="AK33" s="14">
        <f t="shared" si="35"/>
        <v>0</v>
      </c>
      <c r="AL33" s="14"/>
      <c r="AM33" s="15"/>
      <c r="AN33" s="14">
        <f t="shared" si="36"/>
        <v>0</v>
      </c>
      <c r="AO33" s="14"/>
      <c r="AP33" s="15"/>
      <c r="AQ33" s="14">
        <f t="shared" si="37"/>
        <v>0</v>
      </c>
      <c r="AR33" s="16">
        <f t="shared" si="38"/>
        <v>8</v>
      </c>
      <c r="AS33" s="16">
        <f t="shared" si="38"/>
        <v>4805</v>
      </c>
      <c r="AT33" s="17">
        <f t="shared" si="39"/>
        <v>600.625</v>
      </c>
      <c r="AW33" s="22"/>
      <c r="AY33" s="23"/>
      <c r="AZ33" s="23">
        <f>(Y33-V33)/V33*100</f>
        <v>-17.386609071274293</v>
      </c>
      <c r="BA33" s="23">
        <f>(AB33-Y33)/Y33*100</f>
        <v>9.8039215686274517</v>
      </c>
    </row>
    <row r="34" spans="1:53" hidden="1" x14ac:dyDescent="0.25">
      <c r="A34" s="20" t="s">
        <v>52</v>
      </c>
      <c r="B34" s="13">
        <v>0</v>
      </c>
      <c r="C34" s="13">
        <v>0</v>
      </c>
      <c r="D34" s="13">
        <f t="shared" si="24"/>
        <v>0</v>
      </c>
      <c r="E34" s="14">
        <v>0</v>
      </c>
      <c r="F34" s="14">
        <v>0</v>
      </c>
      <c r="G34" s="14">
        <f t="shared" si="25"/>
        <v>0</v>
      </c>
      <c r="H34" s="14">
        <v>0</v>
      </c>
      <c r="I34" s="14">
        <v>0</v>
      </c>
      <c r="J34" s="14">
        <f t="shared" si="26"/>
        <v>0</v>
      </c>
      <c r="K34" s="14"/>
      <c r="L34" s="14"/>
      <c r="M34" s="14">
        <f t="shared" si="27"/>
        <v>0</v>
      </c>
      <c r="N34" s="14"/>
      <c r="O34" s="14"/>
      <c r="P34" s="14">
        <f t="shared" si="28"/>
        <v>0</v>
      </c>
      <c r="Q34" s="14">
        <v>0</v>
      </c>
      <c r="R34" s="14">
        <v>0</v>
      </c>
      <c r="S34" s="14">
        <f t="shared" si="29"/>
        <v>0</v>
      </c>
      <c r="T34" s="14">
        <v>1</v>
      </c>
      <c r="U34" s="14">
        <v>1110</v>
      </c>
      <c r="V34" s="14">
        <f t="shared" si="30"/>
        <v>1110</v>
      </c>
      <c r="W34" s="14"/>
      <c r="X34" s="14"/>
      <c r="Y34" s="14">
        <f t="shared" si="31"/>
        <v>0</v>
      </c>
      <c r="Z34" s="14"/>
      <c r="AA34" s="14"/>
      <c r="AB34" s="14">
        <f t="shared" si="32"/>
        <v>0</v>
      </c>
      <c r="AC34" s="14"/>
      <c r="AD34" s="15"/>
      <c r="AE34" s="14">
        <f t="shared" si="33"/>
        <v>0</v>
      </c>
      <c r="AF34" s="14"/>
      <c r="AG34" s="14"/>
      <c r="AH34" s="14">
        <f t="shared" si="34"/>
        <v>0</v>
      </c>
      <c r="AI34" s="14"/>
      <c r="AJ34" s="15"/>
      <c r="AK34" s="14">
        <f t="shared" si="35"/>
        <v>0</v>
      </c>
      <c r="AL34" s="14"/>
      <c r="AM34" s="15"/>
      <c r="AN34" s="14">
        <f t="shared" si="36"/>
        <v>0</v>
      </c>
      <c r="AO34" s="14"/>
      <c r="AP34" s="15"/>
      <c r="AQ34" s="14">
        <f t="shared" si="37"/>
        <v>0</v>
      </c>
      <c r="AR34" s="16">
        <f t="shared" si="38"/>
        <v>1</v>
      </c>
      <c r="AS34" s="16">
        <f t="shared" si="38"/>
        <v>1110</v>
      </c>
      <c r="AT34" s="17">
        <f t="shared" si="39"/>
        <v>1110</v>
      </c>
      <c r="AY34" s="23"/>
    </row>
    <row r="35" spans="1:53" hidden="1" x14ac:dyDescent="0.25">
      <c r="A35" s="20" t="s">
        <v>53</v>
      </c>
      <c r="B35" s="13">
        <v>2</v>
      </c>
      <c r="C35" s="13">
        <v>1220</v>
      </c>
      <c r="D35" s="13">
        <f t="shared" si="24"/>
        <v>610</v>
      </c>
      <c r="E35" s="14">
        <v>0</v>
      </c>
      <c r="F35" s="14">
        <v>0</v>
      </c>
      <c r="G35" s="14">
        <f t="shared" si="25"/>
        <v>0</v>
      </c>
      <c r="H35" s="14">
        <v>0</v>
      </c>
      <c r="I35" s="14">
        <v>0</v>
      </c>
      <c r="J35" s="14">
        <f t="shared" si="26"/>
        <v>0</v>
      </c>
      <c r="K35" s="14"/>
      <c r="L35" s="14"/>
      <c r="M35" s="14">
        <f t="shared" si="27"/>
        <v>0</v>
      </c>
      <c r="N35" s="14">
        <v>1</v>
      </c>
      <c r="O35" s="14">
        <v>355</v>
      </c>
      <c r="P35" s="14">
        <f t="shared" si="28"/>
        <v>355</v>
      </c>
      <c r="Q35" s="14">
        <v>0</v>
      </c>
      <c r="R35" s="14">
        <v>0</v>
      </c>
      <c r="S35" s="14">
        <f t="shared" si="29"/>
        <v>0</v>
      </c>
      <c r="T35" s="14"/>
      <c r="U35" s="14"/>
      <c r="V35" s="14">
        <f t="shared" si="30"/>
        <v>0</v>
      </c>
      <c r="W35" s="14"/>
      <c r="X35" s="14"/>
      <c r="Y35" s="14">
        <f t="shared" si="31"/>
        <v>0</v>
      </c>
      <c r="Z35" s="14"/>
      <c r="AA35" s="14"/>
      <c r="AB35" s="14">
        <f t="shared" si="32"/>
        <v>0</v>
      </c>
      <c r="AC35" s="14"/>
      <c r="AD35" s="15"/>
      <c r="AE35" s="14">
        <f t="shared" si="33"/>
        <v>0</v>
      </c>
      <c r="AF35" s="14"/>
      <c r="AG35" s="14"/>
      <c r="AH35" s="14">
        <f t="shared" si="34"/>
        <v>0</v>
      </c>
      <c r="AI35" s="14"/>
      <c r="AJ35" s="15"/>
      <c r="AK35" s="14">
        <f t="shared" si="35"/>
        <v>0</v>
      </c>
      <c r="AL35" s="14"/>
      <c r="AM35" s="15"/>
      <c r="AN35" s="14">
        <f t="shared" si="36"/>
        <v>0</v>
      </c>
      <c r="AO35" s="14"/>
      <c r="AP35" s="15"/>
      <c r="AQ35" s="14">
        <f t="shared" si="37"/>
        <v>0</v>
      </c>
      <c r="AR35" s="16">
        <f t="shared" si="38"/>
        <v>1</v>
      </c>
      <c r="AS35" s="16">
        <f t="shared" si="38"/>
        <v>355</v>
      </c>
      <c r="AT35" s="17">
        <f t="shared" si="39"/>
        <v>355</v>
      </c>
      <c r="AW35" s="22"/>
    </row>
    <row r="36" spans="1:53" hidden="1" x14ac:dyDescent="0.25">
      <c r="A36" s="20" t="s">
        <v>54</v>
      </c>
      <c r="B36" s="13">
        <v>5</v>
      </c>
      <c r="C36" s="13">
        <v>3015</v>
      </c>
      <c r="D36" s="13">
        <f t="shared" si="24"/>
        <v>603</v>
      </c>
      <c r="E36" s="14">
        <v>1</v>
      </c>
      <c r="F36" s="14">
        <v>355</v>
      </c>
      <c r="G36" s="14">
        <f t="shared" si="25"/>
        <v>355</v>
      </c>
      <c r="H36" s="14">
        <v>0</v>
      </c>
      <c r="I36" s="14">
        <v>0</v>
      </c>
      <c r="J36" s="14">
        <f t="shared" si="26"/>
        <v>0</v>
      </c>
      <c r="K36" s="14">
        <v>1</v>
      </c>
      <c r="L36" s="14">
        <v>400</v>
      </c>
      <c r="M36" s="14">
        <f t="shared" si="27"/>
        <v>400</v>
      </c>
      <c r="N36" s="14">
        <v>1</v>
      </c>
      <c r="O36" s="14">
        <v>315</v>
      </c>
      <c r="P36" s="14">
        <f t="shared" si="28"/>
        <v>315</v>
      </c>
      <c r="Q36" s="14">
        <v>0</v>
      </c>
      <c r="R36" s="14">
        <v>0</v>
      </c>
      <c r="S36" s="14">
        <f t="shared" si="29"/>
        <v>0</v>
      </c>
      <c r="T36" s="14"/>
      <c r="U36" s="14"/>
      <c r="V36" s="14">
        <f t="shared" si="30"/>
        <v>0</v>
      </c>
      <c r="W36" s="14">
        <v>1</v>
      </c>
      <c r="X36" s="14">
        <v>715</v>
      </c>
      <c r="Y36" s="14">
        <f t="shared" si="31"/>
        <v>715</v>
      </c>
      <c r="Z36" s="14">
        <v>1</v>
      </c>
      <c r="AA36" s="14">
        <v>715</v>
      </c>
      <c r="AB36" s="14">
        <f t="shared" si="32"/>
        <v>715</v>
      </c>
      <c r="AC36" s="14"/>
      <c r="AD36" s="15"/>
      <c r="AE36" s="14">
        <f t="shared" si="33"/>
        <v>0</v>
      </c>
      <c r="AF36" s="14"/>
      <c r="AG36" s="14"/>
      <c r="AH36" s="14">
        <f t="shared" si="34"/>
        <v>0</v>
      </c>
      <c r="AI36" s="14"/>
      <c r="AJ36" s="15"/>
      <c r="AK36" s="14">
        <f t="shared" si="35"/>
        <v>0</v>
      </c>
      <c r="AL36" s="14"/>
      <c r="AM36" s="15"/>
      <c r="AN36" s="14">
        <f t="shared" si="36"/>
        <v>0</v>
      </c>
      <c r="AO36" s="14"/>
      <c r="AP36" s="15"/>
      <c r="AQ36" s="14">
        <f t="shared" si="37"/>
        <v>0</v>
      </c>
      <c r="AR36" s="16">
        <f t="shared" si="38"/>
        <v>4</v>
      </c>
      <c r="AS36" s="16">
        <f t="shared" si="38"/>
        <v>2145</v>
      </c>
      <c r="AT36" s="17">
        <f t="shared" si="39"/>
        <v>536.25</v>
      </c>
      <c r="AV36" s="23"/>
      <c r="AW36" s="22">
        <f t="shared" ref="AW36" si="40">(P36-M36)/M36*100</f>
        <v>-21.25</v>
      </c>
      <c r="AZ36" s="23"/>
      <c r="BA36" s="23"/>
    </row>
    <row r="37" spans="1:53" hidden="1" x14ac:dyDescent="0.25">
      <c r="A37" s="20" t="s">
        <v>6</v>
      </c>
      <c r="B37" s="13">
        <v>9</v>
      </c>
      <c r="C37" s="13">
        <v>505</v>
      </c>
      <c r="D37" s="13">
        <f t="shared" si="24"/>
        <v>56.111111111111114</v>
      </c>
      <c r="E37" s="14">
        <v>1</v>
      </c>
      <c r="F37" s="14">
        <v>50</v>
      </c>
      <c r="G37" s="14">
        <f t="shared" si="25"/>
        <v>50</v>
      </c>
      <c r="H37" s="14">
        <v>0</v>
      </c>
      <c r="I37" s="14">
        <v>0</v>
      </c>
      <c r="J37" s="14">
        <f t="shared" si="26"/>
        <v>0</v>
      </c>
      <c r="K37" s="14"/>
      <c r="L37" s="14"/>
      <c r="M37" s="14">
        <f t="shared" si="27"/>
        <v>0</v>
      </c>
      <c r="N37" s="14"/>
      <c r="O37" s="14"/>
      <c r="P37" s="14">
        <f t="shared" si="28"/>
        <v>0</v>
      </c>
      <c r="Q37" s="14">
        <v>0</v>
      </c>
      <c r="R37" s="14">
        <v>0</v>
      </c>
      <c r="S37" s="14">
        <f t="shared" si="29"/>
        <v>0</v>
      </c>
      <c r="T37" s="14"/>
      <c r="U37" s="14"/>
      <c r="V37" s="14">
        <f t="shared" si="30"/>
        <v>0</v>
      </c>
      <c r="W37" s="14"/>
      <c r="X37" s="14"/>
      <c r="Y37" s="14">
        <f t="shared" si="31"/>
        <v>0</v>
      </c>
      <c r="Z37" s="14"/>
      <c r="AA37" s="14"/>
      <c r="AB37" s="14">
        <f t="shared" si="32"/>
        <v>0</v>
      </c>
      <c r="AC37" s="14"/>
      <c r="AD37" s="15"/>
      <c r="AE37" s="14">
        <f t="shared" si="33"/>
        <v>0</v>
      </c>
      <c r="AF37" s="14"/>
      <c r="AG37" s="14"/>
      <c r="AH37" s="14">
        <f t="shared" si="34"/>
        <v>0</v>
      </c>
      <c r="AI37" s="14"/>
      <c r="AJ37" s="15"/>
      <c r="AK37" s="14">
        <f t="shared" si="35"/>
        <v>0</v>
      </c>
      <c r="AL37" s="14"/>
      <c r="AM37" s="15"/>
      <c r="AN37" s="14">
        <f t="shared" si="36"/>
        <v>0</v>
      </c>
      <c r="AO37" s="14"/>
      <c r="AP37" s="15"/>
      <c r="AQ37" s="14">
        <f t="shared" si="37"/>
        <v>0</v>
      </c>
      <c r="AR37" s="16">
        <f t="shared" si="38"/>
        <v>0</v>
      </c>
      <c r="AS37" s="16">
        <f t="shared" si="38"/>
        <v>0</v>
      </c>
      <c r="AT37" s="17">
        <f t="shared" si="39"/>
        <v>0</v>
      </c>
    </row>
    <row r="38" spans="1:53" hidden="1" x14ac:dyDescent="0.25">
      <c r="A38" s="20" t="s">
        <v>7</v>
      </c>
      <c r="B38" s="13">
        <v>4</v>
      </c>
      <c r="C38" s="13">
        <v>1642</v>
      </c>
      <c r="D38" s="13">
        <f t="shared" si="24"/>
        <v>410.5</v>
      </c>
      <c r="E38" s="14">
        <v>1</v>
      </c>
      <c r="F38" s="14">
        <v>450</v>
      </c>
      <c r="G38" s="14">
        <f t="shared" si="25"/>
        <v>450</v>
      </c>
      <c r="H38" s="14">
        <v>0</v>
      </c>
      <c r="I38" s="14">
        <v>0</v>
      </c>
      <c r="J38" s="14">
        <f t="shared" si="26"/>
        <v>0</v>
      </c>
      <c r="K38" s="14"/>
      <c r="L38" s="14"/>
      <c r="M38" s="14">
        <f t="shared" si="27"/>
        <v>0</v>
      </c>
      <c r="N38" s="14"/>
      <c r="O38" s="14"/>
      <c r="P38" s="14">
        <f t="shared" si="28"/>
        <v>0</v>
      </c>
      <c r="Q38" s="14">
        <v>2</v>
      </c>
      <c r="R38" s="14">
        <v>675</v>
      </c>
      <c r="S38" s="14">
        <f t="shared" si="29"/>
        <v>337.5</v>
      </c>
      <c r="T38" s="14"/>
      <c r="U38" s="14"/>
      <c r="V38" s="14">
        <f t="shared" si="30"/>
        <v>0</v>
      </c>
      <c r="W38" s="14"/>
      <c r="X38" s="14"/>
      <c r="Y38" s="14">
        <f t="shared" si="31"/>
        <v>0</v>
      </c>
      <c r="Z38" s="14"/>
      <c r="AA38" s="14"/>
      <c r="AB38" s="14">
        <f t="shared" si="32"/>
        <v>0</v>
      </c>
      <c r="AC38" s="14"/>
      <c r="AD38" s="15"/>
      <c r="AE38" s="14">
        <f t="shared" si="33"/>
        <v>0</v>
      </c>
      <c r="AF38" s="14"/>
      <c r="AG38" s="14"/>
      <c r="AH38" s="14">
        <f t="shared" si="34"/>
        <v>0</v>
      </c>
      <c r="AI38" s="14"/>
      <c r="AJ38" s="15"/>
      <c r="AK38" s="14">
        <f t="shared" si="35"/>
        <v>0</v>
      </c>
      <c r="AL38" s="14"/>
      <c r="AM38" s="15"/>
      <c r="AN38" s="14">
        <f t="shared" si="36"/>
        <v>0</v>
      </c>
      <c r="AO38" s="14"/>
      <c r="AP38" s="15"/>
      <c r="AQ38" s="14">
        <f t="shared" si="37"/>
        <v>0</v>
      </c>
      <c r="AR38" s="16">
        <f t="shared" si="38"/>
        <v>2</v>
      </c>
      <c r="AS38" s="16">
        <f t="shared" si="38"/>
        <v>675</v>
      </c>
      <c r="AT38" s="17">
        <f t="shared" si="39"/>
        <v>337.5</v>
      </c>
      <c r="AX38" s="23"/>
    </row>
    <row r="39" spans="1:53" x14ac:dyDescent="0.25">
      <c r="A39" s="20" t="s">
        <v>55</v>
      </c>
      <c r="B39" s="13">
        <v>54</v>
      </c>
      <c r="C39" s="13">
        <v>4755</v>
      </c>
      <c r="D39" s="13">
        <f t="shared" si="24"/>
        <v>88.055555555555557</v>
      </c>
      <c r="E39" s="14">
        <v>25</v>
      </c>
      <c r="F39" s="14">
        <v>1875</v>
      </c>
      <c r="G39" s="14">
        <f t="shared" si="25"/>
        <v>75</v>
      </c>
      <c r="H39" s="14">
        <v>4</v>
      </c>
      <c r="I39" s="14">
        <v>200</v>
      </c>
      <c r="J39" s="14">
        <f t="shared" si="26"/>
        <v>50</v>
      </c>
      <c r="K39" s="14">
        <v>8</v>
      </c>
      <c r="L39" s="14">
        <v>337</v>
      </c>
      <c r="M39" s="14">
        <f t="shared" si="27"/>
        <v>42.125</v>
      </c>
      <c r="N39" s="14">
        <v>13</v>
      </c>
      <c r="O39" s="14">
        <v>695</v>
      </c>
      <c r="P39" s="14">
        <f t="shared" si="28"/>
        <v>53.46153846153846</v>
      </c>
      <c r="Q39" s="14">
        <v>20</v>
      </c>
      <c r="R39" s="14">
        <v>1000</v>
      </c>
      <c r="S39" s="14">
        <f t="shared" si="29"/>
        <v>50</v>
      </c>
      <c r="T39" s="14"/>
      <c r="U39" s="14"/>
      <c r="V39" s="14">
        <f t="shared" si="30"/>
        <v>0</v>
      </c>
      <c r="W39" s="14"/>
      <c r="X39" s="14"/>
      <c r="Y39" s="14">
        <f t="shared" si="31"/>
        <v>0</v>
      </c>
      <c r="Z39" s="14">
        <v>16</v>
      </c>
      <c r="AA39" s="14">
        <v>1135</v>
      </c>
      <c r="AB39" s="14">
        <f t="shared" si="32"/>
        <v>70.9375</v>
      </c>
      <c r="AC39" s="14"/>
      <c r="AD39" s="15"/>
      <c r="AE39" s="14">
        <f t="shared" si="33"/>
        <v>0</v>
      </c>
      <c r="AF39" s="14"/>
      <c r="AG39" s="14"/>
      <c r="AH39" s="14">
        <f t="shared" si="34"/>
        <v>0</v>
      </c>
      <c r="AI39" s="14"/>
      <c r="AJ39" s="15"/>
      <c r="AK39" s="14">
        <f t="shared" si="35"/>
        <v>0</v>
      </c>
      <c r="AL39" s="14"/>
      <c r="AM39" s="15"/>
      <c r="AN39" s="14">
        <f t="shared" si="36"/>
        <v>0</v>
      </c>
      <c r="AO39" s="14"/>
      <c r="AP39" s="15"/>
      <c r="AQ39" s="14">
        <f t="shared" si="37"/>
        <v>0</v>
      </c>
      <c r="AR39" s="16">
        <f t="shared" si="38"/>
        <v>61</v>
      </c>
      <c r="AS39" s="16">
        <f t="shared" si="38"/>
        <v>3367</v>
      </c>
      <c r="AT39" s="17">
        <f t="shared" si="39"/>
        <v>55.196721311475407</v>
      </c>
      <c r="AV39" s="23">
        <f>(M39-J39)/J39*100</f>
        <v>-15.75</v>
      </c>
      <c r="AW39" s="22">
        <f>(P39-M39)/M39*100</f>
        <v>26.911664003652131</v>
      </c>
      <c r="AX39" s="23">
        <f t="shared" ref="AX39" si="41">(S39-P39)/P39*100</f>
        <v>-6.4748201438848891</v>
      </c>
      <c r="BA39" s="23"/>
    </row>
    <row r="40" spans="1:53" hidden="1" x14ac:dyDescent="0.25">
      <c r="A40" s="20" t="s">
        <v>56</v>
      </c>
      <c r="B40" s="13">
        <v>4</v>
      </c>
      <c r="C40" s="13">
        <v>3900</v>
      </c>
      <c r="D40" s="13">
        <f t="shared" si="24"/>
        <v>975</v>
      </c>
      <c r="E40" s="14">
        <v>0</v>
      </c>
      <c r="F40" s="14">
        <v>0</v>
      </c>
      <c r="G40" s="14">
        <f t="shared" si="25"/>
        <v>0</v>
      </c>
      <c r="H40" s="14">
        <v>0</v>
      </c>
      <c r="I40" s="14">
        <v>0</v>
      </c>
      <c r="J40" s="14">
        <f t="shared" si="26"/>
        <v>0</v>
      </c>
      <c r="K40" s="14"/>
      <c r="L40" s="14"/>
      <c r="M40" s="14">
        <f t="shared" si="27"/>
        <v>0</v>
      </c>
      <c r="N40" s="14"/>
      <c r="O40" s="14"/>
      <c r="P40" s="14">
        <f t="shared" si="28"/>
        <v>0</v>
      </c>
      <c r="Q40" s="14">
        <v>0</v>
      </c>
      <c r="R40" s="14">
        <v>0</v>
      </c>
      <c r="S40" s="14">
        <f t="shared" si="29"/>
        <v>0</v>
      </c>
      <c r="T40" s="14"/>
      <c r="U40" s="14"/>
      <c r="V40" s="14">
        <f t="shared" si="30"/>
        <v>0</v>
      </c>
      <c r="W40" s="14"/>
      <c r="X40" s="14"/>
      <c r="Y40" s="14">
        <f t="shared" si="31"/>
        <v>0</v>
      </c>
      <c r="Z40" s="14">
        <v>2</v>
      </c>
      <c r="AA40" s="14">
        <v>1600</v>
      </c>
      <c r="AB40" s="14">
        <f t="shared" si="32"/>
        <v>800</v>
      </c>
      <c r="AC40" s="14"/>
      <c r="AD40" s="15"/>
      <c r="AE40" s="14">
        <f t="shared" si="33"/>
        <v>0</v>
      </c>
      <c r="AF40" s="14"/>
      <c r="AG40" s="14"/>
      <c r="AH40" s="14">
        <f t="shared" si="34"/>
        <v>0</v>
      </c>
      <c r="AI40" s="14"/>
      <c r="AJ40" s="15"/>
      <c r="AK40" s="14">
        <f t="shared" si="35"/>
        <v>0</v>
      </c>
      <c r="AL40" s="14"/>
      <c r="AM40" s="15"/>
      <c r="AN40" s="14">
        <f t="shared" si="36"/>
        <v>0</v>
      </c>
      <c r="AO40" s="14"/>
      <c r="AP40" s="15"/>
      <c r="AQ40" s="14">
        <f t="shared" si="37"/>
        <v>0</v>
      </c>
      <c r="AR40" s="16">
        <f t="shared" si="38"/>
        <v>2</v>
      </c>
      <c r="AS40" s="16">
        <f t="shared" si="38"/>
        <v>1600</v>
      </c>
      <c r="AT40" s="17">
        <f t="shared" si="39"/>
        <v>800</v>
      </c>
      <c r="BA40" s="23"/>
    </row>
    <row r="41" spans="1:53" hidden="1" x14ac:dyDescent="0.25">
      <c r="A41" s="20" t="s">
        <v>8</v>
      </c>
      <c r="B41" s="13">
        <v>10</v>
      </c>
      <c r="C41" s="13">
        <v>310</v>
      </c>
      <c r="D41" s="13">
        <f t="shared" si="24"/>
        <v>31</v>
      </c>
      <c r="E41" s="14">
        <v>4</v>
      </c>
      <c r="F41" s="14">
        <v>105</v>
      </c>
      <c r="G41" s="14">
        <f t="shared" si="25"/>
        <v>26.25</v>
      </c>
      <c r="H41" s="14">
        <v>0</v>
      </c>
      <c r="I41" s="14">
        <v>0</v>
      </c>
      <c r="J41" s="14">
        <f t="shared" si="26"/>
        <v>0</v>
      </c>
      <c r="K41" s="14"/>
      <c r="L41" s="14"/>
      <c r="M41" s="14">
        <f t="shared" si="27"/>
        <v>0</v>
      </c>
      <c r="N41" s="14"/>
      <c r="O41" s="14"/>
      <c r="P41" s="14">
        <f t="shared" si="28"/>
        <v>0</v>
      </c>
      <c r="Q41" s="14">
        <v>0</v>
      </c>
      <c r="R41" s="14">
        <v>0</v>
      </c>
      <c r="S41" s="14">
        <f t="shared" si="29"/>
        <v>0</v>
      </c>
      <c r="T41" s="14"/>
      <c r="U41" s="14"/>
      <c r="V41" s="14">
        <f t="shared" si="30"/>
        <v>0</v>
      </c>
      <c r="W41" s="14"/>
      <c r="X41" s="14"/>
      <c r="Y41" s="14">
        <f t="shared" si="31"/>
        <v>0</v>
      </c>
      <c r="Z41" s="14"/>
      <c r="AA41" s="14"/>
      <c r="AB41" s="14">
        <f t="shared" si="32"/>
        <v>0</v>
      </c>
      <c r="AC41" s="14"/>
      <c r="AD41" s="15"/>
      <c r="AE41" s="14">
        <f t="shared" si="33"/>
        <v>0</v>
      </c>
      <c r="AF41" s="14"/>
      <c r="AG41" s="14"/>
      <c r="AH41" s="14">
        <f t="shared" si="34"/>
        <v>0</v>
      </c>
      <c r="AI41" s="14"/>
      <c r="AJ41" s="15"/>
      <c r="AK41" s="14">
        <f t="shared" si="35"/>
        <v>0</v>
      </c>
      <c r="AL41" s="14"/>
      <c r="AM41" s="15"/>
      <c r="AN41" s="14">
        <f t="shared" si="36"/>
        <v>0</v>
      </c>
      <c r="AO41" s="14"/>
      <c r="AP41" s="15"/>
      <c r="AQ41" s="14">
        <f t="shared" si="37"/>
        <v>0</v>
      </c>
      <c r="AR41" s="16">
        <f t="shared" si="38"/>
        <v>0</v>
      </c>
      <c r="AS41" s="16">
        <f t="shared" si="38"/>
        <v>0</v>
      </c>
      <c r="AT41" s="17">
        <f t="shared" si="39"/>
        <v>0</v>
      </c>
    </row>
    <row r="42" spans="1:53" hidden="1" x14ac:dyDescent="0.25">
      <c r="A42" s="20" t="s">
        <v>57</v>
      </c>
      <c r="B42" s="13">
        <v>3</v>
      </c>
      <c r="C42" s="13">
        <v>2914</v>
      </c>
      <c r="D42" s="13">
        <f t="shared" si="24"/>
        <v>971.33333333333337</v>
      </c>
      <c r="E42" s="14">
        <v>0</v>
      </c>
      <c r="F42" s="14">
        <v>0</v>
      </c>
      <c r="G42" s="14">
        <f t="shared" si="25"/>
        <v>0</v>
      </c>
      <c r="H42" s="14">
        <v>0</v>
      </c>
      <c r="I42" s="14">
        <v>0</v>
      </c>
      <c r="J42" s="14">
        <f t="shared" si="26"/>
        <v>0</v>
      </c>
      <c r="K42" s="14"/>
      <c r="L42" s="14"/>
      <c r="M42" s="14">
        <f t="shared" si="27"/>
        <v>0</v>
      </c>
      <c r="N42" s="14"/>
      <c r="O42" s="14"/>
      <c r="P42" s="14">
        <f t="shared" si="28"/>
        <v>0</v>
      </c>
      <c r="Q42" s="14">
        <v>0</v>
      </c>
      <c r="R42" s="14">
        <v>0</v>
      </c>
      <c r="S42" s="14">
        <f t="shared" si="29"/>
        <v>0</v>
      </c>
      <c r="T42" s="14"/>
      <c r="U42" s="14"/>
      <c r="V42" s="14">
        <f t="shared" si="30"/>
        <v>0</v>
      </c>
      <c r="W42" s="14"/>
      <c r="X42" s="14"/>
      <c r="Y42" s="14">
        <f t="shared" si="31"/>
        <v>0</v>
      </c>
      <c r="Z42" s="14"/>
      <c r="AA42" s="14"/>
      <c r="AB42" s="14">
        <f t="shared" si="32"/>
        <v>0</v>
      </c>
      <c r="AC42" s="14"/>
      <c r="AD42" s="15"/>
      <c r="AE42" s="14">
        <f t="shared" si="33"/>
        <v>0</v>
      </c>
      <c r="AF42" s="14"/>
      <c r="AG42" s="14"/>
      <c r="AH42" s="14">
        <f t="shared" si="34"/>
        <v>0</v>
      </c>
      <c r="AI42" s="14"/>
      <c r="AJ42" s="15"/>
      <c r="AK42" s="14">
        <f t="shared" si="35"/>
        <v>0</v>
      </c>
      <c r="AL42" s="14"/>
      <c r="AM42" s="15"/>
      <c r="AN42" s="14">
        <f t="shared" si="36"/>
        <v>0</v>
      </c>
      <c r="AO42" s="14"/>
      <c r="AP42" s="15"/>
      <c r="AQ42" s="14">
        <f t="shared" si="37"/>
        <v>0</v>
      </c>
      <c r="AR42" s="16">
        <f t="shared" si="38"/>
        <v>0</v>
      </c>
      <c r="AS42" s="16">
        <f t="shared" si="38"/>
        <v>0</v>
      </c>
      <c r="AT42" s="17">
        <f t="shared" si="39"/>
        <v>0</v>
      </c>
    </row>
    <row r="43" spans="1:53" hidden="1" x14ac:dyDescent="0.25">
      <c r="A43" s="20" t="s">
        <v>58</v>
      </c>
      <c r="B43" s="13">
        <v>8</v>
      </c>
      <c r="C43" s="13">
        <v>3920</v>
      </c>
      <c r="D43" s="13">
        <f t="shared" si="24"/>
        <v>490</v>
      </c>
      <c r="E43" s="14">
        <v>4</v>
      </c>
      <c r="F43" s="14">
        <v>1128</v>
      </c>
      <c r="G43" s="14">
        <f t="shared" si="25"/>
        <v>282</v>
      </c>
      <c r="H43" s="14">
        <v>4</v>
      </c>
      <c r="I43" s="14">
        <v>1300</v>
      </c>
      <c r="J43" s="14">
        <f t="shared" si="26"/>
        <v>325</v>
      </c>
      <c r="K43" s="14"/>
      <c r="L43" s="14"/>
      <c r="M43" s="14">
        <f t="shared" si="27"/>
        <v>0</v>
      </c>
      <c r="N43" s="14"/>
      <c r="O43" s="14"/>
      <c r="P43" s="14">
        <f t="shared" si="28"/>
        <v>0</v>
      </c>
      <c r="Q43" s="14">
        <v>0</v>
      </c>
      <c r="R43" s="14">
        <v>0</v>
      </c>
      <c r="S43" s="14">
        <f t="shared" si="29"/>
        <v>0</v>
      </c>
      <c r="T43" s="14"/>
      <c r="U43" s="14"/>
      <c r="V43" s="14">
        <f t="shared" si="30"/>
        <v>0</v>
      </c>
      <c r="W43" s="14"/>
      <c r="X43" s="14"/>
      <c r="Y43" s="14">
        <f t="shared" si="31"/>
        <v>0</v>
      </c>
      <c r="Z43" s="14"/>
      <c r="AA43" s="14"/>
      <c r="AB43" s="14">
        <f t="shared" si="32"/>
        <v>0</v>
      </c>
      <c r="AC43" s="14"/>
      <c r="AD43" s="15"/>
      <c r="AE43" s="14">
        <f t="shared" si="33"/>
        <v>0</v>
      </c>
      <c r="AF43" s="14"/>
      <c r="AG43" s="14"/>
      <c r="AH43" s="14">
        <f t="shared" si="34"/>
        <v>0</v>
      </c>
      <c r="AI43" s="14"/>
      <c r="AJ43" s="15"/>
      <c r="AK43" s="14">
        <f t="shared" si="35"/>
        <v>0</v>
      </c>
      <c r="AL43" s="14"/>
      <c r="AM43" s="15"/>
      <c r="AN43" s="14">
        <f t="shared" si="36"/>
        <v>0</v>
      </c>
      <c r="AO43" s="14"/>
      <c r="AP43" s="15"/>
      <c r="AQ43" s="14">
        <f t="shared" si="37"/>
        <v>0</v>
      </c>
      <c r="AR43" s="16">
        <f t="shared" si="38"/>
        <v>4</v>
      </c>
      <c r="AS43" s="16">
        <f t="shared" si="38"/>
        <v>1300</v>
      </c>
      <c r="AT43" s="17">
        <f t="shared" si="39"/>
        <v>325</v>
      </c>
    </row>
    <row r="44" spans="1:53" x14ac:dyDescent="0.25">
      <c r="A44" s="20" t="s">
        <v>59</v>
      </c>
      <c r="B44" s="13">
        <v>10</v>
      </c>
      <c r="C44" s="13">
        <v>8284</v>
      </c>
      <c r="D44" s="13">
        <f t="shared" si="24"/>
        <v>828.4</v>
      </c>
      <c r="E44" s="14">
        <v>3</v>
      </c>
      <c r="F44" s="14">
        <v>1135</v>
      </c>
      <c r="G44" s="14">
        <f t="shared" si="25"/>
        <v>378.33333333333331</v>
      </c>
      <c r="H44" s="14">
        <v>2</v>
      </c>
      <c r="I44" s="14">
        <v>850</v>
      </c>
      <c r="J44" s="14">
        <f t="shared" si="26"/>
        <v>425</v>
      </c>
      <c r="K44" s="14">
        <v>1</v>
      </c>
      <c r="L44" s="14">
        <v>450</v>
      </c>
      <c r="M44" s="14">
        <f t="shared" si="27"/>
        <v>450</v>
      </c>
      <c r="N44" s="14">
        <v>4</v>
      </c>
      <c r="O44" s="14">
        <v>1900</v>
      </c>
      <c r="P44" s="14">
        <f t="shared" si="28"/>
        <v>475</v>
      </c>
      <c r="Q44" s="14">
        <v>0</v>
      </c>
      <c r="R44" s="14">
        <v>0</v>
      </c>
      <c r="S44" s="14">
        <f t="shared" si="29"/>
        <v>0</v>
      </c>
      <c r="T44" s="14"/>
      <c r="U44" s="14"/>
      <c r="V44" s="14">
        <f t="shared" si="30"/>
        <v>0</v>
      </c>
      <c r="W44" s="14">
        <v>2</v>
      </c>
      <c r="X44" s="14">
        <v>1734</v>
      </c>
      <c r="Y44" s="14">
        <f t="shared" si="31"/>
        <v>867</v>
      </c>
      <c r="Z44" s="14">
        <v>3</v>
      </c>
      <c r="AA44" s="14">
        <v>2601</v>
      </c>
      <c r="AB44" s="14">
        <f t="shared" si="32"/>
        <v>867</v>
      </c>
      <c r="AC44" s="14"/>
      <c r="AD44" s="15"/>
      <c r="AE44" s="14">
        <f t="shared" si="33"/>
        <v>0</v>
      </c>
      <c r="AF44" s="14"/>
      <c r="AG44" s="14"/>
      <c r="AH44" s="14">
        <f t="shared" si="34"/>
        <v>0</v>
      </c>
      <c r="AI44" s="14"/>
      <c r="AJ44" s="15"/>
      <c r="AK44" s="14">
        <f t="shared" si="35"/>
        <v>0</v>
      </c>
      <c r="AL44" s="14"/>
      <c r="AM44" s="15"/>
      <c r="AN44" s="14">
        <f t="shared" si="36"/>
        <v>0</v>
      </c>
      <c r="AO44" s="14"/>
      <c r="AP44" s="15"/>
      <c r="AQ44" s="14">
        <f t="shared" si="37"/>
        <v>0</v>
      </c>
      <c r="AR44" s="16">
        <f t="shared" si="38"/>
        <v>12</v>
      </c>
      <c r="AS44" s="16">
        <f t="shared" si="38"/>
        <v>7535</v>
      </c>
      <c r="AT44" s="17">
        <f t="shared" si="39"/>
        <v>627.91666666666663</v>
      </c>
      <c r="AV44" s="23">
        <f t="shared" ref="AV44" si="42">(M44-J44)/J44*100</f>
        <v>5.8823529411764701</v>
      </c>
      <c r="AW44" s="22">
        <f>(P44-M44)/M44*100</f>
        <v>5.5555555555555554</v>
      </c>
      <c r="AZ44" s="23"/>
      <c r="BA44" s="23"/>
    </row>
    <row r="45" spans="1:53" hidden="1" x14ac:dyDescent="0.25">
      <c r="A45" s="20" t="s">
        <v>60</v>
      </c>
      <c r="B45" s="13">
        <v>1</v>
      </c>
      <c r="C45" s="13">
        <v>1200</v>
      </c>
      <c r="D45" s="13">
        <f t="shared" si="24"/>
        <v>1200</v>
      </c>
      <c r="E45" s="14">
        <v>1</v>
      </c>
      <c r="F45" s="14">
        <v>1200</v>
      </c>
      <c r="G45" s="14">
        <f t="shared" si="25"/>
        <v>1200</v>
      </c>
      <c r="H45" s="14">
        <v>0</v>
      </c>
      <c r="I45" s="14">
        <v>0</v>
      </c>
      <c r="J45" s="14">
        <f>IF(I45,I45/H45,0)</f>
        <v>0</v>
      </c>
      <c r="K45" s="14">
        <v>1</v>
      </c>
      <c r="L45" s="14">
        <v>1090</v>
      </c>
      <c r="M45" s="14">
        <f>IF(L45,L45/K45,0)</f>
        <v>1090</v>
      </c>
      <c r="N45" s="14"/>
      <c r="O45" s="14"/>
      <c r="P45" s="14">
        <f>IF(O45,O45/N45,0)</f>
        <v>0</v>
      </c>
      <c r="Q45" s="14">
        <v>0</v>
      </c>
      <c r="R45" s="14">
        <v>0</v>
      </c>
      <c r="S45" s="14">
        <f>IF(R45,R45/Q45,0)</f>
        <v>0</v>
      </c>
      <c r="T45" s="14"/>
      <c r="U45" s="14"/>
      <c r="V45" s="14">
        <f>IF(U45,U45/T45,0)</f>
        <v>0</v>
      </c>
      <c r="W45" s="14"/>
      <c r="X45" s="14"/>
      <c r="Y45" s="14">
        <f>IF(X45,X45/W45,0)</f>
        <v>0</v>
      </c>
      <c r="Z45" s="14"/>
      <c r="AA45" s="14"/>
      <c r="AB45" s="14">
        <f>IF(AA45,AA45/Z45,0)</f>
        <v>0</v>
      </c>
      <c r="AC45" s="14"/>
      <c r="AD45" s="15"/>
      <c r="AE45" s="14">
        <f t="shared" si="33"/>
        <v>0</v>
      </c>
      <c r="AF45" s="14"/>
      <c r="AG45" s="14"/>
      <c r="AH45" s="14">
        <f>IF(AG45,AG45/AF45,0)</f>
        <v>0</v>
      </c>
      <c r="AI45" s="14"/>
      <c r="AJ45" s="15"/>
      <c r="AK45" s="14">
        <f t="shared" si="35"/>
        <v>0</v>
      </c>
      <c r="AL45" s="14"/>
      <c r="AM45" s="15"/>
      <c r="AN45" s="14">
        <f t="shared" si="36"/>
        <v>0</v>
      </c>
      <c r="AO45" s="14"/>
      <c r="AP45" s="15"/>
      <c r="AQ45" s="14">
        <f t="shared" si="37"/>
        <v>0</v>
      </c>
      <c r="AR45" s="16">
        <f t="shared" si="38"/>
        <v>1</v>
      </c>
      <c r="AS45" s="16">
        <f t="shared" si="38"/>
        <v>1090</v>
      </c>
      <c r="AT45" s="17">
        <f t="shared" si="39"/>
        <v>1090</v>
      </c>
      <c r="AV45" s="23"/>
    </row>
    <row r="46" spans="1:53" hidden="1" x14ac:dyDescent="0.25">
      <c r="A46" s="20" t="s">
        <v>61</v>
      </c>
      <c r="B46" s="13">
        <v>7</v>
      </c>
      <c r="C46" s="13">
        <v>4290</v>
      </c>
      <c r="D46" s="13">
        <f t="shared" si="24"/>
        <v>612.85714285714289</v>
      </c>
      <c r="E46" s="14">
        <v>3</v>
      </c>
      <c r="F46" s="14">
        <v>1650</v>
      </c>
      <c r="G46" s="14">
        <f t="shared" si="25"/>
        <v>550</v>
      </c>
      <c r="H46" s="14">
        <v>0</v>
      </c>
      <c r="I46" s="14">
        <v>0</v>
      </c>
      <c r="J46" s="14">
        <f>IF(I46,I46/H46,0)</f>
        <v>0</v>
      </c>
      <c r="K46" s="14"/>
      <c r="L46" s="14"/>
      <c r="M46" s="14">
        <f>IF(L46,L46/K46,0)</f>
        <v>0</v>
      </c>
      <c r="N46" s="14"/>
      <c r="O46" s="14"/>
      <c r="P46" s="14">
        <f>IF(O46,O46/N46,0)</f>
        <v>0</v>
      </c>
      <c r="Q46" s="14">
        <v>0</v>
      </c>
      <c r="R46" s="14">
        <v>0</v>
      </c>
      <c r="S46" s="14">
        <f>IF(R46,R46/Q46,0)</f>
        <v>0</v>
      </c>
      <c r="T46" s="14"/>
      <c r="U46" s="14"/>
      <c r="V46" s="14">
        <f>IF(U46,U46/T46,0)</f>
        <v>0</v>
      </c>
      <c r="W46" s="14"/>
      <c r="X46" s="14"/>
      <c r="Y46" s="14">
        <f>IF(X46,X46/W46,0)</f>
        <v>0</v>
      </c>
      <c r="Z46" s="14">
        <v>1</v>
      </c>
      <c r="AA46" s="14">
        <v>475</v>
      </c>
      <c r="AB46" s="14">
        <f>IF(AA46,AA46/Z46,0)</f>
        <v>475</v>
      </c>
      <c r="AC46" s="14"/>
      <c r="AD46" s="15"/>
      <c r="AE46" s="14">
        <f t="shared" si="33"/>
        <v>0</v>
      </c>
      <c r="AF46" s="14"/>
      <c r="AG46" s="14"/>
      <c r="AH46" s="14">
        <f>IF(AG46,AG46/AF46,0)</f>
        <v>0</v>
      </c>
      <c r="AI46" s="14"/>
      <c r="AJ46" s="15"/>
      <c r="AK46" s="14">
        <f t="shared" si="35"/>
        <v>0</v>
      </c>
      <c r="AL46" s="14"/>
      <c r="AM46" s="15"/>
      <c r="AN46" s="14">
        <f t="shared" si="36"/>
        <v>0</v>
      </c>
      <c r="AO46" s="14"/>
      <c r="AP46" s="15"/>
      <c r="AQ46" s="14">
        <f t="shared" si="37"/>
        <v>0</v>
      </c>
      <c r="AR46" s="16">
        <f t="shared" si="38"/>
        <v>1</v>
      </c>
      <c r="AS46" s="16">
        <f t="shared" si="38"/>
        <v>475</v>
      </c>
      <c r="AT46" s="17">
        <f t="shared" si="39"/>
        <v>475</v>
      </c>
      <c r="BA46" s="23"/>
    </row>
    <row r="47" spans="1:53" hidden="1" x14ac:dyDescent="0.25">
      <c r="A47" s="20" t="s">
        <v>62</v>
      </c>
      <c r="B47" s="13">
        <v>3</v>
      </c>
      <c r="C47" s="13">
        <v>1950</v>
      </c>
      <c r="D47" s="13">
        <f t="shared" si="24"/>
        <v>650</v>
      </c>
      <c r="E47" s="14">
        <v>0</v>
      </c>
      <c r="F47" s="14">
        <v>0</v>
      </c>
      <c r="G47" s="14">
        <f t="shared" si="25"/>
        <v>0</v>
      </c>
      <c r="H47" s="14">
        <v>0</v>
      </c>
      <c r="I47" s="14">
        <v>0</v>
      </c>
      <c r="J47" s="14">
        <f t="shared" si="26"/>
        <v>0</v>
      </c>
      <c r="K47" s="14"/>
      <c r="L47" s="14"/>
      <c r="M47" s="14">
        <f t="shared" si="27"/>
        <v>0</v>
      </c>
      <c r="N47" s="14">
        <v>1</v>
      </c>
      <c r="O47" s="14">
        <v>325</v>
      </c>
      <c r="P47" s="14">
        <f t="shared" si="28"/>
        <v>325</v>
      </c>
      <c r="Q47" s="14">
        <v>0</v>
      </c>
      <c r="R47" s="14">
        <v>0</v>
      </c>
      <c r="S47" s="14">
        <f t="shared" si="29"/>
        <v>0</v>
      </c>
      <c r="T47" s="14"/>
      <c r="U47" s="14"/>
      <c r="V47" s="14">
        <f t="shared" ref="V47:V51" si="43">IF(U47,U47/T47,0)</f>
        <v>0</v>
      </c>
      <c r="W47" s="14"/>
      <c r="X47" s="14"/>
      <c r="Y47" s="14">
        <f t="shared" ref="Y47:Y51" si="44">IF(X47,X47/W47,0)</f>
        <v>0</v>
      </c>
      <c r="Z47" s="14"/>
      <c r="AA47" s="14"/>
      <c r="AB47" s="14">
        <f t="shared" ref="AB47:AB51" si="45">IF(AA47,AA47/Z47,0)</f>
        <v>0</v>
      </c>
      <c r="AC47" s="14"/>
      <c r="AD47" s="15"/>
      <c r="AE47" s="14">
        <f t="shared" si="33"/>
        <v>0</v>
      </c>
      <c r="AF47" s="14"/>
      <c r="AG47" s="14"/>
      <c r="AH47" s="14">
        <f t="shared" ref="AH47:AH51" si="46">IF(AG47,AG47/AF47,0)</f>
        <v>0</v>
      </c>
      <c r="AI47" s="14"/>
      <c r="AJ47" s="15"/>
      <c r="AK47" s="14">
        <f t="shared" si="35"/>
        <v>0</v>
      </c>
      <c r="AL47" s="14"/>
      <c r="AM47" s="15"/>
      <c r="AN47" s="14">
        <f t="shared" si="36"/>
        <v>0</v>
      </c>
      <c r="AO47" s="14"/>
      <c r="AP47" s="15"/>
      <c r="AQ47" s="14">
        <f t="shared" si="37"/>
        <v>0</v>
      </c>
      <c r="AR47" s="16">
        <f t="shared" si="38"/>
        <v>1</v>
      </c>
      <c r="AS47" s="16">
        <f t="shared" si="38"/>
        <v>325</v>
      </c>
      <c r="AT47" s="17">
        <f t="shared" si="39"/>
        <v>325</v>
      </c>
      <c r="AW47" s="22"/>
    </row>
    <row r="48" spans="1:53" x14ac:dyDescent="0.25">
      <c r="A48" s="20" t="s">
        <v>63</v>
      </c>
      <c r="B48" s="13">
        <v>4</v>
      </c>
      <c r="C48" s="13">
        <v>4875</v>
      </c>
      <c r="D48" s="13">
        <f t="shared" si="24"/>
        <v>1218.75</v>
      </c>
      <c r="E48" s="14">
        <v>3</v>
      </c>
      <c r="F48" s="14">
        <v>3675</v>
      </c>
      <c r="G48" s="14">
        <f t="shared" si="25"/>
        <v>1225</v>
      </c>
      <c r="H48" s="14">
        <v>1</v>
      </c>
      <c r="I48" s="14">
        <v>1175</v>
      </c>
      <c r="J48" s="14">
        <f t="shared" si="26"/>
        <v>1175</v>
      </c>
      <c r="K48" s="14">
        <v>2</v>
      </c>
      <c r="L48" s="14">
        <v>1700</v>
      </c>
      <c r="M48" s="14">
        <f t="shared" si="27"/>
        <v>850</v>
      </c>
      <c r="N48" s="14"/>
      <c r="O48" s="14"/>
      <c r="P48" s="14">
        <f t="shared" si="28"/>
        <v>0</v>
      </c>
      <c r="Q48" s="14">
        <v>0</v>
      </c>
      <c r="R48" s="14">
        <v>0</v>
      </c>
      <c r="S48" s="14">
        <f t="shared" si="29"/>
        <v>0</v>
      </c>
      <c r="T48" s="14">
        <v>1</v>
      </c>
      <c r="U48" s="14">
        <v>1550</v>
      </c>
      <c r="V48" s="14">
        <f t="shared" si="43"/>
        <v>1550</v>
      </c>
      <c r="W48" s="14"/>
      <c r="X48" s="14"/>
      <c r="Y48" s="14">
        <f t="shared" si="44"/>
        <v>0</v>
      </c>
      <c r="Z48" s="14">
        <v>1</v>
      </c>
      <c r="AA48" s="14">
        <v>1500</v>
      </c>
      <c r="AB48" s="14">
        <f t="shared" si="45"/>
        <v>1500</v>
      </c>
      <c r="AC48" s="14"/>
      <c r="AD48" s="15"/>
      <c r="AE48" s="14">
        <f t="shared" si="33"/>
        <v>0</v>
      </c>
      <c r="AF48" s="14"/>
      <c r="AG48" s="14"/>
      <c r="AH48" s="14">
        <f t="shared" si="46"/>
        <v>0</v>
      </c>
      <c r="AI48" s="14"/>
      <c r="AJ48" s="15"/>
      <c r="AK48" s="14">
        <f t="shared" si="35"/>
        <v>0</v>
      </c>
      <c r="AL48" s="14"/>
      <c r="AM48" s="15"/>
      <c r="AN48" s="14">
        <f t="shared" si="36"/>
        <v>0</v>
      </c>
      <c r="AO48" s="14"/>
      <c r="AP48" s="15"/>
      <c r="AQ48" s="14">
        <f t="shared" si="37"/>
        <v>0</v>
      </c>
      <c r="AR48" s="16">
        <f t="shared" si="38"/>
        <v>5</v>
      </c>
      <c r="AS48" s="16">
        <f t="shared" si="38"/>
        <v>5925</v>
      </c>
      <c r="AT48" s="17">
        <f t="shared" si="39"/>
        <v>1185</v>
      </c>
      <c r="AV48" s="23">
        <f t="shared" ref="AV48" si="47">(M48-J48)/J48*100</f>
        <v>-27.659574468085108</v>
      </c>
      <c r="AY48" s="23"/>
      <c r="BA48" s="23"/>
    </row>
    <row r="49" spans="1:53" hidden="1" x14ac:dyDescent="0.25">
      <c r="A49" s="20" t="s">
        <v>64</v>
      </c>
      <c r="B49" s="13">
        <v>0</v>
      </c>
      <c r="C49" s="13">
        <v>0</v>
      </c>
      <c r="D49" s="13">
        <f t="shared" si="24"/>
        <v>0</v>
      </c>
      <c r="E49" s="14">
        <v>0</v>
      </c>
      <c r="F49" s="14">
        <v>0</v>
      </c>
      <c r="G49" s="14">
        <f t="shared" si="25"/>
        <v>0</v>
      </c>
      <c r="H49" s="14">
        <v>0</v>
      </c>
      <c r="I49" s="14">
        <v>0</v>
      </c>
      <c r="J49" s="14">
        <f t="shared" si="26"/>
        <v>0</v>
      </c>
      <c r="K49" s="14">
        <v>3</v>
      </c>
      <c r="L49" s="14">
        <v>900</v>
      </c>
      <c r="M49" s="14">
        <f t="shared" si="27"/>
        <v>300</v>
      </c>
      <c r="N49" s="14"/>
      <c r="O49" s="14"/>
      <c r="P49" s="14">
        <f t="shared" si="28"/>
        <v>0</v>
      </c>
      <c r="Q49" s="14">
        <v>0</v>
      </c>
      <c r="R49" s="14">
        <v>0</v>
      </c>
      <c r="S49" s="14">
        <f t="shared" si="29"/>
        <v>0</v>
      </c>
      <c r="T49" s="14">
        <v>4</v>
      </c>
      <c r="U49" s="14">
        <v>1200</v>
      </c>
      <c r="V49" s="14">
        <f t="shared" si="43"/>
        <v>300</v>
      </c>
      <c r="W49" s="14">
        <v>3</v>
      </c>
      <c r="X49" s="14">
        <v>900</v>
      </c>
      <c r="Y49" s="14">
        <f t="shared" si="44"/>
        <v>300</v>
      </c>
      <c r="Z49" s="14"/>
      <c r="AA49" s="14"/>
      <c r="AB49" s="14">
        <f t="shared" si="45"/>
        <v>0</v>
      </c>
      <c r="AC49" s="14"/>
      <c r="AD49" s="15"/>
      <c r="AE49" s="14">
        <f t="shared" si="33"/>
        <v>0</v>
      </c>
      <c r="AF49" s="14"/>
      <c r="AG49" s="14"/>
      <c r="AH49" s="14">
        <f t="shared" si="46"/>
        <v>0</v>
      </c>
      <c r="AI49" s="14"/>
      <c r="AJ49" s="15"/>
      <c r="AK49" s="14">
        <f t="shared" si="35"/>
        <v>0</v>
      </c>
      <c r="AL49" s="14"/>
      <c r="AM49" s="15"/>
      <c r="AN49" s="14">
        <f t="shared" si="36"/>
        <v>0</v>
      </c>
      <c r="AO49" s="14"/>
      <c r="AP49" s="15"/>
      <c r="AQ49" s="14">
        <f t="shared" si="37"/>
        <v>0</v>
      </c>
      <c r="AR49" s="16">
        <f t="shared" si="38"/>
        <v>10</v>
      </c>
      <c r="AS49" s="16">
        <f t="shared" si="38"/>
        <v>3000</v>
      </c>
      <c r="AT49" s="17">
        <f t="shared" si="39"/>
        <v>300</v>
      </c>
      <c r="AV49" s="23"/>
      <c r="AY49" s="23"/>
      <c r="AZ49" s="23"/>
    </row>
    <row r="50" spans="1:53" hidden="1" x14ac:dyDescent="0.25">
      <c r="A50" s="20" t="s">
        <v>65</v>
      </c>
      <c r="B50" s="13">
        <v>0</v>
      </c>
      <c r="C50" s="13">
        <v>0</v>
      </c>
      <c r="D50" s="13">
        <f t="shared" si="24"/>
        <v>0</v>
      </c>
      <c r="E50" s="14">
        <v>0</v>
      </c>
      <c r="F50" s="14">
        <v>0</v>
      </c>
      <c r="G50" s="14">
        <f t="shared" si="25"/>
        <v>0</v>
      </c>
      <c r="H50" s="14">
        <v>0</v>
      </c>
      <c r="I50" s="14">
        <v>0</v>
      </c>
      <c r="J50" s="14">
        <f t="shared" si="26"/>
        <v>0</v>
      </c>
      <c r="K50" s="14">
        <v>1</v>
      </c>
      <c r="L50" s="14">
        <v>160</v>
      </c>
      <c r="M50" s="14">
        <f t="shared" si="27"/>
        <v>160</v>
      </c>
      <c r="N50" s="14"/>
      <c r="O50" s="14"/>
      <c r="P50" s="14">
        <f t="shared" si="28"/>
        <v>0</v>
      </c>
      <c r="Q50" s="14">
        <v>0</v>
      </c>
      <c r="R50" s="14">
        <v>0</v>
      </c>
      <c r="S50" s="14">
        <f t="shared" si="29"/>
        <v>0</v>
      </c>
      <c r="T50" s="14"/>
      <c r="U50" s="14"/>
      <c r="V50" s="14">
        <f t="shared" si="43"/>
        <v>0</v>
      </c>
      <c r="W50" s="14"/>
      <c r="X50" s="14"/>
      <c r="Y50" s="14">
        <f t="shared" si="44"/>
        <v>0</v>
      </c>
      <c r="Z50" s="14"/>
      <c r="AA50" s="14"/>
      <c r="AB50" s="14">
        <f t="shared" si="45"/>
        <v>0</v>
      </c>
      <c r="AC50" s="14"/>
      <c r="AD50" s="15"/>
      <c r="AE50" s="14">
        <f t="shared" si="33"/>
        <v>0</v>
      </c>
      <c r="AF50" s="14"/>
      <c r="AG50" s="14"/>
      <c r="AH50" s="14">
        <f t="shared" si="46"/>
        <v>0</v>
      </c>
      <c r="AI50" s="14"/>
      <c r="AJ50" s="15"/>
      <c r="AK50" s="14">
        <f t="shared" si="35"/>
        <v>0</v>
      </c>
      <c r="AL50" s="14"/>
      <c r="AM50" s="15"/>
      <c r="AN50" s="14">
        <f t="shared" si="36"/>
        <v>0</v>
      </c>
      <c r="AO50" s="14"/>
      <c r="AP50" s="15"/>
      <c r="AQ50" s="14">
        <f t="shared" si="37"/>
        <v>0</v>
      </c>
      <c r="AR50" s="16">
        <f t="shared" si="38"/>
        <v>1</v>
      </c>
      <c r="AS50" s="16">
        <f t="shared" si="38"/>
        <v>160</v>
      </c>
      <c r="AT50" s="17">
        <f t="shared" si="39"/>
        <v>160</v>
      </c>
      <c r="AV50" s="23"/>
    </row>
    <row r="51" spans="1:53" hidden="1" x14ac:dyDescent="0.25">
      <c r="A51" s="20" t="s">
        <v>66</v>
      </c>
      <c r="B51" s="13">
        <v>0</v>
      </c>
      <c r="C51" s="13">
        <v>0</v>
      </c>
      <c r="D51" s="13">
        <f t="shared" si="24"/>
        <v>0</v>
      </c>
      <c r="E51" s="14">
        <v>0</v>
      </c>
      <c r="F51" s="14">
        <v>0</v>
      </c>
      <c r="G51" s="14">
        <f t="shared" si="25"/>
        <v>0</v>
      </c>
      <c r="H51" s="14">
        <v>0</v>
      </c>
      <c r="I51" s="14">
        <v>0</v>
      </c>
      <c r="J51" s="14">
        <f t="shared" si="26"/>
        <v>0</v>
      </c>
      <c r="K51" s="14"/>
      <c r="L51" s="14"/>
      <c r="M51" s="14">
        <f t="shared" si="27"/>
        <v>0</v>
      </c>
      <c r="N51" s="14"/>
      <c r="O51" s="14"/>
      <c r="P51" s="14">
        <f t="shared" si="28"/>
        <v>0</v>
      </c>
      <c r="Q51" s="14">
        <v>0</v>
      </c>
      <c r="R51" s="14">
        <v>0</v>
      </c>
      <c r="S51" s="14">
        <f t="shared" si="29"/>
        <v>0</v>
      </c>
      <c r="T51" s="14"/>
      <c r="U51" s="14"/>
      <c r="V51" s="14">
        <f t="shared" si="43"/>
        <v>0</v>
      </c>
      <c r="W51" s="14"/>
      <c r="X51" s="14"/>
      <c r="Y51" s="14">
        <f t="shared" si="44"/>
        <v>0</v>
      </c>
      <c r="Z51" s="14"/>
      <c r="AA51" s="14"/>
      <c r="AB51" s="14">
        <f t="shared" si="45"/>
        <v>0</v>
      </c>
      <c r="AC51" s="14"/>
      <c r="AD51" s="15"/>
      <c r="AE51" s="14">
        <f t="shared" si="33"/>
        <v>0</v>
      </c>
      <c r="AF51" s="14"/>
      <c r="AG51" s="14"/>
      <c r="AH51" s="14">
        <f t="shared" si="46"/>
        <v>0</v>
      </c>
      <c r="AI51" s="14"/>
      <c r="AJ51" s="15"/>
      <c r="AK51" s="14">
        <f t="shared" si="35"/>
        <v>0</v>
      </c>
      <c r="AL51" s="14"/>
      <c r="AM51" s="15"/>
      <c r="AN51" s="14">
        <f t="shared" si="36"/>
        <v>0</v>
      </c>
      <c r="AO51" s="14"/>
      <c r="AP51" s="15"/>
      <c r="AQ51" s="14">
        <f t="shared" si="37"/>
        <v>0</v>
      </c>
      <c r="AR51" s="16">
        <f t="shared" si="38"/>
        <v>0</v>
      </c>
      <c r="AS51" s="16">
        <f t="shared" si="38"/>
        <v>0</v>
      </c>
      <c r="AT51" s="17">
        <f t="shared" si="39"/>
        <v>0</v>
      </c>
    </row>
    <row r="52" spans="1:53" hidden="1" x14ac:dyDescent="0.25">
      <c r="A52" s="20" t="s">
        <v>67</v>
      </c>
      <c r="B52" s="13">
        <v>2</v>
      </c>
      <c r="C52" s="13">
        <v>3610</v>
      </c>
      <c r="D52" s="13">
        <f t="shared" si="24"/>
        <v>1805</v>
      </c>
      <c r="E52" s="14">
        <v>0</v>
      </c>
      <c r="F52" s="14">
        <v>0</v>
      </c>
      <c r="G52" s="14">
        <f t="shared" si="25"/>
        <v>0</v>
      </c>
      <c r="H52" s="14">
        <v>0</v>
      </c>
      <c r="I52" s="14">
        <v>0</v>
      </c>
      <c r="J52" s="14">
        <f>IF(I52,I52/H52,0)</f>
        <v>0</v>
      </c>
      <c r="K52" s="14"/>
      <c r="L52" s="14"/>
      <c r="M52" s="14">
        <f>IF(L52,L52/K52,0)</f>
        <v>0</v>
      </c>
      <c r="N52" s="14"/>
      <c r="O52" s="14"/>
      <c r="P52" s="14">
        <f>IF(O52,O52/N52,0)</f>
        <v>0</v>
      </c>
      <c r="Q52" s="14">
        <v>0</v>
      </c>
      <c r="R52" s="14">
        <v>0</v>
      </c>
      <c r="S52" s="14">
        <f>IF(R52,R52/Q52,0)</f>
        <v>0</v>
      </c>
      <c r="T52" s="14"/>
      <c r="U52" s="14"/>
      <c r="V52" s="14">
        <f>IF(U52,U52/T52,0)</f>
        <v>0</v>
      </c>
      <c r="W52" s="14">
        <v>1</v>
      </c>
      <c r="X52" s="14">
        <v>1050</v>
      </c>
      <c r="Y52" s="14">
        <f>IF(X52,X52/W52,0)</f>
        <v>1050</v>
      </c>
      <c r="Z52" s="14"/>
      <c r="AA52" s="14"/>
      <c r="AB52" s="14">
        <f>IF(AA52,AA52/Z52,0)</f>
        <v>0</v>
      </c>
      <c r="AC52" s="14"/>
      <c r="AD52" s="15"/>
      <c r="AE52" s="14">
        <f t="shared" si="33"/>
        <v>0</v>
      </c>
      <c r="AF52" s="14"/>
      <c r="AG52" s="14"/>
      <c r="AH52" s="14">
        <f>IF(AG52,AG52/AF52,0)</f>
        <v>0</v>
      </c>
      <c r="AI52" s="14"/>
      <c r="AJ52" s="15"/>
      <c r="AK52" s="14">
        <f t="shared" si="35"/>
        <v>0</v>
      </c>
      <c r="AL52" s="14"/>
      <c r="AM52" s="15"/>
      <c r="AN52" s="14">
        <f t="shared" si="36"/>
        <v>0</v>
      </c>
      <c r="AO52" s="14"/>
      <c r="AP52" s="15"/>
      <c r="AQ52" s="14">
        <f t="shared" si="37"/>
        <v>0</v>
      </c>
      <c r="AR52" s="16">
        <f t="shared" si="38"/>
        <v>1</v>
      </c>
      <c r="AS52" s="16">
        <f t="shared" si="38"/>
        <v>1050</v>
      </c>
      <c r="AT52" s="17">
        <f t="shared" si="39"/>
        <v>1050</v>
      </c>
      <c r="AZ52" s="23"/>
    </row>
    <row r="53" spans="1:53" hidden="1" x14ac:dyDescent="0.25">
      <c r="A53" s="20" t="s">
        <v>68</v>
      </c>
      <c r="B53" s="13">
        <v>142</v>
      </c>
      <c r="C53" s="13">
        <v>69867</v>
      </c>
      <c r="D53" s="13">
        <f t="shared" si="24"/>
        <v>492.02112676056339</v>
      </c>
      <c r="E53" s="14">
        <v>28</v>
      </c>
      <c r="F53" s="14">
        <v>11265</v>
      </c>
      <c r="G53" s="14">
        <f t="shared" si="25"/>
        <v>402.32142857142856</v>
      </c>
      <c r="H53" s="14">
        <v>3</v>
      </c>
      <c r="I53" s="14">
        <v>1350</v>
      </c>
      <c r="J53" s="14">
        <f t="shared" si="26"/>
        <v>450</v>
      </c>
      <c r="K53" s="14">
        <v>2</v>
      </c>
      <c r="L53" s="14">
        <v>900</v>
      </c>
      <c r="M53" s="14">
        <f t="shared" si="27"/>
        <v>450</v>
      </c>
      <c r="N53" s="14">
        <v>10</v>
      </c>
      <c r="O53" s="14">
        <v>4241</v>
      </c>
      <c r="P53" s="14">
        <f t="shared" si="28"/>
        <v>424.1</v>
      </c>
      <c r="Q53" s="14">
        <v>5</v>
      </c>
      <c r="R53" s="14">
        <v>1965</v>
      </c>
      <c r="S53" s="14">
        <f t="shared" si="29"/>
        <v>393</v>
      </c>
      <c r="T53" s="14">
        <v>4</v>
      </c>
      <c r="U53" s="14">
        <f>1214+450</f>
        <v>1664</v>
      </c>
      <c r="V53" s="14">
        <f t="shared" ref="V53:V55" si="48">IF(U53,U53/T53,0)</f>
        <v>416</v>
      </c>
      <c r="W53" s="14">
        <v>14</v>
      </c>
      <c r="X53" s="14">
        <v>5757</v>
      </c>
      <c r="Y53" s="14">
        <f t="shared" ref="Y53:Y55" si="49">IF(X53,X53/W53,0)</f>
        <v>411.21428571428572</v>
      </c>
      <c r="Z53" s="14">
        <v>6</v>
      </c>
      <c r="AA53" s="14">
        <v>2475</v>
      </c>
      <c r="AB53" s="14">
        <f t="shared" ref="AB53:AB55" si="50">IF(AA53,AA53/Z53,0)</f>
        <v>412.5</v>
      </c>
      <c r="AC53" s="14"/>
      <c r="AD53" s="15"/>
      <c r="AE53" s="14">
        <f t="shared" si="33"/>
        <v>0</v>
      </c>
      <c r="AF53" s="14"/>
      <c r="AG53" s="14"/>
      <c r="AH53" s="14">
        <f t="shared" ref="AH53:AH55" si="51">IF(AG53,AG53/AF53,0)</f>
        <v>0</v>
      </c>
      <c r="AI53" s="14"/>
      <c r="AJ53" s="15"/>
      <c r="AK53" s="14">
        <f t="shared" si="35"/>
        <v>0</v>
      </c>
      <c r="AL53" s="14"/>
      <c r="AM53" s="15"/>
      <c r="AN53" s="14">
        <f t="shared" si="36"/>
        <v>0</v>
      </c>
      <c r="AO53" s="14"/>
      <c r="AP53" s="15"/>
      <c r="AQ53" s="14">
        <f t="shared" si="37"/>
        <v>0</v>
      </c>
      <c r="AR53" s="16">
        <f t="shared" si="38"/>
        <v>44</v>
      </c>
      <c r="AS53" s="16">
        <f t="shared" si="38"/>
        <v>18352</v>
      </c>
      <c r="AT53" s="17">
        <f t="shared" si="39"/>
        <v>417.09090909090907</v>
      </c>
      <c r="AV53" s="23"/>
      <c r="AW53" s="22">
        <f>(P53-M53)/M53*100</f>
        <v>-5.7555555555555502</v>
      </c>
      <c r="AX53" s="23">
        <f>(S53-P53)/P53*100</f>
        <v>-7.3331761377033775</v>
      </c>
      <c r="AY53" s="23">
        <f>(V53-S53)/S53*100</f>
        <v>5.8524173027989823</v>
      </c>
      <c r="AZ53" s="23">
        <f t="shared" ref="AZ53" si="52">(Y53-V53)/V53*100</f>
        <v>-1.1504120879120858</v>
      </c>
      <c r="BA53" s="23">
        <f>(AB53-Y53)/Y53*100</f>
        <v>0.31266284523188959</v>
      </c>
    </row>
    <row r="54" spans="1:53" hidden="1" x14ac:dyDescent="0.25">
      <c r="A54" s="20" t="s">
        <v>13</v>
      </c>
      <c r="B54" s="13">
        <v>0</v>
      </c>
      <c r="C54" s="13">
        <v>0</v>
      </c>
      <c r="D54" s="13">
        <f t="shared" si="24"/>
        <v>0</v>
      </c>
      <c r="E54" s="14">
        <v>0</v>
      </c>
      <c r="F54" s="14">
        <v>0</v>
      </c>
      <c r="G54" s="14">
        <f t="shared" si="25"/>
        <v>0</v>
      </c>
      <c r="H54" s="14">
        <v>0</v>
      </c>
      <c r="I54" s="14">
        <v>0</v>
      </c>
      <c r="J54" s="14">
        <f t="shared" si="26"/>
        <v>0</v>
      </c>
      <c r="K54" s="14"/>
      <c r="L54" s="14"/>
      <c r="M54" s="14">
        <f t="shared" si="27"/>
        <v>0</v>
      </c>
      <c r="N54" s="14"/>
      <c r="O54" s="14"/>
      <c r="P54" s="14">
        <f t="shared" si="28"/>
        <v>0</v>
      </c>
      <c r="Q54" s="14">
        <v>0</v>
      </c>
      <c r="R54" s="14">
        <v>0</v>
      </c>
      <c r="S54" s="14">
        <f t="shared" si="29"/>
        <v>0</v>
      </c>
      <c r="T54" s="14"/>
      <c r="U54" s="14"/>
      <c r="V54" s="14">
        <f t="shared" si="48"/>
        <v>0</v>
      </c>
      <c r="W54" s="14"/>
      <c r="X54" s="14"/>
      <c r="Y54" s="14">
        <f t="shared" si="49"/>
        <v>0</v>
      </c>
      <c r="Z54" s="14"/>
      <c r="AA54" s="14"/>
      <c r="AB54" s="14">
        <f t="shared" si="50"/>
        <v>0</v>
      </c>
      <c r="AC54" s="14"/>
      <c r="AD54" s="15"/>
      <c r="AE54" s="14">
        <f t="shared" si="33"/>
        <v>0</v>
      </c>
      <c r="AF54" s="14"/>
      <c r="AG54" s="14"/>
      <c r="AH54" s="14">
        <f t="shared" si="51"/>
        <v>0</v>
      </c>
      <c r="AI54" s="14"/>
      <c r="AJ54" s="15"/>
      <c r="AK54" s="14">
        <f t="shared" si="35"/>
        <v>0</v>
      </c>
      <c r="AL54" s="14"/>
      <c r="AM54" s="15"/>
      <c r="AN54" s="14">
        <f t="shared" si="36"/>
        <v>0</v>
      </c>
      <c r="AO54" s="14"/>
      <c r="AP54" s="15"/>
      <c r="AQ54" s="14">
        <f t="shared" si="37"/>
        <v>0</v>
      </c>
      <c r="AR54" s="16">
        <f t="shared" si="38"/>
        <v>0</v>
      </c>
      <c r="AS54" s="16">
        <f t="shared" si="38"/>
        <v>0</v>
      </c>
      <c r="AT54" s="17">
        <f t="shared" si="39"/>
        <v>0</v>
      </c>
    </row>
    <row r="55" spans="1:53" hidden="1" x14ac:dyDescent="0.25">
      <c r="A55" s="20" t="s">
        <v>69</v>
      </c>
      <c r="B55" s="13">
        <v>1</v>
      </c>
      <c r="C55" s="13">
        <v>650</v>
      </c>
      <c r="D55" s="13">
        <f t="shared" si="24"/>
        <v>650</v>
      </c>
      <c r="E55" s="14">
        <v>0</v>
      </c>
      <c r="F55" s="14">
        <v>0</v>
      </c>
      <c r="G55" s="14">
        <f t="shared" si="25"/>
        <v>0</v>
      </c>
      <c r="H55" s="14">
        <v>0</v>
      </c>
      <c r="I55" s="14">
        <v>0</v>
      </c>
      <c r="J55" s="14">
        <f t="shared" si="26"/>
        <v>0</v>
      </c>
      <c r="K55" s="14"/>
      <c r="L55" s="14"/>
      <c r="M55" s="14">
        <f t="shared" si="27"/>
        <v>0</v>
      </c>
      <c r="N55" s="14"/>
      <c r="O55" s="14"/>
      <c r="P55" s="14">
        <f t="shared" si="28"/>
        <v>0</v>
      </c>
      <c r="Q55" s="14">
        <v>0</v>
      </c>
      <c r="R55" s="14">
        <v>0</v>
      </c>
      <c r="S55" s="14">
        <f t="shared" si="29"/>
        <v>0</v>
      </c>
      <c r="T55" s="14"/>
      <c r="U55" s="14"/>
      <c r="V55" s="14">
        <f t="shared" si="48"/>
        <v>0</v>
      </c>
      <c r="W55" s="14"/>
      <c r="X55" s="14"/>
      <c r="Y55" s="14">
        <f t="shared" si="49"/>
        <v>0</v>
      </c>
      <c r="Z55" s="14"/>
      <c r="AA55" s="14"/>
      <c r="AB55" s="14">
        <f t="shared" si="50"/>
        <v>0</v>
      </c>
      <c r="AC55" s="14"/>
      <c r="AD55" s="15"/>
      <c r="AE55" s="14">
        <f t="shared" si="33"/>
        <v>0</v>
      </c>
      <c r="AF55" s="14"/>
      <c r="AG55" s="14"/>
      <c r="AH55" s="14">
        <f t="shared" si="51"/>
        <v>0</v>
      </c>
      <c r="AI55" s="14"/>
      <c r="AJ55" s="15"/>
      <c r="AK55" s="14">
        <f t="shared" si="35"/>
        <v>0</v>
      </c>
      <c r="AL55" s="14"/>
      <c r="AM55" s="15"/>
      <c r="AN55" s="14">
        <f t="shared" si="36"/>
        <v>0</v>
      </c>
      <c r="AO55" s="14"/>
      <c r="AP55" s="15"/>
      <c r="AQ55" s="14">
        <f t="shared" si="37"/>
        <v>0</v>
      </c>
      <c r="AR55" s="16">
        <f t="shared" si="38"/>
        <v>0</v>
      </c>
      <c r="AS55" s="16">
        <f t="shared" si="38"/>
        <v>0</v>
      </c>
      <c r="AT55" s="17">
        <f t="shared" si="39"/>
        <v>0</v>
      </c>
    </row>
    <row r="56" spans="1:53" hidden="1" x14ac:dyDescent="0.25">
      <c r="A56" s="20" t="s">
        <v>70</v>
      </c>
      <c r="B56" s="13">
        <v>2</v>
      </c>
      <c r="C56" s="13">
        <v>2025</v>
      </c>
      <c r="D56" s="13">
        <f t="shared" si="24"/>
        <v>1012.5</v>
      </c>
      <c r="E56" s="14">
        <v>0</v>
      </c>
      <c r="F56" s="14">
        <v>0</v>
      </c>
      <c r="G56" s="14">
        <f t="shared" si="25"/>
        <v>0</v>
      </c>
      <c r="H56" s="14">
        <v>1</v>
      </c>
      <c r="I56" s="14">
        <v>830</v>
      </c>
      <c r="J56" s="14">
        <f>IF(I56,I56/H56,0)</f>
        <v>830</v>
      </c>
      <c r="K56" s="14"/>
      <c r="L56" s="14"/>
      <c r="M56" s="14">
        <f>IF(L56,L56/K56,0)</f>
        <v>0</v>
      </c>
      <c r="N56" s="14"/>
      <c r="O56" s="14"/>
      <c r="P56" s="14">
        <f>IF(O56,O56/N56,0)</f>
        <v>0</v>
      </c>
      <c r="Q56" s="14">
        <v>0</v>
      </c>
      <c r="R56" s="14">
        <v>0</v>
      </c>
      <c r="S56" s="14">
        <f>IF(R56,R56/Q56,0)</f>
        <v>0</v>
      </c>
      <c r="T56" s="14"/>
      <c r="U56" s="14"/>
      <c r="V56" s="14">
        <f>IF(U56,U56/T56,0)</f>
        <v>0</v>
      </c>
      <c r="W56" s="14">
        <v>1</v>
      </c>
      <c r="X56" s="14">
        <v>950</v>
      </c>
      <c r="Y56" s="14">
        <f>IF(X56,X56/W56,0)</f>
        <v>950</v>
      </c>
      <c r="Z56" s="14"/>
      <c r="AA56" s="14"/>
      <c r="AB56" s="14">
        <f>IF(AA56,AA56/Z56,0)</f>
        <v>0</v>
      </c>
      <c r="AC56" s="14"/>
      <c r="AD56" s="15"/>
      <c r="AE56" s="14">
        <f t="shared" si="33"/>
        <v>0</v>
      </c>
      <c r="AF56" s="14"/>
      <c r="AG56" s="14"/>
      <c r="AH56" s="14">
        <f>IF(AG56,AG56/AF56,0)</f>
        <v>0</v>
      </c>
      <c r="AI56" s="14"/>
      <c r="AJ56" s="15"/>
      <c r="AK56" s="14">
        <f t="shared" si="35"/>
        <v>0</v>
      </c>
      <c r="AL56" s="14"/>
      <c r="AM56" s="15"/>
      <c r="AN56" s="14">
        <f t="shared" si="36"/>
        <v>0</v>
      </c>
      <c r="AO56" s="14"/>
      <c r="AP56" s="15"/>
      <c r="AQ56" s="14">
        <f t="shared" si="37"/>
        <v>0</v>
      </c>
      <c r="AR56" s="16">
        <f t="shared" si="38"/>
        <v>2</v>
      </c>
      <c r="AS56" s="16">
        <f t="shared" si="38"/>
        <v>1780</v>
      </c>
      <c r="AT56" s="17">
        <f t="shared" si="39"/>
        <v>890</v>
      </c>
      <c r="AZ56" s="23"/>
    </row>
    <row r="57" spans="1:53" hidden="1" x14ac:dyDescent="0.25">
      <c r="A57" s="20" t="s">
        <v>71</v>
      </c>
      <c r="B57" s="13">
        <v>13</v>
      </c>
      <c r="C57" s="13">
        <v>6520</v>
      </c>
      <c r="D57" s="13">
        <f t="shared" si="24"/>
        <v>501.53846153846155</v>
      </c>
      <c r="E57" s="14">
        <v>4</v>
      </c>
      <c r="F57" s="14">
        <v>1740</v>
      </c>
      <c r="G57" s="14">
        <f t="shared" si="25"/>
        <v>435</v>
      </c>
      <c r="H57" s="14">
        <v>1</v>
      </c>
      <c r="I57" s="14">
        <v>485</v>
      </c>
      <c r="J57" s="14">
        <f t="shared" si="26"/>
        <v>485</v>
      </c>
      <c r="K57" s="14"/>
      <c r="L57" s="14"/>
      <c r="M57" s="14">
        <f t="shared" si="27"/>
        <v>0</v>
      </c>
      <c r="N57" s="14">
        <v>1</v>
      </c>
      <c r="O57" s="14">
        <v>350</v>
      </c>
      <c r="P57" s="14">
        <f t="shared" si="28"/>
        <v>350</v>
      </c>
      <c r="Q57" s="14">
        <v>2</v>
      </c>
      <c r="R57" s="14">
        <v>538</v>
      </c>
      <c r="S57" s="14">
        <f t="shared" si="29"/>
        <v>269</v>
      </c>
      <c r="T57" s="14">
        <v>1</v>
      </c>
      <c r="U57" s="14">
        <v>825</v>
      </c>
      <c r="V57" s="14">
        <f t="shared" ref="V57:V98" si="53">IF(U57,U57/T57,0)</f>
        <v>825</v>
      </c>
      <c r="W57" s="14"/>
      <c r="X57" s="14"/>
      <c r="Y57" s="14">
        <f t="shared" ref="Y57:Y98" si="54">IF(X57,X57/W57,0)</f>
        <v>0</v>
      </c>
      <c r="Z57" s="14"/>
      <c r="AA57" s="14"/>
      <c r="AB57" s="14">
        <f t="shared" ref="AB57:AB98" si="55">IF(AA57,AA57/Z57,0)</f>
        <v>0</v>
      </c>
      <c r="AC57" s="14"/>
      <c r="AD57" s="15"/>
      <c r="AE57" s="14">
        <f t="shared" si="33"/>
        <v>0</v>
      </c>
      <c r="AF57" s="14"/>
      <c r="AG57" s="14"/>
      <c r="AH57" s="14">
        <f t="shared" ref="AH57:AH98" si="56">IF(AG57,AG57/AF57,0)</f>
        <v>0</v>
      </c>
      <c r="AI57" s="14"/>
      <c r="AJ57" s="15"/>
      <c r="AK57" s="14">
        <f t="shared" si="35"/>
        <v>0</v>
      </c>
      <c r="AL57" s="14"/>
      <c r="AM57" s="15"/>
      <c r="AN57" s="14">
        <f t="shared" si="36"/>
        <v>0</v>
      </c>
      <c r="AO57" s="14"/>
      <c r="AP57" s="15"/>
      <c r="AQ57" s="14">
        <f t="shared" si="37"/>
        <v>0</v>
      </c>
      <c r="AR57" s="16">
        <f t="shared" si="38"/>
        <v>5</v>
      </c>
      <c r="AS57" s="16">
        <f t="shared" si="38"/>
        <v>2198</v>
      </c>
      <c r="AT57" s="17">
        <f t="shared" si="39"/>
        <v>439.6</v>
      </c>
      <c r="AW57" s="22"/>
      <c r="AX57" s="23">
        <f t="shared" ref="AX57" si="57">(S57-P57)/P57*100</f>
        <v>-23.142857142857142</v>
      </c>
      <c r="AY57" s="23">
        <f t="shared" ref="AY57:AY58" si="58">(V57-S57)/S57*100</f>
        <v>206.6914498141264</v>
      </c>
    </row>
    <row r="58" spans="1:53" hidden="1" x14ac:dyDescent="0.25">
      <c r="A58" s="20" t="s">
        <v>72</v>
      </c>
      <c r="B58" s="13">
        <v>1</v>
      </c>
      <c r="C58" s="13">
        <v>30</v>
      </c>
      <c r="D58" s="13">
        <f t="shared" si="24"/>
        <v>30</v>
      </c>
      <c r="E58" s="14">
        <v>1</v>
      </c>
      <c r="F58" s="14">
        <v>30</v>
      </c>
      <c r="G58" s="14">
        <f t="shared" si="25"/>
        <v>30</v>
      </c>
      <c r="H58" s="14">
        <v>0</v>
      </c>
      <c r="I58" s="14">
        <v>0</v>
      </c>
      <c r="J58" s="14">
        <f t="shared" si="26"/>
        <v>0</v>
      </c>
      <c r="K58" s="14"/>
      <c r="L58" s="14"/>
      <c r="M58" s="14">
        <f t="shared" si="27"/>
        <v>0</v>
      </c>
      <c r="N58" s="14"/>
      <c r="O58" s="14"/>
      <c r="P58" s="14">
        <f t="shared" si="28"/>
        <v>0</v>
      </c>
      <c r="Q58" s="14">
        <v>1</v>
      </c>
      <c r="R58" s="14">
        <v>35</v>
      </c>
      <c r="S58" s="14">
        <f t="shared" si="29"/>
        <v>35</v>
      </c>
      <c r="T58" s="14">
        <v>1</v>
      </c>
      <c r="U58" s="14">
        <v>45</v>
      </c>
      <c r="V58" s="14">
        <f t="shared" si="53"/>
        <v>45</v>
      </c>
      <c r="W58" s="14"/>
      <c r="X58" s="14"/>
      <c r="Y58" s="14">
        <f t="shared" si="54"/>
        <v>0</v>
      </c>
      <c r="Z58" s="14"/>
      <c r="AA58" s="14"/>
      <c r="AB58" s="14">
        <f t="shared" si="55"/>
        <v>0</v>
      </c>
      <c r="AC58" s="14"/>
      <c r="AD58" s="15"/>
      <c r="AE58" s="14">
        <f t="shared" si="33"/>
        <v>0</v>
      </c>
      <c r="AF58" s="14"/>
      <c r="AG58" s="14"/>
      <c r="AH58" s="14">
        <f t="shared" si="56"/>
        <v>0</v>
      </c>
      <c r="AI58" s="14"/>
      <c r="AJ58" s="15"/>
      <c r="AK58" s="14">
        <f t="shared" si="35"/>
        <v>0</v>
      </c>
      <c r="AL58" s="14"/>
      <c r="AM58" s="15"/>
      <c r="AN58" s="14">
        <f t="shared" si="36"/>
        <v>0</v>
      </c>
      <c r="AO58" s="14"/>
      <c r="AP58" s="15"/>
      <c r="AQ58" s="14">
        <f t="shared" si="37"/>
        <v>0</v>
      </c>
      <c r="AR58" s="16">
        <f t="shared" si="38"/>
        <v>2</v>
      </c>
      <c r="AS58" s="16">
        <f t="shared" si="38"/>
        <v>80</v>
      </c>
      <c r="AT58" s="17">
        <f t="shared" si="39"/>
        <v>40</v>
      </c>
      <c r="AX58" s="23"/>
      <c r="AY58" s="23">
        <f t="shared" si="58"/>
        <v>28.571428571428569</v>
      </c>
    </row>
    <row r="59" spans="1:53" hidden="1" x14ac:dyDescent="0.25">
      <c r="A59" s="20" t="s">
        <v>73</v>
      </c>
      <c r="B59" s="13">
        <v>5</v>
      </c>
      <c r="C59" s="13">
        <v>1761</v>
      </c>
      <c r="D59" s="13">
        <f t="shared" si="24"/>
        <v>352.2</v>
      </c>
      <c r="E59" s="14">
        <v>3</v>
      </c>
      <c r="F59" s="14">
        <v>970</v>
      </c>
      <c r="G59" s="14">
        <f t="shared" si="25"/>
        <v>323.33333333333331</v>
      </c>
      <c r="H59" s="14">
        <v>2</v>
      </c>
      <c r="I59" s="14">
        <v>920</v>
      </c>
      <c r="J59" s="14">
        <f t="shared" si="26"/>
        <v>460</v>
      </c>
      <c r="K59" s="14"/>
      <c r="L59" s="14"/>
      <c r="M59" s="14">
        <f t="shared" si="27"/>
        <v>0</v>
      </c>
      <c r="N59" s="14"/>
      <c r="O59" s="14"/>
      <c r="P59" s="14">
        <f t="shared" si="28"/>
        <v>0</v>
      </c>
      <c r="Q59" s="14">
        <v>0</v>
      </c>
      <c r="R59" s="14">
        <v>0</v>
      </c>
      <c r="S59" s="14">
        <f t="shared" si="29"/>
        <v>0</v>
      </c>
      <c r="T59" s="14"/>
      <c r="U59" s="14"/>
      <c r="V59" s="14">
        <f t="shared" si="53"/>
        <v>0</v>
      </c>
      <c r="W59" s="14">
        <v>1</v>
      </c>
      <c r="X59" s="14">
        <v>715</v>
      </c>
      <c r="Y59" s="14">
        <f t="shared" si="54"/>
        <v>715</v>
      </c>
      <c r="Z59" s="14">
        <v>1</v>
      </c>
      <c r="AA59" s="14">
        <v>715</v>
      </c>
      <c r="AB59" s="14">
        <f t="shared" si="55"/>
        <v>715</v>
      </c>
      <c r="AC59" s="14"/>
      <c r="AD59" s="15"/>
      <c r="AE59" s="14">
        <f t="shared" si="33"/>
        <v>0</v>
      </c>
      <c r="AF59" s="14"/>
      <c r="AG59" s="14"/>
      <c r="AH59" s="14">
        <f t="shared" si="56"/>
        <v>0</v>
      </c>
      <c r="AI59" s="14"/>
      <c r="AJ59" s="15"/>
      <c r="AK59" s="14">
        <f t="shared" si="35"/>
        <v>0</v>
      </c>
      <c r="AL59" s="14"/>
      <c r="AM59" s="15"/>
      <c r="AN59" s="14">
        <f t="shared" si="36"/>
        <v>0</v>
      </c>
      <c r="AO59" s="14"/>
      <c r="AP59" s="15"/>
      <c r="AQ59" s="14">
        <f t="shared" si="37"/>
        <v>0</v>
      </c>
      <c r="AR59" s="16">
        <f t="shared" si="38"/>
        <v>4</v>
      </c>
      <c r="AS59" s="16">
        <f t="shared" si="38"/>
        <v>2350</v>
      </c>
      <c r="AT59" s="17">
        <f t="shared" si="39"/>
        <v>587.5</v>
      </c>
      <c r="AZ59" s="23"/>
      <c r="BA59" s="23"/>
    </row>
    <row r="60" spans="1:53" hidden="1" x14ac:dyDescent="0.25">
      <c r="A60" s="20" t="s">
        <v>16</v>
      </c>
      <c r="B60" s="13">
        <v>0</v>
      </c>
      <c r="C60" s="13">
        <v>0</v>
      </c>
      <c r="D60" s="13">
        <f t="shared" si="24"/>
        <v>0</v>
      </c>
      <c r="E60" s="14">
        <v>0</v>
      </c>
      <c r="F60" s="14">
        <v>0</v>
      </c>
      <c r="G60" s="14">
        <f t="shared" si="25"/>
        <v>0</v>
      </c>
      <c r="H60" s="14">
        <v>0</v>
      </c>
      <c r="I60" s="14">
        <v>0</v>
      </c>
      <c r="J60" s="14">
        <f t="shared" si="26"/>
        <v>0</v>
      </c>
      <c r="K60" s="14"/>
      <c r="L60" s="14"/>
      <c r="M60" s="14">
        <f t="shared" si="27"/>
        <v>0</v>
      </c>
      <c r="N60" s="14"/>
      <c r="O60" s="14"/>
      <c r="P60" s="14">
        <f t="shared" si="28"/>
        <v>0</v>
      </c>
      <c r="Q60" s="14">
        <v>0</v>
      </c>
      <c r="R60" s="14">
        <v>0</v>
      </c>
      <c r="S60" s="14">
        <f t="shared" si="29"/>
        <v>0</v>
      </c>
      <c r="T60" s="14"/>
      <c r="U60" s="14"/>
      <c r="V60" s="14">
        <f t="shared" si="53"/>
        <v>0</v>
      </c>
      <c r="W60" s="14"/>
      <c r="X60" s="14"/>
      <c r="Y60" s="14">
        <f t="shared" si="54"/>
        <v>0</v>
      </c>
      <c r="Z60" s="14"/>
      <c r="AA60" s="14"/>
      <c r="AB60" s="14">
        <f t="shared" si="55"/>
        <v>0</v>
      </c>
      <c r="AC60" s="14"/>
      <c r="AD60" s="15"/>
      <c r="AE60" s="14">
        <f t="shared" si="33"/>
        <v>0</v>
      </c>
      <c r="AF60" s="14"/>
      <c r="AG60" s="14"/>
      <c r="AH60" s="14">
        <f t="shared" si="56"/>
        <v>0</v>
      </c>
      <c r="AI60" s="14"/>
      <c r="AJ60" s="15"/>
      <c r="AK60" s="14">
        <f t="shared" si="35"/>
        <v>0</v>
      </c>
      <c r="AL60" s="14"/>
      <c r="AM60" s="15"/>
      <c r="AN60" s="14">
        <f t="shared" si="36"/>
        <v>0</v>
      </c>
      <c r="AO60" s="14"/>
      <c r="AP60" s="15"/>
      <c r="AQ60" s="14">
        <f t="shared" si="37"/>
        <v>0</v>
      </c>
      <c r="AR60" s="16">
        <f t="shared" si="38"/>
        <v>0</v>
      </c>
      <c r="AS60" s="16">
        <f t="shared" si="38"/>
        <v>0</v>
      </c>
      <c r="AT60" s="17">
        <f t="shared" si="39"/>
        <v>0</v>
      </c>
    </row>
    <row r="61" spans="1:53" hidden="1" x14ac:dyDescent="0.25">
      <c r="A61" s="20" t="s">
        <v>74</v>
      </c>
      <c r="B61" s="13">
        <v>8</v>
      </c>
      <c r="C61" s="13">
        <v>3695</v>
      </c>
      <c r="D61" s="13">
        <f t="shared" si="24"/>
        <v>461.875</v>
      </c>
      <c r="E61" s="14">
        <v>2</v>
      </c>
      <c r="F61" s="14">
        <v>685</v>
      </c>
      <c r="G61" s="14">
        <f t="shared" si="25"/>
        <v>342.5</v>
      </c>
      <c r="H61" s="14">
        <v>0</v>
      </c>
      <c r="I61" s="14">
        <v>0</v>
      </c>
      <c r="J61" s="14">
        <f t="shared" si="26"/>
        <v>0</v>
      </c>
      <c r="K61" s="14"/>
      <c r="L61" s="14"/>
      <c r="M61" s="14">
        <f t="shared" si="27"/>
        <v>0</v>
      </c>
      <c r="N61" s="14">
        <v>1</v>
      </c>
      <c r="O61" s="14">
        <v>150</v>
      </c>
      <c r="P61" s="14">
        <f t="shared" si="28"/>
        <v>150</v>
      </c>
      <c r="Q61" s="14">
        <v>0</v>
      </c>
      <c r="R61" s="14">
        <v>0</v>
      </c>
      <c r="S61" s="14">
        <f t="shared" si="29"/>
        <v>0</v>
      </c>
      <c r="T61" s="14"/>
      <c r="U61" s="14"/>
      <c r="V61" s="14">
        <f t="shared" si="53"/>
        <v>0</v>
      </c>
      <c r="W61" s="14">
        <v>1</v>
      </c>
      <c r="X61" s="14">
        <v>700</v>
      </c>
      <c r="Y61" s="14">
        <f t="shared" si="54"/>
        <v>700</v>
      </c>
      <c r="Z61" s="14"/>
      <c r="AA61" s="14"/>
      <c r="AB61" s="14">
        <f t="shared" si="55"/>
        <v>0</v>
      </c>
      <c r="AC61" s="14"/>
      <c r="AD61" s="15"/>
      <c r="AE61" s="14">
        <f t="shared" si="33"/>
        <v>0</v>
      </c>
      <c r="AF61" s="14"/>
      <c r="AG61" s="14"/>
      <c r="AH61" s="14">
        <f t="shared" si="56"/>
        <v>0</v>
      </c>
      <c r="AI61" s="14"/>
      <c r="AJ61" s="15"/>
      <c r="AK61" s="14">
        <f t="shared" si="35"/>
        <v>0</v>
      </c>
      <c r="AL61" s="14"/>
      <c r="AM61" s="15"/>
      <c r="AN61" s="14">
        <f t="shared" si="36"/>
        <v>0</v>
      </c>
      <c r="AO61" s="14"/>
      <c r="AP61" s="15"/>
      <c r="AQ61" s="14">
        <f t="shared" si="37"/>
        <v>0</v>
      </c>
      <c r="AR61" s="16">
        <f t="shared" si="38"/>
        <v>2</v>
      </c>
      <c r="AS61" s="16">
        <f t="shared" si="38"/>
        <v>850</v>
      </c>
      <c r="AT61" s="17">
        <f t="shared" si="39"/>
        <v>425</v>
      </c>
      <c r="AW61" s="22"/>
      <c r="AZ61" s="23"/>
    </row>
    <row r="62" spans="1:53" x14ac:dyDescent="0.25">
      <c r="A62" s="20" t="s">
        <v>75</v>
      </c>
      <c r="B62" s="13">
        <v>23</v>
      </c>
      <c r="C62" s="13">
        <v>1213</v>
      </c>
      <c r="D62" s="13">
        <f t="shared" si="24"/>
        <v>52.739130434782609</v>
      </c>
      <c r="E62" s="14">
        <v>6</v>
      </c>
      <c r="F62" s="14">
        <v>160</v>
      </c>
      <c r="G62" s="14">
        <f t="shared" si="25"/>
        <v>26.666666666666668</v>
      </c>
      <c r="H62" s="14">
        <v>4</v>
      </c>
      <c r="I62" s="14">
        <v>170</v>
      </c>
      <c r="J62" s="14">
        <f t="shared" si="26"/>
        <v>42.5</v>
      </c>
      <c r="K62" s="14">
        <v>1</v>
      </c>
      <c r="L62" s="14">
        <v>40</v>
      </c>
      <c r="M62" s="14">
        <f t="shared" si="27"/>
        <v>40</v>
      </c>
      <c r="N62" s="14">
        <v>1</v>
      </c>
      <c r="O62" s="14">
        <v>35</v>
      </c>
      <c r="P62" s="14">
        <f t="shared" si="28"/>
        <v>35</v>
      </c>
      <c r="Q62" s="14">
        <v>0</v>
      </c>
      <c r="R62" s="14">
        <v>0</v>
      </c>
      <c r="S62" s="14">
        <f t="shared" si="29"/>
        <v>0</v>
      </c>
      <c r="T62" s="14"/>
      <c r="U62" s="14"/>
      <c r="V62" s="14">
        <f t="shared" si="53"/>
        <v>0</v>
      </c>
      <c r="W62" s="14">
        <v>1</v>
      </c>
      <c r="X62" s="14">
        <v>40</v>
      </c>
      <c r="Y62" s="14">
        <f t="shared" si="54"/>
        <v>40</v>
      </c>
      <c r="Z62" s="14"/>
      <c r="AA62" s="14"/>
      <c r="AB62" s="14">
        <f t="shared" si="55"/>
        <v>0</v>
      </c>
      <c r="AC62" s="14"/>
      <c r="AD62" s="15"/>
      <c r="AE62" s="14">
        <f t="shared" si="33"/>
        <v>0</v>
      </c>
      <c r="AF62" s="14"/>
      <c r="AG62" s="14"/>
      <c r="AH62" s="14">
        <f t="shared" si="56"/>
        <v>0</v>
      </c>
      <c r="AI62" s="14"/>
      <c r="AJ62" s="15"/>
      <c r="AK62" s="14">
        <f t="shared" si="35"/>
        <v>0</v>
      </c>
      <c r="AL62" s="14"/>
      <c r="AM62" s="15"/>
      <c r="AN62" s="14">
        <f t="shared" si="36"/>
        <v>0</v>
      </c>
      <c r="AO62" s="14"/>
      <c r="AP62" s="15"/>
      <c r="AQ62" s="14">
        <f t="shared" si="37"/>
        <v>0</v>
      </c>
      <c r="AR62" s="16">
        <f t="shared" si="38"/>
        <v>7</v>
      </c>
      <c r="AS62" s="16">
        <f t="shared" si="38"/>
        <v>285</v>
      </c>
      <c r="AT62" s="17">
        <f t="shared" si="39"/>
        <v>40.714285714285715</v>
      </c>
      <c r="AV62" s="23">
        <f>(M62-J62)/J62*100</f>
        <v>-5.8823529411764701</v>
      </c>
      <c r="AW62" s="22">
        <f t="shared" ref="AW62" si="59">(P62-M62)/M62*100</f>
        <v>-12.5</v>
      </c>
      <c r="AZ62" s="23"/>
    </row>
    <row r="63" spans="1:53" hidden="1" x14ac:dyDescent="0.25">
      <c r="A63" s="20" t="s">
        <v>18</v>
      </c>
      <c r="B63" s="13">
        <v>10</v>
      </c>
      <c r="C63" s="13">
        <v>380</v>
      </c>
      <c r="D63" s="13">
        <f t="shared" si="24"/>
        <v>38</v>
      </c>
      <c r="E63" s="14">
        <v>2</v>
      </c>
      <c r="F63" s="14">
        <v>50</v>
      </c>
      <c r="G63" s="14">
        <f t="shared" si="25"/>
        <v>25</v>
      </c>
      <c r="H63" s="14">
        <v>0</v>
      </c>
      <c r="I63" s="14">
        <v>0</v>
      </c>
      <c r="J63" s="14">
        <f t="shared" si="26"/>
        <v>0</v>
      </c>
      <c r="K63" s="14"/>
      <c r="L63" s="14"/>
      <c r="M63" s="14">
        <f t="shared" si="27"/>
        <v>0</v>
      </c>
      <c r="N63" s="14"/>
      <c r="O63" s="14"/>
      <c r="P63" s="14">
        <f t="shared" si="28"/>
        <v>0</v>
      </c>
      <c r="Q63" s="14">
        <v>0</v>
      </c>
      <c r="R63" s="14">
        <v>0</v>
      </c>
      <c r="S63" s="14">
        <f t="shared" si="29"/>
        <v>0</v>
      </c>
      <c r="T63" s="14"/>
      <c r="U63" s="14"/>
      <c r="V63" s="14">
        <f t="shared" si="53"/>
        <v>0</v>
      </c>
      <c r="W63" s="14">
        <v>1</v>
      </c>
      <c r="X63" s="14">
        <v>50</v>
      </c>
      <c r="Y63" s="14">
        <f t="shared" si="54"/>
        <v>50</v>
      </c>
      <c r="Z63" s="14"/>
      <c r="AA63" s="14"/>
      <c r="AB63" s="14">
        <f t="shared" si="55"/>
        <v>0</v>
      </c>
      <c r="AC63" s="14"/>
      <c r="AD63" s="15"/>
      <c r="AE63" s="14">
        <f t="shared" si="33"/>
        <v>0</v>
      </c>
      <c r="AF63" s="14"/>
      <c r="AG63" s="14"/>
      <c r="AH63" s="14">
        <f t="shared" si="56"/>
        <v>0</v>
      </c>
      <c r="AI63" s="14"/>
      <c r="AJ63" s="15"/>
      <c r="AK63" s="14">
        <f t="shared" si="35"/>
        <v>0</v>
      </c>
      <c r="AL63" s="14"/>
      <c r="AM63" s="15"/>
      <c r="AN63" s="14">
        <f t="shared" si="36"/>
        <v>0</v>
      </c>
      <c r="AO63" s="14"/>
      <c r="AP63" s="15"/>
      <c r="AQ63" s="14">
        <f t="shared" si="37"/>
        <v>0</v>
      </c>
      <c r="AR63" s="16">
        <f t="shared" si="38"/>
        <v>1</v>
      </c>
      <c r="AS63" s="16">
        <f t="shared" si="38"/>
        <v>50</v>
      </c>
      <c r="AT63" s="17">
        <f t="shared" si="39"/>
        <v>50</v>
      </c>
      <c r="AZ63" s="23"/>
    </row>
    <row r="64" spans="1:53" hidden="1" x14ac:dyDescent="0.25">
      <c r="A64" s="20" t="s">
        <v>76</v>
      </c>
      <c r="B64" s="13">
        <v>1</v>
      </c>
      <c r="C64" s="13">
        <v>60</v>
      </c>
      <c r="D64" s="13">
        <f t="shared" si="24"/>
        <v>60</v>
      </c>
      <c r="E64" s="14">
        <v>1</v>
      </c>
      <c r="F64" s="14">
        <v>60</v>
      </c>
      <c r="G64" s="14">
        <f t="shared" si="25"/>
        <v>60</v>
      </c>
      <c r="H64" s="14">
        <v>0</v>
      </c>
      <c r="I64" s="14">
        <v>0</v>
      </c>
      <c r="J64" s="14">
        <f t="shared" si="26"/>
        <v>0</v>
      </c>
      <c r="K64" s="14"/>
      <c r="L64" s="14"/>
      <c r="M64" s="14">
        <f t="shared" si="27"/>
        <v>0</v>
      </c>
      <c r="N64" s="14"/>
      <c r="O64" s="14"/>
      <c r="P64" s="14">
        <f t="shared" si="28"/>
        <v>0</v>
      </c>
      <c r="Q64" s="14">
        <v>0</v>
      </c>
      <c r="R64" s="14">
        <v>0</v>
      </c>
      <c r="S64" s="14">
        <f t="shared" si="29"/>
        <v>0</v>
      </c>
      <c r="T64" s="14"/>
      <c r="U64" s="14"/>
      <c r="V64" s="14">
        <f t="shared" si="53"/>
        <v>0</v>
      </c>
      <c r="W64" s="14">
        <v>1</v>
      </c>
      <c r="X64" s="14">
        <v>15</v>
      </c>
      <c r="Y64" s="14">
        <f t="shared" si="54"/>
        <v>15</v>
      </c>
      <c r="Z64" s="14">
        <v>1</v>
      </c>
      <c r="AA64" s="14">
        <v>75</v>
      </c>
      <c r="AB64" s="14">
        <f t="shared" si="55"/>
        <v>75</v>
      </c>
      <c r="AC64" s="14"/>
      <c r="AD64" s="15"/>
      <c r="AE64" s="14">
        <f t="shared" si="33"/>
        <v>0</v>
      </c>
      <c r="AF64" s="14"/>
      <c r="AG64" s="14"/>
      <c r="AH64" s="14">
        <f t="shared" si="56"/>
        <v>0</v>
      </c>
      <c r="AI64" s="14"/>
      <c r="AJ64" s="15"/>
      <c r="AK64" s="14">
        <f t="shared" si="35"/>
        <v>0</v>
      </c>
      <c r="AL64" s="14"/>
      <c r="AM64" s="15"/>
      <c r="AN64" s="14">
        <f t="shared" si="36"/>
        <v>0</v>
      </c>
      <c r="AO64" s="14"/>
      <c r="AP64" s="15"/>
      <c r="AQ64" s="14">
        <f t="shared" si="37"/>
        <v>0</v>
      </c>
      <c r="AR64" s="16">
        <f t="shared" si="38"/>
        <v>2</v>
      </c>
      <c r="AS64" s="16">
        <f t="shared" si="38"/>
        <v>90</v>
      </c>
      <c r="AT64" s="17">
        <f t="shared" si="39"/>
        <v>45</v>
      </c>
      <c r="AZ64" s="23"/>
      <c r="BA64" s="23">
        <f>(AB64-Y64)/Y64*100</f>
        <v>400</v>
      </c>
    </row>
    <row r="65" spans="1:53" hidden="1" x14ac:dyDescent="0.25">
      <c r="A65" s="20" t="s">
        <v>77</v>
      </c>
      <c r="B65" s="13">
        <v>1</v>
      </c>
      <c r="C65" s="13">
        <v>225</v>
      </c>
      <c r="D65" s="13">
        <f t="shared" si="24"/>
        <v>225</v>
      </c>
      <c r="E65" s="14">
        <v>0</v>
      </c>
      <c r="F65" s="14">
        <v>0</v>
      </c>
      <c r="G65" s="14">
        <f t="shared" si="25"/>
        <v>0</v>
      </c>
      <c r="H65" s="14">
        <v>0</v>
      </c>
      <c r="I65" s="14">
        <v>0</v>
      </c>
      <c r="J65" s="14">
        <f t="shared" si="26"/>
        <v>0</v>
      </c>
      <c r="K65" s="14"/>
      <c r="L65" s="14"/>
      <c r="M65" s="14">
        <f t="shared" si="27"/>
        <v>0</v>
      </c>
      <c r="N65" s="14"/>
      <c r="O65" s="14"/>
      <c r="P65" s="14">
        <f t="shared" si="28"/>
        <v>0</v>
      </c>
      <c r="Q65" s="14">
        <v>1</v>
      </c>
      <c r="R65" s="14">
        <v>125</v>
      </c>
      <c r="S65" s="14">
        <f t="shared" si="29"/>
        <v>125</v>
      </c>
      <c r="T65" s="14"/>
      <c r="U65" s="14"/>
      <c r="V65" s="14">
        <f t="shared" si="53"/>
        <v>0</v>
      </c>
      <c r="W65" s="14">
        <v>3</v>
      </c>
      <c r="X65" s="14">
        <v>2000</v>
      </c>
      <c r="Y65" s="14">
        <f t="shared" si="54"/>
        <v>666.66666666666663</v>
      </c>
      <c r="Z65" s="14"/>
      <c r="AA65" s="14"/>
      <c r="AB65" s="14">
        <f t="shared" si="55"/>
        <v>0</v>
      </c>
      <c r="AC65" s="14"/>
      <c r="AD65" s="15"/>
      <c r="AE65" s="14">
        <f t="shared" si="33"/>
        <v>0</v>
      </c>
      <c r="AF65" s="14"/>
      <c r="AG65" s="14"/>
      <c r="AH65" s="14">
        <f t="shared" si="56"/>
        <v>0</v>
      </c>
      <c r="AI65" s="14"/>
      <c r="AJ65" s="15"/>
      <c r="AK65" s="14">
        <f t="shared" si="35"/>
        <v>0</v>
      </c>
      <c r="AL65" s="14"/>
      <c r="AM65" s="15"/>
      <c r="AN65" s="14">
        <f t="shared" si="36"/>
        <v>0</v>
      </c>
      <c r="AO65" s="14"/>
      <c r="AP65" s="15"/>
      <c r="AQ65" s="14">
        <f t="shared" si="37"/>
        <v>0</v>
      </c>
      <c r="AR65" s="16">
        <f t="shared" si="38"/>
        <v>4</v>
      </c>
      <c r="AS65" s="16">
        <f t="shared" si="38"/>
        <v>2125</v>
      </c>
      <c r="AT65" s="17">
        <f t="shared" si="39"/>
        <v>531.25</v>
      </c>
      <c r="AX65" s="23"/>
      <c r="AZ65" s="23"/>
    </row>
    <row r="66" spans="1:53" hidden="1" x14ac:dyDescent="0.25">
      <c r="A66" s="20" t="s">
        <v>78</v>
      </c>
      <c r="B66" s="13">
        <v>2</v>
      </c>
      <c r="C66" s="13">
        <v>1984</v>
      </c>
      <c r="D66" s="13">
        <f t="shared" si="24"/>
        <v>992</v>
      </c>
      <c r="E66" s="14">
        <v>0</v>
      </c>
      <c r="F66" s="14">
        <v>0</v>
      </c>
      <c r="G66" s="14">
        <f t="shared" si="25"/>
        <v>0</v>
      </c>
      <c r="H66" s="14">
        <v>0</v>
      </c>
      <c r="I66" s="14">
        <v>0</v>
      </c>
      <c r="J66" s="14">
        <f t="shared" si="26"/>
        <v>0</v>
      </c>
      <c r="K66" s="14"/>
      <c r="L66" s="14"/>
      <c r="M66" s="14">
        <f t="shared" si="27"/>
        <v>0</v>
      </c>
      <c r="N66" s="14">
        <v>1</v>
      </c>
      <c r="O66" s="14">
        <v>843</v>
      </c>
      <c r="P66" s="14">
        <f t="shared" si="28"/>
        <v>843</v>
      </c>
      <c r="Q66" s="14">
        <v>0</v>
      </c>
      <c r="R66" s="14">
        <v>0</v>
      </c>
      <c r="S66" s="14">
        <f t="shared" si="29"/>
        <v>0</v>
      </c>
      <c r="T66" s="14"/>
      <c r="U66" s="14"/>
      <c r="V66" s="14">
        <f t="shared" si="53"/>
        <v>0</v>
      </c>
      <c r="W66" s="14">
        <v>2</v>
      </c>
      <c r="X66" s="14">
        <v>1500</v>
      </c>
      <c r="Y66" s="14">
        <f t="shared" si="54"/>
        <v>750</v>
      </c>
      <c r="Z66" s="14"/>
      <c r="AA66" s="14"/>
      <c r="AB66" s="14">
        <f t="shared" si="55"/>
        <v>0</v>
      </c>
      <c r="AC66" s="14"/>
      <c r="AD66" s="15"/>
      <c r="AE66" s="14">
        <f t="shared" si="33"/>
        <v>0</v>
      </c>
      <c r="AF66" s="14"/>
      <c r="AG66" s="14"/>
      <c r="AH66" s="14">
        <f t="shared" si="56"/>
        <v>0</v>
      </c>
      <c r="AI66" s="14"/>
      <c r="AJ66" s="15"/>
      <c r="AK66" s="14">
        <f t="shared" si="35"/>
        <v>0</v>
      </c>
      <c r="AL66" s="14"/>
      <c r="AM66" s="15"/>
      <c r="AN66" s="14">
        <f t="shared" si="36"/>
        <v>0</v>
      </c>
      <c r="AO66" s="14"/>
      <c r="AP66" s="15"/>
      <c r="AQ66" s="14">
        <f t="shared" si="37"/>
        <v>0</v>
      </c>
      <c r="AR66" s="16">
        <f t="shared" si="38"/>
        <v>3</v>
      </c>
      <c r="AS66" s="16">
        <f t="shared" si="38"/>
        <v>2343</v>
      </c>
      <c r="AT66" s="17">
        <f t="shared" si="39"/>
        <v>781</v>
      </c>
      <c r="AW66" s="22"/>
      <c r="AZ66" s="23"/>
    </row>
    <row r="67" spans="1:53" hidden="1" x14ac:dyDescent="0.25">
      <c r="A67" s="20" t="s">
        <v>79</v>
      </c>
      <c r="B67" s="13">
        <v>1</v>
      </c>
      <c r="C67" s="13">
        <v>675</v>
      </c>
      <c r="D67" s="13">
        <f t="shared" si="24"/>
        <v>675</v>
      </c>
      <c r="E67" s="14">
        <v>1</v>
      </c>
      <c r="F67" s="14">
        <v>675</v>
      </c>
      <c r="G67" s="14">
        <f t="shared" si="25"/>
        <v>675</v>
      </c>
      <c r="H67" s="14">
        <v>0</v>
      </c>
      <c r="I67" s="14">
        <v>0</v>
      </c>
      <c r="J67" s="14">
        <f t="shared" si="26"/>
        <v>0</v>
      </c>
      <c r="K67" s="14"/>
      <c r="L67" s="14"/>
      <c r="M67" s="14">
        <f t="shared" si="27"/>
        <v>0</v>
      </c>
      <c r="N67" s="14"/>
      <c r="O67" s="14"/>
      <c r="P67" s="14">
        <f t="shared" si="28"/>
        <v>0</v>
      </c>
      <c r="Q67" s="14">
        <v>0</v>
      </c>
      <c r="R67" s="14">
        <v>0</v>
      </c>
      <c r="S67" s="14">
        <f t="shared" si="29"/>
        <v>0</v>
      </c>
      <c r="T67" s="14"/>
      <c r="U67" s="14"/>
      <c r="V67" s="14">
        <f t="shared" si="53"/>
        <v>0</v>
      </c>
      <c r="W67" s="14"/>
      <c r="X67" s="14"/>
      <c r="Y67" s="14">
        <f t="shared" si="54"/>
        <v>0</v>
      </c>
      <c r="Z67" s="14"/>
      <c r="AA67" s="14"/>
      <c r="AB67" s="14">
        <f t="shared" si="55"/>
        <v>0</v>
      </c>
      <c r="AC67" s="14"/>
      <c r="AD67" s="15"/>
      <c r="AE67" s="14">
        <f t="shared" si="33"/>
        <v>0</v>
      </c>
      <c r="AF67" s="14"/>
      <c r="AG67" s="14"/>
      <c r="AH67" s="14">
        <f t="shared" si="56"/>
        <v>0</v>
      </c>
      <c r="AI67" s="14"/>
      <c r="AJ67" s="15"/>
      <c r="AK67" s="14">
        <f t="shared" si="35"/>
        <v>0</v>
      </c>
      <c r="AL67" s="14"/>
      <c r="AM67" s="15"/>
      <c r="AN67" s="14">
        <f t="shared" si="36"/>
        <v>0</v>
      </c>
      <c r="AO67" s="14"/>
      <c r="AP67" s="15"/>
      <c r="AQ67" s="14">
        <f t="shared" si="37"/>
        <v>0</v>
      </c>
      <c r="AR67" s="16">
        <f t="shared" si="38"/>
        <v>0</v>
      </c>
      <c r="AS67" s="16">
        <f t="shared" si="38"/>
        <v>0</v>
      </c>
      <c r="AT67" s="17">
        <f t="shared" si="39"/>
        <v>0</v>
      </c>
    </row>
    <row r="68" spans="1:53" hidden="1" x14ac:dyDescent="0.25">
      <c r="A68" s="20" t="s">
        <v>80</v>
      </c>
      <c r="B68" s="13">
        <v>2</v>
      </c>
      <c r="C68" s="13">
        <v>600</v>
      </c>
      <c r="D68" s="13">
        <f t="shared" si="24"/>
        <v>300</v>
      </c>
      <c r="E68" s="14">
        <v>2</v>
      </c>
      <c r="F68" s="14">
        <v>600</v>
      </c>
      <c r="G68" s="14">
        <f t="shared" si="25"/>
        <v>300</v>
      </c>
      <c r="H68" s="14">
        <v>0</v>
      </c>
      <c r="I68" s="14">
        <v>0</v>
      </c>
      <c r="J68" s="14">
        <f t="shared" si="26"/>
        <v>0</v>
      </c>
      <c r="K68" s="14">
        <v>1</v>
      </c>
      <c r="L68" s="14">
        <v>225</v>
      </c>
      <c r="M68" s="14">
        <f t="shared" si="27"/>
        <v>225</v>
      </c>
      <c r="N68" s="14"/>
      <c r="O68" s="14"/>
      <c r="P68" s="14">
        <f t="shared" si="28"/>
        <v>0</v>
      </c>
      <c r="Q68" s="14">
        <v>0</v>
      </c>
      <c r="R68" s="14">
        <v>0</v>
      </c>
      <c r="S68" s="14">
        <f t="shared" si="29"/>
        <v>0</v>
      </c>
      <c r="T68" s="14">
        <v>1</v>
      </c>
      <c r="U68" s="14">
        <v>580</v>
      </c>
      <c r="V68" s="14">
        <f t="shared" si="53"/>
        <v>580</v>
      </c>
      <c r="W68" s="14">
        <v>1</v>
      </c>
      <c r="X68" s="14">
        <v>700</v>
      </c>
      <c r="Y68" s="14">
        <f t="shared" si="54"/>
        <v>700</v>
      </c>
      <c r="Z68" s="14"/>
      <c r="AA68" s="14"/>
      <c r="AB68" s="14">
        <f t="shared" si="55"/>
        <v>0</v>
      </c>
      <c r="AC68" s="14"/>
      <c r="AD68" s="15"/>
      <c r="AE68" s="14">
        <f t="shared" si="33"/>
        <v>0</v>
      </c>
      <c r="AF68" s="14"/>
      <c r="AG68" s="14"/>
      <c r="AH68" s="14">
        <f t="shared" si="56"/>
        <v>0</v>
      </c>
      <c r="AI68" s="14"/>
      <c r="AJ68" s="15"/>
      <c r="AK68" s="14">
        <f t="shared" si="35"/>
        <v>0</v>
      </c>
      <c r="AL68" s="14"/>
      <c r="AM68" s="15"/>
      <c r="AN68" s="14">
        <f t="shared" si="36"/>
        <v>0</v>
      </c>
      <c r="AO68" s="14"/>
      <c r="AP68" s="15"/>
      <c r="AQ68" s="14">
        <f t="shared" si="37"/>
        <v>0</v>
      </c>
      <c r="AR68" s="16">
        <f t="shared" si="38"/>
        <v>3</v>
      </c>
      <c r="AS68" s="16">
        <f t="shared" si="38"/>
        <v>1505</v>
      </c>
      <c r="AT68" s="17">
        <f t="shared" si="39"/>
        <v>501.66666666666669</v>
      </c>
      <c r="AV68" s="23"/>
      <c r="AY68" s="23"/>
      <c r="AZ68" s="23">
        <f>(Y68-V68)/V68*100</f>
        <v>20.689655172413794</v>
      </c>
    </row>
    <row r="69" spans="1:53" x14ac:dyDescent="0.25">
      <c r="A69" s="20" t="s">
        <v>81</v>
      </c>
      <c r="B69" s="13">
        <v>0</v>
      </c>
      <c r="C69" s="13">
        <v>0</v>
      </c>
      <c r="D69" s="13">
        <f t="shared" si="24"/>
        <v>0</v>
      </c>
      <c r="E69" s="14">
        <v>0</v>
      </c>
      <c r="F69" s="14">
        <v>0</v>
      </c>
      <c r="G69" s="14">
        <f t="shared" si="25"/>
        <v>0</v>
      </c>
      <c r="H69" s="14">
        <v>1</v>
      </c>
      <c r="I69" s="14">
        <v>942</v>
      </c>
      <c r="J69" s="14">
        <f t="shared" si="26"/>
        <v>942</v>
      </c>
      <c r="K69" s="14">
        <v>1</v>
      </c>
      <c r="L69" s="14">
        <v>810</v>
      </c>
      <c r="M69" s="14">
        <f t="shared" si="27"/>
        <v>810</v>
      </c>
      <c r="N69" s="14"/>
      <c r="O69" s="14"/>
      <c r="P69" s="14">
        <f t="shared" si="28"/>
        <v>0</v>
      </c>
      <c r="Q69" s="14">
        <v>0</v>
      </c>
      <c r="R69" s="14">
        <v>0</v>
      </c>
      <c r="S69" s="14">
        <f t="shared" si="29"/>
        <v>0</v>
      </c>
      <c r="T69" s="14"/>
      <c r="U69" s="14"/>
      <c r="V69" s="14">
        <f t="shared" si="53"/>
        <v>0</v>
      </c>
      <c r="W69" s="14"/>
      <c r="X69" s="14"/>
      <c r="Y69" s="14">
        <f t="shared" si="54"/>
        <v>0</v>
      </c>
      <c r="Z69" s="14"/>
      <c r="AA69" s="14"/>
      <c r="AB69" s="14">
        <f t="shared" si="55"/>
        <v>0</v>
      </c>
      <c r="AC69" s="14"/>
      <c r="AD69" s="15"/>
      <c r="AE69" s="14">
        <f t="shared" si="33"/>
        <v>0</v>
      </c>
      <c r="AF69" s="14"/>
      <c r="AG69" s="14"/>
      <c r="AH69" s="14">
        <f t="shared" si="56"/>
        <v>0</v>
      </c>
      <c r="AI69" s="14"/>
      <c r="AJ69" s="15"/>
      <c r="AK69" s="14">
        <f t="shared" si="35"/>
        <v>0</v>
      </c>
      <c r="AL69" s="14"/>
      <c r="AM69" s="15"/>
      <c r="AN69" s="14">
        <f t="shared" si="36"/>
        <v>0</v>
      </c>
      <c r="AO69" s="14"/>
      <c r="AP69" s="15"/>
      <c r="AQ69" s="14">
        <f t="shared" si="37"/>
        <v>0</v>
      </c>
      <c r="AR69" s="16">
        <f t="shared" si="38"/>
        <v>2</v>
      </c>
      <c r="AS69" s="16">
        <f t="shared" si="38"/>
        <v>1752</v>
      </c>
      <c r="AT69" s="17">
        <f t="shared" si="39"/>
        <v>876</v>
      </c>
      <c r="AV69" s="23">
        <f t="shared" ref="AV69" si="60">(M69-J69)/J69*100</f>
        <v>-14.012738853503185</v>
      </c>
    </row>
    <row r="70" spans="1:53" hidden="1" x14ac:dyDescent="0.25">
      <c r="A70" s="20" t="s">
        <v>82</v>
      </c>
      <c r="B70" s="13">
        <v>2</v>
      </c>
      <c r="C70" s="13">
        <v>303</v>
      </c>
      <c r="D70" s="13">
        <f t="shared" si="24"/>
        <v>151.5</v>
      </c>
      <c r="E70" s="14">
        <v>1</v>
      </c>
      <c r="F70" s="14">
        <v>175</v>
      </c>
      <c r="G70" s="14">
        <f t="shared" si="25"/>
        <v>175</v>
      </c>
      <c r="H70" s="14">
        <v>0</v>
      </c>
      <c r="I70" s="14">
        <v>0</v>
      </c>
      <c r="J70" s="14">
        <f t="shared" si="26"/>
        <v>0</v>
      </c>
      <c r="K70" s="14"/>
      <c r="L70" s="14"/>
      <c r="M70" s="14">
        <f t="shared" si="27"/>
        <v>0</v>
      </c>
      <c r="N70" s="14"/>
      <c r="O70" s="14"/>
      <c r="P70" s="14">
        <f t="shared" si="28"/>
        <v>0</v>
      </c>
      <c r="Q70" s="14">
        <v>0</v>
      </c>
      <c r="R70" s="14">
        <v>0</v>
      </c>
      <c r="S70" s="14">
        <f t="shared" si="29"/>
        <v>0</v>
      </c>
      <c r="T70" s="14"/>
      <c r="U70" s="14"/>
      <c r="V70" s="14">
        <f t="shared" si="53"/>
        <v>0</v>
      </c>
      <c r="W70" s="14"/>
      <c r="X70" s="14"/>
      <c r="Y70" s="14">
        <f t="shared" si="54"/>
        <v>0</v>
      </c>
      <c r="Z70" s="14"/>
      <c r="AA70" s="14"/>
      <c r="AB70" s="14">
        <f t="shared" si="55"/>
        <v>0</v>
      </c>
      <c r="AC70" s="14"/>
      <c r="AD70" s="15"/>
      <c r="AE70" s="14">
        <f t="shared" si="33"/>
        <v>0</v>
      </c>
      <c r="AF70" s="14"/>
      <c r="AG70" s="14"/>
      <c r="AH70" s="14">
        <f t="shared" si="56"/>
        <v>0</v>
      </c>
      <c r="AI70" s="14"/>
      <c r="AJ70" s="15"/>
      <c r="AK70" s="14">
        <f t="shared" si="35"/>
        <v>0</v>
      </c>
      <c r="AL70" s="14"/>
      <c r="AM70" s="15"/>
      <c r="AN70" s="14">
        <f t="shared" si="36"/>
        <v>0</v>
      </c>
      <c r="AO70" s="14"/>
      <c r="AP70" s="15"/>
      <c r="AQ70" s="14">
        <f t="shared" si="37"/>
        <v>0</v>
      </c>
      <c r="AR70" s="16">
        <f t="shared" si="38"/>
        <v>0</v>
      </c>
      <c r="AS70" s="16">
        <f t="shared" si="38"/>
        <v>0</v>
      </c>
      <c r="AT70" s="17">
        <f t="shared" si="39"/>
        <v>0</v>
      </c>
    </row>
    <row r="71" spans="1:53" hidden="1" x14ac:dyDescent="0.25">
      <c r="A71" s="20" t="s">
        <v>83</v>
      </c>
      <c r="B71" s="13">
        <v>3</v>
      </c>
      <c r="C71" s="13">
        <v>5670</v>
      </c>
      <c r="D71" s="13">
        <f t="shared" si="24"/>
        <v>1890</v>
      </c>
      <c r="E71" s="14">
        <v>1</v>
      </c>
      <c r="F71" s="14">
        <v>1570</v>
      </c>
      <c r="G71" s="14">
        <f t="shared" si="25"/>
        <v>1570</v>
      </c>
      <c r="H71" s="14">
        <v>0</v>
      </c>
      <c r="I71" s="14">
        <v>0</v>
      </c>
      <c r="J71" s="14">
        <f t="shared" si="26"/>
        <v>0</v>
      </c>
      <c r="K71" s="14">
        <v>1</v>
      </c>
      <c r="L71" s="14">
        <v>1550</v>
      </c>
      <c r="M71" s="14">
        <f t="shared" si="27"/>
        <v>1550</v>
      </c>
      <c r="N71" s="14"/>
      <c r="O71" s="14"/>
      <c r="P71" s="14">
        <f t="shared" si="28"/>
        <v>0</v>
      </c>
      <c r="Q71" s="14">
        <v>0</v>
      </c>
      <c r="R71" s="14">
        <v>0</v>
      </c>
      <c r="S71" s="14">
        <f t="shared" si="29"/>
        <v>0</v>
      </c>
      <c r="T71" s="14"/>
      <c r="U71" s="14"/>
      <c r="V71" s="14">
        <f t="shared" si="53"/>
        <v>0</v>
      </c>
      <c r="W71" s="14"/>
      <c r="X71" s="14"/>
      <c r="Y71" s="14">
        <f t="shared" si="54"/>
        <v>0</v>
      </c>
      <c r="Z71" s="14"/>
      <c r="AA71" s="14"/>
      <c r="AB71" s="14">
        <f t="shared" si="55"/>
        <v>0</v>
      </c>
      <c r="AC71" s="14"/>
      <c r="AD71" s="15"/>
      <c r="AE71" s="14">
        <f t="shared" si="33"/>
        <v>0</v>
      </c>
      <c r="AF71" s="14"/>
      <c r="AG71" s="14"/>
      <c r="AH71" s="14">
        <f t="shared" si="56"/>
        <v>0</v>
      </c>
      <c r="AI71" s="14"/>
      <c r="AJ71" s="15"/>
      <c r="AK71" s="14">
        <f t="shared" si="35"/>
        <v>0</v>
      </c>
      <c r="AL71" s="14"/>
      <c r="AM71" s="15"/>
      <c r="AN71" s="14">
        <f t="shared" si="36"/>
        <v>0</v>
      </c>
      <c r="AO71" s="14"/>
      <c r="AP71" s="15"/>
      <c r="AQ71" s="14">
        <f t="shared" si="37"/>
        <v>0</v>
      </c>
      <c r="AR71" s="16">
        <f t="shared" si="38"/>
        <v>1</v>
      </c>
      <c r="AS71" s="16">
        <f t="shared" si="38"/>
        <v>1550</v>
      </c>
      <c r="AT71" s="17">
        <f t="shared" si="39"/>
        <v>1550</v>
      </c>
      <c r="AV71" s="23"/>
    </row>
    <row r="72" spans="1:53" hidden="1" x14ac:dyDescent="0.25">
      <c r="A72" s="20" t="s">
        <v>84</v>
      </c>
      <c r="B72" s="13">
        <v>0</v>
      </c>
      <c r="C72" s="13">
        <v>0</v>
      </c>
      <c r="D72" s="13">
        <f t="shared" si="24"/>
        <v>0</v>
      </c>
      <c r="E72" s="14">
        <v>0</v>
      </c>
      <c r="F72" s="14">
        <v>0</v>
      </c>
      <c r="G72" s="14">
        <f t="shared" si="25"/>
        <v>0</v>
      </c>
      <c r="H72" s="14">
        <v>2</v>
      </c>
      <c r="I72" s="14">
        <v>2770</v>
      </c>
      <c r="J72" s="14">
        <f t="shared" si="26"/>
        <v>1385</v>
      </c>
      <c r="K72" s="14"/>
      <c r="L72" s="14"/>
      <c r="M72" s="14">
        <f t="shared" si="27"/>
        <v>0</v>
      </c>
      <c r="N72" s="14"/>
      <c r="O72" s="14"/>
      <c r="P72" s="14">
        <f t="shared" si="28"/>
        <v>0</v>
      </c>
      <c r="Q72" s="14">
        <v>0</v>
      </c>
      <c r="R72" s="14">
        <v>0</v>
      </c>
      <c r="S72" s="14">
        <f t="shared" si="29"/>
        <v>0</v>
      </c>
      <c r="T72" s="14"/>
      <c r="U72" s="14"/>
      <c r="V72" s="14">
        <f t="shared" si="53"/>
        <v>0</v>
      </c>
      <c r="W72" s="14"/>
      <c r="X72" s="14"/>
      <c r="Y72" s="14">
        <f t="shared" si="54"/>
        <v>0</v>
      </c>
      <c r="Z72" s="14"/>
      <c r="AA72" s="14"/>
      <c r="AB72" s="14">
        <f t="shared" si="55"/>
        <v>0</v>
      </c>
      <c r="AC72" s="14"/>
      <c r="AD72" s="15"/>
      <c r="AE72" s="14">
        <f t="shared" si="33"/>
        <v>0</v>
      </c>
      <c r="AF72" s="14"/>
      <c r="AG72" s="14"/>
      <c r="AH72" s="14">
        <f t="shared" si="56"/>
        <v>0</v>
      </c>
      <c r="AI72" s="14"/>
      <c r="AJ72" s="15"/>
      <c r="AK72" s="14">
        <f t="shared" si="35"/>
        <v>0</v>
      </c>
      <c r="AL72" s="14"/>
      <c r="AM72" s="15"/>
      <c r="AN72" s="14">
        <f t="shared" si="36"/>
        <v>0</v>
      </c>
      <c r="AO72" s="14"/>
      <c r="AP72" s="15"/>
      <c r="AQ72" s="14">
        <f t="shared" si="37"/>
        <v>0</v>
      </c>
      <c r="AR72" s="16">
        <f t="shared" si="38"/>
        <v>2</v>
      </c>
      <c r="AS72" s="16">
        <f t="shared" si="38"/>
        <v>2770</v>
      </c>
      <c r="AT72" s="17">
        <f t="shared" si="39"/>
        <v>1385</v>
      </c>
    </row>
    <row r="73" spans="1:53" x14ac:dyDescent="0.25">
      <c r="A73" s="20" t="s">
        <v>85</v>
      </c>
      <c r="B73" s="13">
        <v>59</v>
      </c>
      <c r="C73" s="13">
        <v>10250</v>
      </c>
      <c r="D73" s="13">
        <f t="shared" si="24"/>
        <v>173.72881355932202</v>
      </c>
      <c r="E73" s="14">
        <v>22</v>
      </c>
      <c r="F73" s="14">
        <v>3300</v>
      </c>
      <c r="G73" s="14">
        <f t="shared" si="25"/>
        <v>150</v>
      </c>
      <c r="H73" s="14">
        <v>5</v>
      </c>
      <c r="I73" s="14">
        <v>750</v>
      </c>
      <c r="J73" s="14">
        <f t="shared" si="26"/>
        <v>150</v>
      </c>
      <c r="K73" s="14">
        <v>7</v>
      </c>
      <c r="L73" s="14">
        <v>750</v>
      </c>
      <c r="M73" s="14">
        <f t="shared" si="27"/>
        <v>107.14285714285714</v>
      </c>
      <c r="N73" s="14"/>
      <c r="O73" s="14"/>
      <c r="P73" s="14">
        <f t="shared" si="28"/>
        <v>0</v>
      </c>
      <c r="Q73" s="14">
        <v>0</v>
      </c>
      <c r="R73" s="14">
        <v>0</v>
      </c>
      <c r="S73" s="14">
        <f t="shared" si="29"/>
        <v>0</v>
      </c>
      <c r="T73" s="14"/>
      <c r="U73" s="14"/>
      <c r="V73" s="14">
        <f t="shared" si="53"/>
        <v>0</v>
      </c>
      <c r="W73" s="14"/>
      <c r="X73" s="14"/>
      <c r="Y73" s="14">
        <f t="shared" si="54"/>
        <v>0</v>
      </c>
      <c r="Z73" s="14">
        <v>4</v>
      </c>
      <c r="AA73" s="14">
        <v>1200</v>
      </c>
      <c r="AB73" s="14">
        <f t="shared" si="55"/>
        <v>300</v>
      </c>
      <c r="AC73" s="14"/>
      <c r="AD73" s="15"/>
      <c r="AE73" s="14">
        <f t="shared" si="33"/>
        <v>0</v>
      </c>
      <c r="AF73" s="14"/>
      <c r="AG73" s="14"/>
      <c r="AH73" s="14">
        <f t="shared" si="56"/>
        <v>0</v>
      </c>
      <c r="AI73" s="14"/>
      <c r="AJ73" s="15"/>
      <c r="AK73" s="14">
        <f t="shared" si="35"/>
        <v>0</v>
      </c>
      <c r="AL73" s="14"/>
      <c r="AM73" s="15"/>
      <c r="AN73" s="14">
        <f t="shared" si="36"/>
        <v>0</v>
      </c>
      <c r="AO73" s="14"/>
      <c r="AP73" s="15"/>
      <c r="AQ73" s="14">
        <f t="shared" si="37"/>
        <v>0</v>
      </c>
      <c r="AR73" s="16">
        <f t="shared" si="38"/>
        <v>16</v>
      </c>
      <c r="AS73" s="16">
        <f t="shared" si="38"/>
        <v>2700</v>
      </c>
      <c r="AT73" s="17">
        <f t="shared" si="39"/>
        <v>168.75</v>
      </c>
      <c r="AV73" s="23">
        <f>(M73-J73)/J73*100</f>
        <v>-28.571428571428577</v>
      </c>
      <c r="BA73" s="23"/>
    </row>
    <row r="74" spans="1:53" hidden="1" x14ac:dyDescent="0.25">
      <c r="A74" s="20" t="s">
        <v>86</v>
      </c>
      <c r="B74" s="13">
        <v>2</v>
      </c>
      <c r="C74" s="13">
        <v>825</v>
      </c>
      <c r="D74" s="13">
        <f t="shared" si="24"/>
        <v>412.5</v>
      </c>
      <c r="E74" s="14">
        <v>0</v>
      </c>
      <c r="F74" s="14">
        <v>0</v>
      </c>
      <c r="G74" s="14">
        <f t="shared" si="25"/>
        <v>0</v>
      </c>
      <c r="H74" s="14">
        <v>0</v>
      </c>
      <c r="I74" s="14">
        <v>0</v>
      </c>
      <c r="J74" s="14">
        <f t="shared" si="26"/>
        <v>0</v>
      </c>
      <c r="K74" s="14"/>
      <c r="L74" s="14"/>
      <c r="M74" s="14">
        <f t="shared" si="27"/>
        <v>0</v>
      </c>
      <c r="N74" s="14"/>
      <c r="O74" s="14"/>
      <c r="P74" s="14">
        <f t="shared" si="28"/>
        <v>0</v>
      </c>
      <c r="Q74" s="14">
        <v>0</v>
      </c>
      <c r="R74" s="14">
        <v>0</v>
      </c>
      <c r="S74" s="14">
        <f t="shared" si="29"/>
        <v>0</v>
      </c>
      <c r="T74" s="14">
        <v>1</v>
      </c>
      <c r="U74" s="14">
        <v>500</v>
      </c>
      <c r="V74" s="14">
        <f t="shared" si="53"/>
        <v>500</v>
      </c>
      <c r="W74" s="14"/>
      <c r="X74" s="14"/>
      <c r="Y74" s="14">
        <f t="shared" si="54"/>
        <v>0</v>
      </c>
      <c r="Z74" s="14"/>
      <c r="AA74" s="14"/>
      <c r="AB74" s="14">
        <f t="shared" si="55"/>
        <v>0</v>
      </c>
      <c r="AC74" s="14"/>
      <c r="AD74" s="15"/>
      <c r="AE74" s="14">
        <f t="shared" si="33"/>
        <v>0</v>
      </c>
      <c r="AF74" s="14"/>
      <c r="AG74" s="14"/>
      <c r="AH74" s="14">
        <f t="shared" si="56"/>
        <v>0</v>
      </c>
      <c r="AI74" s="14"/>
      <c r="AJ74" s="15"/>
      <c r="AK74" s="14">
        <f t="shared" si="35"/>
        <v>0</v>
      </c>
      <c r="AL74" s="14"/>
      <c r="AM74" s="15"/>
      <c r="AN74" s="14">
        <f t="shared" si="36"/>
        <v>0</v>
      </c>
      <c r="AO74" s="14"/>
      <c r="AP74" s="15"/>
      <c r="AQ74" s="14">
        <f t="shared" si="37"/>
        <v>0</v>
      </c>
      <c r="AR74" s="16">
        <f t="shared" si="38"/>
        <v>1</v>
      </c>
      <c r="AS74" s="16">
        <f t="shared" si="38"/>
        <v>500</v>
      </c>
      <c r="AT74" s="17">
        <f t="shared" si="39"/>
        <v>500</v>
      </c>
      <c r="AY74" s="23"/>
    </row>
    <row r="75" spans="1:53" hidden="1" x14ac:dyDescent="0.25">
      <c r="A75" s="20" t="s">
        <v>87</v>
      </c>
      <c r="B75" s="13">
        <v>10</v>
      </c>
      <c r="C75" s="13">
        <v>5335</v>
      </c>
      <c r="D75" s="13">
        <f t="shared" si="24"/>
        <v>533.5</v>
      </c>
      <c r="E75" s="14">
        <v>7</v>
      </c>
      <c r="F75" s="14">
        <v>3410</v>
      </c>
      <c r="G75" s="14">
        <f t="shared" si="25"/>
        <v>487.14285714285717</v>
      </c>
      <c r="H75" s="14">
        <v>0</v>
      </c>
      <c r="I75" s="14">
        <v>0</v>
      </c>
      <c r="J75" s="14">
        <f t="shared" si="26"/>
        <v>0</v>
      </c>
      <c r="K75" s="14"/>
      <c r="L75" s="14"/>
      <c r="M75" s="14">
        <f t="shared" si="27"/>
        <v>0</v>
      </c>
      <c r="N75" s="14">
        <v>2</v>
      </c>
      <c r="O75" s="14">
        <v>876</v>
      </c>
      <c r="P75" s="14">
        <f t="shared" si="28"/>
        <v>438</v>
      </c>
      <c r="Q75" s="14">
        <v>4</v>
      </c>
      <c r="R75" s="14">
        <v>1800</v>
      </c>
      <c r="S75" s="14">
        <f t="shared" si="29"/>
        <v>450</v>
      </c>
      <c r="T75" s="14"/>
      <c r="U75" s="14"/>
      <c r="V75" s="14">
        <f t="shared" si="53"/>
        <v>0</v>
      </c>
      <c r="W75" s="14">
        <v>3</v>
      </c>
      <c r="X75" s="14">
        <v>1745</v>
      </c>
      <c r="Y75" s="14">
        <f t="shared" si="54"/>
        <v>581.66666666666663</v>
      </c>
      <c r="Z75" s="14">
        <v>5</v>
      </c>
      <c r="AA75" s="14">
        <v>2600</v>
      </c>
      <c r="AB75" s="14">
        <f t="shared" si="55"/>
        <v>520</v>
      </c>
      <c r="AC75" s="14"/>
      <c r="AD75" s="15"/>
      <c r="AE75" s="14">
        <f t="shared" si="33"/>
        <v>0</v>
      </c>
      <c r="AF75" s="14"/>
      <c r="AG75" s="14"/>
      <c r="AH75" s="14">
        <f t="shared" si="56"/>
        <v>0</v>
      </c>
      <c r="AI75" s="14"/>
      <c r="AJ75" s="15"/>
      <c r="AK75" s="14">
        <f t="shared" si="35"/>
        <v>0</v>
      </c>
      <c r="AL75" s="14"/>
      <c r="AM75" s="15"/>
      <c r="AN75" s="14">
        <f t="shared" si="36"/>
        <v>0</v>
      </c>
      <c r="AO75" s="14"/>
      <c r="AP75" s="15"/>
      <c r="AQ75" s="14">
        <f t="shared" si="37"/>
        <v>0</v>
      </c>
      <c r="AR75" s="16">
        <f t="shared" si="38"/>
        <v>14</v>
      </c>
      <c r="AS75" s="16">
        <f t="shared" si="38"/>
        <v>7021</v>
      </c>
      <c r="AT75" s="17">
        <f t="shared" si="39"/>
        <v>501.5</v>
      </c>
      <c r="AW75" s="22"/>
      <c r="AX75" s="23">
        <f>(S75-P75)/P75*100</f>
        <v>2.7397260273972601</v>
      </c>
      <c r="AZ75" s="23"/>
      <c r="BA75" s="23">
        <f t="shared" ref="BA75:BA76" si="61">(AB75-Y75)/Y75*100</f>
        <v>-10.60171919770773</v>
      </c>
    </row>
    <row r="76" spans="1:53" hidden="1" x14ac:dyDescent="0.25">
      <c r="A76" s="20" t="s">
        <v>20</v>
      </c>
      <c r="B76" s="13">
        <v>5</v>
      </c>
      <c r="C76" s="13">
        <v>315</v>
      </c>
      <c r="D76" s="13">
        <f t="shared" si="24"/>
        <v>63</v>
      </c>
      <c r="E76" s="14">
        <v>2</v>
      </c>
      <c r="F76" s="14">
        <v>100</v>
      </c>
      <c r="G76" s="14">
        <f t="shared" si="25"/>
        <v>50</v>
      </c>
      <c r="H76" s="14">
        <v>0</v>
      </c>
      <c r="I76" s="14">
        <v>0</v>
      </c>
      <c r="J76" s="14">
        <f t="shared" si="26"/>
        <v>0</v>
      </c>
      <c r="K76" s="14"/>
      <c r="L76" s="14"/>
      <c r="M76" s="14">
        <f t="shared" si="27"/>
        <v>0</v>
      </c>
      <c r="N76" s="14"/>
      <c r="O76" s="14"/>
      <c r="P76" s="14">
        <f t="shared" si="28"/>
        <v>0</v>
      </c>
      <c r="Q76" s="14">
        <v>0</v>
      </c>
      <c r="R76" s="14">
        <v>0</v>
      </c>
      <c r="S76" s="14">
        <f t="shared" si="29"/>
        <v>0</v>
      </c>
      <c r="T76" s="14"/>
      <c r="U76" s="14"/>
      <c r="V76" s="14">
        <f t="shared" si="53"/>
        <v>0</v>
      </c>
      <c r="W76" s="14">
        <v>1</v>
      </c>
      <c r="X76" s="14">
        <v>50</v>
      </c>
      <c r="Y76" s="14">
        <f t="shared" si="54"/>
        <v>50</v>
      </c>
      <c r="Z76" s="14">
        <v>1</v>
      </c>
      <c r="AA76" s="14">
        <v>65</v>
      </c>
      <c r="AB76" s="14">
        <f t="shared" si="55"/>
        <v>65</v>
      </c>
      <c r="AC76" s="14"/>
      <c r="AD76" s="15"/>
      <c r="AE76" s="14">
        <f t="shared" si="33"/>
        <v>0</v>
      </c>
      <c r="AF76" s="14"/>
      <c r="AG76" s="14"/>
      <c r="AH76" s="14">
        <f t="shared" si="56"/>
        <v>0</v>
      </c>
      <c r="AI76" s="14"/>
      <c r="AJ76" s="15"/>
      <c r="AK76" s="14">
        <f t="shared" si="35"/>
        <v>0</v>
      </c>
      <c r="AL76" s="14"/>
      <c r="AM76" s="15"/>
      <c r="AN76" s="14">
        <f t="shared" si="36"/>
        <v>0</v>
      </c>
      <c r="AO76" s="14"/>
      <c r="AP76" s="15"/>
      <c r="AQ76" s="14">
        <f t="shared" si="37"/>
        <v>0</v>
      </c>
      <c r="AR76" s="16">
        <f t="shared" si="38"/>
        <v>2</v>
      </c>
      <c r="AS76" s="16">
        <f t="shared" si="38"/>
        <v>115</v>
      </c>
      <c r="AT76" s="17">
        <f t="shared" si="39"/>
        <v>57.5</v>
      </c>
      <c r="AZ76" s="23"/>
      <c r="BA76" s="23">
        <f t="shared" si="61"/>
        <v>30</v>
      </c>
    </row>
    <row r="77" spans="1:53" hidden="1" x14ac:dyDescent="0.25">
      <c r="A77" s="20" t="s">
        <v>88</v>
      </c>
      <c r="B77" s="13">
        <v>1</v>
      </c>
      <c r="C77" s="13">
        <v>50</v>
      </c>
      <c r="D77" s="13">
        <f t="shared" si="24"/>
        <v>50</v>
      </c>
      <c r="E77" s="14">
        <v>0</v>
      </c>
      <c r="F77" s="14">
        <v>0</v>
      </c>
      <c r="G77" s="14">
        <f t="shared" si="25"/>
        <v>0</v>
      </c>
      <c r="H77" s="14">
        <v>0</v>
      </c>
      <c r="I77" s="14">
        <v>0</v>
      </c>
      <c r="J77" s="14">
        <f t="shared" si="26"/>
        <v>0</v>
      </c>
      <c r="K77" s="14">
        <v>1</v>
      </c>
      <c r="L77" s="14">
        <v>180</v>
      </c>
      <c r="M77" s="14">
        <f t="shared" si="27"/>
        <v>180</v>
      </c>
      <c r="N77" s="14"/>
      <c r="O77" s="14"/>
      <c r="P77" s="14">
        <f t="shared" si="28"/>
        <v>0</v>
      </c>
      <c r="Q77" s="14">
        <v>0</v>
      </c>
      <c r="R77" s="14">
        <v>0</v>
      </c>
      <c r="S77" s="14">
        <f t="shared" si="29"/>
        <v>0</v>
      </c>
      <c r="T77" s="14"/>
      <c r="U77" s="14"/>
      <c r="V77" s="14">
        <f t="shared" si="53"/>
        <v>0</v>
      </c>
      <c r="W77" s="14"/>
      <c r="X77" s="14"/>
      <c r="Y77" s="14">
        <f t="shared" si="54"/>
        <v>0</v>
      </c>
      <c r="Z77" s="14"/>
      <c r="AA77" s="14"/>
      <c r="AB77" s="14">
        <f t="shared" si="55"/>
        <v>0</v>
      </c>
      <c r="AC77" s="14"/>
      <c r="AD77" s="15"/>
      <c r="AE77" s="14">
        <f t="shared" si="33"/>
        <v>0</v>
      </c>
      <c r="AF77" s="14"/>
      <c r="AG77" s="14"/>
      <c r="AH77" s="14">
        <f t="shared" si="56"/>
        <v>0</v>
      </c>
      <c r="AI77" s="14"/>
      <c r="AJ77" s="15"/>
      <c r="AK77" s="14">
        <f t="shared" si="35"/>
        <v>0</v>
      </c>
      <c r="AL77" s="14"/>
      <c r="AM77" s="15"/>
      <c r="AN77" s="14">
        <f t="shared" si="36"/>
        <v>0</v>
      </c>
      <c r="AO77" s="14"/>
      <c r="AP77" s="15"/>
      <c r="AQ77" s="14">
        <f t="shared" si="37"/>
        <v>0</v>
      </c>
      <c r="AR77" s="16">
        <f t="shared" si="38"/>
        <v>1</v>
      </c>
      <c r="AS77" s="16">
        <f t="shared" si="38"/>
        <v>180</v>
      </c>
      <c r="AT77" s="17">
        <f t="shared" si="39"/>
        <v>180</v>
      </c>
      <c r="AV77" s="23"/>
    </row>
    <row r="78" spans="1:53" hidden="1" x14ac:dyDescent="0.25">
      <c r="A78" s="20" t="s">
        <v>89</v>
      </c>
      <c r="B78" s="13">
        <v>1</v>
      </c>
      <c r="C78" s="13">
        <v>325</v>
      </c>
      <c r="D78" s="13">
        <f t="shared" si="24"/>
        <v>325</v>
      </c>
      <c r="E78" s="14">
        <v>1</v>
      </c>
      <c r="F78" s="14">
        <v>325</v>
      </c>
      <c r="G78" s="14">
        <f t="shared" si="25"/>
        <v>325</v>
      </c>
      <c r="H78" s="14">
        <v>0</v>
      </c>
      <c r="I78" s="14">
        <v>0</v>
      </c>
      <c r="J78" s="14">
        <f t="shared" si="26"/>
        <v>0</v>
      </c>
      <c r="K78" s="14"/>
      <c r="L78" s="14"/>
      <c r="M78" s="14">
        <f t="shared" si="27"/>
        <v>0</v>
      </c>
      <c r="N78" s="14">
        <v>1</v>
      </c>
      <c r="O78" s="14">
        <v>325</v>
      </c>
      <c r="P78" s="14">
        <f t="shared" si="28"/>
        <v>325</v>
      </c>
      <c r="Q78" s="14">
        <v>0</v>
      </c>
      <c r="R78" s="14">
        <v>0</v>
      </c>
      <c r="S78" s="14">
        <f t="shared" si="29"/>
        <v>0</v>
      </c>
      <c r="T78" s="14"/>
      <c r="U78" s="14"/>
      <c r="V78" s="14">
        <f t="shared" si="53"/>
        <v>0</v>
      </c>
      <c r="W78" s="14">
        <v>1</v>
      </c>
      <c r="X78" s="14">
        <v>750</v>
      </c>
      <c r="Y78" s="14">
        <f t="shared" si="54"/>
        <v>750</v>
      </c>
      <c r="Z78" s="14"/>
      <c r="AA78" s="14"/>
      <c r="AB78" s="14">
        <f t="shared" si="55"/>
        <v>0</v>
      </c>
      <c r="AC78" s="14"/>
      <c r="AD78" s="15"/>
      <c r="AE78" s="14">
        <f t="shared" si="33"/>
        <v>0</v>
      </c>
      <c r="AF78" s="14"/>
      <c r="AG78" s="14"/>
      <c r="AH78" s="14">
        <f t="shared" si="56"/>
        <v>0</v>
      </c>
      <c r="AI78" s="14"/>
      <c r="AJ78" s="15"/>
      <c r="AK78" s="14">
        <f t="shared" si="35"/>
        <v>0</v>
      </c>
      <c r="AL78" s="14"/>
      <c r="AM78" s="15"/>
      <c r="AN78" s="14">
        <f t="shared" si="36"/>
        <v>0</v>
      </c>
      <c r="AO78" s="14"/>
      <c r="AP78" s="15"/>
      <c r="AQ78" s="14">
        <f t="shared" si="37"/>
        <v>0</v>
      </c>
      <c r="AR78" s="16">
        <f t="shared" si="38"/>
        <v>2</v>
      </c>
      <c r="AS78" s="16">
        <f t="shared" si="38"/>
        <v>1075</v>
      </c>
      <c r="AT78" s="17">
        <f t="shared" si="39"/>
        <v>537.5</v>
      </c>
      <c r="AW78" s="22"/>
      <c r="AZ78" s="23"/>
    </row>
    <row r="79" spans="1:53" hidden="1" x14ac:dyDescent="0.25">
      <c r="A79" s="20" t="s">
        <v>90</v>
      </c>
      <c r="B79" s="13">
        <v>2</v>
      </c>
      <c r="C79" s="13">
        <v>200</v>
      </c>
      <c r="D79" s="13">
        <f t="shared" si="24"/>
        <v>100</v>
      </c>
      <c r="E79" s="14">
        <v>0</v>
      </c>
      <c r="F79" s="14">
        <v>0</v>
      </c>
      <c r="G79" s="14">
        <f t="shared" si="25"/>
        <v>0</v>
      </c>
      <c r="H79" s="14">
        <v>0</v>
      </c>
      <c r="I79" s="14">
        <v>0</v>
      </c>
      <c r="J79" s="14">
        <f t="shared" si="26"/>
        <v>0</v>
      </c>
      <c r="K79" s="14"/>
      <c r="L79" s="14"/>
      <c r="M79" s="14">
        <f t="shared" si="27"/>
        <v>0</v>
      </c>
      <c r="N79" s="14"/>
      <c r="O79" s="14"/>
      <c r="P79" s="14">
        <f t="shared" si="28"/>
        <v>0</v>
      </c>
      <c r="Q79" s="14">
        <v>0</v>
      </c>
      <c r="R79" s="14">
        <v>0</v>
      </c>
      <c r="S79" s="14">
        <f t="shared" si="29"/>
        <v>0</v>
      </c>
      <c r="T79" s="14"/>
      <c r="U79" s="14"/>
      <c r="V79" s="14">
        <f t="shared" si="53"/>
        <v>0</v>
      </c>
      <c r="W79" s="14"/>
      <c r="X79" s="14"/>
      <c r="Y79" s="14">
        <f t="shared" si="54"/>
        <v>0</v>
      </c>
      <c r="Z79" s="14">
        <v>1</v>
      </c>
      <c r="AA79" s="14">
        <v>65</v>
      </c>
      <c r="AB79" s="14">
        <f t="shared" si="55"/>
        <v>65</v>
      </c>
      <c r="AC79" s="14"/>
      <c r="AD79" s="15"/>
      <c r="AE79" s="14">
        <f t="shared" si="33"/>
        <v>0</v>
      </c>
      <c r="AF79" s="14"/>
      <c r="AG79" s="14"/>
      <c r="AH79" s="14">
        <f t="shared" si="56"/>
        <v>0</v>
      </c>
      <c r="AI79" s="14"/>
      <c r="AJ79" s="15"/>
      <c r="AK79" s="14">
        <f t="shared" si="35"/>
        <v>0</v>
      </c>
      <c r="AL79" s="14"/>
      <c r="AM79" s="15"/>
      <c r="AN79" s="14">
        <f t="shared" si="36"/>
        <v>0</v>
      </c>
      <c r="AO79" s="14"/>
      <c r="AP79" s="15"/>
      <c r="AQ79" s="14">
        <f t="shared" si="37"/>
        <v>0</v>
      </c>
      <c r="AR79" s="16">
        <f t="shared" si="38"/>
        <v>1</v>
      </c>
      <c r="AS79" s="16">
        <f t="shared" si="38"/>
        <v>65</v>
      </c>
      <c r="AT79" s="17">
        <f t="shared" si="39"/>
        <v>65</v>
      </c>
      <c r="BA79" s="23"/>
    </row>
    <row r="80" spans="1:53" hidden="1" x14ac:dyDescent="0.25">
      <c r="A80" s="20" t="s">
        <v>21</v>
      </c>
      <c r="B80" s="13">
        <v>0</v>
      </c>
      <c r="C80" s="13">
        <v>0</v>
      </c>
      <c r="D80" s="13">
        <f t="shared" si="24"/>
        <v>0</v>
      </c>
      <c r="E80" s="14">
        <v>0</v>
      </c>
      <c r="F80" s="14">
        <v>0</v>
      </c>
      <c r="G80" s="14">
        <f t="shared" si="25"/>
        <v>0</v>
      </c>
      <c r="H80" s="14">
        <v>1</v>
      </c>
      <c r="I80" s="14">
        <v>35</v>
      </c>
      <c r="J80" s="14">
        <f t="shared" si="26"/>
        <v>35</v>
      </c>
      <c r="K80" s="14"/>
      <c r="L80" s="14"/>
      <c r="M80" s="14">
        <f t="shared" si="27"/>
        <v>0</v>
      </c>
      <c r="N80" s="14"/>
      <c r="O80" s="14"/>
      <c r="P80" s="14">
        <f t="shared" si="28"/>
        <v>0</v>
      </c>
      <c r="Q80" s="14">
        <v>0</v>
      </c>
      <c r="R80" s="14">
        <v>0</v>
      </c>
      <c r="S80" s="14">
        <f t="shared" si="29"/>
        <v>0</v>
      </c>
      <c r="T80" s="14"/>
      <c r="U80" s="14"/>
      <c r="V80" s="14">
        <f t="shared" si="53"/>
        <v>0</v>
      </c>
      <c r="W80" s="14"/>
      <c r="X80" s="14"/>
      <c r="Y80" s="14">
        <f t="shared" si="54"/>
        <v>0</v>
      </c>
      <c r="Z80" s="14"/>
      <c r="AA80" s="14"/>
      <c r="AB80" s="14">
        <f t="shared" si="55"/>
        <v>0</v>
      </c>
      <c r="AC80" s="14"/>
      <c r="AD80" s="15"/>
      <c r="AE80" s="14">
        <f t="shared" si="33"/>
        <v>0</v>
      </c>
      <c r="AF80" s="14"/>
      <c r="AG80" s="14"/>
      <c r="AH80" s="14">
        <f t="shared" si="56"/>
        <v>0</v>
      </c>
      <c r="AI80" s="14"/>
      <c r="AJ80" s="15"/>
      <c r="AK80" s="14">
        <f t="shared" si="35"/>
        <v>0</v>
      </c>
      <c r="AL80" s="14"/>
      <c r="AM80" s="15"/>
      <c r="AN80" s="14">
        <f t="shared" si="36"/>
        <v>0</v>
      </c>
      <c r="AO80" s="14"/>
      <c r="AP80" s="15"/>
      <c r="AQ80" s="14">
        <f t="shared" si="37"/>
        <v>0</v>
      </c>
      <c r="AR80" s="16">
        <f t="shared" si="38"/>
        <v>1</v>
      </c>
      <c r="AS80" s="16">
        <f t="shared" si="38"/>
        <v>35</v>
      </c>
      <c r="AT80" s="17">
        <f t="shared" si="39"/>
        <v>35</v>
      </c>
    </row>
    <row r="81" spans="1:53" hidden="1" x14ac:dyDescent="0.25">
      <c r="A81" s="20" t="s">
        <v>23</v>
      </c>
      <c r="B81" s="13">
        <v>12</v>
      </c>
      <c r="C81" s="13">
        <v>4375</v>
      </c>
      <c r="D81" s="13">
        <f t="shared" si="24"/>
        <v>364.58333333333331</v>
      </c>
      <c r="E81" s="14">
        <v>3</v>
      </c>
      <c r="F81" s="14">
        <v>500</v>
      </c>
      <c r="G81" s="14">
        <f t="shared" si="25"/>
        <v>166.66666666666666</v>
      </c>
      <c r="H81" s="14">
        <v>2</v>
      </c>
      <c r="I81" s="14">
        <v>650</v>
      </c>
      <c r="J81" s="14">
        <f t="shared" si="26"/>
        <v>325</v>
      </c>
      <c r="K81" s="14"/>
      <c r="L81" s="14"/>
      <c r="M81" s="14">
        <f t="shared" si="27"/>
        <v>0</v>
      </c>
      <c r="N81" s="14"/>
      <c r="O81" s="14"/>
      <c r="P81" s="14">
        <f t="shared" si="28"/>
        <v>0</v>
      </c>
      <c r="Q81" s="14">
        <v>1</v>
      </c>
      <c r="R81" s="14">
        <v>90</v>
      </c>
      <c r="S81" s="14">
        <f t="shared" si="29"/>
        <v>90</v>
      </c>
      <c r="T81" s="14">
        <v>1</v>
      </c>
      <c r="U81" s="14">
        <v>600</v>
      </c>
      <c r="V81" s="14">
        <f t="shared" si="53"/>
        <v>600</v>
      </c>
      <c r="W81" s="14"/>
      <c r="X81" s="14"/>
      <c r="Y81" s="14">
        <f t="shared" si="54"/>
        <v>0</v>
      </c>
      <c r="Z81" s="14"/>
      <c r="AA81" s="14"/>
      <c r="AB81" s="14">
        <f t="shared" si="55"/>
        <v>0</v>
      </c>
      <c r="AC81" s="14"/>
      <c r="AD81" s="15"/>
      <c r="AE81" s="14">
        <f t="shared" si="33"/>
        <v>0</v>
      </c>
      <c r="AF81" s="14"/>
      <c r="AG81" s="14"/>
      <c r="AH81" s="14">
        <f t="shared" si="56"/>
        <v>0</v>
      </c>
      <c r="AI81" s="14"/>
      <c r="AJ81" s="15"/>
      <c r="AK81" s="14">
        <f t="shared" si="35"/>
        <v>0</v>
      </c>
      <c r="AL81" s="14"/>
      <c r="AM81" s="15"/>
      <c r="AN81" s="14">
        <f t="shared" si="36"/>
        <v>0</v>
      </c>
      <c r="AO81" s="14"/>
      <c r="AP81" s="15"/>
      <c r="AQ81" s="14">
        <f t="shared" si="37"/>
        <v>0</v>
      </c>
      <c r="AR81" s="16">
        <f t="shared" si="38"/>
        <v>4</v>
      </c>
      <c r="AS81" s="16">
        <f t="shared" si="38"/>
        <v>1340</v>
      </c>
      <c r="AT81" s="17">
        <f t="shared" si="39"/>
        <v>335</v>
      </c>
      <c r="AX81" s="23"/>
      <c r="AY81" s="23">
        <f>(V81-S81)/S81*100</f>
        <v>566.66666666666674</v>
      </c>
    </row>
    <row r="82" spans="1:53" hidden="1" x14ac:dyDescent="0.25">
      <c r="A82" s="20" t="s">
        <v>24</v>
      </c>
      <c r="B82" s="13">
        <v>10</v>
      </c>
      <c r="C82" s="13">
        <v>5085</v>
      </c>
      <c r="D82" s="13">
        <f t="shared" si="24"/>
        <v>508.5</v>
      </c>
      <c r="E82" s="14">
        <v>2</v>
      </c>
      <c r="F82" s="14">
        <v>575</v>
      </c>
      <c r="G82" s="14">
        <f t="shared" si="25"/>
        <v>287.5</v>
      </c>
      <c r="H82" s="14">
        <v>0</v>
      </c>
      <c r="I82" s="14">
        <v>0</v>
      </c>
      <c r="J82" s="14">
        <f t="shared" si="26"/>
        <v>0</v>
      </c>
      <c r="K82" s="14">
        <v>1</v>
      </c>
      <c r="L82" s="14">
        <v>300</v>
      </c>
      <c r="M82" s="14">
        <f t="shared" si="27"/>
        <v>300</v>
      </c>
      <c r="N82" s="14"/>
      <c r="O82" s="14"/>
      <c r="P82" s="14">
        <f t="shared" si="28"/>
        <v>0</v>
      </c>
      <c r="Q82" s="14">
        <v>0</v>
      </c>
      <c r="R82" s="14">
        <v>0</v>
      </c>
      <c r="S82" s="14">
        <f t="shared" si="29"/>
        <v>0</v>
      </c>
      <c r="T82" s="14"/>
      <c r="U82" s="14"/>
      <c r="V82" s="14">
        <f t="shared" si="53"/>
        <v>0</v>
      </c>
      <c r="W82" s="14">
        <v>3</v>
      </c>
      <c r="X82" s="14">
        <v>2625</v>
      </c>
      <c r="Y82" s="14">
        <f t="shared" si="54"/>
        <v>875</v>
      </c>
      <c r="Z82" s="14">
        <v>1</v>
      </c>
      <c r="AA82" s="14">
        <v>900</v>
      </c>
      <c r="AB82" s="14">
        <f t="shared" si="55"/>
        <v>900</v>
      </c>
      <c r="AC82" s="14"/>
      <c r="AD82" s="15"/>
      <c r="AE82" s="14">
        <f t="shared" si="33"/>
        <v>0</v>
      </c>
      <c r="AF82" s="14"/>
      <c r="AG82" s="14"/>
      <c r="AH82" s="14">
        <f t="shared" si="56"/>
        <v>0</v>
      </c>
      <c r="AI82" s="14"/>
      <c r="AJ82" s="15"/>
      <c r="AK82" s="14">
        <f t="shared" si="35"/>
        <v>0</v>
      </c>
      <c r="AL82" s="14"/>
      <c r="AM82" s="15"/>
      <c r="AN82" s="14">
        <f t="shared" si="36"/>
        <v>0</v>
      </c>
      <c r="AO82" s="14"/>
      <c r="AP82" s="15"/>
      <c r="AQ82" s="14">
        <f t="shared" si="37"/>
        <v>0</v>
      </c>
      <c r="AR82" s="16">
        <f t="shared" si="38"/>
        <v>5</v>
      </c>
      <c r="AS82" s="16">
        <f t="shared" si="38"/>
        <v>3825</v>
      </c>
      <c r="AT82" s="17">
        <f t="shared" si="39"/>
        <v>765</v>
      </c>
      <c r="AV82" s="23"/>
      <c r="AZ82" s="23"/>
      <c r="BA82" s="23">
        <f>(AB82-Y82)/Y82*100</f>
        <v>2.8571428571428572</v>
      </c>
    </row>
    <row r="83" spans="1:53" hidden="1" x14ac:dyDescent="0.25">
      <c r="A83" s="20" t="s">
        <v>91</v>
      </c>
      <c r="B83" s="13">
        <v>1</v>
      </c>
      <c r="C83" s="13">
        <v>1150</v>
      </c>
      <c r="D83" s="13">
        <f t="shared" si="24"/>
        <v>1150</v>
      </c>
      <c r="E83" s="14">
        <v>1</v>
      </c>
      <c r="F83" s="14">
        <v>1150</v>
      </c>
      <c r="G83" s="14">
        <f t="shared" si="25"/>
        <v>1150</v>
      </c>
      <c r="H83" s="14">
        <v>0</v>
      </c>
      <c r="I83" s="14">
        <v>0</v>
      </c>
      <c r="J83" s="14">
        <f>IF(I83,I83/H83,0)</f>
        <v>0</v>
      </c>
      <c r="K83" s="14"/>
      <c r="L83" s="14"/>
      <c r="M83" s="14">
        <f>IF(L83,L83/K83,0)</f>
        <v>0</v>
      </c>
      <c r="N83" s="14"/>
      <c r="O83" s="14"/>
      <c r="P83" s="14">
        <f>IF(O83,O83/N83,0)</f>
        <v>0</v>
      </c>
      <c r="Q83" s="14">
        <v>0</v>
      </c>
      <c r="R83" s="14">
        <v>0</v>
      </c>
      <c r="S83" s="14">
        <f>IF(R83,R83/Q83,0)</f>
        <v>0</v>
      </c>
      <c r="T83" s="14"/>
      <c r="U83" s="14"/>
      <c r="V83" s="14">
        <f>IF(U83,U83/T83,0)</f>
        <v>0</v>
      </c>
      <c r="W83" s="14"/>
      <c r="X83" s="14"/>
      <c r="Y83" s="14">
        <f>IF(X83,X83/W83,0)</f>
        <v>0</v>
      </c>
      <c r="Z83" s="14"/>
      <c r="AA83" s="14"/>
      <c r="AB83" s="14">
        <f>IF(AA83,AA83/Z83,0)</f>
        <v>0</v>
      </c>
      <c r="AC83" s="14"/>
      <c r="AD83" s="15"/>
      <c r="AE83" s="14">
        <f t="shared" si="33"/>
        <v>0</v>
      </c>
      <c r="AF83" s="14"/>
      <c r="AG83" s="14"/>
      <c r="AH83" s="14">
        <f>IF(AG83,AG83/AF83,0)</f>
        <v>0</v>
      </c>
      <c r="AI83" s="14"/>
      <c r="AJ83" s="15"/>
      <c r="AK83" s="14">
        <f t="shared" si="35"/>
        <v>0</v>
      </c>
      <c r="AL83" s="14"/>
      <c r="AM83" s="15"/>
      <c r="AN83" s="14">
        <f t="shared" si="36"/>
        <v>0</v>
      </c>
      <c r="AO83" s="14"/>
      <c r="AP83" s="15"/>
      <c r="AQ83" s="14">
        <f t="shared" si="37"/>
        <v>0</v>
      </c>
      <c r="AR83" s="16">
        <f t="shared" si="38"/>
        <v>0</v>
      </c>
      <c r="AS83" s="16">
        <f t="shared" si="38"/>
        <v>0</v>
      </c>
      <c r="AT83" s="17">
        <f t="shared" si="39"/>
        <v>0</v>
      </c>
    </row>
    <row r="84" spans="1:53" x14ac:dyDescent="0.25">
      <c r="A84" s="20" t="s">
        <v>25</v>
      </c>
      <c r="B84" s="13">
        <v>12</v>
      </c>
      <c r="C84" s="13">
        <v>565</v>
      </c>
      <c r="D84" s="13">
        <f t="shared" si="24"/>
        <v>47.083333333333336</v>
      </c>
      <c r="E84" s="14">
        <v>4</v>
      </c>
      <c r="F84" s="14">
        <v>300</v>
      </c>
      <c r="G84" s="14">
        <f t="shared" si="25"/>
        <v>75</v>
      </c>
      <c r="H84" s="14">
        <v>8</v>
      </c>
      <c r="I84" s="14">
        <v>400</v>
      </c>
      <c r="J84" s="14">
        <f t="shared" si="26"/>
        <v>50</v>
      </c>
      <c r="K84" s="14">
        <v>4</v>
      </c>
      <c r="L84" s="14">
        <v>100</v>
      </c>
      <c r="M84" s="14">
        <f t="shared" si="27"/>
        <v>25</v>
      </c>
      <c r="N84" s="14">
        <v>3</v>
      </c>
      <c r="O84" s="14">
        <v>150</v>
      </c>
      <c r="P84" s="14">
        <f t="shared" si="28"/>
        <v>50</v>
      </c>
      <c r="Q84" s="14">
        <v>0</v>
      </c>
      <c r="R84" s="14">
        <v>0</v>
      </c>
      <c r="S84" s="14">
        <f t="shared" si="29"/>
        <v>0</v>
      </c>
      <c r="T84" s="14">
        <v>3</v>
      </c>
      <c r="U84" s="14">
        <v>300</v>
      </c>
      <c r="V84" s="14">
        <f t="shared" si="53"/>
        <v>100</v>
      </c>
      <c r="W84" s="14">
        <v>2</v>
      </c>
      <c r="X84" s="14">
        <v>150</v>
      </c>
      <c r="Y84" s="14">
        <f t="shared" si="54"/>
        <v>75</v>
      </c>
      <c r="Z84" s="14">
        <v>2</v>
      </c>
      <c r="AA84" s="14">
        <v>50</v>
      </c>
      <c r="AB84" s="14">
        <f t="shared" si="55"/>
        <v>25</v>
      </c>
      <c r="AC84" s="14"/>
      <c r="AD84" s="15"/>
      <c r="AE84" s="14">
        <f t="shared" si="33"/>
        <v>0</v>
      </c>
      <c r="AF84" s="14"/>
      <c r="AG84" s="14"/>
      <c r="AH84" s="14">
        <f t="shared" si="56"/>
        <v>0</v>
      </c>
      <c r="AI84" s="14"/>
      <c r="AJ84" s="15"/>
      <c r="AK84" s="14">
        <f t="shared" si="35"/>
        <v>0</v>
      </c>
      <c r="AL84" s="14"/>
      <c r="AM84" s="15"/>
      <c r="AN84" s="14">
        <f t="shared" si="36"/>
        <v>0</v>
      </c>
      <c r="AO84" s="14"/>
      <c r="AP84" s="15"/>
      <c r="AQ84" s="14">
        <f t="shared" si="37"/>
        <v>0</v>
      </c>
      <c r="AR84" s="16">
        <f t="shared" si="38"/>
        <v>22</v>
      </c>
      <c r="AS84" s="16">
        <f t="shared" si="38"/>
        <v>1150</v>
      </c>
      <c r="AT84" s="17">
        <f t="shared" si="39"/>
        <v>52.272727272727273</v>
      </c>
      <c r="AV84" s="23">
        <f>(M84-J84)/J84*100</f>
        <v>-50</v>
      </c>
      <c r="AW84" s="22">
        <f>(P84-M84)/M84*100</f>
        <v>100</v>
      </c>
      <c r="AY84" s="23"/>
      <c r="AZ84" s="23">
        <f>(Y84-V84)/V84*100</f>
        <v>-25</v>
      </c>
      <c r="BA84" s="23">
        <f>(AB84-Y84)/Y84*100</f>
        <v>-66.666666666666657</v>
      </c>
    </row>
    <row r="85" spans="1:53" hidden="1" x14ac:dyDescent="0.25">
      <c r="A85" s="20" t="s">
        <v>26</v>
      </c>
      <c r="B85" s="13">
        <v>1</v>
      </c>
      <c r="C85" s="13">
        <v>10</v>
      </c>
      <c r="D85" s="13">
        <f t="shared" si="24"/>
        <v>10</v>
      </c>
      <c r="E85" s="14">
        <v>0</v>
      </c>
      <c r="F85" s="14">
        <v>0</v>
      </c>
      <c r="G85" s="14">
        <f t="shared" si="25"/>
        <v>0</v>
      </c>
      <c r="H85" s="14">
        <v>0</v>
      </c>
      <c r="I85" s="14">
        <v>0</v>
      </c>
      <c r="J85" s="14">
        <f t="shared" si="26"/>
        <v>0</v>
      </c>
      <c r="K85" s="14"/>
      <c r="L85" s="14"/>
      <c r="M85" s="14">
        <f t="shared" si="27"/>
        <v>0</v>
      </c>
      <c r="N85" s="14"/>
      <c r="O85" s="14"/>
      <c r="P85" s="14">
        <f t="shared" si="28"/>
        <v>0</v>
      </c>
      <c r="Q85" s="14">
        <v>0</v>
      </c>
      <c r="R85" s="14">
        <v>0</v>
      </c>
      <c r="S85" s="14">
        <f t="shared" si="29"/>
        <v>0</v>
      </c>
      <c r="T85" s="14"/>
      <c r="U85" s="14"/>
      <c r="V85" s="14">
        <f t="shared" si="53"/>
        <v>0</v>
      </c>
      <c r="W85" s="14"/>
      <c r="X85" s="14"/>
      <c r="Y85" s="14">
        <f t="shared" si="54"/>
        <v>0</v>
      </c>
      <c r="Z85" s="14"/>
      <c r="AA85" s="14"/>
      <c r="AB85" s="14">
        <f t="shared" si="55"/>
        <v>0</v>
      </c>
      <c r="AC85" s="14"/>
      <c r="AD85" s="15"/>
      <c r="AE85" s="14">
        <f t="shared" si="33"/>
        <v>0</v>
      </c>
      <c r="AF85" s="14"/>
      <c r="AG85" s="14"/>
      <c r="AH85" s="14">
        <f t="shared" si="56"/>
        <v>0</v>
      </c>
      <c r="AI85" s="14"/>
      <c r="AJ85" s="15"/>
      <c r="AK85" s="14">
        <f t="shared" si="35"/>
        <v>0</v>
      </c>
      <c r="AL85" s="14"/>
      <c r="AM85" s="15"/>
      <c r="AN85" s="14">
        <f t="shared" si="36"/>
        <v>0</v>
      </c>
      <c r="AO85" s="14"/>
      <c r="AP85" s="15"/>
      <c r="AQ85" s="14">
        <f t="shared" si="37"/>
        <v>0</v>
      </c>
      <c r="AR85" s="16">
        <f t="shared" si="38"/>
        <v>0</v>
      </c>
      <c r="AS85" s="16">
        <f t="shared" si="38"/>
        <v>0</v>
      </c>
      <c r="AT85" s="17">
        <f t="shared" si="39"/>
        <v>0</v>
      </c>
    </row>
    <row r="86" spans="1:53" hidden="1" x14ac:dyDescent="0.25">
      <c r="A86" s="20" t="s">
        <v>27</v>
      </c>
      <c r="B86" s="13">
        <v>0</v>
      </c>
      <c r="C86" s="13">
        <v>0</v>
      </c>
      <c r="D86" s="13">
        <f t="shared" si="24"/>
        <v>0</v>
      </c>
      <c r="E86" s="14">
        <v>0</v>
      </c>
      <c r="F86" s="14">
        <v>0</v>
      </c>
      <c r="G86" s="14">
        <f t="shared" si="25"/>
        <v>0</v>
      </c>
      <c r="H86" s="14">
        <v>0</v>
      </c>
      <c r="I86" s="14">
        <v>0</v>
      </c>
      <c r="J86" s="14">
        <f t="shared" si="26"/>
        <v>0</v>
      </c>
      <c r="K86" s="14"/>
      <c r="L86" s="14"/>
      <c r="M86" s="14">
        <f t="shared" si="27"/>
        <v>0</v>
      </c>
      <c r="N86" s="14"/>
      <c r="O86" s="14"/>
      <c r="P86" s="14">
        <f t="shared" si="28"/>
        <v>0</v>
      </c>
      <c r="Q86" s="14">
        <v>0</v>
      </c>
      <c r="R86" s="14">
        <v>0</v>
      </c>
      <c r="S86" s="14">
        <f t="shared" si="29"/>
        <v>0</v>
      </c>
      <c r="T86" s="14"/>
      <c r="U86" s="14"/>
      <c r="V86" s="14">
        <f t="shared" si="53"/>
        <v>0</v>
      </c>
      <c r="W86" s="14"/>
      <c r="X86" s="14"/>
      <c r="Y86" s="14">
        <f t="shared" si="54"/>
        <v>0</v>
      </c>
      <c r="Z86" s="14"/>
      <c r="AA86" s="14"/>
      <c r="AB86" s="14">
        <f t="shared" si="55"/>
        <v>0</v>
      </c>
      <c r="AC86" s="14"/>
      <c r="AD86" s="15"/>
      <c r="AE86" s="14">
        <f t="shared" si="33"/>
        <v>0</v>
      </c>
      <c r="AF86" s="14"/>
      <c r="AG86" s="14"/>
      <c r="AH86" s="14">
        <f t="shared" si="56"/>
        <v>0</v>
      </c>
      <c r="AI86" s="14"/>
      <c r="AJ86" s="15"/>
      <c r="AK86" s="14">
        <f t="shared" si="35"/>
        <v>0</v>
      </c>
      <c r="AL86" s="14"/>
      <c r="AM86" s="15"/>
      <c r="AN86" s="14">
        <f t="shared" si="36"/>
        <v>0</v>
      </c>
      <c r="AO86" s="14"/>
      <c r="AP86" s="15"/>
      <c r="AQ86" s="14">
        <f t="shared" si="37"/>
        <v>0</v>
      </c>
      <c r="AR86" s="16">
        <f t="shared" si="38"/>
        <v>0</v>
      </c>
      <c r="AS86" s="16">
        <f t="shared" si="38"/>
        <v>0</v>
      </c>
      <c r="AT86" s="17">
        <f t="shared" si="39"/>
        <v>0</v>
      </c>
    </row>
    <row r="87" spans="1:53" hidden="1" x14ac:dyDescent="0.25">
      <c r="A87" s="20" t="s">
        <v>92</v>
      </c>
      <c r="B87" s="13">
        <v>3</v>
      </c>
      <c r="C87" s="13">
        <v>670</v>
      </c>
      <c r="D87" s="13">
        <f t="shared" si="24"/>
        <v>223.33333333333334</v>
      </c>
      <c r="E87" s="14">
        <v>2</v>
      </c>
      <c r="F87" s="14">
        <v>510</v>
      </c>
      <c r="G87" s="14">
        <f t="shared" si="25"/>
        <v>255</v>
      </c>
      <c r="H87" s="14">
        <v>0</v>
      </c>
      <c r="I87" s="14">
        <v>0</v>
      </c>
      <c r="J87" s="14">
        <f t="shared" si="26"/>
        <v>0</v>
      </c>
      <c r="K87" s="14"/>
      <c r="L87" s="14"/>
      <c r="M87" s="14">
        <f t="shared" si="27"/>
        <v>0</v>
      </c>
      <c r="N87" s="14"/>
      <c r="O87" s="14"/>
      <c r="P87" s="14">
        <f t="shared" si="28"/>
        <v>0</v>
      </c>
      <c r="Q87" s="14">
        <v>0</v>
      </c>
      <c r="R87" s="14">
        <v>0</v>
      </c>
      <c r="S87" s="14">
        <f t="shared" si="29"/>
        <v>0</v>
      </c>
      <c r="T87" s="14"/>
      <c r="U87" s="14"/>
      <c r="V87" s="14">
        <f t="shared" si="53"/>
        <v>0</v>
      </c>
      <c r="W87" s="14"/>
      <c r="X87" s="14"/>
      <c r="Y87" s="14">
        <f t="shared" si="54"/>
        <v>0</v>
      </c>
      <c r="Z87" s="14"/>
      <c r="AA87" s="14"/>
      <c r="AB87" s="14">
        <f t="shared" si="55"/>
        <v>0</v>
      </c>
      <c r="AC87" s="14"/>
      <c r="AD87" s="15"/>
      <c r="AE87" s="14">
        <f t="shared" si="33"/>
        <v>0</v>
      </c>
      <c r="AF87" s="14"/>
      <c r="AG87" s="14"/>
      <c r="AH87" s="14">
        <f t="shared" si="56"/>
        <v>0</v>
      </c>
      <c r="AI87" s="14"/>
      <c r="AJ87" s="15"/>
      <c r="AK87" s="14">
        <f t="shared" si="35"/>
        <v>0</v>
      </c>
      <c r="AL87" s="14"/>
      <c r="AM87" s="15"/>
      <c r="AN87" s="14">
        <f t="shared" si="36"/>
        <v>0</v>
      </c>
      <c r="AO87" s="14"/>
      <c r="AP87" s="15"/>
      <c r="AQ87" s="14">
        <f t="shared" si="37"/>
        <v>0</v>
      </c>
      <c r="AR87" s="16">
        <f t="shared" si="38"/>
        <v>0</v>
      </c>
      <c r="AS87" s="16">
        <f t="shared" si="38"/>
        <v>0</v>
      </c>
      <c r="AT87" s="17">
        <f t="shared" si="39"/>
        <v>0</v>
      </c>
    </row>
    <row r="88" spans="1:53" hidden="1" x14ac:dyDescent="0.25">
      <c r="A88" s="20" t="s">
        <v>93</v>
      </c>
      <c r="B88" s="13">
        <v>1</v>
      </c>
      <c r="C88" s="13">
        <v>200</v>
      </c>
      <c r="D88" s="13">
        <f t="shared" si="24"/>
        <v>200</v>
      </c>
      <c r="E88" s="14">
        <v>0</v>
      </c>
      <c r="F88" s="14">
        <v>0</v>
      </c>
      <c r="G88" s="14">
        <f t="shared" si="25"/>
        <v>0</v>
      </c>
      <c r="H88" s="14">
        <v>0</v>
      </c>
      <c r="I88" s="14">
        <v>0</v>
      </c>
      <c r="J88" s="14">
        <f t="shared" si="26"/>
        <v>0</v>
      </c>
      <c r="K88" s="14"/>
      <c r="L88" s="14"/>
      <c r="M88" s="14">
        <f t="shared" si="27"/>
        <v>0</v>
      </c>
      <c r="N88" s="14"/>
      <c r="O88" s="14"/>
      <c r="P88" s="14">
        <f t="shared" si="28"/>
        <v>0</v>
      </c>
      <c r="Q88" s="14">
        <v>0</v>
      </c>
      <c r="R88" s="14">
        <v>0</v>
      </c>
      <c r="S88" s="14">
        <f t="shared" si="29"/>
        <v>0</v>
      </c>
      <c r="T88" s="14"/>
      <c r="U88" s="14"/>
      <c r="V88" s="14">
        <f t="shared" si="53"/>
        <v>0</v>
      </c>
      <c r="W88" s="14"/>
      <c r="X88" s="14"/>
      <c r="Y88" s="14">
        <f t="shared" si="54"/>
        <v>0</v>
      </c>
      <c r="Z88" s="14"/>
      <c r="AA88" s="14"/>
      <c r="AB88" s="14">
        <f t="shared" si="55"/>
        <v>0</v>
      </c>
      <c r="AC88" s="14"/>
      <c r="AD88" s="15"/>
      <c r="AE88" s="14">
        <f t="shared" si="33"/>
        <v>0</v>
      </c>
      <c r="AF88" s="14"/>
      <c r="AG88" s="14"/>
      <c r="AH88" s="14">
        <f t="shared" si="56"/>
        <v>0</v>
      </c>
      <c r="AI88" s="14"/>
      <c r="AJ88" s="15"/>
      <c r="AK88" s="14">
        <f t="shared" si="35"/>
        <v>0</v>
      </c>
      <c r="AL88" s="14"/>
      <c r="AM88" s="15"/>
      <c r="AN88" s="14">
        <f t="shared" si="36"/>
        <v>0</v>
      </c>
      <c r="AO88" s="14"/>
      <c r="AP88" s="15"/>
      <c r="AQ88" s="14">
        <f t="shared" si="37"/>
        <v>0</v>
      </c>
      <c r="AR88" s="16">
        <f t="shared" si="38"/>
        <v>0</v>
      </c>
      <c r="AS88" s="16">
        <f t="shared" si="38"/>
        <v>0</v>
      </c>
      <c r="AT88" s="17">
        <f t="shared" si="39"/>
        <v>0</v>
      </c>
    </row>
    <row r="89" spans="1:53" hidden="1" x14ac:dyDescent="0.25">
      <c r="A89" s="20" t="s">
        <v>94</v>
      </c>
      <c r="B89" s="13">
        <v>0</v>
      </c>
      <c r="C89" s="13">
        <v>0</v>
      </c>
      <c r="D89" s="13">
        <f t="shared" si="24"/>
        <v>0</v>
      </c>
      <c r="E89" s="14">
        <v>0</v>
      </c>
      <c r="F89" s="14">
        <v>0</v>
      </c>
      <c r="G89" s="14">
        <f t="shared" si="25"/>
        <v>0</v>
      </c>
      <c r="H89" s="14">
        <v>1</v>
      </c>
      <c r="I89" s="14">
        <v>850</v>
      </c>
      <c r="J89" s="14">
        <f t="shared" si="26"/>
        <v>850</v>
      </c>
      <c r="K89" s="14"/>
      <c r="L89" s="14"/>
      <c r="M89" s="14">
        <f t="shared" si="27"/>
        <v>0</v>
      </c>
      <c r="N89" s="14"/>
      <c r="O89" s="14"/>
      <c r="P89" s="14">
        <f t="shared" si="28"/>
        <v>0</v>
      </c>
      <c r="Q89" s="14">
        <v>0</v>
      </c>
      <c r="R89" s="14">
        <v>0</v>
      </c>
      <c r="S89" s="14">
        <f t="shared" si="29"/>
        <v>0</v>
      </c>
      <c r="T89" s="14"/>
      <c r="U89" s="14"/>
      <c r="V89" s="14">
        <f t="shared" si="53"/>
        <v>0</v>
      </c>
      <c r="W89" s="14"/>
      <c r="X89" s="14"/>
      <c r="Y89" s="14">
        <f t="shared" si="54"/>
        <v>0</v>
      </c>
      <c r="Z89" s="14"/>
      <c r="AA89" s="14"/>
      <c r="AB89" s="14">
        <f t="shared" si="55"/>
        <v>0</v>
      </c>
      <c r="AC89" s="14"/>
      <c r="AD89" s="15"/>
      <c r="AE89" s="14">
        <f t="shared" si="33"/>
        <v>0</v>
      </c>
      <c r="AF89" s="14"/>
      <c r="AG89" s="14"/>
      <c r="AH89" s="14">
        <f t="shared" si="56"/>
        <v>0</v>
      </c>
      <c r="AI89" s="14"/>
      <c r="AJ89" s="15"/>
      <c r="AK89" s="14">
        <f t="shared" si="35"/>
        <v>0</v>
      </c>
      <c r="AL89" s="14"/>
      <c r="AM89" s="15"/>
      <c r="AN89" s="14">
        <f t="shared" si="36"/>
        <v>0</v>
      </c>
      <c r="AO89" s="14"/>
      <c r="AP89" s="15"/>
      <c r="AQ89" s="14">
        <f t="shared" si="37"/>
        <v>0</v>
      </c>
      <c r="AR89" s="16">
        <f t="shared" si="38"/>
        <v>1</v>
      </c>
      <c r="AS89" s="16">
        <f t="shared" si="38"/>
        <v>850</v>
      </c>
      <c r="AT89" s="17">
        <f t="shared" si="39"/>
        <v>850</v>
      </c>
    </row>
    <row r="90" spans="1:53" hidden="1" x14ac:dyDescent="0.25">
      <c r="A90" s="20" t="s">
        <v>95</v>
      </c>
      <c r="B90" s="13">
        <v>0</v>
      </c>
      <c r="C90" s="13">
        <v>0</v>
      </c>
      <c r="D90" s="13">
        <f t="shared" si="24"/>
        <v>0</v>
      </c>
      <c r="E90" s="14">
        <v>0</v>
      </c>
      <c r="F90" s="14">
        <v>0</v>
      </c>
      <c r="G90" s="14">
        <f t="shared" si="25"/>
        <v>0</v>
      </c>
      <c r="H90" s="14">
        <v>0</v>
      </c>
      <c r="I90" s="14">
        <v>0</v>
      </c>
      <c r="J90" s="14">
        <f t="shared" si="26"/>
        <v>0</v>
      </c>
      <c r="K90" s="14"/>
      <c r="L90" s="14"/>
      <c r="M90" s="14">
        <f t="shared" si="27"/>
        <v>0</v>
      </c>
      <c r="N90" s="14"/>
      <c r="O90" s="14"/>
      <c r="P90" s="14">
        <f t="shared" si="28"/>
        <v>0</v>
      </c>
      <c r="Q90" s="14">
        <v>0</v>
      </c>
      <c r="R90" s="14">
        <v>0</v>
      </c>
      <c r="S90" s="14">
        <f t="shared" si="29"/>
        <v>0</v>
      </c>
      <c r="T90" s="14"/>
      <c r="U90" s="14"/>
      <c r="V90" s="14">
        <f t="shared" si="53"/>
        <v>0</v>
      </c>
      <c r="W90" s="14"/>
      <c r="X90" s="14"/>
      <c r="Y90" s="14">
        <f t="shared" si="54"/>
        <v>0</v>
      </c>
      <c r="Z90" s="14"/>
      <c r="AA90" s="14"/>
      <c r="AB90" s="14">
        <f t="shared" si="55"/>
        <v>0</v>
      </c>
      <c r="AC90" s="14"/>
      <c r="AD90" s="15"/>
      <c r="AE90" s="14">
        <f t="shared" si="33"/>
        <v>0</v>
      </c>
      <c r="AF90" s="14"/>
      <c r="AG90" s="14"/>
      <c r="AH90" s="14">
        <f t="shared" si="56"/>
        <v>0</v>
      </c>
      <c r="AI90" s="14"/>
      <c r="AJ90" s="15"/>
      <c r="AK90" s="14">
        <f t="shared" si="35"/>
        <v>0</v>
      </c>
      <c r="AL90" s="14"/>
      <c r="AM90" s="15"/>
      <c r="AN90" s="14">
        <f t="shared" si="36"/>
        <v>0</v>
      </c>
      <c r="AO90" s="14"/>
      <c r="AP90" s="15"/>
      <c r="AQ90" s="14">
        <f t="shared" si="37"/>
        <v>0</v>
      </c>
      <c r="AR90" s="16">
        <f t="shared" si="38"/>
        <v>0</v>
      </c>
      <c r="AS90" s="16">
        <f t="shared" si="38"/>
        <v>0</v>
      </c>
      <c r="AT90" s="17">
        <f t="shared" si="39"/>
        <v>0</v>
      </c>
    </row>
    <row r="91" spans="1:53" x14ac:dyDescent="0.25">
      <c r="A91" s="20" t="s">
        <v>96</v>
      </c>
      <c r="B91" s="13">
        <v>2</v>
      </c>
      <c r="C91" s="13">
        <v>3550</v>
      </c>
      <c r="D91" s="13">
        <f t="shared" si="24"/>
        <v>1775</v>
      </c>
      <c r="E91" s="14">
        <v>1</v>
      </c>
      <c r="F91" s="14">
        <v>1600</v>
      </c>
      <c r="G91" s="14">
        <f t="shared" si="25"/>
        <v>1600</v>
      </c>
      <c r="H91" s="14">
        <v>1</v>
      </c>
      <c r="I91" s="14">
        <v>1650</v>
      </c>
      <c r="J91" s="14">
        <f t="shared" si="26"/>
        <v>1650</v>
      </c>
      <c r="K91" s="14">
        <v>1</v>
      </c>
      <c r="L91" s="14">
        <v>1550</v>
      </c>
      <c r="M91" s="14">
        <f t="shared" si="27"/>
        <v>1550</v>
      </c>
      <c r="N91" s="14"/>
      <c r="O91" s="14"/>
      <c r="P91" s="14">
        <f t="shared" si="28"/>
        <v>0</v>
      </c>
      <c r="Q91" s="14">
        <v>0</v>
      </c>
      <c r="R91" s="14">
        <v>0</v>
      </c>
      <c r="S91" s="14">
        <f t="shared" si="29"/>
        <v>0</v>
      </c>
      <c r="T91" s="14"/>
      <c r="U91" s="14"/>
      <c r="V91" s="14">
        <f t="shared" si="53"/>
        <v>0</v>
      </c>
      <c r="W91" s="14"/>
      <c r="X91" s="14"/>
      <c r="Y91" s="14">
        <f t="shared" si="54"/>
        <v>0</v>
      </c>
      <c r="Z91" s="14"/>
      <c r="AA91" s="14"/>
      <c r="AB91" s="14">
        <f t="shared" si="55"/>
        <v>0</v>
      </c>
      <c r="AC91" s="14"/>
      <c r="AD91" s="15"/>
      <c r="AE91" s="14">
        <f t="shared" si="33"/>
        <v>0</v>
      </c>
      <c r="AF91" s="14"/>
      <c r="AG91" s="14"/>
      <c r="AH91" s="14">
        <f t="shared" si="56"/>
        <v>0</v>
      </c>
      <c r="AI91" s="14"/>
      <c r="AJ91" s="15"/>
      <c r="AK91" s="14">
        <f t="shared" si="35"/>
        <v>0</v>
      </c>
      <c r="AL91" s="14"/>
      <c r="AM91" s="15"/>
      <c r="AN91" s="14">
        <f t="shared" si="36"/>
        <v>0</v>
      </c>
      <c r="AO91" s="14"/>
      <c r="AP91" s="15"/>
      <c r="AQ91" s="14">
        <f t="shared" si="37"/>
        <v>0</v>
      </c>
      <c r="AR91" s="16">
        <f t="shared" si="38"/>
        <v>2</v>
      </c>
      <c r="AS91" s="16">
        <f t="shared" si="38"/>
        <v>3200</v>
      </c>
      <c r="AT91" s="17">
        <f t="shared" si="39"/>
        <v>1600</v>
      </c>
      <c r="AV91" s="23">
        <f>(M91-J91)/J91*100</f>
        <v>-6.0606060606060606</v>
      </c>
    </row>
    <row r="92" spans="1:53" hidden="1" x14ac:dyDescent="0.25">
      <c r="A92" s="20" t="s">
        <v>97</v>
      </c>
      <c r="B92" s="13">
        <v>3</v>
      </c>
      <c r="C92" s="13">
        <v>3065</v>
      </c>
      <c r="D92" s="13">
        <f t="shared" si="24"/>
        <v>1021.6666666666666</v>
      </c>
      <c r="E92" s="14">
        <v>0</v>
      </c>
      <c r="F92" s="14">
        <v>0</v>
      </c>
      <c r="G92" s="14">
        <f t="shared" si="25"/>
        <v>0</v>
      </c>
      <c r="H92" s="14">
        <v>0</v>
      </c>
      <c r="I92" s="14">
        <v>0</v>
      </c>
      <c r="J92" s="14">
        <f t="shared" si="26"/>
        <v>0</v>
      </c>
      <c r="K92" s="14"/>
      <c r="L92" s="14"/>
      <c r="M92" s="14">
        <f t="shared" si="27"/>
        <v>0</v>
      </c>
      <c r="N92" s="14"/>
      <c r="O92" s="14"/>
      <c r="P92" s="14">
        <f t="shared" si="28"/>
        <v>0</v>
      </c>
      <c r="Q92" s="14">
        <v>0</v>
      </c>
      <c r="R92" s="14">
        <v>0</v>
      </c>
      <c r="S92" s="14">
        <f t="shared" si="29"/>
        <v>0</v>
      </c>
      <c r="T92" s="14"/>
      <c r="U92" s="14"/>
      <c r="V92" s="14">
        <f t="shared" si="53"/>
        <v>0</v>
      </c>
      <c r="W92" s="14"/>
      <c r="X92" s="14"/>
      <c r="Y92" s="14">
        <f t="shared" si="54"/>
        <v>0</v>
      </c>
      <c r="Z92" s="14"/>
      <c r="AA92" s="14"/>
      <c r="AB92" s="14">
        <f t="shared" si="55"/>
        <v>0</v>
      </c>
      <c r="AC92" s="14"/>
      <c r="AD92" s="15"/>
      <c r="AE92" s="14">
        <f t="shared" si="33"/>
        <v>0</v>
      </c>
      <c r="AF92" s="14"/>
      <c r="AG92" s="14"/>
      <c r="AH92" s="14">
        <f t="shared" si="56"/>
        <v>0</v>
      </c>
      <c r="AI92" s="14"/>
      <c r="AJ92" s="15"/>
      <c r="AK92" s="14">
        <f t="shared" si="35"/>
        <v>0</v>
      </c>
      <c r="AL92" s="14"/>
      <c r="AM92" s="15"/>
      <c r="AN92" s="14">
        <f t="shared" si="36"/>
        <v>0</v>
      </c>
      <c r="AO92" s="14"/>
      <c r="AP92" s="15"/>
      <c r="AQ92" s="14">
        <f t="shared" si="37"/>
        <v>0</v>
      </c>
      <c r="AR92" s="16">
        <f t="shared" si="38"/>
        <v>0</v>
      </c>
      <c r="AS92" s="16">
        <f t="shared" si="38"/>
        <v>0</v>
      </c>
      <c r="AT92" s="17">
        <f t="shared" si="39"/>
        <v>0</v>
      </c>
    </row>
    <row r="93" spans="1:53" hidden="1" x14ac:dyDescent="0.25">
      <c r="A93" s="20" t="s">
        <v>98</v>
      </c>
      <c r="B93" s="13">
        <v>0</v>
      </c>
      <c r="C93" s="13">
        <v>0</v>
      </c>
      <c r="D93" s="13">
        <f t="shared" si="24"/>
        <v>0</v>
      </c>
      <c r="E93" s="14">
        <v>0</v>
      </c>
      <c r="F93" s="14">
        <v>0</v>
      </c>
      <c r="G93" s="14">
        <f t="shared" si="25"/>
        <v>0</v>
      </c>
      <c r="H93" s="14">
        <v>0</v>
      </c>
      <c r="I93" s="14">
        <v>0</v>
      </c>
      <c r="J93" s="14">
        <f t="shared" si="26"/>
        <v>0</v>
      </c>
      <c r="K93" s="14"/>
      <c r="L93" s="14"/>
      <c r="M93" s="14">
        <f t="shared" si="27"/>
        <v>0</v>
      </c>
      <c r="N93" s="14"/>
      <c r="O93" s="14"/>
      <c r="P93" s="14">
        <f t="shared" si="28"/>
        <v>0</v>
      </c>
      <c r="Q93" s="14">
        <v>0</v>
      </c>
      <c r="R93" s="14">
        <v>0</v>
      </c>
      <c r="S93" s="14">
        <f t="shared" si="29"/>
        <v>0</v>
      </c>
      <c r="T93" s="14"/>
      <c r="U93" s="14"/>
      <c r="V93" s="14">
        <f t="shared" si="53"/>
        <v>0</v>
      </c>
      <c r="W93" s="14"/>
      <c r="X93" s="14"/>
      <c r="Y93" s="14">
        <f t="shared" si="54"/>
        <v>0</v>
      </c>
      <c r="Z93" s="14"/>
      <c r="AA93" s="14"/>
      <c r="AB93" s="14">
        <f t="shared" si="55"/>
        <v>0</v>
      </c>
      <c r="AC93" s="14"/>
      <c r="AD93" s="15"/>
      <c r="AE93" s="14">
        <f t="shared" si="33"/>
        <v>0</v>
      </c>
      <c r="AF93" s="14"/>
      <c r="AG93" s="14"/>
      <c r="AH93" s="14">
        <f t="shared" si="56"/>
        <v>0</v>
      </c>
      <c r="AI93" s="14"/>
      <c r="AJ93" s="15"/>
      <c r="AK93" s="14">
        <f t="shared" si="35"/>
        <v>0</v>
      </c>
      <c r="AL93" s="14"/>
      <c r="AM93" s="15"/>
      <c r="AN93" s="14">
        <f t="shared" si="36"/>
        <v>0</v>
      </c>
      <c r="AO93" s="14"/>
      <c r="AP93" s="15"/>
      <c r="AQ93" s="14">
        <f t="shared" si="37"/>
        <v>0</v>
      </c>
      <c r="AR93" s="16">
        <f t="shared" si="38"/>
        <v>0</v>
      </c>
      <c r="AS93" s="16">
        <f t="shared" si="38"/>
        <v>0</v>
      </c>
      <c r="AT93" s="17">
        <f t="shared" si="39"/>
        <v>0</v>
      </c>
    </row>
    <row r="94" spans="1:53" hidden="1" x14ac:dyDescent="0.25">
      <c r="A94" s="20" t="s">
        <v>99</v>
      </c>
      <c r="B94" s="13">
        <v>2</v>
      </c>
      <c r="C94" s="13">
        <v>1000</v>
      </c>
      <c r="D94" s="13">
        <f t="shared" si="24"/>
        <v>500</v>
      </c>
      <c r="E94" s="14">
        <v>0</v>
      </c>
      <c r="F94" s="14">
        <v>0</v>
      </c>
      <c r="G94" s="14">
        <f t="shared" si="25"/>
        <v>0</v>
      </c>
      <c r="H94" s="14">
        <v>0</v>
      </c>
      <c r="I94" s="14">
        <v>0</v>
      </c>
      <c r="J94" s="14">
        <f t="shared" si="26"/>
        <v>0</v>
      </c>
      <c r="K94" s="14"/>
      <c r="L94" s="14"/>
      <c r="M94" s="14">
        <f t="shared" si="27"/>
        <v>0</v>
      </c>
      <c r="N94" s="14"/>
      <c r="O94" s="14"/>
      <c r="P94" s="14">
        <f t="shared" si="28"/>
        <v>0</v>
      </c>
      <c r="Q94" s="14">
        <v>0</v>
      </c>
      <c r="R94" s="14">
        <v>0</v>
      </c>
      <c r="S94" s="14">
        <f t="shared" si="29"/>
        <v>0</v>
      </c>
      <c r="T94" s="14"/>
      <c r="U94" s="14"/>
      <c r="V94" s="14">
        <f t="shared" si="53"/>
        <v>0</v>
      </c>
      <c r="W94" s="14"/>
      <c r="X94" s="14"/>
      <c r="Y94" s="14">
        <f t="shared" si="54"/>
        <v>0</v>
      </c>
      <c r="Z94" s="14">
        <v>7</v>
      </c>
      <c r="AA94" s="14">
        <v>6069</v>
      </c>
      <c r="AB94" s="14">
        <f t="shared" si="55"/>
        <v>867</v>
      </c>
      <c r="AC94" s="14"/>
      <c r="AD94" s="15"/>
      <c r="AE94" s="14">
        <f t="shared" si="33"/>
        <v>0</v>
      </c>
      <c r="AF94" s="14"/>
      <c r="AG94" s="14"/>
      <c r="AH94" s="14">
        <f t="shared" si="56"/>
        <v>0</v>
      </c>
      <c r="AI94" s="14"/>
      <c r="AJ94" s="15"/>
      <c r="AK94" s="14">
        <f t="shared" si="35"/>
        <v>0</v>
      </c>
      <c r="AL94" s="14"/>
      <c r="AM94" s="15"/>
      <c r="AN94" s="14">
        <f t="shared" si="36"/>
        <v>0</v>
      </c>
      <c r="AO94" s="14"/>
      <c r="AP94" s="15"/>
      <c r="AQ94" s="14">
        <f t="shared" si="37"/>
        <v>0</v>
      </c>
      <c r="AR94" s="16">
        <f t="shared" si="38"/>
        <v>7</v>
      </c>
      <c r="AS94" s="16">
        <f t="shared" si="38"/>
        <v>6069</v>
      </c>
      <c r="AT94" s="17">
        <f t="shared" si="39"/>
        <v>867</v>
      </c>
      <c r="BA94" s="23"/>
    </row>
    <row r="95" spans="1:53" hidden="1" x14ac:dyDescent="0.25">
      <c r="A95" s="20" t="s">
        <v>100</v>
      </c>
      <c r="B95" s="13">
        <v>1</v>
      </c>
      <c r="C95" s="13">
        <v>370</v>
      </c>
      <c r="D95" s="13">
        <f t="shared" si="24"/>
        <v>370</v>
      </c>
      <c r="E95" s="14">
        <v>1</v>
      </c>
      <c r="F95" s="14">
        <v>370</v>
      </c>
      <c r="G95" s="14">
        <f t="shared" si="25"/>
        <v>370</v>
      </c>
      <c r="H95" s="14">
        <v>0</v>
      </c>
      <c r="I95" s="14">
        <v>0</v>
      </c>
      <c r="J95" s="14">
        <f>IF(I95,I95/H95,0)</f>
        <v>0</v>
      </c>
      <c r="K95" s="14"/>
      <c r="L95" s="14"/>
      <c r="M95" s="14">
        <f>IF(L95,L95/K95,0)</f>
        <v>0</v>
      </c>
      <c r="N95" s="14"/>
      <c r="O95" s="14"/>
      <c r="P95" s="14">
        <f>IF(O95,O95/N95,0)</f>
        <v>0</v>
      </c>
      <c r="Q95" s="14">
        <v>0</v>
      </c>
      <c r="R95" s="14">
        <v>0</v>
      </c>
      <c r="S95" s="14">
        <f>IF(R95,R95/Q95,0)</f>
        <v>0</v>
      </c>
      <c r="T95" s="14"/>
      <c r="U95" s="14"/>
      <c r="V95" s="14">
        <f>IF(U95,U95/T95,0)</f>
        <v>0</v>
      </c>
      <c r="W95" s="14"/>
      <c r="X95" s="14"/>
      <c r="Y95" s="14">
        <f>IF(X95,X95/W95,0)</f>
        <v>0</v>
      </c>
      <c r="Z95" s="14"/>
      <c r="AA95" s="14"/>
      <c r="AB95" s="14">
        <f>IF(AA95,AA95/Z95,0)</f>
        <v>0</v>
      </c>
      <c r="AC95" s="14"/>
      <c r="AD95" s="15"/>
      <c r="AE95" s="14">
        <f t="shared" si="33"/>
        <v>0</v>
      </c>
      <c r="AF95" s="14"/>
      <c r="AG95" s="14"/>
      <c r="AH95" s="14">
        <f>IF(AG95,AG95/AF95,0)</f>
        <v>0</v>
      </c>
      <c r="AI95" s="14"/>
      <c r="AJ95" s="15"/>
      <c r="AK95" s="14">
        <f t="shared" si="35"/>
        <v>0</v>
      </c>
      <c r="AL95" s="14"/>
      <c r="AM95" s="15"/>
      <c r="AN95" s="14">
        <f t="shared" si="36"/>
        <v>0</v>
      </c>
      <c r="AO95" s="14"/>
      <c r="AP95" s="15"/>
      <c r="AQ95" s="14">
        <f t="shared" si="37"/>
        <v>0</v>
      </c>
      <c r="AR95" s="16">
        <f t="shared" si="38"/>
        <v>0</v>
      </c>
      <c r="AS95" s="16">
        <f t="shared" si="38"/>
        <v>0</v>
      </c>
      <c r="AT95" s="17">
        <f t="shared" si="39"/>
        <v>0</v>
      </c>
    </row>
    <row r="96" spans="1:53" hidden="1" x14ac:dyDescent="0.25">
      <c r="A96" s="20" t="s">
        <v>101</v>
      </c>
      <c r="B96" s="13">
        <v>9</v>
      </c>
      <c r="C96" s="13">
        <v>8123</v>
      </c>
      <c r="D96" s="13">
        <f t="shared" si="24"/>
        <v>902.55555555555554</v>
      </c>
      <c r="E96" s="14">
        <v>6</v>
      </c>
      <c r="F96" s="14">
        <v>4559</v>
      </c>
      <c r="G96" s="14">
        <f t="shared" si="25"/>
        <v>759.83333333333337</v>
      </c>
      <c r="H96" s="14">
        <v>0</v>
      </c>
      <c r="I96" s="14">
        <v>0</v>
      </c>
      <c r="J96" s="14">
        <f t="shared" si="26"/>
        <v>0</v>
      </c>
      <c r="K96" s="14">
        <v>1</v>
      </c>
      <c r="L96" s="14">
        <v>795</v>
      </c>
      <c r="M96" s="14">
        <f t="shared" si="27"/>
        <v>795</v>
      </c>
      <c r="N96" s="14"/>
      <c r="O96" s="14"/>
      <c r="P96" s="14">
        <f t="shared" si="28"/>
        <v>0</v>
      </c>
      <c r="Q96" s="14">
        <v>0</v>
      </c>
      <c r="R96" s="14">
        <v>0</v>
      </c>
      <c r="S96" s="14">
        <f t="shared" si="29"/>
        <v>0</v>
      </c>
      <c r="T96" s="14"/>
      <c r="U96" s="14"/>
      <c r="V96" s="14">
        <f t="shared" si="53"/>
        <v>0</v>
      </c>
      <c r="W96" s="14"/>
      <c r="X96" s="14"/>
      <c r="Y96" s="14">
        <f t="shared" si="54"/>
        <v>0</v>
      </c>
      <c r="Z96" s="14">
        <v>2</v>
      </c>
      <c r="AA96" s="14">
        <v>1490</v>
      </c>
      <c r="AB96" s="14">
        <f t="shared" si="55"/>
        <v>745</v>
      </c>
      <c r="AC96" s="14"/>
      <c r="AD96" s="15"/>
      <c r="AE96" s="14">
        <f t="shared" si="33"/>
        <v>0</v>
      </c>
      <c r="AF96" s="14"/>
      <c r="AG96" s="14"/>
      <c r="AH96" s="14">
        <f t="shared" si="56"/>
        <v>0</v>
      </c>
      <c r="AI96" s="14"/>
      <c r="AJ96" s="15"/>
      <c r="AK96" s="14">
        <f t="shared" si="35"/>
        <v>0</v>
      </c>
      <c r="AL96" s="14"/>
      <c r="AM96" s="15"/>
      <c r="AN96" s="14">
        <f t="shared" si="36"/>
        <v>0</v>
      </c>
      <c r="AO96" s="14"/>
      <c r="AP96" s="15"/>
      <c r="AQ96" s="14">
        <f t="shared" si="37"/>
        <v>0</v>
      </c>
      <c r="AR96" s="16">
        <f t="shared" si="38"/>
        <v>3</v>
      </c>
      <c r="AS96" s="16">
        <f t="shared" si="38"/>
        <v>2285</v>
      </c>
      <c r="AT96" s="17">
        <f t="shared" si="39"/>
        <v>761.66666666666663</v>
      </c>
      <c r="AV96" s="23"/>
      <c r="BA96" s="23"/>
    </row>
    <row r="97" spans="1:53" hidden="1" x14ac:dyDescent="0.25">
      <c r="A97" s="20" t="s">
        <v>102</v>
      </c>
      <c r="B97" s="13">
        <v>9</v>
      </c>
      <c r="C97" s="13">
        <v>761</v>
      </c>
      <c r="D97" s="13">
        <f t="shared" si="24"/>
        <v>84.555555555555557</v>
      </c>
      <c r="E97" s="14">
        <v>4</v>
      </c>
      <c r="F97" s="14">
        <v>345</v>
      </c>
      <c r="G97" s="14">
        <f t="shared" si="25"/>
        <v>86.25</v>
      </c>
      <c r="H97" s="14">
        <v>0</v>
      </c>
      <c r="I97" s="14">
        <v>0</v>
      </c>
      <c r="J97" s="14">
        <f t="shared" si="26"/>
        <v>0</v>
      </c>
      <c r="K97" s="14"/>
      <c r="L97" s="14"/>
      <c r="M97" s="14">
        <f t="shared" si="27"/>
        <v>0</v>
      </c>
      <c r="N97" s="14"/>
      <c r="O97" s="14"/>
      <c r="P97" s="14">
        <f t="shared" si="28"/>
        <v>0</v>
      </c>
      <c r="Q97" s="14">
        <v>0</v>
      </c>
      <c r="R97" s="14">
        <v>0</v>
      </c>
      <c r="S97" s="14">
        <f t="shared" si="29"/>
        <v>0</v>
      </c>
      <c r="T97" s="14"/>
      <c r="U97" s="14"/>
      <c r="V97" s="14">
        <f t="shared" si="53"/>
        <v>0</v>
      </c>
      <c r="W97" s="14"/>
      <c r="X97" s="14"/>
      <c r="Y97" s="14">
        <f t="shared" si="54"/>
        <v>0</v>
      </c>
      <c r="Z97" s="14"/>
      <c r="AA97" s="14"/>
      <c r="AB97" s="14">
        <f t="shared" si="55"/>
        <v>0</v>
      </c>
      <c r="AC97" s="14"/>
      <c r="AD97" s="15"/>
      <c r="AE97" s="14">
        <f t="shared" si="33"/>
        <v>0</v>
      </c>
      <c r="AF97" s="14"/>
      <c r="AG97" s="14"/>
      <c r="AH97" s="14">
        <f t="shared" si="56"/>
        <v>0</v>
      </c>
      <c r="AI97" s="14"/>
      <c r="AJ97" s="15"/>
      <c r="AK97" s="14">
        <f t="shared" si="35"/>
        <v>0</v>
      </c>
      <c r="AL97" s="14"/>
      <c r="AM97" s="15"/>
      <c r="AN97" s="14">
        <f t="shared" si="36"/>
        <v>0</v>
      </c>
      <c r="AO97" s="14"/>
      <c r="AP97" s="15"/>
      <c r="AQ97" s="14">
        <f t="shared" si="37"/>
        <v>0</v>
      </c>
      <c r="AR97" s="16">
        <f t="shared" si="38"/>
        <v>0</v>
      </c>
      <c r="AS97" s="16">
        <f t="shared" si="38"/>
        <v>0</v>
      </c>
      <c r="AT97" s="17">
        <f t="shared" si="39"/>
        <v>0</v>
      </c>
    </row>
    <row r="98" spans="1:53" x14ac:dyDescent="0.25">
      <c r="A98" s="20" t="s">
        <v>32</v>
      </c>
      <c r="B98" s="13">
        <v>27</v>
      </c>
      <c r="C98" s="13">
        <v>1585</v>
      </c>
      <c r="D98" s="13">
        <f t="shared" si="24"/>
        <v>58.703703703703702</v>
      </c>
      <c r="E98" s="14">
        <v>6</v>
      </c>
      <c r="F98" s="14">
        <v>410</v>
      </c>
      <c r="G98" s="14">
        <f t="shared" si="25"/>
        <v>68.333333333333329</v>
      </c>
      <c r="H98" s="14">
        <v>2</v>
      </c>
      <c r="I98" s="14">
        <v>110</v>
      </c>
      <c r="J98" s="14">
        <f t="shared" si="26"/>
        <v>55</v>
      </c>
      <c r="K98" s="14">
        <v>5</v>
      </c>
      <c r="L98" s="14">
        <v>250</v>
      </c>
      <c r="M98" s="14">
        <f t="shared" si="27"/>
        <v>50</v>
      </c>
      <c r="N98" s="14">
        <v>5</v>
      </c>
      <c r="O98" s="14">
        <v>250</v>
      </c>
      <c r="P98" s="14">
        <f t="shared" si="28"/>
        <v>50</v>
      </c>
      <c r="Q98" s="14">
        <v>0</v>
      </c>
      <c r="R98" s="14">
        <v>0</v>
      </c>
      <c r="S98" s="14">
        <f t="shared" si="29"/>
        <v>0</v>
      </c>
      <c r="T98" s="14"/>
      <c r="U98" s="14"/>
      <c r="V98" s="14">
        <f t="shared" si="53"/>
        <v>0</v>
      </c>
      <c r="W98" s="14"/>
      <c r="X98" s="14"/>
      <c r="Y98" s="14">
        <f t="shared" si="54"/>
        <v>0</v>
      </c>
      <c r="Z98" s="14">
        <v>4</v>
      </c>
      <c r="AA98" s="14">
        <v>340</v>
      </c>
      <c r="AB98" s="14">
        <f t="shared" si="55"/>
        <v>85</v>
      </c>
      <c r="AC98" s="14"/>
      <c r="AD98" s="15"/>
      <c r="AE98" s="14">
        <f t="shared" si="33"/>
        <v>0</v>
      </c>
      <c r="AF98" s="14"/>
      <c r="AG98" s="14"/>
      <c r="AH98" s="14">
        <f t="shared" si="56"/>
        <v>0</v>
      </c>
      <c r="AI98" s="14"/>
      <c r="AJ98" s="15"/>
      <c r="AK98" s="14">
        <f t="shared" si="35"/>
        <v>0</v>
      </c>
      <c r="AL98" s="14"/>
      <c r="AM98" s="15"/>
      <c r="AN98" s="14">
        <f t="shared" si="36"/>
        <v>0</v>
      </c>
      <c r="AO98" s="14"/>
      <c r="AP98" s="15"/>
      <c r="AQ98" s="14">
        <f t="shared" si="37"/>
        <v>0</v>
      </c>
      <c r="AR98" s="16">
        <f t="shared" si="38"/>
        <v>16</v>
      </c>
      <c r="AS98" s="16">
        <f t="shared" si="38"/>
        <v>950</v>
      </c>
      <c r="AT98" s="17">
        <f t="shared" si="39"/>
        <v>59.375</v>
      </c>
      <c r="AV98" s="23">
        <f t="shared" ref="AV98:AV99" si="62">(M98-J98)/J98*100</f>
        <v>-9.0909090909090917</v>
      </c>
      <c r="AW98" s="22"/>
      <c r="BA98" s="23"/>
    </row>
    <row r="99" spans="1:53" x14ac:dyDescent="0.25">
      <c r="A99" s="19" t="s">
        <v>51</v>
      </c>
      <c r="B99" s="13">
        <v>18</v>
      </c>
      <c r="C99" s="13">
        <v>10490</v>
      </c>
      <c r="D99" s="13">
        <f>IF(C99,C99/B99,0)</f>
        <v>582.77777777777783</v>
      </c>
      <c r="E99" s="13">
        <v>8</v>
      </c>
      <c r="F99" s="13">
        <v>3710</v>
      </c>
      <c r="G99" s="13">
        <f>IF(F99,F99/E99,0)</f>
        <v>463.75</v>
      </c>
      <c r="H99" s="14">
        <v>2</v>
      </c>
      <c r="I99" s="14">
        <v>1200</v>
      </c>
      <c r="J99" s="14">
        <f>IF(I99,I99/H99,0)</f>
        <v>600</v>
      </c>
      <c r="K99" s="14">
        <v>2</v>
      </c>
      <c r="L99" s="14">
        <v>850</v>
      </c>
      <c r="M99" s="14">
        <f>IF(L99,L99/K99,0)</f>
        <v>425</v>
      </c>
      <c r="N99" s="14">
        <v>2</v>
      </c>
      <c r="O99" s="14">
        <v>670</v>
      </c>
      <c r="P99" s="14">
        <f>IF(O99,O99/N99,0)</f>
        <v>335</v>
      </c>
      <c r="Q99" s="14">
        <v>0</v>
      </c>
      <c r="R99" s="14">
        <v>0</v>
      </c>
      <c r="S99" s="14">
        <f>IF(R99,R99/Q99,0)</f>
        <v>0</v>
      </c>
      <c r="T99" s="14">
        <v>2</v>
      </c>
      <c r="U99" s="14">
        <v>2150</v>
      </c>
      <c r="V99" s="14">
        <f>IF(U99,U99/T99,0)</f>
        <v>1075</v>
      </c>
      <c r="W99" s="14">
        <v>2</v>
      </c>
      <c r="X99" s="14">
        <v>2200</v>
      </c>
      <c r="Y99" s="14">
        <f>IF(X99,X99/W99,0)</f>
        <v>1100</v>
      </c>
      <c r="Z99" s="14">
        <v>1</v>
      </c>
      <c r="AA99" s="14">
        <v>925</v>
      </c>
      <c r="AB99" s="14">
        <f>IF(AA99,AA99/Z99,0)</f>
        <v>925</v>
      </c>
      <c r="AC99" s="14"/>
      <c r="AD99" s="14"/>
      <c r="AE99" s="14">
        <f>IF(AD99,AD99/AC99,0)</f>
        <v>0</v>
      </c>
      <c r="AF99" s="14">
        <v>0</v>
      </c>
      <c r="AG99" s="14">
        <v>0</v>
      </c>
      <c r="AH99" s="14">
        <f>IF(AG99,AG99/AF99,0)</f>
        <v>0</v>
      </c>
      <c r="AI99" s="14"/>
      <c r="AJ99" s="14"/>
      <c r="AK99" s="14">
        <f>IF(AJ99,AJ99/AI99,0)</f>
        <v>0</v>
      </c>
      <c r="AL99" s="14"/>
      <c r="AM99" s="14"/>
      <c r="AN99" s="14">
        <f>IF(AM99,AM99/AL99,0)</f>
        <v>0</v>
      </c>
      <c r="AO99" s="14"/>
      <c r="AP99" s="14"/>
      <c r="AQ99" s="14">
        <f>IF(AP99,AP99/AO99,0)</f>
        <v>0</v>
      </c>
      <c r="AR99" s="16">
        <f>H99+K99+N99+Q99+T99+W99+Z99+AC99+AF99+AI99+AL99+AO99</f>
        <v>11</v>
      </c>
      <c r="AS99" s="16">
        <f>I99+L99+O99+R99+U99+X99+AA99+AD99+AG99+AJ99+AM99+AP99</f>
        <v>7995</v>
      </c>
      <c r="AT99" s="16">
        <f>IF(AS99,AS99/AR99,0)</f>
        <v>726.81818181818187</v>
      </c>
      <c r="AV99" s="23">
        <f t="shared" si="62"/>
        <v>-29.166666666666668</v>
      </c>
      <c r="AW99" s="22">
        <f t="shared" ref="AW99" si="63">(P99-M99)/M99*100</f>
        <v>-21.176470588235293</v>
      </c>
      <c r="AY99" s="23"/>
      <c r="AZ99" s="23">
        <f t="shared" ref="AZ99" si="64">(Y99-V99)/V99*100</f>
        <v>2.3255813953488373</v>
      </c>
      <c r="BA99" s="23">
        <f t="shared" ref="BA99" si="65">(AB99-Y99)/Y99*100</f>
        <v>-15.909090909090908</v>
      </c>
    </row>
    <row r="100" spans="1:53" hidden="1" x14ac:dyDescent="0.25">
      <c r="A100" s="19" t="s">
        <v>50</v>
      </c>
      <c r="B100" s="13">
        <v>10</v>
      </c>
      <c r="C100" s="13">
        <v>9621</v>
      </c>
      <c r="D100" s="13">
        <f t="shared" ref="D100:D132" si="66">IF(C100,C100/B100,0)</f>
        <v>962.1</v>
      </c>
      <c r="E100" s="13">
        <v>4</v>
      </c>
      <c r="F100" s="13">
        <v>4170</v>
      </c>
      <c r="G100" s="13">
        <f t="shared" ref="G100:G132" si="67">IF(F100,F100/E100,0)</f>
        <v>1042.5</v>
      </c>
      <c r="H100" s="14">
        <v>0</v>
      </c>
      <c r="I100" s="14">
        <v>0</v>
      </c>
      <c r="J100" s="14">
        <f t="shared" ref="J100:J132" si="68">IF(I100,I100/H100,0)</f>
        <v>0</v>
      </c>
      <c r="K100" s="14">
        <v>0</v>
      </c>
      <c r="L100" s="14">
        <v>0</v>
      </c>
      <c r="M100" s="14">
        <f t="shared" ref="M100:M132" si="69">IF(L100,L100/K100,0)</f>
        <v>0</v>
      </c>
      <c r="N100" s="14"/>
      <c r="O100" s="14"/>
      <c r="P100" s="14">
        <f t="shared" ref="P100:P132" si="70">IF(O100,O100/N100,0)</f>
        <v>0</v>
      </c>
      <c r="Q100" s="14">
        <v>0</v>
      </c>
      <c r="R100" s="14">
        <v>0</v>
      </c>
      <c r="S100" s="14">
        <f t="shared" ref="S100:S132" si="71">IF(R100,R100/Q100,0)</f>
        <v>0</v>
      </c>
      <c r="T100" s="14">
        <v>0</v>
      </c>
      <c r="U100" s="14">
        <v>0</v>
      </c>
      <c r="V100" s="14">
        <f t="shared" ref="V100:V132" si="72">IF(U100,U100/T100,0)</f>
        <v>0</v>
      </c>
      <c r="W100" s="14">
        <v>1</v>
      </c>
      <c r="X100" s="14">
        <v>1813</v>
      </c>
      <c r="Y100" s="14">
        <f t="shared" ref="Y100:Y132" si="73">IF(X100,X100/W100,0)</f>
        <v>1813</v>
      </c>
      <c r="Z100" s="14">
        <v>2</v>
      </c>
      <c r="AA100" s="14">
        <v>3626</v>
      </c>
      <c r="AB100" s="14">
        <f t="shared" ref="AB100:AB132" si="74">IF(AA100,AA100/Z100,0)</f>
        <v>1813</v>
      </c>
      <c r="AC100" s="14"/>
      <c r="AD100" s="14"/>
      <c r="AE100" s="14">
        <f t="shared" ref="AE100:AE132" si="75">IF(AD100,AD100/AC100,0)</f>
        <v>0</v>
      </c>
      <c r="AF100" s="14">
        <v>0</v>
      </c>
      <c r="AG100" s="14">
        <v>0</v>
      </c>
      <c r="AH100" s="14">
        <f t="shared" ref="AH100:AH132" si="76">IF(AG100,AG100/AF100,0)</f>
        <v>0</v>
      </c>
      <c r="AI100" s="14"/>
      <c r="AJ100" s="14"/>
      <c r="AK100" s="14">
        <f t="shared" ref="AK100:AK132" si="77">IF(AJ100,AJ100/AI100,0)</f>
        <v>0</v>
      </c>
      <c r="AL100" s="14"/>
      <c r="AM100" s="14"/>
      <c r="AN100" s="14">
        <f t="shared" ref="AN100:AN132" si="78">IF(AM100,AM100/AL100,0)</f>
        <v>0</v>
      </c>
      <c r="AO100" s="14"/>
      <c r="AP100" s="14"/>
      <c r="AQ100" s="14">
        <f t="shared" ref="AQ100:AQ132" si="79">IF(AP100,AP100/AO100,0)</f>
        <v>0</v>
      </c>
      <c r="AR100" s="16">
        <f t="shared" ref="AR100:AS132" si="80">H100+K100+N100+Q100+T100+W100+Z100+AC100+AF100+AI100+AL100+AO100</f>
        <v>3</v>
      </c>
      <c r="AS100" s="16">
        <f t="shared" si="80"/>
        <v>5439</v>
      </c>
      <c r="AT100" s="16">
        <f t="shared" ref="AT100:AT132" si="81">IF(AS100,AS100/AR100,0)</f>
        <v>1813</v>
      </c>
      <c r="AZ100" s="23"/>
      <c r="BA100" s="23"/>
    </row>
    <row r="101" spans="1:53" hidden="1" x14ac:dyDescent="0.25">
      <c r="A101" s="19" t="s">
        <v>108</v>
      </c>
      <c r="B101" s="13">
        <v>2</v>
      </c>
      <c r="C101" s="13">
        <v>800</v>
      </c>
      <c r="D101" s="13">
        <f t="shared" si="66"/>
        <v>400</v>
      </c>
      <c r="E101" s="13">
        <v>2</v>
      </c>
      <c r="F101" s="13">
        <v>800</v>
      </c>
      <c r="G101" s="13">
        <f t="shared" si="67"/>
        <v>400</v>
      </c>
      <c r="H101" s="14">
        <v>0</v>
      </c>
      <c r="I101" s="14">
        <v>0</v>
      </c>
      <c r="J101" s="14">
        <f t="shared" si="68"/>
        <v>0</v>
      </c>
      <c r="K101" s="14">
        <v>1</v>
      </c>
      <c r="L101" s="14">
        <v>450</v>
      </c>
      <c r="M101" s="14">
        <f t="shared" si="69"/>
        <v>450</v>
      </c>
      <c r="N101" s="14"/>
      <c r="O101" s="14"/>
      <c r="P101" s="14">
        <f t="shared" si="70"/>
        <v>0</v>
      </c>
      <c r="Q101" s="14">
        <v>0</v>
      </c>
      <c r="R101" s="14">
        <v>0</v>
      </c>
      <c r="S101" s="14">
        <f t="shared" si="71"/>
        <v>0</v>
      </c>
      <c r="T101" s="14">
        <v>0</v>
      </c>
      <c r="U101" s="14">
        <v>0</v>
      </c>
      <c r="V101" s="14">
        <f t="shared" si="72"/>
        <v>0</v>
      </c>
      <c r="W101" s="14">
        <v>0</v>
      </c>
      <c r="X101" s="14">
        <v>0</v>
      </c>
      <c r="Y101" s="14">
        <f t="shared" si="73"/>
        <v>0</v>
      </c>
      <c r="Z101" s="14">
        <v>2</v>
      </c>
      <c r="AA101" s="14">
        <v>2800</v>
      </c>
      <c r="AB101" s="14">
        <f t="shared" si="74"/>
        <v>1400</v>
      </c>
      <c r="AC101" s="14"/>
      <c r="AD101" s="14"/>
      <c r="AE101" s="14">
        <f t="shared" si="75"/>
        <v>0</v>
      </c>
      <c r="AF101" s="14">
        <v>0</v>
      </c>
      <c r="AG101" s="14">
        <v>0</v>
      </c>
      <c r="AH101" s="14">
        <f t="shared" si="76"/>
        <v>0</v>
      </c>
      <c r="AI101" s="14"/>
      <c r="AJ101" s="14"/>
      <c r="AK101" s="14">
        <f t="shared" si="77"/>
        <v>0</v>
      </c>
      <c r="AL101" s="14"/>
      <c r="AM101" s="14"/>
      <c r="AN101" s="14">
        <f t="shared" si="78"/>
        <v>0</v>
      </c>
      <c r="AO101" s="14"/>
      <c r="AP101" s="14"/>
      <c r="AQ101" s="14">
        <f t="shared" si="79"/>
        <v>0</v>
      </c>
      <c r="AR101" s="16">
        <f t="shared" si="80"/>
        <v>3</v>
      </c>
      <c r="AS101" s="16">
        <f t="shared" si="80"/>
        <v>3250</v>
      </c>
      <c r="AT101" s="16">
        <f t="shared" si="81"/>
        <v>1083.3333333333333</v>
      </c>
      <c r="AV101" s="23"/>
      <c r="BA101" s="23"/>
    </row>
    <row r="102" spans="1:53" hidden="1" x14ac:dyDescent="0.25">
      <c r="A102" s="19" t="s">
        <v>8</v>
      </c>
      <c r="B102" s="13">
        <v>5</v>
      </c>
      <c r="C102" s="13">
        <v>195</v>
      </c>
      <c r="D102" s="13">
        <f t="shared" si="66"/>
        <v>39</v>
      </c>
      <c r="E102" s="13">
        <v>1</v>
      </c>
      <c r="F102" s="13">
        <v>35</v>
      </c>
      <c r="G102" s="13">
        <f t="shared" si="67"/>
        <v>35</v>
      </c>
      <c r="H102" s="14">
        <v>0</v>
      </c>
      <c r="I102" s="14">
        <v>0</v>
      </c>
      <c r="J102" s="14">
        <f t="shared" si="68"/>
        <v>0</v>
      </c>
      <c r="K102" s="14">
        <v>1</v>
      </c>
      <c r="L102" s="14">
        <v>20</v>
      </c>
      <c r="M102" s="14">
        <f t="shared" si="69"/>
        <v>20</v>
      </c>
      <c r="N102" s="14"/>
      <c r="O102" s="14"/>
      <c r="P102" s="14">
        <f t="shared" si="70"/>
        <v>0</v>
      </c>
      <c r="Q102" s="14">
        <v>0</v>
      </c>
      <c r="R102" s="14">
        <v>0</v>
      </c>
      <c r="S102" s="14">
        <f t="shared" si="71"/>
        <v>0</v>
      </c>
      <c r="T102" s="14">
        <v>0</v>
      </c>
      <c r="U102" s="14">
        <v>0</v>
      </c>
      <c r="V102" s="14">
        <f t="shared" si="72"/>
        <v>0</v>
      </c>
      <c r="W102" s="14">
        <v>0</v>
      </c>
      <c r="X102" s="14">
        <v>0</v>
      </c>
      <c r="Y102" s="14">
        <f t="shared" si="73"/>
        <v>0</v>
      </c>
      <c r="Z102" s="14">
        <v>0</v>
      </c>
      <c r="AA102" s="14">
        <v>0</v>
      </c>
      <c r="AB102" s="14">
        <f t="shared" si="74"/>
        <v>0</v>
      </c>
      <c r="AC102" s="14"/>
      <c r="AD102" s="14"/>
      <c r="AE102" s="14">
        <f t="shared" si="75"/>
        <v>0</v>
      </c>
      <c r="AF102" s="14">
        <v>0</v>
      </c>
      <c r="AG102" s="14">
        <v>0</v>
      </c>
      <c r="AH102" s="14">
        <f t="shared" si="76"/>
        <v>0</v>
      </c>
      <c r="AI102" s="14"/>
      <c r="AJ102" s="14"/>
      <c r="AK102" s="14">
        <f t="shared" si="77"/>
        <v>0</v>
      </c>
      <c r="AL102" s="14"/>
      <c r="AM102" s="14"/>
      <c r="AN102" s="14">
        <f t="shared" si="78"/>
        <v>0</v>
      </c>
      <c r="AO102" s="14"/>
      <c r="AP102" s="14"/>
      <c r="AQ102" s="14">
        <f t="shared" si="79"/>
        <v>0</v>
      </c>
      <c r="AR102" s="16">
        <f t="shared" si="80"/>
        <v>1</v>
      </c>
      <c r="AS102" s="16">
        <f t="shared" si="80"/>
        <v>20</v>
      </c>
      <c r="AT102" s="16">
        <f t="shared" si="81"/>
        <v>20</v>
      </c>
      <c r="AV102" s="23"/>
    </row>
    <row r="103" spans="1:53" hidden="1" x14ac:dyDescent="0.25">
      <c r="A103" s="19" t="s">
        <v>109</v>
      </c>
      <c r="B103" s="13">
        <v>1</v>
      </c>
      <c r="C103" s="13">
        <v>995</v>
      </c>
      <c r="D103" s="13">
        <f t="shared" si="66"/>
        <v>995</v>
      </c>
      <c r="E103" s="13">
        <v>1</v>
      </c>
      <c r="F103" s="13">
        <v>995</v>
      </c>
      <c r="G103" s="13">
        <f t="shared" si="67"/>
        <v>995</v>
      </c>
      <c r="H103" s="14">
        <v>0</v>
      </c>
      <c r="I103" s="14">
        <v>0</v>
      </c>
      <c r="J103" s="14">
        <f t="shared" si="68"/>
        <v>0</v>
      </c>
      <c r="K103" s="14">
        <v>0</v>
      </c>
      <c r="L103" s="14">
        <v>0</v>
      </c>
      <c r="M103" s="14">
        <f t="shared" si="69"/>
        <v>0</v>
      </c>
      <c r="N103" s="14">
        <v>1</v>
      </c>
      <c r="O103" s="14">
        <v>850</v>
      </c>
      <c r="P103" s="14">
        <f t="shared" si="70"/>
        <v>850</v>
      </c>
      <c r="Q103" s="14">
        <v>0</v>
      </c>
      <c r="R103" s="14">
        <v>0</v>
      </c>
      <c r="S103" s="14">
        <f t="shared" si="71"/>
        <v>0</v>
      </c>
      <c r="T103" s="14">
        <v>1</v>
      </c>
      <c r="U103" s="14">
        <v>990</v>
      </c>
      <c r="V103" s="14">
        <f t="shared" si="72"/>
        <v>990</v>
      </c>
      <c r="W103" s="14">
        <v>0</v>
      </c>
      <c r="X103" s="14">
        <v>0</v>
      </c>
      <c r="Y103" s="14">
        <f t="shared" si="73"/>
        <v>0</v>
      </c>
      <c r="Z103" s="14">
        <v>0</v>
      </c>
      <c r="AA103" s="14">
        <v>0</v>
      </c>
      <c r="AB103" s="14">
        <f t="shared" si="74"/>
        <v>0</v>
      </c>
      <c r="AC103" s="14"/>
      <c r="AD103" s="14"/>
      <c r="AE103" s="14">
        <f t="shared" si="75"/>
        <v>0</v>
      </c>
      <c r="AF103" s="14">
        <v>0</v>
      </c>
      <c r="AG103" s="14">
        <v>0</v>
      </c>
      <c r="AH103" s="14">
        <f t="shared" si="76"/>
        <v>0</v>
      </c>
      <c r="AI103" s="14"/>
      <c r="AJ103" s="14"/>
      <c r="AK103" s="14">
        <f t="shared" si="77"/>
        <v>0</v>
      </c>
      <c r="AL103" s="14"/>
      <c r="AM103" s="14"/>
      <c r="AN103" s="14">
        <f t="shared" si="78"/>
        <v>0</v>
      </c>
      <c r="AO103" s="14"/>
      <c r="AP103" s="14"/>
      <c r="AQ103" s="14">
        <f t="shared" si="79"/>
        <v>0</v>
      </c>
      <c r="AR103" s="16">
        <f t="shared" si="80"/>
        <v>2</v>
      </c>
      <c r="AS103" s="16">
        <f t="shared" si="80"/>
        <v>1840</v>
      </c>
      <c r="AT103" s="16">
        <f t="shared" si="81"/>
        <v>920</v>
      </c>
      <c r="AW103" s="22"/>
      <c r="AY103" s="23"/>
    </row>
    <row r="104" spans="1:53" hidden="1" x14ac:dyDescent="0.25">
      <c r="A104" s="19" t="s">
        <v>64</v>
      </c>
      <c r="B104" s="13">
        <v>0</v>
      </c>
      <c r="C104" s="13">
        <v>0</v>
      </c>
      <c r="D104" s="13">
        <f t="shared" si="66"/>
        <v>0</v>
      </c>
      <c r="E104" s="13">
        <v>0</v>
      </c>
      <c r="F104" s="13">
        <v>0</v>
      </c>
      <c r="G104" s="13">
        <f t="shared" si="67"/>
        <v>0</v>
      </c>
      <c r="H104" s="14">
        <v>0</v>
      </c>
      <c r="I104" s="14">
        <v>0</v>
      </c>
      <c r="J104" s="14">
        <f t="shared" si="68"/>
        <v>0</v>
      </c>
      <c r="K104" s="14">
        <v>3</v>
      </c>
      <c r="L104" s="14">
        <v>325</v>
      </c>
      <c r="M104" s="14">
        <f t="shared" si="69"/>
        <v>108.33333333333333</v>
      </c>
      <c r="N104" s="14"/>
      <c r="O104" s="14"/>
      <c r="P104" s="14">
        <f t="shared" si="70"/>
        <v>0</v>
      </c>
      <c r="Q104" s="14">
        <v>0</v>
      </c>
      <c r="R104" s="14">
        <v>0</v>
      </c>
      <c r="S104" s="14">
        <f t="shared" si="71"/>
        <v>0</v>
      </c>
      <c r="T104" s="14">
        <v>0</v>
      </c>
      <c r="U104" s="14">
        <v>0</v>
      </c>
      <c r="V104" s="14">
        <f t="shared" si="72"/>
        <v>0</v>
      </c>
      <c r="W104" s="14">
        <v>0</v>
      </c>
      <c r="X104" s="14">
        <v>0</v>
      </c>
      <c r="Y104" s="14">
        <f t="shared" si="73"/>
        <v>0</v>
      </c>
      <c r="Z104" s="14">
        <v>0</v>
      </c>
      <c r="AA104" s="14">
        <v>0</v>
      </c>
      <c r="AB104" s="14">
        <f t="shared" si="74"/>
        <v>0</v>
      </c>
      <c r="AC104" s="14"/>
      <c r="AD104" s="14"/>
      <c r="AE104" s="14">
        <f t="shared" si="75"/>
        <v>0</v>
      </c>
      <c r="AF104" s="14">
        <v>0</v>
      </c>
      <c r="AG104" s="14">
        <v>0</v>
      </c>
      <c r="AH104" s="14">
        <f t="shared" si="76"/>
        <v>0</v>
      </c>
      <c r="AI104" s="14"/>
      <c r="AJ104" s="14"/>
      <c r="AK104" s="14">
        <f t="shared" si="77"/>
        <v>0</v>
      </c>
      <c r="AL104" s="14"/>
      <c r="AM104" s="14"/>
      <c r="AN104" s="14">
        <f t="shared" si="78"/>
        <v>0</v>
      </c>
      <c r="AO104" s="14"/>
      <c r="AP104" s="14"/>
      <c r="AQ104" s="14">
        <f t="shared" si="79"/>
        <v>0</v>
      </c>
      <c r="AR104" s="16">
        <f t="shared" si="80"/>
        <v>3</v>
      </c>
      <c r="AS104" s="16">
        <f t="shared" si="80"/>
        <v>325</v>
      </c>
      <c r="AT104" s="16">
        <f t="shared" si="81"/>
        <v>108.33333333333333</v>
      </c>
      <c r="AV104" s="23"/>
    </row>
    <row r="105" spans="1:53" x14ac:dyDescent="0.25">
      <c r="A105" s="19" t="s">
        <v>9</v>
      </c>
      <c r="B105" s="13">
        <v>56</v>
      </c>
      <c r="C105" s="13">
        <v>157321</v>
      </c>
      <c r="D105" s="13">
        <f t="shared" si="66"/>
        <v>2809.3035714285716</v>
      </c>
      <c r="E105" s="13">
        <v>10</v>
      </c>
      <c r="F105" s="13">
        <v>21836</v>
      </c>
      <c r="G105" s="13">
        <f t="shared" si="67"/>
        <v>2183.6</v>
      </c>
      <c r="H105" s="14">
        <v>5</v>
      </c>
      <c r="I105" s="14">
        <v>9650</v>
      </c>
      <c r="J105" s="14">
        <f t="shared" si="68"/>
        <v>1930</v>
      </c>
      <c r="K105" s="14">
        <v>4</v>
      </c>
      <c r="L105" s="14">
        <v>7431</v>
      </c>
      <c r="M105" s="14">
        <f t="shared" si="69"/>
        <v>1857.75</v>
      </c>
      <c r="N105" s="14">
        <v>8</v>
      </c>
      <c r="O105" s="14">
        <v>12787</v>
      </c>
      <c r="P105" s="14">
        <f t="shared" si="70"/>
        <v>1598.375</v>
      </c>
      <c r="Q105" s="14">
        <v>7</v>
      </c>
      <c r="R105" s="14">
        <v>11012</v>
      </c>
      <c r="S105" s="14">
        <f t="shared" si="71"/>
        <v>1573.1428571428571</v>
      </c>
      <c r="T105" s="14">
        <v>0</v>
      </c>
      <c r="U105" s="14">
        <v>0</v>
      </c>
      <c r="V105" s="14">
        <f t="shared" si="72"/>
        <v>0</v>
      </c>
      <c r="W105" s="14">
        <v>12</v>
      </c>
      <c r="X105" s="14">
        <v>25550</v>
      </c>
      <c r="Y105" s="14">
        <f t="shared" si="73"/>
        <v>2129.1666666666665</v>
      </c>
      <c r="Z105" s="14">
        <v>7</v>
      </c>
      <c r="AA105" s="14">
        <v>16495</v>
      </c>
      <c r="AB105" s="14">
        <f t="shared" si="74"/>
        <v>2356.4285714285716</v>
      </c>
      <c r="AC105" s="14"/>
      <c r="AD105" s="14"/>
      <c r="AE105" s="14">
        <f t="shared" si="75"/>
        <v>0</v>
      </c>
      <c r="AF105" s="14">
        <v>0</v>
      </c>
      <c r="AG105" s="14">
        <v>0</v>
      </c>
      <c r="AH105" s="14">
        <f t="shared" si="76"/>
        <v>0</v>
      </c>
      <c r="AI105" s="14"/>
      <c r="AJ105" s="14"/>
      <c r="AK105" s="14">
        <f t="shared" si="77"/>
        <v>0</v>
      </c>
      <c r="AL105" s="14"/>
      <c r="AM105" s="14"/>
      <c r="AN105" s="14">
        <f t="shared" si="78"/>
        <v>0</v>
      </c>
      <c r="AO105" s="14"/>
      <c r="AP105" s="14"/>
      <c r="AQ105" s="14">
        <f t="shared" si="79"/>
        <v>0</v>
      </c>
      <c r="AR105" s="16">
        <f t="shared" si="80"/>
        <v>43</v>
      </c>
      <c r="AS105" s="16">
        <f t="shared" si="80"/>
        <v>82925</v>
      </c>
      <c r="AT105" s="16">
        <f t="shared" si="81"/>
        <v>1928.4883720930231</v>
      </c>
      <c r="AV105" s="23">
        <f t="shared" ref="AV105" si="82">(M105-J105)/J105*100</f>
        <v>-3.7435233160621766</v>
      </c>
      <c r="AW105" s="22">
        <f>(P105-M105)/M105*100</f>
        <v>-13.961781725205222</v>
      </c>
      <c r="AX105" s="23">
        <f>(S105-P105)/P105*100</f>
        <v>-1.5786122065937522</v>
      </c>
      <c r="AZ105" s="23"/>
      <c r="BA105" s="23">
        <f t="shared" ref="BA105" si="83">(AB105-Y105)/Y105*100</f>
        <v>10.673748951635464</v>
      </c>
    </row>
    <row r="106" spans="1:53" hidden="1" x14ac:dyDescent="0.25">
      <c r="A106" s="19" t="s">
        <v>110</v>
      </c>
      <c r="B106" s="13">
        <v>3</v>
      </c>
      <c r="C106" s="13">
        <v>1550</v>
      </c>
      <c r="D106" s="13">
        <f t="shared" si="66"/>
        <v>516.66666666666663</v>
      </c>
      <c r="E106" s="13">
        <v>2</v>
      </c>
      <c r="F106" s="13">
        <v>1000</v>
      </c>
      <c r="G106" s="13">
        <f t="shared" si="67"/>
        <v>500</v>
      </c>
      <c r="H106" s="14">
        <v>0</v>
      </c>
      <c r="I106" s="14">
        <v>0</v>
      </c>
      <c r="J106" s="14">
        <f t="shared" si="68"/>
        <v>0</v>
      </c>
      <c r="K106" s="14">
        <v>0</v>
      </c>
      <c r="L106" s="14">
        <v>0</v>
      </c>
      <c r="M106" s="14">
        <f t="shared" si="69"/>
        <v>0</v>
      </c>
      <c r="N106" s="14"/>
      <c r="O106" s="14"/>
      <c r="P106" s="14">
        <f t="shared" si="70"/>
        <v>0</v>
      </c>
      <c r="Q106" s="14">
        <v>0</v>
      </c>
      <c r="R106" s="14">
        <v>0</v>
      </c>
      <c r="S106" s="14">
        <f t="shared" si="71"/>
        <v>0</v>
      </c>
      <c r="T106" s="14">
        <v>0</v>
      </c>
      <c r="U106" s="14">
        <v>0</v>
      </c>
      <c r="V106" s="14">
        <f t="shared" si="72"/>
        <v>0</v>
      </c>
      <c r="W106" s="14">
        <v>0</v>
      </c>
      <c r="X106" s="14">
        <v>0</v>
      </c>
      <c r="Y106" s="14">
        <f t="shared" si="73"/>
        <v>0</v>
      </c>
      <c r="Z106" s="14">
        <v>1</v>
      </c>
      <c r="AA106" s="14">
        <v>1150</v>
      </c>
      <c r="AB106" s="14">
        <f t="shared" si="74"/>
        <v>1150</v>
      </c>
      <c r="AC106" s="14"/>
      <c r="AD106" s="14"/>
      <c r="AE106" s="14">
        <f t="shared" si="75"/>
        <v>0</v>
      </c>
      <c r="AF106" s="14">
        <v>0</v>
      </c>
      <c r="AG106" s="14">
        <v>0</v>
      </c>
      <c r="AH106" s="14">
        <f t="shared" si="76"/>
        <v>0</v>
      </c>
      <c r="AI106" s="14"/>
      <c r="AJ106" s="14"/>
      <c r="AK106" s="14">
        <f t="shared" si="77"/>
        <v>0</v>
      </c>
      <c r="AL106" s="14"/>
      <c r="AM106" s="14"/>
      <c r="AN106" s="14">
        <f t="shared" si="78"/>
        <v>0</v>
      </c>
      <c r="AO106" s="14"/>
      <c r="AP106" s="14"/>
      <c r="AQ106" s="14">
        <f t="shared" si="79"/>
        <v>0</v>
      </c>
      <c r="AR106" s="16">
        <f t="shared" si="80"/>
        <v>1</v>
      </c>
      <c r="AS106" s="16">
        <f t="shared" si="80"/>
        <v>1150</v>
      </c>
      <c r="AT106" s="16">
        <f t="shared" si="81"/>
        <v>1150</v>
      </c>
      <c r="BA106" s="23"/>
    </row>
    <row r="107" spans="1:53" hidden="1" x14ac:dyDescent="0.25">
      <c r="A107" s="19" t="s">
        <v>68</v>
      </c>
      <c r="B107" s="13">
        <v>0</v>
      </c>
      <c r="C107" s="13">
        <v>0</v>
      </c>
      <c r="D107" s="13">
        <f t="shared" si="66"/>
        <v>0</v>
      </c>
      <c r="E107" s="13">
        <v>0</v>
      </c>
      <c r="F107" s="13">
        <v>0</v>
      </c>
      <c r="G107" s="13">
        <f t="shared" si="67"/>
        <v>0</v>
      </c>
      <c r="H107" s="14">
        <v>0</v>
      </c>
      <c r="I107" s="14">
        <v>0</v>
      </c>
      <c r="J107" s="14">
        <f t="shared" si="68"/>
        <v>0</v>
      </c>
      <c r="K107" s="14">
        <v>0</v>
      </c>
      <c r="L107" s="14">
        <v>0</v>
      </c>
      <c r="M107" s="14">
        <f t="shared" si="69"/>
        <v>0</v>
      </c>
      <c r="N107" s="14"/>
      <c r="O107" s="14"/>
      <c r="P107" s="14">
        <f t="shared" si="70"/>
        <v>0</v>
      </c>
      <c r="Q107" s="14">
        <v>0</v>
      </c>
      <c r="R107" s="14">
        <v>0</v>
      </c>
      <c r="S107" s="14">
        <f t="shared" si="71"/>
        <v>0</v>
      </c>
      <c r="T107" s="14">
        <v>0</v>
      </c>
      <c r="U107" s="14">
        <v>0</v>
      </c>
      <c r="V107" s="14">
        <f t="shared" si="72"/>
        <v>0</v>
      </c>
      <c r="W107" s="14">
        <v>0</v>
      </c>
      <c r="X107" s="14">
        <v>0</v>
      </c>
      <c r="Y107" s="14">
        <f t="shared" si="73"/>
        <v>0</v>
      </c>
      <c r="Z107" s="14">
        <v>0</v>
      </c>
      <c r="AA107" s="14">
        <v>0</v>
      </c>
      <c r="AB107" s="14">
        <f t="shared" si="74"/>
        <v>0</v>
      </c>
      <c r="AC107" s="14"/>
      <c r="AD107" s="14"/>
      <c r="AE107" s="14">
        <f t="shared" si="75"/>
        <v>0</v>
      </c>
      <c r="AF107" s="14">
        <v>0</v>
      </c>
      <c r="AG107" s="14">
        <v>0</v>
      </c>
      <c r="AH107" s="14">
        <f t="shared" si="76"/>
        <v>0</v>
      </c>
      <c r="AI107" s="14"/>
      <c r="AJ107" s="14"/>
      <c r="AK107" s="14">
        <f t="shared" si="77"/>
        <v>0</v>
      </c>
      <c r="AL107" s="14"/>
      <c r="AM107" s="14"/>
      <c r="AN107" s="14">
        <f t="shared" si="78"/>
        <v>0</v>
      </c>
      <c r="AO107" s="14"/>
      <c r="AP107" s="14"/>
      <c r="AQ107" s="14">
        <f t="shared" si="79"/>
        <v>0</v>
      </c>
      <c r="AR107" s="16">
        <f t="shared" si="80"/>
        <v>0</v>
      </c>
      <c r="AS107" s="16">
        <f t="shared" si="80"/>
        <v>0</v>
      </c>
      <c r="AT107" s="16">
        <f t="shared" si="81"/>
        <v>0</v>
      </c>
    </row>
    <row r="108" spans="1:53" hidden="1" x14ac:dyDescent="0.25">
      <c r="A108" s="19" t="s">
        <v>111</v>
      </c>
      <c r="B108" s="13">
        <v>0</v>
      </c>
      <c r="C108" s="13">
        <v>0</v>
      </c>
      <c r="D108" s="13">
        <f t="shared" si="66"/>
        <v>0</v>
      </c>
      <c r="E108" s="13">
        <v>0</v>
      </c>
      <c r="F108" s="13">
        <v>0</v>
      </c>
      <c r="G108" s="13">
        <f t="shared" si="67"/>
        <v>0</v>
      </c>
      <c r="H108" s="14">
        <v>0</v>
      </c>
      <c r="I108" s="14">
        <v>0</v>
      </c>
      <c r="J108" s="14">
        <f t="shared" si="68"/>
        <v>0</v>
      </c>
      <c r="K108" s="14">
        <v>0</v>
      </c>
      <c r="L108" s="14">
        <v>0</v>
      </c>
      <c r="M108" s="14">
        <f t="shared" si="69"/>
        <v>0</v>
      </c>
      <c r="N108" s="14"/>
      <c r="O108" s="14"/>
      <c r="P108" s="14">
        <f t="shared" si="70"/>
        <v>0</v>
      </c>
      <c r="Q108" s="14">
        <v>0</v>
      </c>
      <c r="R108" s="14">
        <v>0</v>
      </c>
      <c r="S108" s="14">
        <f t="shared" si="71"/>
        <v>0</v>
      </c>
      <c r="T108" s="14">
        <v>0</v>
      </c>
      <c r="U108" s="14">
        <v>0</v>
      </c>
      <c r="V108" s="14">
        <f t="shared" si="72"/>
        <v>0</v>
      </c>
      <c r="W108" s="14">
        <v>0</v>
      </c>
      <c r="X108" s="14">
        <v>0</v>
      </c>
      <c r="Y108" s="14">
        <f t="shared" si="73"/>
        <v>0</v>
      </c>
      <c r="Z108" s="14">
        <v>0</v>
      </c>
      <c r="AA108" s="14">
        <v>0</v>
      </c>
      <c r="AB108" s="14">
        <f t="shared" si="74"/>
        <v>0</v>
      </c>
      <c r="AC108" s="14"/>
      <c r="AD108" s="14"/>
      <c r="AE108" s="14">
        <f t="shared" si="75"/>
        <v>0</v>
      </c>
      <c r="AF108" s="14">
        <v>0</v>
      </c>
      <c r="AG108" s="14">
        <v>0</v>
      </c>
      <c r="AH108" s="14">
        <f t="shared" si="76"/>
        <v>0</v>
      </c>
      <c r="AI108" s="14"/>
      <c r="AJ108" s="14"/>
      <c r="AK108" s="14">
        <f t="shared" si="77"/>
        <v>0</v>
      </c>
      <c r="AL108" s="14"/>
      <c r="AM108" s="14"/>
      <c r="AN108" s="14">
        <f t="shared" si="78"/>
        <v>0</v>
      </c>
      <c r="AO108" s="14"/>
      <c r="AP108" s="14"/>
      <c r="AQ108" s="14">
        <f t="shared" si="79"/>
        <v>0</v>
      </c>
      <c r="AR108" s="16">
        <f t="shared" si="80"/>
        <v>0</v>
      </c>
      <c r="AS108" s="16">
        <f t="shared" si="80"/>
        <v>0</v>
      </c>
      <c r="AT108" s="16">
        <f t="shared" si="81"/>
        <v>0</v>
      </c>
    </row>
    <row r="109" spans="1:53" hidden="1" x14ac:dyDescent="0.25">
      <c r="A109" s="19" t="s">
        <v>14</v>
      </c>
      <c r="B109" s="13">
        <v>4</v>
      </c>
      <c r="C109" s="13">
        <v>1510</v>
      </c>
      <c r="D109" s="13">
        <f t="shared" si="66"/>
        <v>377.5</v>
      </c>
      <c r="E109" s="13">
        <v>2</v>
      </c>
      <c r="F109" s="13">
        <v>860</v>
      </c>
      <c r="G109" s="13">
        <f t="shared" si="67"/>
        <v>430</v>
      </c>
      <c r="H109" s="14">
        <v>0</v>
      </c>
      <c r="I109" s="14">
        <v>0</v>
      </c>
      <c r="J109" s="14">
        <f t="shared" si="68"/>
        <v>0</v>
      </c>
      <c r="K109" s="14">
        <v>0</v>
      </c>
      <c r="L109" s="14">
        <v>0</v>
      </c>
      <c r="M109" s="14">
        <f t="shared" si="69"/>
        <v>0</v>
      </c>
      <c r="N109" s="14"/>
      <c r="O109" s="14"/>
      <c r="P109" s="14">
        <f t="shared" si="70"/>
        <v>0</v>
      </c>
      <c r="Q109" s="14">
        <v>0</v>
      </c>
      <c r="R109" s="14">
        <v>0</v>
      </c>
      <c r="S109" s="14">
        <f t="shared" si="71"/>
        <v>0</v>
      </c>
      <c r="T109" s="14">
        <v>0</v>
      </c>
      <c r="U109" s="14">
        <v>0</v>
      </c>
      <c r="V109" s="14">
        <f t="shared" si="72"/>
        <v>0</v>
      </c>
      <c r="W109" s="14">
        <v>0</v>
      </c>
      <c r="X109" s="14">
        <v>0</v>
      </c>
      <c r="Y109" s="14">
        <f t="shared" si="73"/>
        <v>0</v>
      </c>
      <c r="Z109" s="14">
        <v>1</v>
      </c>
      <c r="AA109" s="14">
        <v>950</v>
      </c>
      <c r="AB109" s="14">
        <f t="shared" si="74"/>
        <v>950</v>
      </c>
      <c r="AC109" s="14"/>
      <c r="AD109" s="14"/>
      <c r="AE109" s="14">
        <f t="shared" si="75"/>
        <v>0</v>
      </c>
      <c r="AF109" s="14">
        <v>0</v>
      </c>
      <c r="AG109" s="14">
        <v>0</v>
      </c>
      <c r="AH109" s="14">
        <f t="shared" si="76"/>
        <v>0</v>
      </c>
      <c r="AI109" s="14"/>
      <c r="AJ109" s="14"/>
      <c r="AK109" s="14">
        <f t="shared" si="77"/>
        <v>0</v>
      </c>
      <c r="AL109" s="14"/>
      <c r="AM109" s="14"/>
      <c r="AN109" s="14">
        <f t="shared" si="78"/>
        <v>0</v>
      </c>
      <c r="AO109" s="14"/>
      <c r="AP109" s="14"/>
      <c r="AQ109" s="14">
        <f t="shared" si="79"/>
        <v>0</v>
      </c>
      <c r="AR109" s="16">
        <f t="shared" si="80"/>
        <v>1</v>
      </c>
      <c r="AS109" s="16">
        <f t="shared" si="80"/>
        <v>950</v>
      </c>
      <c r="AT109" s="16">
        <f t="shared" si="81"/>
        <v>950</v>
      </c>
      <c r="BA109" s="23"/>
    </row>
    <row r="110" spans="1:53" hidden="1" x14ac:dyDescent="0.25">
      <c r="A110" s="19" t="s">
        <v>71</v>
      </c>
      <c r="B110" s="13">
        <v>0</v>
      </c>
      <c r="C110" s="13">
        <v>0</v>
      </c>
      <c r="D110" s="13">
        <f t="shared" si="66"/>
        <v>0</v>
      </c>
      <c r="E110" s="13">
        <v>0</v>
      </c>
      <c r="F110" s="13">
        <v>0</v>
      </c>
      <c r="G110" s="13">
        <f t="shared" si="67"/>
        <v>0</v>
      </c>
      <c r="H110" s="14">
        <v>0</v>
      </c>
      <c r="I110" s="14">
        <v>0</v>
      </c>
      <c r="J110" s="14">
        <f t="shared" si="68"/>
        <v>0</v>
      </c>
      <c r="K110" s="14">
        <v>0</v>
      </c>
      <c r="L110" s="14">
        <v>0</v>
      </c>
      <c r="M110" s="14">
        <f t="shared" si="69"/>
        <v>0</v>
      </c>
      <c r="N110" s="14"/>
      <c r="O110" s="14"/>
      <c r="P110" s="14">
        <f t="shared" si="70"/>
        <v>0</v>
      </c>
      <c r="Q110" s="14">
        <v>0</v>
      </c>
      <c r="R110" s="14">
        <v>0</v>
      </c>
      <c r="S110" s="14">
        <f t="shared" si="71"/>
        <v>0</v>
      </c>
      <c r="T110" s="14">
        <v>0</v>
      </c>
      <c r="U110" s="14">
        <v>0</v>
      </c>
      <c r="V110" s="14">
        <f t="shared" si="72"/>
        <v>0</v>
      </c>
      <c r="W110" s="14">
        <v>0</v>
      </c>
      <c r="X110" s="14">
        <v>0</v>
      </c>
      <c r="Y110" s="14">
        <f t="shared" si="73"/>
        <v>0</v>
      </c>
      <c r="Z110" s="14">
        <v>0</v>
      </c>
      <c r="AA110" s="14">
        <v>0</v>
      </c>
      <c r="AB110" s="14">
        <f t="shared" si="74"/>
        <v>0</v>
      </c>
      <c r="AC110" s="14"/>
      <c r="AD110" s="14"/>
      <c r="AE110" s="14">
        <f t="shared" si="75"/>
        <v>0</v>
      </c>
      <c r="AF110" s="14">
        <v>0</v>
      </c>
      <c r="AG110" s="14">
        <v>0</v>
      </c>
      <c r="AH110" s="14">
        <f t="shared" si="76"/>
        <v>0</v>
      </c>
      <c r="AI110" s="14"/>
      <c r="AJ110" s="14"/>
      <c r="AK110" s="14">
        <f t="shared" si="77"/>
        <v>0</v>
      </c>
      <c r="AL110" s="14"/>
      <c r="AM110" s="14"/>
      <c r="AN110" s="14">
        <f t="shared" si="78"/>
        <v>0</v>
      </c>
      <c r="AO110" s="14"/>
      <c r="AP110" s="14"/>
      <c r="AQ110" s="14">
        <f t="shared" si="79"/>
        <v>0</v>
      </c>
      <c r="AR110" s="16">
        <f t="shared" si="80"/>
        <v>0</v>
      </c>
      <c r="AS110" s="16">
        <f t="shared" si="80"/>
        <v>0</v>
      </c>
      <c r="AT110" s="16">
        <f t="shared" si="81"/>
        <v>0</v>
      </c>
    </row>
    <row r="111" spans="1:53" hidden="1" x14ac:dyDescent="0.25">
      <c r="A111" s="19" t="s">
        <v>73</v>
      </c>
      <c r="B111" s="13">
        <v>17</v>
      </c>
      <c r="C111" s="13">
        <v>14033</v>
      </c>
      <c r="D111" s="13">
        <f t="shared" si="66"/>
        <v>825.47058823529414</v>
      </c>
      <c r="E111" s="13">
        <v>8</v>
      </c>
      <c r="F111" s="13">
        <v>5061</v>
      </c>
      <c r="G111" s="13">
        <f t="shared" si="67"/>
        <v>632.625</v>
      </c>
      <c r="H111" s="14">
        <v>1</v>
      </c>
      <c r="I111" s="14">
        <v>460</v>
      </c>
      <c r="J111" s="14">
        <f t="shared" si="68"/>
        <v>460</v>
      </c>
      <c r="K111" s="14">
        <v>0</v>
      </c>
      <c r="L111" s="14">
        <v>0</v>
      </c>
      <c r="M111" s="14">
        <f t="shared" si="69"/>
        <v>0</v>
      </c>
      <c r="N111" s="14">
        <v>1</v>
      </c>
      <c r="O111" s="14">
        <v>550</v>
      </c>
      <c r="P111" s="14">
        <f t="shared" si="70"/>
        <v>550</v>
      </c>
      <c r="Q111" s="14">
        <v>0</v>
      </c>
      <c r="R111" s="14">
        <v>0</v>
      </c>
      <c r="S111" s="14">
        <f t="shared" si="71"/>
        <v>0</v>
      </c>
      <c r="T111" s="14">
        <v>1</v>
      </c>
      <c r="U111" s="14">
        <v>1075</v>
      </c>
      <c r="V111" s="14">
        <f t="shared" si="72"/>
        <v>1075</v>
      </c>
      <c r="W111" s="14">
        <v>0</v>
      </c>
      <c r="X111" s="14">
        <v>0</v>
      </c>
      <c r="Y111" s="14">
        <f t="shared" si="73"/>
        <v>0</v>
      </c>
      <c r="Z111" s="14">
        <v>0</v>
      </c>
      <c r="AA111" s="14">
        <v>0</v>
      </c>
      <c r="AB111" s="14">
        <f t="shared" si="74"/>
        <v>0</v>
      </c>
      <c r="AC111" s="14"/>
      <c r="AD111" s="14"/>
      <c r="AE111" s="14">
        <f t="shared" si="75"/>
        <v>0</v>
      </c>
      <c r="AF111" s="14">
        <v>0</v>
      </c>
      <c r="AG111" s="14">
        <v>0</v>
      </c>
      <c r="AH111" s="14">
        <f t="shared" si="76"/>
        <v>0</v>
      </c>
      <c r="AI111" s="14"/>
      <c r="AJ111" s="14"/>
      <c r="AK111" s="14">
        <f t="shared" si="77"/>
        <v>0</v>
      </c>
      <c r="AL111" s="14"/>
      <c r="AM111" s="14"/>
      <c r="AN111" s="14">
        <f t="shared" si="78"/>
        <v>0</v>
      </c>
      <c r="AO111" s="14"/>
      <c r="AP111" s="14"/>
      <c r="AQ111" s="14">
        <f t="shared" si="79"/>
        <v>0</v>
      </c>
      <c r="AR111" s="16">
        <f t="shared" si="80"/>
        <v>3</v>
      </c>
      <c r="AS111" s="16">
        <f t="shared" si="80"/>
        <v>2085</v>
      </c>
      <c r="AT111" s="16">
        <f t="shared" si="81"/>
        <v>695</v>
      </c>
      <c r="AW111" s="22"/>
      <c r="AY111" s="23"/>
    </row>
    <row r="112" spans="1:53" hidden="1" x14ac:dyDescent="0.25">
      <c r="A112" s="19" t="s">
        <v>112</v>
      </c>
      <c r="B112" s="13">
        <v>4</v>
      </c>
      <c r="C112" s="13">
        <v>8400</v>
      </c>
      <c r="D112" s="13">
        <f t="shared" si="66"/>
        <v>2100</v>
      </c>
      <c r="E112" s="13">
        <v>0</v>
      </c>
      <c r="F112" s="13">
        <v>0</v>
      </c>
      <c r="G112" s="13">
        <f t="shared" si="67"/>
        <v>0</v>
      </c>
      <c r="H112" s="14">
        <v>0</v>
      </c>
      <c r="I112" s="14">
        <v>0</v>
      </c>
      <c r="J112" s="14">
        <f t="shared" si="68"/>
        <v>0</v>
      </c>
      <c r="K112" s="14">
        <v>0</v>
      </c>
      <c r="L112" s="14">
        <v>0</v>
      </c>
      <c r="M112" s="14">
        <f t="shared" si="69"/>
        <v>0</v>
      </c>
      <c r="N112" s="14"/>
      <c r="O112" s="14"/>
      <c r="P112" s="14">
        <f t="shared" si="70"/>
        <v>0</v>
      </c>
      <c r="Q112" s="14">
        <v>0</v>
      </c>
      <c r="R112" s="14">
        <v>0</v>
      </c>
      <c r="S112" s="14">
        <f t="shared" si="71"/>
        <v>0</v>
      </c>
      <c r="T112" s="14">
        <v>0</v>
      </c>
      <c r="U112" s="14">
        <v>0</v>
      </c>
      <c r="V112" s="14">
        <f t="shared" si="72"/>
        <v>0</v>
      </c>
      <c r="W112" s="14">
        <v>0</v>
      </c>
      <c r="X112" s="14">
        <v>0</v>
      </c>
      <c r="Y112" s="14">
        <f t="shared" si="73"/>
        <v>0</v>
      </c>
      <c r="Z112" s="14">
        <v>0</v>
      </c>
      <c r="AA112" s="14">
        <v>0</v>
      </c>
      <c r="AB112" s="14">
        <f t="shared" si="74"/>
        <v>0</v>
      </c>
      <c r="AC112" s="14"/>
      <c r="AD112" s="14"/>
      <c r="AE112" s="14">
        <f t="shared" si="75"/>
        <v>0</v>
      </c>
      <c r="AF112" s="14">
        <v>0</v>
      </c>
      <c r="AG112" s="14">
        <v>0</v>
      </c>
      <c r="AH112" s="14">
        <f t="shared" si="76"/>
        <v>0</v>
      </c>
      <c r="AI112" s="14"/>
      <c r="AJ112" s="14"/>
      <c r="AK112" s="14">
        <f t="shared" si="77"/>
        <v>0</v>
      </c>
      <c r="AL112" s="14"/>
      <c r="AM112" s="14"/>
      <c r="AN112" s="14">
        <f t="shared" si="78"/>
        <v>0</v>
      </c>
      <c r="AO112" s="14"/>
      <c r="AP112" s="14"/>
      <c r="AQ112" s="14">
        <f t="shared" si="79"/>
        <v>0</v>
      </c>
      <c r="AR112" s="16">
        <f t="shared" si="80"/>
        <v>0</v>
      </c>
      <c r="AS112" s="16">
        <f t="shared" si="80"/>
        <v>0</v>
      </c>
      <c r="AT112" s="16">
        <f t="shared" si="81"/>
        <v>0</v>
      </c>
    </row>
    <row r="113" spans="1:53" hidden="1" x14ac:dyDescent="0.25">
      <c r="A113" s="19" t="s">
        <v>16</v>
      </c>
      <c r="B113" s="13">
        <v>8</v>
      </c>
      <c r="C113" s="13">
        <v>1600</v>
      </c>
      <c r="D113" s="13">
        <f t="shared" si="66"/>
        <v>200</v>
      </c>
      <c r="E113" s="13">
        <v>0</v>
      </c>
      <c r="F113" s="13">
        <v>0</v>
      </c>
      <c r="G113" s="13">
        <f t="shared" si="67"/>
        <v>0</v>
      </c>
      <c r="H113" s="14">
        <v>0</v>
      </c>
      <c r="I113" s="14">
        <v>0</v>
      </c>
      <c r="J113" s="14">
        <f t="shared" si="68"/>
        <v>0</v>
      </c>
      <c r="K113" s="14">
        <v>0</v>
      </c>
      <c r="L113" s="14">
        <v>0</v>
      </c>
      <c r="M113" s="14">
        <f t="shared" si="69"/>
        <v>0</v>
      </c>
      <c r="N113" s="14"/>
      <c r="O113" s="14"/>
      <c r="P113" s="14">
        <f t="shared" si="70"/>
        <v>0</v>
      </c>
      <c r="Q113" s="14">
        <v>0</v>
      </c>
      <c r="R113" s="14">
        <v>0</v>
      </c>
      <c r="S113" s="14">
        <f t="shared" si="71"/>
        <v>0</v>
      </c>
      <c r="T113" s="14">
        <v>0</v>
      </c>
      <c r="U113" s="14">
        <v>0</v>
      </c>
      <c r="V113" s="14">
        <f t="shared" si="72"/>
        <v>0</v>
      </c>
      <c r="W113" s="14">
        <v>0</v>
      </c>
      <c r="X113" s="14">
        <v>0</v>
      </c>
      <c r="Y113" s="14">
        <f t="shared" si="73"/>
        <v>0</v>
      </c>
      <c r="Z113" s="14">
        <v>0</v>
      </c>
      <c r="AA113" s="14">
        <v>0</v>
      </c>
      <c r="AB113" s="14">
        <f t="shared" si="74"/>
        <v>0</v>
      </c>
      <c r="AC113" s="14"/>
      <c r="AD113" s="14"/>
      <c r="AE113" s="14">
        <f t="shared" si="75"/>
        <v>0</v>
      </c>
      <c r="AF113" s="14">
        <v>0</v>
      </c>
      <c r="AG113" s="14">
        <v>0</v>
      </c>
      <c r="AH113" s="14">
        <f t="shared" si="76"/>
        <v>0</v>
      </c>
      <c r="AI113" s="14"/>
      <c r="AJ113" s="14"/>
      <c r="AK113" s="14">
        <f t="shared" si="77"/>
        <v>0</v>
      </c>
      <c r="AL113" s="14"/>
      <c r="AM113" s="14"/>
      <c r="AN113" s="14">
        <f t="shared" si="78"/>
        <v>0</v>
      </c>
      <c r="AO113" s="14"/>
      <c r="AP113" s="14"/>
      <c r="AQ113" s="14">
        <f t="shared" si="79"/>
        <v>0</v>
      </c>
      <c r="AR113" s="16">
        <f t="shared" si="80"/>
        <v>0</v>
      </c>
      <c r="AS113" s="16">
        <f t="shared" si="80"/>
        <v>0</v>
      </c>
      <c r="AT113" s="16">
        <f t="shared" si="81"/>
        <v>0</v>
      </c>
    </row>
    <row r="114" spans="1:53" hidden="1" x14ac:dyDescent="0.25">
      <c r="A114" s="19" t="s">
        <v>74</v>
      </c>
      <c r="B114" s="13">
        <v>14</v>
      </c>
      <c r="C114" s="13">
        <v>8495</v>
      </c>
      <c r="D114" s="13">
        <f t="shared" si="66"/>
        <v>606.78571428571433</v>
      </c>
      <c r="E114" s="13">
        <v>0</v>
      </c>
      <c r="F114" s="13">
        <v>0</v>
      </c>
      <c r="G114" s="13">
        <f t="shared" si="67"/>
        <v>0</v>
      </c>
      <c r="H114" s="14">
        <v>0</v>
      </c>
      <c r="I114" s="14">
        <v>0</v>
      </c>
      <c r="J114" s="14">
        <f t="shared" si="68"/>
        <v>0</v>
      </c>
      <c r="K114" s="14">
        <v>0</v>
      </c>
      <c r="L114" s="14">
        <v>0</v>
      </c>
      <c r="M114" s="14">
        <f t="shared" si="69"/>
        <v>0</v>
      </c>
      <c r="N114" s="14"/>
      <c r="O114" s="14"/>
      <c r="P114" s="14">
        <f t="shared" si="70"/>
        <v>0</v>
      </c>
      <c r="Q114" s="14">
        <v>0</v>
      </c>
      <c r="R114" s="14">
        <v>0</v>
      </c>
      <c r="S114" s="14">
        <f t="shared" si="71"/>
        <v>0</v>
      </c>
      <c r="T114" s="14">
        <v>0</v>
      </c>
      <c r="U114" s="14">
        <v>0</v>
      </c>
      <c r="V114" s="14">
        <f t="shared" si="72"/>
        <v>0</v>
      </c>
      <c r="W114" s="14">
        <v>0</v>
      </c>
      <c r="X114" s="14">
        <v>0</v>
      </c>
      <c r="Y114" s="14">
        <f t="shared" si="73"/>
        <v>0</v>
      </c>
      <c r="Z114" s="14">
        <v>0</v>
      </c>
      <c r="AA114" s="14">
        <v>0</v>
      </c>
      <c r="AB114" s="14">
        <f t="shared" si="74"/>
        <v>0</v>
      </c>
      <c r="AC114" s="14"/>
      <c r="AD114" s="14"/>
      <c r="AE114" s="14">
        <f t="shared" si="75"/>
        <v>0</v>
      </c>
      <c r="AF114" s="14">
        <v>0</v>
      </c>
      <c r="AG114" s="14">
        <v>0</v>
      </c>
      <c r="AH114" s="14">
        <f t="shared" si="76"/>
        <v>0</v>
      </c>
      <c r="AI114" s="14"/>
      <c r="AJ114" s="14"/>
      <c r="AK114" s="14">
        <f t="shared" si="77"/>
        <v>0</v>
      </c>
      <c r="AL114" s="14"/>
      <c r="AM114" s="14"/>
      <c r="AN114" s="14">
        <f t="shared" si="78"/>
        <v>0</v>
      </c>
      <c r="AO114" s="14"/>
      <c r="AP114" s="14"/>
      <c r="AQ114" s="14">
        <f t="shared" si="79"/>
        <v>0</v>
      </c>
      <c r="AR114" s="16">
        <f t="shared" si="80"/>
        <v>0</v>
      </c>
      <c r="AS114" s="16">
        <f t="shared" si="80"/>
        <v>0</v>
      </c>
      <c r="AT114" s="16">
        <f t="shared" si="81"/>
        <v>0</v>
      </c>
    </row>
    <row r="115" spans="1:53" hidden="1" x14ac:dyDescent="0.25">
      <c r="A115" s="19" t="s">
        <v>75</v>
      </c>
      <c r="B115" s="13">
        <v>2</v>
      </c>
      <c r="C115" s="13">
        <v>200</v>
      </c>
      <c r="D115" s="13">
        <f t="shared" si="66"/>
        <v>100</v>
      </c>
      <c r="E115" s="13">
        <v>1</v>
      </c>
      <c r="F115" s="13">
        <v>50</v>
      </c>
      <c r="G115" s="13">
        <f t="shared" si="67"/>
        <v>50</v>
      </c>
      <c r="H115" s="14">
        <v>0</v>
      </c>
      <c r="I115" s="14">
        <v>0</v>
      </c>
      <c r="J115" s="14">
        <f t="shared" si="68"/>
        <v>0</v>
      </c>
      <c r="K115" s="14">
        <v>0</v>
      </c>
      <c r="L115" s="14">
        <v>0</v>
      </c>
      <c r="M115" s="14">
        <f t="shared" si="69"/>
        <v>0</v>
      </c>
      <c r="N115" s="14"/>
      <c r="O115" s="14"/>
      <c r="P115" s="14">
        <f t="shared" si="70"/>
        <v>0</v>
      </c>
      <c r="Q115" s="14">
        <v>0</v>
      </c>
      <c r="R115" s="14">
        <v>0</v>
      </c>
      <c r="S115" s="14">
        <f t="shared" si="71"/>
        <v>0</v>
      </c>
      <c r="T115" s="14">
        <v>1</v>
      </c>
      <c r="U115" s="14">
        <v>50</v>
      </c>
      <c r="V115" s="14">
        <f t="shared" si="72"/>
        <v>50</v>
      </c>
      <c r="W115" s="14">
        <v>0</v>
      </c>
      <c r="X115" s="14">
        <v>0</v>
      </c>
      <c r="Y115" s="14">
        <f t="shared" si="73"/>
        <v>0</v>
      </c>
      <c r="Z115" s="14">
        <v>0</v>
      </c>
      <c r="AA115" s="14">
        <v>0</v>
      </c>
      <c r="AB115" s="14">
        <f t="shared" si="74"/>
        <v>0</v>
      </c>
      <c r="AC115" s="14"/>
      <c r="AD115" s="14"/>
      <c r="AE115" s="14">
        <f t="shared" si="75"/>
        <v>0</v>
      </c>
      <c r="AF115" s="14">
        <v>0</v>
      </c>
      <c r="AG115" s="14">
        <v>0</v>
      </c>
      <c r="AH115" s="14">
        <f t="shared" si="76"/>
        <v>0</v>
      </c>
      <c r="AI115" s="14"/>
      <c r="AJ115" s="14"/>
      <c r="AK115" s="14">
        <f t="shared" si="77"/>
        <v>0</v>
      </c>
      <c r="AL115" s="14"/>
      <c r="AM115" s="14"/>
      <c r="AN115" s="14">
        <f t="shared" si="78"/>
        <v>0</v>
      </c>
      <c r="AO115" s="14"/>
      <c r="AP115" s="14"/>
      <c r="AQ115" s="14">
        <f t="shared" si="79"/>
        <v>0</v>
      </c>
      <c r="AR115" s="16">
        <f t="shared" si="80"/>
        <v>1</v>
      </c>
      <c r="AS115" s="16">
        <f t="shared" si="80"/>
        <v>50</v>
      </c>
      <c r="AT115" s="16">
        <f t="shared" si="81"/>
        <v>50</v>
      </c>
      <c r="AY115" s="23"/>
    </row>
    <row r="116" spans="1:53" hidden="1" x14ac:dyDescent="0.25">
      <c r="A116" s="19" t="s">
        <v>113</v>
      </c>
      <c r="B116" s="13">
        <v>0</v>
      </c>
      <c r="C116" s="13">
        <v>0</v>
      </c>
      <c r="D116" s="13">
        <f t="shared" si="66"/>
        <v>0</v>
      </c>
      <c r="E116" s="13">
        <v>0</v>
      </c>
      <c r="F116" s="13">
        <v>0</v>
      </c>
      <c r="G116" s="13">
        <f t="shared" si="67"/>
        <v>0</v>
      </c>
      <c r="H116" s="14">
        <v>0</v>
      </c>
      <c r="I116" s="14">
        <v>0</v>
      </c>
      <c r="J116" s="14">
        <f t="shared" si="68"/>
        <v>0</v>
      </c>
      <c r="K116" s="14">
        <v>0</v>
      </c>
      <c r="L116" s="14">
        <v>0</v>
      </c>
      <c r="M116" s="14">
        <f t="shared" si="69"/>
        <v>0</v>
      </c>
      <c r="N116" s="14"/>
      <c r="O116" s="14"/>
      <c r="P116" s="14">
        <f t="shared" si="70"/>
        <v>0</v>
      </c>
      <c r="Q116" s="14">
        <v>0</v>
      </c>
      <c r="R116" s="14">
        <v>0</v>
      </c>
      <c r="S116" s="14">
        <f t="shared" si="71"/>
        <v>0</v>
      </c>
      <c r="T116" s="14">
        <v>0</v>
      </c>
      <c r="U116" s="14">
        <v>0</v>
      </c>
      <c r="V116" s="14">
        <f t="shared" si="72"/>
        <v>0</v>
      </c>
      <c r="W116" s="14">
        <v>0</v>
      </c>
      <c r="X116" s="14">
        <v>0</v>
      </c>
      <c r="Y116" s="14">
        <f t="shared" si="73"/>
        <v>0</v>
      </c>
      <c r="Z116" s="14">
        <v>0</v>
      </c>
      <c r="AA116" s="14">
        <v>0</v>
      </c>
      <c r="AB116" s="14">
        <f t="shared" si="74"/>
        <v>0</v>
      </c>
      <c r="AC116" s="14"/>
      <c r="AD116" s="14"/>
      <c r="AE116" s="14">
        <f t="shared" si="75"/>
        <v>0</v>
      </c>
      <c r="AF116" s="14">
        <v>0</v>
      </c>
      <c r="AG116" s="14">
        <v>0</v>
      </c>
      <c r="AH116" s="14">
        <f t="shared" si="76"/>
        <v>0</v>
      </c>
      <c r="AI116" s="14"/>
      <c r="AJ116" s="14"/>
      <c r="AK116" s="14">
        <f t="shared" si="77"/>
        <v>0</v>
      </c>
      <c r="AL116" s="14"/>
      <c r="AM116" s="14"/>
      <c r="AN116" s="14">
        <f t="shared" si="78"/>
        <v>0</v>
      </c>
      <c r="AO116" s="14"/>
      <c r="AP116" s="14"/>
      <c r="AQ116" s="14">
        <f t="shared" si="79"/>
        <v>0</v>
      </c>
      <c r="AR116" s="16">
        <f t="shared" si="80"/>
        <v>0</v>
      </c>
      <c r="AS116" s="16">
        <f t="shared" si="80"/>
        <v>0</v>
      </c>
      <c r="AT116" s="16">
        <f t="shared" si="81"/>
        <v>0</v>
      </c>
    </row>
    <row r="117" spans="1:53" hidden="1" x14ac:dyDescent="0.25">
      <c r="A117" s="19" t="s">
        <v>114</v>
      </c>
      <c r="B117" s="13">
        <v>14</v>
      </c>
      <c r="C117" s="13">
        <v>58100</v>
      </c>
      <c r="D117" s="13">
        <f t="shared" si="66"/>
        <v>4150</v>
      </c>
      <c r="E117" s="13">
        <v>0</v>
      </c>
      <c r="F117" s="13">
        <v>0</v>
      </c>
      <c r="G117" s="13">
        <f t="shared" si="67"/>
        <v>0</v>
      </c>
      <c r="H117" s="14">
        <v>0</v>
      </c>
      <c r="I117" s="14">
        <v>0</v>
      </c>
      <c r="J117" s="14">
        <f t="shared" si="68"/>
        <v>0</v>
      </c>
      <c r="K117" s="14">
        <v>0</v>
      </c>
      <c r="L117" s="14">
        <v>0</v>
      </c>
      <c r="M117" s="14">
        <f t="shared" si="69"/>
        <v>0</v>
      </c>
      <c r="N117" s="14"/>
      <c r="O117" s="14"/>
      <c r="P117" s="14">
        <f t="shared" si="70"/>
        <v>0</v>
      </c>
      <c r="Q117" s="14">
        <v>0</v>
      </c>
      <c r="R117" s="14">
        <v>0</v>
      </c>
      <c r="S117" s="14">
        <f t="shared" si="71"/>
        <v>0</v>
      </c>
      <c r="T117" s="14">
        <v>0</v>
      </c>
      <c r="U117" s="14">
        <v>0</v>
      </c>
      <c r="V117" s="14">
        <f t="shared" si="72"/>
        <v>0</v>
      </c>
      <c r="W117" s="14">
        <v>0</v>
      </c>
      <c r="X117" s="14">
        <v>0</v>
      </c>
      <c r="Y117" s="14">
        <f t="shared" si="73"/>
        <v>0</v>
      </c>
      <c r="Z117" s="14">
        <v>0</v>
      </c>
      <c r="AA117" s="14">
        <v>0</v>
      </c>
      <c r="AB117" s="14">
        <f t="shared" si="74"/>
        <v>0</v>
      </c>
      <c r="AC117" s="14"/>
      <c r="AD117" s="14"/>
      <c r="AE117" s="14">
        <f t="shared" si="75"/>
        <v>0</v>
      </c>
      <c r="AF117" s="14">
        <v>0</v>
      </c>
      <c r="AG117" s="14">
        <v>0</v>
      </c>
      <c r="AH117" s="14">
        <f t="shared" si="76"/>
        <v>0</v>
      </c>
      <c r="AI117" s="14"/>
      <c r="AJ117" s="14"/>
      <c r="AK117" s="14">
        <f t="shared" si="77"/>
        <v>0</v>
      </c>
      <c r="AL117" s="14"/>
      <c r="AM117" s="14"/>
      <c r="AN117" s="14">
        <f t="shared" si="78"/>
        <v>0</v>
      </c>
      <c r="AO117" s="14"/>
      <c r="AP117" s="14"/>
      <c r="AQ117" s="14">
        <f t="shared" si="79"/>
        <v>0</v>
      </c>
      <c r="AR117" s="16">
        <f t="shared" si="80"/>
        <v>0</v>
      </c>
      <c r="AS117" s="16">
        <f t="shared" si="80"/>
        <v>0</v>
      </c>
      <c r="AT117" s="16">
        <f t="shared" si="81"/>
        <v>0</v>
      </c>
    </row>
    <row r="118" spans="1:53" hidden="1" x14ac:dyDescent="0.25">
      <c r="A118" s="19" t="s">
        <v>115</v>
      </c>
      <c r="B118" s="13">
        <v>26</v>
      </c>
      <c r="C118" s="13">
        <v>37637</v>
      </c>
      <c r="D118" s="13">
        <f t="shared" si="66"/>
        <v>1447.5769230769231</v>
      </c>
      <c r="E118" s="13">
        <v>11</v>
      </c>
      <c r="F118" s="13">
        <v>13675</v>
      </c>
      <c r="G118" s="13">
        <f t="shared" si="67"/>
        <v>1243.1818181818182</v>
      </c>
      <c r="H118" s="14">
        <v>4</v>
      </c>
      <c r="I118" s="14">
        <v>4544</v>
      </c>
      <c r="J118" s="14">
        <f t="shared" si="68"/>
        <v>1136</v>
      </c>
      <c r="K118" s="14">
        <v>0</v>
      </c>
      <c r="L118" s="14">
        <v>0</v>
      </c>
      <c r="M118" s="14">
        <f t="shared" si="69"/>
        <v>0</v>
      </c>
      <c r="N118" s="14"/>
      <c r="O118" s="14"/>
      <c r="P118" s="14">
        <f t="shared" si="70"/>
        <v>0</v>
      </c>
      <c r="Q118" s="14">
        <v>2</v>
      </c>
      <c r="R118" s="14">
        <v>1926</v>
      </c>
      <c r="S118" s="14">
        <f t="shared" si="71"/>
        <v>963</v>
      </c>
      <c r="T118" s="14">
        <v>2</v>
      </c>
      <c r="U118" s="14">
        <v>1926</v>
      </c>
      <c r="V118" s="14">
        <f t="shared" si="72"/>
        <v>963</v>
      </c>
      <c r="W118" s="14">
        <v>3</v>
      </c>
      <c r="X118" s="14">
        <v>4450</v>
      </c>
      <c r="Y118" s="14">
        <f t="shared" si="73"/>
        <v>1483.3333333333333</v>
      </c>
      <c r="Z118" s="14">
        <v>1</v>
      </c>
      <c r="AA118" s="14">
        <v>1650</v>
      </c>
      <c r="AB118" s="14">
        <f t="shared" si="74"/>
        <v>1650</v>
      </c>
      <c r="AC118" s="14"/>
      <c r="AD118" s="14"/>
      <c r="AE118" s="14">
        <f t="shared" si="75"/>
        <v>0</v>
      </c>
      <c r="AF118" s="14">
        <v>0</v>
      </c>
      <c r="AG118" s="14">
        <v>0</v>
      </c>
      <c r="AH118" s="14">
        <f t="shared" si="76"/>
        <v>0</v>
      </c>
      <c r="AI118" s="14"/>
      <c r="AJ118" s="14"/>
      <c r="AK118" s="14">
        <f t="shared" si="77"/>
        <v>0</v>
      </c>
      <c r="AL118" s="14"/>
      <c r="AM118" s="14"/>
      <c r="AN118" s="14">
        <f t="shared" si="78"/>
        <v>0</v>
      </c>
      <c r="AO118" s="14"/>
      <c r="AP118" s="14"/>
      <c r="AQ118" s="14">
        <f t="shared" si="79"/>
        <v>0</v>
      </c>
      <c r="AR118" s="16">
        <f t="shared" si="80"/>
        <v>12</v>
      </c>
      <c r="AS118" s="16">
        <f t="shared" si="80"/>
        <v>14496</v>
      </c>
      <c r="AT118" s="16">
        <f t="shared" si="81"/>
        <v>1208</v>
      </c>
      <c r="AX118" s="23"/>
      <c r="AY118" s="23"/>
      <c r="AZ118" s="23">
        <f>(Y118-V118)/V118*100</f>
        <v>54.0325372101073</v>
      </c>
      <c r="BA118" s="23">
        <f>(AB118-Y118)/Y118*100</f>
        <v>11.23595505617978</v>
      </c>
    </row>
    <row r="119" spans="1:53" hidden="1" x14ac:dyDescent="0.25">
      <c r="A119" s="19" t="s">
        <v>116</v>
      </c>
      <c r="B119" s="13">
        <v>0</v>
      </c>
      <c r="C119" s="13">
        <v>0</v>
      </c>
      <c r="D119" s="13">
        <f t="shared" si="66"/>
        <v>0</v>
      </c>
      <c r="E119" s="13">
        <v>0</v>
      </c>
      <c r="F119" s="13">
        <v>0</v>
      </c>
      <c r="G119" s="13">
        <f t="shared" si="67"/>
        <v>0</v>
      </c>
      <c r="H119" s="14">
        <v>0</v>
      </c>
      <c r="I119" s="14">
        <v>0</v>
      </c>
      <c r="J119" s="14">
        <f t="shared" si="68"/>
        <v>0</v>
      </c>
      <c r="K119" s="14">
        <v>2</v>
      </c>
      <c r="L119" s="14">
        <v>2284</v>
      </c>
      <c r="M119" s="14">
        <f t="shared" si="69"/>
        <v>1142</v>
      </c>
      <c r="N119" s="14"/>
      <c r="O119" s="14"/>
      <c r="P119" s="14">
        <f t="shared" si="70"/>
        <v>0</v>
      </c>
      <c r="Q119" s="14">
        <v>0</v>
      </c>
      <c r="R119" s="14">
        <v>0</v>
      </c>
      <c r="S119" s="14">
        <f t="shared" si="71"/>
        <v>0</v>
      </c>
      <c r="T119" s="14">
        <v>0</v>
      </c>
      <c r="U119" s="14">
        <v>0</v>
      </c>
      <c r="V119" s="14">
        <f t="shared" si="72"/>
        <v>0</v>
      </c>
      <c r="W119" s="14">
        <v>0</v>
      </c>
      <c r="X119" s="14">
        <v>0</v>
      </c>
      <c r="Y119" s="14">
        <f t="shared" si="73"/>
        <v>0</v>
      </c>
      <c r="Z119" s="14">
        <v>0</v>
      </c>
      <c r="AA119" s="14">
        <v>0</v>
      </c>
      <c r="AB119" s="14">
        <f t="shared" si="74"/>
        <v>0</v>
      </c>
      <c r="AC119" s="14"/>
      <c r="AD119" s="14"/>
      <c r="AE119" s="14">
        <f t="shared" si="75"/>
        <v>0</v>
      </c>
      <c r="AF119" s="14">
        <v>0</v>
      </c>
      <c r="AG119" s="14">
        <v>0</v>
      </c>
      <c r="AH119" s="14">
        <f t="shared" si="76"/>
        <v>0</v>
      </c>
      <c r="AI119" s="14"/>
      <c r="AJ119" s="14"/>
      <c r="AK119" s="14">
        <f t="shared" si="77"/>
        <v>0</v>
      </c>
      <c r="AL119" s="14"/>
      <c r="AM119" s="14"/>
      <c r="AN119" s="14">
        <f t="shared" si="78"/>
        <v>0</v>
      </c>
      <c r="AO119" s="14"/>
      <c r="AP119" s="14"/>
      <c r="AQ119" s="14">
        <f t="shared" si="79"/>
        <v>0</v>
      </c>
      <c r="AR119" s="16">
        <f t="shared" si="80"/>
        <v>2</v>
      </c>
      <c r="AS119" s="16">
        <f t="shared" si="80"/>
        <v>2284</v>
      </c>
      <c r="AT119" s="16">
        <f t="shared" si="81"/>
        <v>1142</v>
      </c>
      <c r="AV119" s="23"/>
    </row>
    <row r="120" spans="1:53" hidden="1" x14ac:dyDescent="0.25">
      <c r="A120" s="19" t="s">
        <v>117</v>
      </c>
      <c r="B120" s="13">
        <v>20</v>
      </c>
      <c r="C120" s="13">
        <v>58034</v>
      </c>
      <c r="D120" s="13">
        <f t="shared" si="66"/>
        <v>2901.7</v>
      </c>
      <c r="E120" s="13">
        <v>4</v>
      </c>
      <c r="F120" s="13">
        <v>9272</v>
      </c>
      <c r="G120" s="13">
        <f t="shared" si="67"/>
        <v>2318</v>
      </c>
      <c r="H120" s="14">
        <v>0</v>
      </c>
      <c r="I120" s="14">
        <v>0</v>
      </c>
      <c r="J120" s="14">
        <f t="shared" si="68"/>
        <v>0</v>
      </c>
      <c r="K120" s="14">
        <v>1</v>
      </c>
      <c r="L120" s="14">
        <v>2031</v>
      </c>
      <c r="M120" s="14">
        <f t="shared" si="69"/>
        <v>2031</v>
      </c>
      <c r="N120" s="14">
        <v>3</v>
      </c>
      <c r="O120" s="14">
        <v>5450</v>
      </c>
      <c r="P120" s="14">
        <f t="shared" si="70"/>
        <v>1816.6666666666667</v>
      </c>
      <c r="Q120" s="14">
        <v>2</v>
      </c>
      <c r="R120" s="14">
        <v>3300</v>
      </c>
      <c r="S120" s="14">
        <f t="shared" si="71"/>
        <v>1650</v>
      </c>
      <c r="T120" s="14">
        <v>7</v>
      </c>
      <c r="U120" s="14">
        <v>13575</v>
      </c>
      <c r="V120" s="14">
        <f t="shared" si="72"/>
        <v>1939.2857142857142</v>
      </c>
      <c r="W120" s="14">
        <v>4</v>
      </c>
      <c r="X120" s="14">
        <v>8635</v>
      </c>
      <c r="Y120" s="14">
        <f t="shared" si="73"/>
        <v>2158.75</v>
      </c>
      <c r="Z120" s="14">
        <v>4</v>
      </c>
      <c r="AA120" s="14">
        <v>10180</v>
      </c>
      <c r="AB120" s="14">
        <f t="shared" si="74"/>
        <v>2545</v>
      </c>
      <c r="AC120" s="14"/>
      <c r="AD120" s="14"/>
      <c r="AE120" s="14">
        <f t="shared" si="75"/>
        <v>0</v>
      </c>
      <c r="AF120" s="14">
        <v>0</v>
      </c>
      <c r="AG120" s="14">
        <v>0</v>
      </c>
      <c r="AH120" s="14">
        <f t="shared" si="76"/>
        <v>0</v>
      </c>
      <c r="AI120" s="14"/>
      <c r="AJ120" s="14"/>
      <c r="AK120" s="14">
        <f t="shared" si="77"/>
        <v>0</v>
      </c>
      <c r="AL120" s="14"/>
      <c r="AM120" s="14"/>
      <c r="AN120" s="14">
        <f t="shared" si="78"/>
        <v>0</v>
      </c>
      <c r="AO120" s="14"/>
      <c r="AP120" s="14"/>
      <c r="AQ120" s="14">
        <f t="shared" si="79"/>
        <v>0</v>
      </c>
      <c r="AR120" s="16">
        <f t="shared" si="80"/>
        <v>21</v>
      </c>
      <c r="AS120" s="16">
        <f t="shared" si="80"/>
        <v>43171</v>
      </c>
      <c r="AT120" s="16">
        <f t="shared" si="81"/>
        <v>2055.7619047619046</v>
      </c>
      <c r="AV120" s="23"/>
      <c r="AW120" s="22">
        <f t="shared" ref="AW120:AW121" si="84">(P120-M120)/M120*100</f>
        <v>-10.553093714098141</v>
      </c>
      <c r="AX120" s="23">
        <f t="shared" ref="AX120:AX121" si="85">(S120-P120)/P120*100</f>
        <v>-9.1743119266055082</v>
      </c>
      <c r="AY120" s="23">
        <f t="shared" ref="AY120:AY121" si="86">(V120-S120)/S120*100</f>
        <v>17.532467532467528</v>
      </c>
      <c r="AZ120" s="23">
        <f t="shared" ref="AZ120:AZ123" si="87">(Y120-V120)/V120*100</f>
        <v>11.316758747697978</v>
      </c>
      <c r="BA120" s="23">
        <f t="shared" ref="BA120:BA121" si="88">(AB120-Y120)/Y120*100</f>
        <v>17.892298784018529</v>
      </c>
    </row>
    <row r="121" spans="1:53" x14ac:dyDescent="0.25">
      <c r="A121" s="19" t="s">
        <v>118</v>
      </c>
      <c r="B121" s="13">
        <v>35</v>
      </c>
      <c r="C121" s="13">
        <v>98992</v>
      </c>
      <c r="D121" s="13">
        <f t="shared" si="66"/>
        <v>2828.3428571428572</v>
      </c>
      <c r="E121" s="13">
        <v>4</v>
      </c>
      <c r="F121" s="13">
        <v>9400</v>
      </c>
      <c r="G121" s="13">
        <f t="shared" si="67"/>
        <v>2350</v>
      </c>
      <c r="H121" s="14">
        <v>4</v>
      </c>
      <c r="I121" s="14">
        <v>7920</v>
      </c>
      <c r="J121" s="14">
        <f t="shared" si="68"/>
        <v>1980</v>
      </c>
      <c r="K121" s="14">
        <v>2</v>
      </c>
      <c r="L121" s="14">
        <v>3650</v>
      </c>
      <c r="M121" s="14">
        <f t="shared" si="69"/>
        <v>1825</v>
      </c>
      <c r="N121" s="14">
        <v>1</v>
      </c>
      <c r="O121" s="14">
        <v>1750</v>
      </c>
      <c r="P121" s="14">
        <f t="shared" si="70"/>
        <v>1750</v>
      </c>
      <c r="Q121" s="14">
        <v>2</v>
      </c>
      <c r="R121" s="14">
        <v>3332</v>
      </c>
      <c r="S121" s="14">
        <f t="shared" si="71"/>
        <v>1666</v>
      </c>
      <c r="T121" s="14">
        <v>3</v>
      </c>
      <c r="U121" s="14">
        <v>5064</v>
      </c>
      <c r="V121" s="14">
        <f t="shared" si="72"/>
        <v>1688</v>
      </c>
      <c r="W121" s="14">
        <v>2</v>
      </c>
      <c r="X121" s="14">
        <v>3436</v>
      </c>
      <c r="Y121" s="14">
        <f t="shared" si="73"/>
        <v>1718</v>
      </c>
      <c r="Z121" s="14">
        <v>1</v>
      </c>
      <c r="AA121" s="14">
        <v>1750</v>
      </c>
      <c r="AB121" s="14">
        <f t="shared" si="74"/>
        <v>1750</v>
      </c>
      <c r="AC121" s="14"/>
      <c r="AD121" s="14"/>
      <c r="AE121" s="14">
        <f t="shared" si="75"/>
        <v>0</v>
      </c>
      <c r="AF121" s="14">
        <v>0</v>
      </c>
      <c r="AG121" s="14">
        <v>0</v>
      </c>
      <c r="AH121" s="14">
        <f t="shared" si="76"/>
        <v>0</v>
      </c>
      <c r="AI121" s="14"/>
      <c r="AJ121" s="14"/>
      <c r="AK121" s="14">
        <f t="shared" si="77"/>
        <v>0</v>
      </c>
      <c r="AL121" s="14"/>
      <c r="AM121" s="14"/>
      <c r="AN121" s="14">
        <f t="shared" si="78"/>
        <v>0</v>
      </c>
      <c r="AO121" s="14"/>
      <c r="AP121" s="14"/>
      <c r="AQ121" s="14">
        <f t="shared" si="79"/>
        <v>0</v>
      </c>
      <c r="AR121" s="16">
        <f t="shared" si="80"/>
        <v>15</v>
      </c>
      <c r="AS121" s="16">
        <f t="shared" si="80"/>
        <v>26902</v>
      </c>
      <c r="AT121" s="16">
        <f t="shared" si="81"/>
        <v>1793.4666666666667</v>
      </c>
      <c r="AV121" s="23">
        <f t="shared" ref="AV121" si="89">(M121-J121)/J121*100</f>
        <v>-7.8282828282828287</v>
      </c>
      <c r="AW121" s="22">
        <f t="shared" si="84"/>
        <v>-4.10958904109589</v>
      </c>
      <c r="AX121" s="23">
        <f t="shared" si="85"/>
        <v>-4.8</v>
      </c>
      <c r="AY121" s="23">
        <f t="shared" si="86"/>
        <v>1.3205282112845138</v>
      </c>
      <c r="AZ121" s="23">
        <f t="shared" si="87"/>
        <v>1.7772511848341233</v>
      </c>
      <c r="BA121" s="23">
        <f t="shared" si="88"/>
        <v>1.8626309662398137</v>
      </c>
    </row>
    <row r="122" spans="1:53" hidden="1" x14ac:dyDescent="0.25">
      <c r="A122" s="19" t="s">
        <v>119</v>
      </c>
      <c r="B122" s="13">
        <v>47</v>
      </c>
      <c r="C122" s="13">
        <v>35485</v>
      </c>
      <c r="D122" s="13">
        <f t="shared" si="66"/>
        <v>755</v>
      </c>
      <c r="E122" s="13">
        <v>7</v>
      </c>
      <c r="F122" s="13">
        <v>2906</v>
      </c>
      <c r="G122" s="13">
        <f t="shared" si="67"/>
        <v>415.14285714285717</v>
      </c>
      <c r="H122" s="14">
        <v>3</v>
      </c>
      <c r="I122" s="14">
        <v>1162</v>
      </c>
      <c r="J122" s="14">
        <f t="shared" si="68"/>
        <v>387.33333333333331</v>
      </c>
      <c r="K122" s="14">
        <v>0</v>
      </c>
      <c r="L122" s="14">
        <v>0</v>
      </c>
      <c r="M122" s="14">
        <f t="shared" si="69"/>
        <v>0</v>
      </c>
      <c r="N122" s="14"/>
      <c r="O122" s="14"/>
      <c r="P122" s="14">
        <f t="shared" si="70"/>
        <v>0</v>
      </c>
      <c r="Q122" s="14">
        <v>0</v>
      </c>
      <c r="R122" s="14">
        <v>0</v>
      </c>
      <c r="S122" s="14">
        <f t="shared" si="71"/>
        <v>0</v>
      </c>
      <c r="T122" s="14">
        <v>0</v>
      </c>
      <c r="U122" s="14">
        <v>0</v>
      </c>
      <c r="V122" s="14">
        <f t="shared" si="72"/>
        <v>0</v>
      </c>
      <c r="W122" s="14">
        <v>6</v>
      </c>
      <c r="X122" s="14">
        <v>8100</v>
      </c>
      <c r="Y122" s="14">
        <f t="shared" si="73"/>
        <v>1350</v>
      </c>
      <c r="Z122" s="14">
        <v>0</v>
      </c>
      <c r="AA122" s="14">
        <v>0</v>
      </c>
      <c r="AB122" s="14">
        <f t="shared" si="74"/>
        <v>0</v>
      </c>
      <c r="AC122" s="14"/>
      <c r="AD122" s="14"/>
      <c r="AE122" s="14">
        <f t="shared" si="75"/>
        <v>0</v>
      </c>
      <c r="AF122" s="14">
        <v>0</v>
      </c>
      <c r="AG122" s="14">
        <v>0</v>
      </c>
      <c r="AH122" s="14">
        <f t="shared" si="76"/>
        <v>0</v>
      </c>
      <c r="AI122" s="14"/>
      <c r="AJ122" s="14"/>
      <c r="AK122" s="14">
        <f t="shared" si="77"/>
        <v>0</v>
      </c>
      <c r="AL122" s="14"/>
      <c r="AM122" s="14"/>
      <c r="AN122" s="14">
        <f t="shared" si="78"/>
        <v>0</v>
      </c>
      <c r="AO122" s="14"/>
      <c r="AP122" s="14"/>
      <c r="AQ122" s="14">
        <f t="shared" si="79"/>
        <v>0</v>
      </c>
      <c r="AR122" s="16">
        <f t="shared" si="80"/>
        <v>9</v>
      </c>
      <c r="AS122" s="16">
        <f t="shared" si="80"/>
        <v>9262</v>
      </c>
      <c r="AT122" s="16">
        <f t="shared" si="81"/>
        <v>1029.1111111111111</v>
      </c>
      <c r="AZ122" s="23"/>
    </row>
    <row r="123" spans="1:53" x14ac:dyDescent="0.25">
      <c r="A123" s="19" t="s">
        <v>19</v>
      </c>
      <c r="B123" s="13">
        <v>42</v>
      </c>
      <c r="C123" s="13">
        <v>77336</v>
      </c>
      <c r="D123" s="13">
        <f t="shared" si="66"/>
        <v>1841.3333333333333</v>
      </c>
      <c r="E123" s="13">
        <v>17</v>
      </c>
      <c r="F123" s="13">
        <v>24005</v>
      </c>
      <c r="G123" s="13">
        <f t="shared" si="67"/>
        <v>1412.0588235294117</v>
      </c>
      <c r="H123" s="14">
        <v>2</v>
      </c>
      <c r="I123" s="14">
        <v>2550</v>
      </c>
      <c r="J123" s="14">
        <f t="shared" si="68"/>
        <v>1275</v>
      </c>
      <c r="K123" s="14">
        <v>6</v>
      </c>
      <c r="L123" s="14">
        <v>7375</v>
      </c>
      <c r="M123" s="14">
        <f t="shared" si="69"/>
        <v>1229.1666666666667</v>
      </c>
      <c r="N123" s="14">
        <v>6</v>
      </c>
      <c r="O123" s="14">
        <v>5564</v>
      </c>
      <c r="P123" s="14">
        <f t="shared" si="70"/>
        <v>927.33333333333337</v>
      </c>
      <c r="Q123" s="14">
        <v>8</v>
      </c>
      <c r="R123" s="14">
        <v>7025</v>
      </c>
      <c r="S123" s="14">
        <f t="shared" si="71"/>
        <v>878.125</v>
      </c>
      <c r="T123" s="14">
        <v>3</v>
      </c>
      <c r="U123" s="14">
        <v>3851</v>
      </c>
      <c r="V123" s="14">
        <f t="shared" si="72"/>
        <v>1283.6666666666667</v>
      </c>
      <c r="W123" s="14">
        <v>8</v>
      </c>
      <c r="X123" s="14">
        <v>11550</v>
      </c>
      <c r="Y123" s="14">
        <f t="shared" si="73"/>
        <v>1443.75</v>
      </c>
      <c r="Z123" s="14">
        <v>3</v>
      </c>
      <c r="AA123" s="14">
        <v>5004</v>
      </c>
      <c r="AB123" s="14">
        <f t="shared" si="74"/>
        <v>1668</v>
      </c>
      <c r="AC123" s="14"/>
      <c r="AD123" s="14"/>
      <c r="AE123" s="14">
        <f t="shared" si="75"/>
        <v>0</v>
      </c>
      <c r="AF123" s="14">
        <v>0</v>
      </c>
      <c r="AG123" s="14">
        <v>0</v>
      </c>
      <c r="AH123" s="14">
        <f t="shared" si="76"/>
        <v>0</v>
      </c>
      <c r="AI123" s="14"/>
      <c r="AJ123" s="14"/>
      <c r="AK123" s="14">
        <f t="shared" si="77"/>
        <v>0</v>
      </c>
      <c r="AL123" s="14"/>
      <c r="AM123" s="14"/>
      <c r="AN123" s="14">
        <f t="shared" si="78"/>
        <v>0</v>
      </c>
      <c r="AO123" s="14"/>
      <c r="AP123" s="14"/>
      <c r="AQ123" s="14">
        <f t="shared" si="79"/>
        <v>0</v>
      </c>
      <c r="AR123" s="16">
        <f t="shared" si="80"/>
        <v>36</v>
      </c>
      <c r="AS123" s="16">
        <f t="shared" si="80"/>
        <v>42919</v>
      </c>
      <c r="AT123" s="16">
        <f t="shared" si="81"/>
        <v>1192.1944444444443</v>
      </c>
      <c r="AV123" s="23">
        <f t="shared" ref="AV123" si="90">(M123-J123)/J123*100</f>
        <v>-3.5947712418300597</v>
      </c>
      <c r="AW123" s="22">
        <f>(P123-M123)/M123*100</f>
        <v>-24.555932203389833</v>
      </c>
      <c r="AX123" s="23">
        <f>(S123-P123)/P123*100</f>
        <v>-5.3064342199856256</v>
      </c>
      <c r="AY123" s="23">
        <f>(V123-S123)/S123*100</f>
        <v>46.18268090154212</v>
      </c>
      <c r="AZ123" s="23">
        <f t="shared" si="87"/>
        <v>12.47078680862113</v>
      </c>
      <c r="BA123" s="23">
        <f>(AB123-Y123)/Y123*100</f>
        <v>15.532467532467534</v>
      </c>
    </row>
    <row r="124" spans="1:53" hidden="1" x14ac:dyDescent="0.25">
      <c r="A124" s="19" t="s">
        <v>120</v>
      </c>
      <c r="B124" s="13">
        <v>0</v>
      </c>
      <c r="C124" s="13">
        <v>0</v>
      </c>
      <c r="D124" s="13">
        <f t="shared" si="66"/>
        <v>0</v>
      </c>
      <c r="E124" s="13">
        <v>0</v>
      </c>
      <c r="F124" s="13">
        <v>0</v>
      </c>
      <c r="G124" s="13">
        <f t="shared" si="67"/>
        <v>0</v>
      </c>
      <c r="H124" s="14">
        <v>0</v>
      </c>
      <c r="I124" s="14">
        <v>0</v>
      </c>
      <c r="J124" s="14">
        <f t="shared" si="68"/>
        <v>0</v>
      </c>
      <c r="K124" s="14">
        <v>1</v>
      </c>
      <c r="L124" s="14">
        <v>575</v>
      </c>
      <c r="M124" s="14">
        <f t="shared" si="69"/>
        <v>575</v>
      </c>
      <c r="N124" s="14"/>
      <c r="O124" s="14"/>
      <c r="P124" s="14">
        <f t="shared" si="70"/>
        <v>0</v>
      </c>
      <c r="Q124" s="14">
        <v>0</v>
      </c>
      <c r="R124" s="14">
        <v>0</v>
      </c>
      <c r="S124" s="14">
        <f t="shared" si="71"/>
        <v>0</v>
      </c>
      <c r="T124" s="14">
        <v>0</v>
      </c>
      <c r="U124" s="14">
        <v>0</v>
      </c>
      <c r="V124" s="14">
        <f t="shared" si="72"/>
        <v>0</v>
      </c>
      <c r="W124" s="14">
        <v>0</v>
      </c>
      <c r="X124" s="14">
        <v>0</v>
      </c>
      <c r="Y124" s="14">
        <f t="shared" si="73"/>
        <v>0</v>
      </c>
      <c r="Z124" s="14">
        <v>0</v>
      </c>
      <c r="AA124" s="14">
        <v>0</v>
      </c>
      <c r="AB124" s="14">
        <f t="shared" si="74"/>
        <v>0</v>
      </c>
      <c r="AC124" s="14"/>
      <c r="AD124" s="14"/>
      <c r="AE124" s="14">
        <f t="shared" si="75"/>
        <v>0</v>
      </c>
      <c r="AF124" s="14">
        <v>0</v>
      </c>
      <c r="AG124" s="14">
        <v>0</v>
      </c>
      <c r="AH124" s="14">
        <f t="shared" si="76"/>
        <v>0</v>
      </c>
      <c r="AI124" s="14"/>
      <c r="AJ124" s="14"/>
      <c r="AK124" s="14">
        <f t="shared" si="77"/>
        <v>0</v>
      </c>
      <c r="AL124" s="14"/>
      <c r="AM124" s="14"/>
      <c r="AN124" s="14">
        <f t="shared" si="78"/>
        <v>0</v>
      </c>
      <c r="AO124" s="14"/>
      <c r="AP124" s="14"/>
      <c r="AQ124" s="14">
        <f t="shared" si="79"/>
        <v>0</v>
      </c>
      <c r="AR124" s="16">
        <f t="shared" si="80"/>
        <v>1</v>
      </c>
      <c r="AS124" s="16">
        <f t="shared" si="80"/>
        <v>575</v>
      </c>
      <c r="AT124" s="16">
        <f t="shared" si="81"/>
        <v>575</v>
      </c>
      <c r="AV124" s="23"/>
    </row>
    <row r="125" spans="1:53" hidden="1" x14ac:dyDescent="0.25">
      <c r="A125" s="19" t="s">
        <v>89</v>
      </c>
      <c r="B125" s="13">
        <v>8</v>
      </c>
      <c r="C125" s="13">
        <v>6010</v>
      </c>
      <c r="D125" s="13">
        <f t="shared" si="66"/>
        <v>751.25</v>
      </c>
      <c r="E125" s="13">
        <v>2</v>
      </c>
      <c r="F125" s="13">
        <v>1140</v>
      </c>
      <c r="G125" s="13">
        <f t="shared" si="67"/>
        <v>570</v>
      </c>
      <c r="H125" s="14">
        <v>0</v>
      </c>
      <c r="I125" s="14">
        <v>0</v>
      </c>
      <c r="J125" s="14">
        <f t="shared" si="68"/>
        <v>0</v>
      </c>
      <c r="K125" s="14">
        <v>0</v>
      </c>
      <c r="L125" s="14">
        <v>0</v>
      </c>
      <c r="M125" s="14">
        <f t="shared" si="69"/>
        <v>0</v>
      </c>
      <c r="N125" s="14"/>
      <c r="O125" s="14"/>
      <c r="P125" s="14">
        <f t="shared" si="70"/>
        <v>0</v>
      </c>
      <c r="Q125" s="14">
        <v>1</v>
      </c>
      <c r="R125" s="14">
        <v>463</v>
      </c>
      <c r="S125" s="14">
        <f t="shared" si="71"/>
        <v>463</v>
      </c>
      <c r="T125" s="14">
        <v>1</v>
      </c>
      <c r="U125" s="14">
        <v>1150</v>
      </c>
      <c r="V125" s="14">
        <f t="shared" si="72"/>
        <v>1150</v>
      </c>
      <c r="W125" s="14">
        <v>1</v>
      </c>
      <c r="X125" s="14">
        <v>1150</v>
      </c>
      <c r="Y125" s="14">
        <f t="shared" si="73"/>
        <v>1150</v>
      </c>
      <c r="Z125" s="14">
        <v>0</v>
      </c>
      <c r="AA125" s="14">
        <v>0</v>
      </c>
      <c r="AB125" s="14">
        <f t="shared" si="74"/>
        <v>0</v>
      </c>
      <c r="AC125" s="14"/>
      <c r="AD125" s="14"/>
      <c r="AE125" s="14">
        <f t="shared" si="75"/>
        <v>0</v>
      </c>
      <c r="AF125" s="14">
        <v>0</v>
      </c>
      <c r="AG125" s="14">
        <v>0</v>
      </c>
      <c r="AH125" s="14">
        <f t="shared" si="76"/>
        <v>0</v>
      </c>
      <c r="AI125" s="14"/>
      <c r="AJ125" s="14"/>
      <c r="AK125" s="14">
        <f t="shared" si="77"/>
        <v>0</v>
      </c>
      <c r="AL125" s="14"/>
      <c r="AM125" s="14"/>
      <c r="AN125" s="14">
        <f t="shared" si="78"/>
        <v>0</v>
      </c>
      <c r="AO125" s="14"/>
      <c r="AP125" s="14"/>
      <c r="AQ125" s="14">
        <f t="shared" si="79"/>
        <v>0</v>
      </c>
      <c r="AR125" s="16">
        <f t="shared" si="80"/>
        <v>3</v>
      </c>
      <c r="AS125" s="16">
        <f t="shared" si="80"/>
        <v>2763</v>
      </c>
      <c r="AT125" s="16">
        <f t="shared" si="81"/>
        <v>921</v>
      </c>
      <c r="AX125" s="23"/>
      <c r="AY125" s="23">
        <f t="shared" ref="AY125:AY126" si="91">(V125-S125)/S125*100</f>
        <v>148.38012958963282</v>
      </c>
      <c r="AZ125" s="23"/>
    </row>
    <row r="126" spans="1:53" hidden="1" x14ac:dyDescent="0.25">
      <c r="A126" s="19" t="s">
        <v>90</v>
      </c>
      <c r="B126" s="13">
        <v>5</v>
      </c>
      <c r="C126" s="13">
        <v>800</v>
      </c>
      <c r="D126" s="13">
        <f t="shared" si="66"/>
        <v>160</v>
      </c>
      <c r="E126" s="13">
        <v>4</v>
      </c>
      <c r="F126" s="13">
        <v>450</v>
      </c>
      <c r="G126" s="13">
        <f t="shared" si="67"/>
        <v>112.5</v>
      </c>
      <c r="H126" s="14">
        <v>0</v>
      </c>
      <c r="I126" s="14">
        <v>0</v>
      </c>
      <c r="J126" s="14">
        <f t="shared" si="68"/>
        <v>0</v>
      </c>
      <c r="K126" s="14">
        <v>1</v>
      </c>
      <c r="L126" s="14">
        <v>130</v>
      </c>
      <c r="M126" s="14">
        <f t="shared" si="69"/>
        <v>130</v>
      </c>
      <c r="N126" s="14">
        <v>2</v>
      </c>
      <c r="O126" s="14">
        <v>260</v>
      </c>
      <c r="P126" s="14">
        <f t="shared" si="70"/>
        <v>130</v>
      </c>
      <c r="Q126" s="14">
        <v>1</v>
      </c>
      <c r="R126" s="14">
        <v>40</v>
      </c>
      <c r="S126" s="14">
        <f t="shared" si="71"/>
        <v>40</v>
      </c>
      <c r="T126" s="14">
        <v>2</v>
      </c>
      <c r="U126" s="14">
        <f>75+80</f>
        <v>155</v>
      </c>
      <c r="V126" s="14">
        <f t="shared" si="72"/>
        <v>77.5</v>
      </c>
      <c r="W126" s="14">
        <v>0</v>
      </c>
      <c r="X126" s="14">
        <v>0</v>
      </c>
      <c r="Y126" s="14">
        <f t="shared" si="73"/>
        <v>0</v>
      </c>
      <c r="Z126" s="14">
        <v>2</v>
      </c>
      <c r="AA126" s="14">
        <v>150</v>
      </c>
      <c r="AB126" s="14">
        <f t="shared" si="74"/>
        <v>75</v>
      </c>
      <c r="AC126" s="14"/>
      <c r="AD126" s="14"/>
      <c r="AE126" s="14">
        <f t="shared" si="75"/>
        <v>0</v>
      </c>
      <c r="AF126" s="14">
        <v>0</v>
      </c>
      <c r="AG126" s="14">
        <v>0</v>
      </c>
      <c r="AH126" s="14">
        <f t="shared" si="76"/>
        <v>0</v>
      </c>
      <c r="AI126" s="14"/>
      <c r="AJ126" s="14"/>
      <c r="AK126" s="14">
        <f t="shared" si="77"/>
        <v>0</v>
      </c>
      <c r="AL126" s="14"/>
      <c r="AM126" s="14"/>
      <c r="AN126" s="14">
        <f t="shared" si="78"/>
        <v>0</v>
      </c>
      <c r="AO126" s="14"/>
      <c r="AP126" s="14"/>
      <c r="AQ126" s="14">
        <f t="shared" si="79"/>
        <v>0</v>
      </c>
      <c r="AR126" s="16">
        <f t="shared" si="80"/>
        <v>8</v>
      </c>
      <c r="AS126" s="16">
        <f t="shared" si="80"/>
        <v>735</v>
      </c>
      <c r="AT126" s="16">
        <f t="shared" si="81"/>
        <v>91.875</v>
      </c>
      <c r="AV126" s="23"/>
      <c r="AW126" s="22"/>
      <c r="AX126" s="23">
        <f t="shared" ref="AX126" si="92">(S126-P126)/P126*100</f>
        <v>-69.230769230769226</v>
      </c>
      <c r="AY126" s="23">
        <f t="shared" si="91"/>
        <v>93.75</v>
      </c>
      <c r="BA126" s="23"/>
    </row>
    <row r="127" spans="1:53" hidden="1" x14ac:dyDescent="0.25">
      <c r="A127" s="19" t="s">
        <v>23</v>
      </c>
      <c r="B127" s="13">
        <v>1</v>
      </c>
      <c r="C127" s="13">
        <v>400</v>
      </c>
      <c r="D127" s="13">
        <f t="shared" si="66"/>
        <v>400</v>
      </c>
      <c r="E127" s="13">
        <v>0</v>
      </c>
      <c r="F127" s="13">
        <v>0</v>
      </c>
      <c r="G127" s="13">
        <f t="shared" si="67"/>
        <v>0</v>
      </c>
      <c r="H127" s="14">
        <v>0</v>
      </c>
      <c r="I127" s="14">
        <v>0</v>
      </c>
      <c r="J127" s="14">
        <f t="shared" si="68"/>
        <v>0</v>
      </c>
      <c r="K127" s="14">
        <v>0</v>
      </c>
      <c r="L127" s="14">
        <v>0</v>
      </c>
      <c r="M127" s="14">
        <f t="shared" si="69"/>
        <v>0</v>
      </c>
      <c r="N127" s="14"/>
      <c r="O127" s="14"/>
      <c r="P127" s="14">
        <f t="shared" si="70"/>
        <v>0</v>
      </c>
      <c r="Q127" s="14">
        <v>0</v>
      </c>
      <c r="R127" s="14">
        <v>0</v>
      </c>
      <c r="S127" s="14">
        <f t="shared" si="71"/>
        <v>0</v>
      </c>
      <c r="T127" s="14">
        <v>0</v>
      </c>
      <c r="U127" s="14">
        <v>0</v>
      </c>
      <c r="V127" s="14">
        <f t="shared" si="72"/>
        <v>0</v>
      </c>
      <c r="W127" s="14">
        <v>0</v>
      </c>
      <c r="X127" s="14">
        <v>0</v>
      </c>
      <c r="Y127" s="14">
        <f t="shared" si="73"/>
        <v>0</v>
      </c>
      <c r="Z127" s="14">
        <v>0</v>
      </c>
      <c r="AA127" s="14">
        <v>0</v>
      </c>
      <c r="AB127" s="14">
        <f t="shared" si="74"/>
        <v>0</v>
      </c>
      <c r="AC127" s="14"/>
      <c r="AD127" s="14"/>
      <c r="AE127" s="14">
        <f t="shared" si="75"/>
        <v>0</v>
      </c>
      <c r="AF127" s="14">
        <v>0</v>
      </c>
      <c r="AG127" s="14">
        <v>0</v>
      </c>
      <c r="AH127" s="14">
        <f t="shared" si="76"/>
        <v>0</v>
      </c>
      <c r="AI127" s="14"/>
      <c r="AJ127" s="14"/>
      <c r="AK127" s="14">
        <f t="shared" si="77"/>
        <v>0</v>
      </c>
      <c r="AL127" s="14"/>
      <c r="AM127" s="14"/>
      <c r="AN127" s="14">
        <f t="shared" si="78"/>
        <v>0</v>
      </c>
      <c r="AO127" s="14"/>
      <c r="AP127" s="14"/>
      <c r="AQ127" s="14">
        <f t="shared" si="79"/>
        <v>0</v>
      </c>
      <c r="AR127" s="16">
        <f t="shared" si="80"/>
        <v>0</v>
      </c>
      <c r="AS127" s="16">
        <f t="shared" si="80"/>
        <v>0</v>
      </c>
      <c r="AT127" s="16">
        <f t="shared" si="81"/>
        <v>0</v>
      </c>
    </row>
    <row r="128" spans="1:53" hidden="1" x14ac:dyDescent="0.25">
      <c r="A128" s="19" t="s">
        <v>24</v>
      </c>
      <c r="B128" s="13">
        <v>1</v>
      </c>
      <c r="C128" s="13">
        <v>700</v>
      </c>
      <c r="D128" s="13">
        <f t="shared" si="66"/>
        <v>700</v>
      </c>
      <c r="E128" s="13">
        <v>0</v>
      </c>
      <c r="F128" s="13">
        <v>0</v>
      </c>
      <c r="G128" s="13">
        <f t="shared" si="67"/>
        <v>0</v>
      </c>
      <c r="H128" s="14">
        <v>0</v>
      </c>
      <c r="I128" s="14">
        <v>0</v>
      </c>
      <c r="J128" s="14">
        <f t="shared" si="68"/>
        <v>0</v>
      </c>
      <c r="K128" s="14">
        <v>0</v>
      </c>
      <c r="L128" s="14">
        <v>0</v>
      </c>
      <c r="M128" s="14">
        <f t="shared" si="69"/>
        <v>0</v>
      </c>
      <c r="N128" s="14"/>
      <c r="O128" s="14"/>
      <c r="P128" s="14">
        <f t="shared" si="70"/>
        <v>0</v>
      </c>
      <c r="Q128" s="14">
        <v>2</v>
      </c>
      <c r="R128" s="14">
        <v>525</v>
      </c>
      <c r="S128" s="14">
        <f t="shared" si="71"/>
        <v>262.5</v>
      </c>
      <c r="T128" s="14">
        <v>0</v>
      </c>
      <c r="U128" s="14">
        <v>0</v>
      </c>
      <c r="V128" s="14">
        <f t="shared" si="72"/>
        <v>0</v>
      </c>
      <c r="W128" s="14">
        <v>2</v>
      </c>
      <c r="X128" s="14">
        <v>2670</v>
      </c>
      <c r="Y128" s="14">
        <f t="shared" si="73"/>
        <v>1335</v>
      </c>
      <c r="Z128" s="14">
        <v>0</v>
      </c>
      <c r="AA128" s="14">
        <v>0</v>
      </c>
      <c r="AB128" s="14">
        <f t="shared" si="74"/>
        <v>0</v>
      </c>
      <c r="AC128" s="14"/>
      <c r="AD128" s="14"/>
      <c r="AE128" s="14">
        <f t="shared" si="75"/>
        <v>0</v>
      </c>
      <c r="AF128" s="14">
        <v>0</v>
      </c>
      <c r="AG128" s="14">
        <v>0</v>
      </c>
      <c r="AH128" s="14">
        <f t="shared" si="76"/>
        <v>0</v>
      </c>
      <c r="AI128" s="14"/>
      <c r="AJ128" s="14"/>
      <c r="AK128" s="14">
        <f t="shared" si="77"/>
        <v>0</v>
      </c>
      <c r="AL128" s="14"/>
      <c r="AM128" s="14"/>
      <c r="AN128" s="14">
        <f t="shared" si="78"/>
        <v>0</v>
      </c>
      <c r="AO128" s="14"/>
      <c r="AP128" s="14"/>
      <c r="AQ128" s="14">
        <f t="shared" si="79"/>
        <v>0</v>
      </c>
      <c r="AR128" s="16">
        <f t="shared" si="80"/>
        <v>4</v>
      </c>
      <c r="AS128" s="16">
        <f t="shared" si="80"/>
        <v>3195</v>
      </c>
      <c r="AT128" s="16">
        <f t="shared" si="81"/>
        <v>798.75</v>
      </c>
      <c r="AX128" s="23"/>
      <c r="AZ128" s="23"/>
    </row>
    <row r="129" spans="1:53" hidden="1" x14ac:dyDescent="0.25">
      <c r="A129" s="19" t="s">
        <v>25</v>
      </c>
      <c r="B129" s="13">
        <v>2</v>
      </c>
      <c r="C129" s="13">
        <v>120</v>
      </c>
      <c r="D129" s="13">
        <f t="shared" si="66"/>
        <v>60</v>
      </c>
      <c r="E129" s="13">
        <v>0</v>
      </c>
      <c r="F129" s="13">
        <v>0</v>
      </c>
      <c r="G129" s="13">
        <f t="shared" si="67"/>
        <v>0</v>
      </c>
      <c r="H129" s="14">
        <v>1</v>
      </c>
      <c r="I129" s="14">
        <v>50</v>
      </c>
      <c r="J129" s="14">
        <f t="shared" si="68"/>
        <v>50</v>
      </c>
      <c r="K129" s="14">
        <v>0</v>
      </c>
      <c r="L129" s="14">
        <v>0</v>
      </c>
      <c r="M129" s="14">
        <f t="shared" si="69"/>
        <v>0</v>
      </c>
      <c r="N129" s="14"/>
      <c r="O129" s="14"/>
      <c r="P129" s="14">
        <f t="shared" si="70"/>
        <v>0</v>
      </c>
      <c r="Q129" s="14">
        <v>0</v>
      </c>
      <c r="R129" s="14">
        <v>0</v>
      </c>
      <c r="S129" s="14">
        <f t="shared" si="71"/>
        <v>0</v>
      </c>
      <c r="T129" s="14">
        <v>0</v>
      </c>
      <c r="U129" s="14">
        <v>0</v>
      </c>
      <c r="V129" s="14">
        <f t="shared" si="72"/>
        <v>0</v>
      </c>
      <c r="W129" s="14">
        <v>0</v>
      </c>
      <c r="X129" s="14">
        <v>0</v>
      </c>
      <c r="Y129" s="14">
        <f t="shared" si="73"/>
        <v>0</v>
      </c>
      <c r="Z129" s="14">
        <v>0</v>
      </c>
      <c r="AA129" s="14">
        <v>0</v>
      </c>
      <c r="AB129" s="14">
        <f t="shared" si="74"/>
        <v>0</v>
      </c>
      <c r="AC129" s="14"/>
      <c r="AD129" s="14"/>
      <c r="AE129" s="14">
        <f t="shared" si="75"/>
        <v>0</v>
      </c>
      <c r="AF129" s="14">
        <v>0</v>
      </c>
      <c r="AG129" s="14">
        <v>0</v>
      </c>
      <c r="AH129" s="14">
        <f t="shared" si="76"/>
        <v>0</v>
      </c>
      <c r="AI129" s="14"/>
      <c r="AJ129" s="14"/>
      <c r="AK129" s="14">
        <f t="shared" si="77"/>
        <v>0</v>
      </c>
      <c r="AL129" s="14"/>
      <c r="AM129" s="14"/>
      <c r="AN129" s="14">
        <f t="shared" si="78"/>
        <v>0</v>
      </c>
      <c r="AO129" s="14"/>
      <c r="AP129" s="14"/>
      <c r="AQ129" s="14">
        <f t="shared" si="79"/>
        <v>0</v>
      </c>
      <c r="AR129" s="16">
        <f t="shared" si="80"/>
        <v>1</v>
      </c>
      <c r="AS129" s="16">
        <f t="shared" si="80"/>
        <v>50</v>
      </c>
      <c r="AT129" s="16">
        <f t="shared" si="81"/>
        <v>50</v>
      </c>
    </row>
    <row r="130" spans="1:53" x14ac:dyDescent="0.25">
      <c r="A130" s="19" t="s">
        <v>121</v>
      </c>
      <c r="B130" s="13">
        <v>13</v>
      </c>
      <c r="C130" s="13">
        <v>14376</v>
      </c>
      <c r="D130" s="13">
        <f t="shared" si="66"/>
        <v>1105.8461538461538</v>
      </c>
      <c r="E130" s="13">
        <v>0</v>
      </c>
      <c r="F130" s="13">
        <v>0</v>
      </c>
      <c r="G130" s="13">
        <f t="shared" si="67"/>
        <v>0</v>
      </c>
      <c r="H130" s="14">
        <v>1</v>
      </c>
      <c r="I130" s="14">
        <v>750</v>
      </c>
      <c r="J130" s="14">
        <f t="shared" si="68"/>
        <v>750</v>
      </c>
      <c r="K130" s="14">
        <v>2</v>
      </c>
      <c r="L130" s="14">
        <v>1450</v>
      </c>
      <c r="M130" s="14">
        <f t="shared" si="69"/>
        <v>725</v>
      </c>
      <c r="N130" s="14">
        <v>1</v>
      </c>
      <c r="O130" s="14">
        <v>513</v>
      </c>
      <c r="P130" s="14">
        <f t="shared" si="70"/>
        <v>513</v>
      </c>
      <c r="Q130" s="14">
        <v>2</v>
      </c>
      <c r="R130" s="14">
        <v>1000</v>
      </c>
      <c r="S130" s="14">
        <f t="shared" si="71"/>
        <v>500</v>
      </c>
      <c r="T130" s="14">
        <v>2</v>
      </c>
      <c r="U130" s="14">
        <v>2620</v>
      </c>
      <c r="V130" s="14">
        <f t="shared" si="72"/>
        <v>1310</v>
      </c>
      <c r="W130" s="14">
        <v>1</v>
      </c>
      <c r="X130" s="14">
        <v>1550</v>
      </c>
      <c r="Y130" s="14">
        <f t="shared" si="73"/>
        <v>1550</v>
      </c>
      <c r="Z130" s="14">
        <v>3</v>
      </c>
      <c r="AA130" s="14">
        <v>3730</v>
      </c>
      <c r="AB130" s="14">
        <f t="shared" si="74"/>
        <v>1243.3333333333333</v>
      </c>
      <c r="AC130" s="14"/>
      <c r="AD130" s="14"/>
      <c r="AE130" s="14">
        <f t="shared" si="75"/>
        <v>0</v>
      </c>
      <c r="AF130" s="14">
        <v>0</v>
      </c>
      <c r="AG130" s="14">
        <v>0</v>
      </c>
      <c r="AH130" s="14">
        <f t="shared" si="76"/>
        <v>0</v>
      </c>
      <c r="AI130" s="14"/>
      <c r="AJ130" s="14"/>
      <c r="AK130" s="14">
        <f t="shared" si="77"/>
        <v>0</v>
      </c>
      <c r="AL130" s="14"/>
      <c r="AM130" s="14"/>
      <c r="AN130" s="14">
        <f t="shared" si="78"/>
        <v>0</v>
      </c>
      <c r="AO130" s="14"/>
      <c r="AP130" s="14"/>
      <c r="AQ130" s="14">
        <f t="shared" si="79"/>
        <v>0</v>
      </c>
      <c r="AR130" s="16">
        <f t="shared" si="80"/>
        <v>12</v>
      </c>
      <c r="AS130" s="16">
        <f t="shared" si="80"/>
        <v>11613</v>
      </c>
      <c r="AT130" s="16">
        <f t="shared" si="81"/>
        <v>967.75</v>
      </c>
      <c r="AV130" s="23">
        <f>(M130-J130)/J130*100</f>
        <v>-3.3333333333333335</v>
      </c>
      <c r="AW130" s="22">
        <f>(P130-M130)/M130*100</f>
        <v>-29.241379310344829</v>
      </c>
      <c r="AX130" s="23">
        <f>(S130-P130)/P130*100</f>
        <v>-2.53411306042885</v>
      </c>
      <c r="AY130" s="23">
        <f>(V130-S130)/S130*100</f>
        <v>162</v>
      </c>
      <c r="AZ130" s="23">
        <f>(Y130-V130)/V130*100</f>
        <v>18.320610687022899</v>
      </c>
      <c r="BA130" s="23">
        <f>(AB130-Y130)/Y130*100</f>
        <v>-19.784946236559144</v>
      </c>
    </row>
    <row r="131" spans="1:53" hidden="1" x14ac:dyDescent="0.25">
      <c r="A131" s="19" t="s">
        <v>122</v>
      </c>
      <c r="B131" s="13">
        <v>2</v>
      </c>
      <c r="C131" s="13">
        <v>2695</v>
      </c>
      <c r="D131" s="13">
        <f t="shared" si="66"/>
        <v>1347.5</v>
      </c>
      <c r="E131" s="13">
        <v>0</v>
      </c>
      <c r="F131" s="13">
        <v>0</v>
      </c>
      <c r="G131" s="13">
        <f t="shared" si="67"/>
        <v>0</v>
      </c>
      <c r="H131" s="14">
        <v>0</v>
      </c>
      <c r="I131" s="14">
        <v>0</v>
      </c>
      <c r="J131" s="14">
        <f t="shared" si="68"/>
        <v>0</v>
      </c>
      <c r="K131" s="14">
        <v>0</v>
      </c>
      <c r="L131" s="14">
        <v>0</v>
      </c>
      <c r="M131" s="14">
        <f t="shared" si="69"/>
        <v>0</v>
      </c>
      <c r="N131" s="14"/>
      <c r="O131" s="14"/>
      <c r="P131" s="14">
        <f t="shared" si="70"/>
        <v>0</v>
      </c>
      <c r="Q131" s="14">
        <v>0</v>
      </c>
      <c r="R131" s="14">
        <v>0</v>
      </c>
      <c r="S131" s="14">
        <f t="shared" si="71"/>
        <v>0</v>
      </c>
      <c r="T131" s="14">
        <v>0</v>
      </c>
      <c r="U131" s="14">
        <v>0</v>
      </c>
      <c r="V131" s="14">
        <f t="shared" si="72"/>
        <v>0</v>
      </c>
      <c r="W131" s="14">
        <v>0</v>
      </c>
      <c r="X131" s="14">
        <v>0</v>
      </c>
      <c r="Y131" s="14">
        <f t="shared" si="73"/>
        <v>0</v>
      </c>
      <c r="Z131" s="14">
        <v>0</v>
      </c>
      <c r="AA131" s="14">
        <v>0</v>
      </c>
      <c r="AB131" s="14">
        <f t="shared" si="74"/>
        <v>0</v>
      </c>
      <c r="AC131" s="14"/>
      <c r="AD131" s="14"/>
      <c r="AE131" s="14">
        <f t="shared" si="75"/>
        <v>0</v>
      </c>
      <c r="AF131" s="14">
        <v>0</v>
      </c>
      <c r="AG131" s="14">
        <v>0</v>
      </c>
      <c r="AH131" s="14">
        <f t="shared" si="76"/>
        <v>0</v>
      </c>
      <c r="AI131" s="14"/>
      <c r="AJ131" s="14"/>
      <c r="AK131" s="14">
        <f t="shared" si="77"/>
        <v>0</v>
      </c>
      <c r="AL131" s="14"/>
      <c r="AM131" s="14"/>
      <c r="AN131" s="14">
        <f t="shared" si="78"/>
        <v>0</v>
      </c>
      <c r="AO131" s="14"/>
      <c r="AP131" s="14"/>
      <c r="AQ131" s="14">
        <f t="shared" si="79"/>
        <v>0</v>
      </c>
      <c r="AR131" s="16">
        <f t="shared" si="80"/>
        <v>0</v>
      </c>
      <c r="AS131" s="16">
        <f t="shared" si="80"/>
        <v>0</v>
      </c>
      <c r="AT131" s="16">
        <f t="shared" si="81"/>
        <v>0</v>
      </c>
    </row>
    <row r="132" spans="1:53" hidden="1" x14ac:dyDescent="0.25">
      <c r="A132" s="19" t="s">
        <v>99</v>
      </c>
      <c r="B132" s="13">
        <v>4</v>
      </c>
      <c r="C132" s="13">
        <v>2600</v>
      </c>
      <c r="D132" s="13">
        <f t="shared" si="66"/>
        <v>650</v>
      </c>
      <c r="E132" s="13">
        <v>0</v>
      </c>
      <c r="F132" s="13">
        <v>0</v>
      </c>
      <c r="G132" s="13">
        <f t="shared" si="67"/>
        <v>0</v>
      </c>
      <c r="H132" s="14">
        <v>0</v>
      </c>
      <c r="I132" s="14">
        <v>0</v>
      </c>
      <c r="J132" s="14">
        <f t="shared" si="68"/>
        <v>0</v>
      </c>
      <c r="K132" s="14">
        <v>0</v>
      </c>
      <c r="L132" s="14">
        <v>0</v>
      </c>
      <c r="M132" s="14">
        <f t="shared" si="69"/>
        <v>0</v>
      </c>
      <c r="N132" s="14"/>
      <c r="O132" s="14"/>
      <c r="P132" s="14">
        <f t="shared" si="70"/>
        <v>0</v>
      </c>
      <c r="Q132" s="14">
        <v>0</v>
      </c>
      <c r="R132" s="14">
        <v>0</v>
      </c>
      <c r="S132" s="14">
        <f t="shared" si="71"/>
        <v>0</v>
      </c>
      <c r="T132" s="14">
        <v>0</v>
      </c>
      <c r="U132" s="14">
        <v>0</v>
      </c>
      <c r="V132" s="14">
        <f t="shared" si="72"/>
        <v>0</v>
      </c>
      <c r="W132" s="14">
        <v>0</v>
      </c>
      <c r="X132" s="14">
        <v>0</v>
      </c>
      <c r="Y132" s="14">
        <f t="shared" si="73"/>
        <v>0</v>
      </c>
      <c r="Z132" s="14">
        <v>0</v>
      </c>
      <c r="AA132" s="14">
        <v>0</v>
      </c>
      <c r="AB132" s="14">
        <f t="shared" si="74"/>
        <v>0</v>
      </c>
      <c r="AC132" s="14"/>
      <c r="AD132" s="14"/>
      <c r="AE132" s="14">
        <f t="shared" si="75"/>
        <v>0</v>
      </c>
      <c r="AF132" s="14">
        <v>0</v>
      </c>
      <c r="AG132" s="14">
        <v>0</v>
      </c>
      <c r="AH132" s="14">
        <f t="shared" si="76"/>
        <v>0</v>
      </c>
      <c r="AI132" s="14"/>
      <c r="AJ132" s="14"/>
      <c r="AK132" s="14">
        <f t="shared" si="77"/>
        <v>0</v>
      </c>
      <c r="AL132" s="14"/>
      <c r="AM132" s="14"/>
      <c r="AN132" s="14">
        <f t="shared" si="78"/>
        <v>0</v>
      </c>
      <c r="AO132" s="14"/>
      <c r="AP132" s="14"/>
      <c r="AQ132" s="14">
        <f t="shared" si="79"/>
        <v>0</v>
      </c>
      <c r="AR132" s="16">
        <f t="shared" si="80"/>
        <v>0</v>
      </c>
      <c r="AS132" s="16">
        <f t="shared" si="80"/>
        <v>0</v>
      </c>
      <c r="AT132" s="16">
        <f t="shared" si="81"/>
        <v>0</v>
      </c>
    </row>
    <row r="133" spans="1:53" hidden="1" x14ac:dyDescent="0.25">
      <c r="A133" s="21" t="s">
        <v>55</v>
      </c>
      <c r="B133" s="13">
        <v>221</v>
      </c>
      <c r="C133" s="13">
        <v>136730</v>
      </c>
      <c r="D133" s="13">
        <f>IF(C133,C133/B133,0)</f>
        <v>618.68778280542983</v>
      </c>
      <c r="E133" s="13">
        <v>88</v>
      </c>
      <c r="F133" s="13">
        <v>47680</v>
      </c>
      <c r="G133" s="13">
        <f>IF(F133,F133/E133,0)</f>
        <v>541.81818181818187</v>
      </c>
      <c r="H133" s="14">
        <v>0</v>
      </c>
      <c r="I133" s="14">
        <v>0</v>
      </c>
      <c r="J133" s="14">
        <f>IF(I133,I133/H133,0)</f>
        <v>0</v>
      </c>
      <c r="K133" s="14">
        <v>40</v>
      </c>
      <c r="L133" s="14">
        <v>16210</v>
      </c>
      <c r="M133" s="14">
        <f>IF(L133,L133/K133,0)</f>
        <v>405.25</v>
      </c>
      <c r="N133" s="14">
        <v>11</v>
      </c>
      <c r="O133" s="14">
        <v>4620</v>
      </c>
      <c r="P133" s="14">
        <f>IF(O133,O133/N133,0)</f>
        <v>420</v>
      </c>
      <c r="Q133" s="14">
        <v>10</v>
      </c>
      <c r="R133" s="14">
        <v>4000</v>
      </c>
      <c r="S133" s="14">
        <f>IF(R133,R133/Q133,0)</f>
        <v>400</v>
      </c>
      <c r="T133" s="14">
        <v>30</v>
      </c>
      <c r="U133" s="14">
        <v>11320</v>
      </c>
      <c r="V133" s="14">
        <f>IF(U133,U133/T133,0)</f>
        <v>377.33333333333331</v>
      </c>
      <c r="W133" s="14">
        <v>37</v>
      </c>
      <c r="X133" s="14">
        <v>13875</v>
      </c>
      <c r="Y133" s="14">
        <f>IF(X133,X133/W133,0)</f>
        <v>375</v>
      </c>
      <c r="Z133" s="14">
        <v>33</v>
      </c>
      <c r="AA133" s="14">
        <v>12975</v>
      </c>
      <c r="AB133" s="14">
        <f>IF(AA133,AA133/Z133,0)</f>
        <v>393.18181818181819</v>
      </c>
      <c r="AC133" s="14">
        <v>0</v>
      </c>
      <c r="AD133" s="14">
        <v>0</v>
      </c>
      <c r="AE133" s="14">
        <f>IF(AD133,AD133/AC133,0)</f>
        <v>0</v>
      </c>
      <c r="AF133" s="14">
        <v>0</v>
      </c>
      <c r="AG133" s="14">
        <v>0</v>
      </c>
      <c r="AH133" s="14">
        <f>IF(AG133,AG133/AF133,0)</f>
        <v>0</v>
      </c>
      <c r="AI133" s="14">
        <v>0</v>
      </c>
      <c r="AJ133" s="14">
        <v>0</v>
      </c>
      <c r="AK133" s="14">
        <f>IF(AJ133,AJ133/AI133,0)</f>
        <v>0</v>
      </c>
      <c r="AL133" s="14">
        <v>0</v>
      </c>
      <c r="AM133" s="14">
        <v>0</v>
      </c>
      <c r="AN133" s="14">
        <f>IF(AM133,AM133/AL133,0)</f>
        <v>0</v>
      </c>
      <c r="AO133" s="14">
        <v>0</v>
      </c>
      <c r="AP133" s="14">
        <v>0</v>
      </c>
      <c r="AQ133" s="14">
        <f>IF(AP133,AP133/AO133,0)</f>
        <v>0</v>
      </c>
      <c r="AR133" s="16">
        <f>H133+K133+N133+Q133+T133+W133+Z133+AC133+AF133+AI133+AL133+AO133</f>
        <v>161</v>
      </c>
      <c r="AS133" s="16">
        <f>I133+L133+O133+R133+U133+X133+AA133+AD133+AG133+AJ133+AM133+AP133</f>
        <v>63000</v>
      </c>
      <c r="AT133" s="16">
        <f>IF(AS133,AS133/AR133,0)</f>
        <v>391.30434782608694</v>
      </c>
      <c r="AV133" s="23"/>
      <c r="AW133" s="22">
        <f>(P133-M133)/M133*100</f>
        <v>3.639728562615669</v>
      </c>
      <c r="AX133" s="23">
        <f>(S133-P133)/P133*100</f>
        <v>-4.7619047619047619</v>
      </c>
      <c r="AY133" s="23">
        <f>(V133-S133)/S133*100</f>
        <v>-5.6666666666666714</v>
      </c>
      <c r="AZ133" s="23">
        <f>(Y133-V133)/V133*100</f>
        <v>-0.61837455830388199</v>
      </c>
      <c r="BA133" s="23">
        <f>(AB133-Y133)/Y133*100</f>
        <v>4.8484848484848495</v>
      </c>
    </row>
    <row r="134" spans="1:53" hidden="1" x14ac:dyDescent="0.25">
      <c r="A134" s="21" t="s">
        <v>11</v>
      </c>
      <c r="B134" s="13">
        <v>1</v>
      </c>
      <c r="C134" s="13">
        <v>735</v>
      </c>
      <c r="D134" s="13">
        <f t="shared" ref="D134:D138" si="93">IF(C134,C134/B134,0)</f>
        <v>735</v>
      </c>
      <c r="E134" s="13">
        <v>0</v>
      </c>
      <c r="F134" s="13">
        <v>0</v>
      </c>
      <c r="G134" s="13">
        <f t="shared" ref="G134:G138" si="94">IF(F134,F134/E134,0)</f>
        <v>0</v>
      </c>
      <c r="H134" s="14">
        <v>0</v>
      </c>
      <c r="I134" s="14">
        <v>0</v>
      </c>
      <c r="J134" s="14">
        <f>IF(I134,I134/H134,0)</f>
        <v>0</v>
      </c>
      <c r="K134" s="14">
        <v>0</v>
      </c>
      <c r="L134" s="14">
        <v>0</v>
      </c>
      <c r="M134" s="14">
        <f>IF(L134,L134/K134,0)</f>
        <v>0</v>
      </c>
      <c r="N134" s="14">
        <v>0</v>
      </c>
      <c r="O134" s="14">
        <v>0</v>
      </c>
      <c r="P134" s="14">
        <f>IF(O134,O134/N134,0)</f>
        <v>0</v>
      </c>
      <c r="Q134" s="14">
        <v>0</v>
      </c>
      <c r="R134" s="14">
        <v>0</v>
      </c>
      <c r="S134" s="14">
        <f>IF(R134,R134/Q134,0)</f>
        <v>0</v>
      </c>
      <c r="T134" s="14">
        <v>0</v>
      </c>
      <c r="U134" s="14">
        <v>0</v>
      </c>
      <c r="V134" s="14">
        <f>IF(U134,U134/T134,0)</f>
        <v>0</v>
      </c>
      <c r="W134" s="14">
        <v>0</v>
      </c>
      <c r="X134" s="14">
        <v>0</v>
      </c>
      <c r="Y134" s="14">
        <f>IF(X134,X134/W134,0)</f>
        <v>0</v>
      </c>
      <c r="Z134" s="14">
        <v>0</v>
      </c>
      <c r="AA134" s="14">
        <v>0</v>
      </c>
      <c r="AB134" s="14">
        <f>IF(AA134,AA134/Z134,0)</f>
        <v>0</v>
      </c>
      <c r="AC134" s="14">
        <v>0</v>
      </c>
      <c r="AD134" s="14">
        <v>0</v>
      </c>
      <c r="AE134" s="14">
        <f>IF(AD134,AD134/AC134,0)</f>
        <v>0</v>
      </c>
      <c r="AF134" s="14">
        <v>0</v>
      </c>
      <c r="AG134" s="14">
        <v>0</v>
      </c>
      <c r="AH134" s="14">
        <f>IF(AG134,AG134/AF134,0)</f>
        <v>0</v>
      </c>
      <c r="AI134" s="14">
        <v>0</v>
      </c>
      <c r="AJ134" s="14">
        <v>0</v>
      </c>
      <c r="AK134" s="14">
        <f>IF(AJ134,AJ134/AI134,0)</f>
        <v>0</v>
      </c>
      <c r="AL134" s="14">
        <v>0</v>
      </c>
      <c r="AM134" s="14">
        <v>0</v>
      </c>
      <c r="AN134" s="14">
        <f>IF(AM134,AM134/AL134,0)</f>
        <v>0</v>
      </c>
      <c r="AO134" s="14">
        <v>0</v>
      </c>
      <c r="AP134" s="14">
        <v>0</v>
      </c>
      <c r="AQ134" s="14">
        <f>IF(AP134,AP134/AO134,0)</f>
        <v>0</v>
      </c>
      <c r="AR134" s="16">
        <f t="shared" ref="AR134:AS138" si="95">H134+K134+N134+Q134+T134+W134+Z134+AC134+AF134+AI134+AL134+AO134</f>
        <v>0</v>
      </c>
      <c r="AS134" s="16">
        <f t="shared" si="95"/>
        <v>0</v>
      </c>
      <c r="AT134" s="16">
        <f t="shared" ref="AT134:AT138" si="96">IF(AS134,AS134/AR134,0)</f>
        <v>0</v>
      </c>
    </row>
    <row r="135" spans="1:53" hidden="1" x14ac:dyDescent="0.25">
      <c r="A135" s="21" t="s">
        <v>75</v>
      </c>
      <c r="B135" s="13">
        <v>16</v>
      </c>
      <c r="C135" s="13">
        <v>7760</v>
      </c>
      <c r="D135" s="13">
        <f t="shared" si="93"/>
        <v>485</v>
      </c>
      <c r="E135" s="13">
        <v>1</v>
      </c>
      <c r="F135" s="13">
        <v>400</v>
      </c>
      <c r="G135" s="13">
        <f t="shared" si="94"/>
        <v>400</v>
      </c>
      <c r="H135" s="14">
        <v>0</v>
      </c>
      <c r="I135" s="14">
        <v>0</v>
      </c>
      <c r="J135" s="14">
        <f t="shared" ref="J135:J138" si="97">IF(I135,I135/H135,0)</f>
        <v>0</v>
      </c>
      <c r="K135" s="14">
        <v>1</v>
      </c>
      <c r="L135" s="14">
        <v>375</v>
      </c>
      <c r="M135" s="14">
        <f t="shared" ref="M135:M138" si="98">IF(L135,L135/K135,0)</f>
        <v>375</v>
      </c>
      <c r="N135" s="14">
        <v>0</v>
      </c>
      <c r="O135" s="14">
        <v>0</v>
      </c>
      <c r="P135" s="14">
        <f t="shared" ref="P135:P138" si="99">IF(O135,O135/N135,0)</f>
        <v>0</v>
      </c>
      <c r="Q135" s="14">
        <v>0</v>
      </c>
      <c r="R135" s="14">
        <v>0</v>
      </c>
      <c r="S135" s="14">
        <f t="shared" ref="S135:S138" si="100">IF(R135,R135/Q135,0)</f>
        <v>0</v>
      </c>
      <c r="T135" s="14">
        <v>0</v>
      </c>
      <c r="U135" s="14">
        <v>0</v>
      </c>
      <c r="V135" s="14">
        <f t="shared" ref="V135:V138" si="101">IF(U135,U135/T135,0)</f>
        <v>0</v>
      </c>
      <c r="W135" s="14">
        <v>0</v>
      </c>
      <c r="X135" s="14">
        <v>0</v>
      </c>
      <c r="Y135" s="14">
        <f t="shared" ref="Y135:Y138" si="102">IF(X135,X135/W135,0)</f>
        <v>0</v>
      </c>
      <c r="Z135" s="14">
        <v>0</v>
      </c>
      <c r="AA135" s="14">
        <v>0</v>
      </c>
      <c r="AB135" s="14">
        <f t="shared" ref="AB135:AB138" si="103">IF(AA135,AA135/Z135,0)</f>
        <v>0</v>
      </c>
      <c r="AC135" s="14">
        <v>0</v>
      </c>
      <c r="AD135" s="14">
        <v>0</v>
      </c>
      <c r="AE135" s="14">
        <f t="shared" ref="AE135:AE138" si="104">IF(AD135,AD135/AC135,0)</f>
        <v>0</v>
      </c>
      <c r="AF135" s="14">
        <v>0</v>
      </c>
      <c r="AG135" s="14">
        <v>0</v>
      </c>
      <c r="AH135" s="14">
        <f t="shared" ref="AH135:AH138" si="105">IF(AG135,AG135/AF135,0)</f>
        <v>0</v>
      </c>
      <c r="AI135" s="14">
        <v>0</v>
      </c>
      <c r="AJ135" s="14">
        <v>0</v>
      </c>
      <c r="AK135" s="14">
        <f t="shared" ref="AK135:AK138" si="106">IF(AJ135,AJ135/AI135,0)</f>
        <v>0</v>
      </c>
      <c r="AL135" s="14">
        <v>0</v>
      </c>
      <c r="AM135" s="14">
        <v>0</v>
      </c>
      <c r="AN135" s="14">
        <f t="shared" ref="AN135:AN138" si="107">IF(AM135,AM135/AL135,0)</f>
        <v>0</v>
      </c>
      <c r="AO135" s="14">
        <v>0</v>
      </c>
      <c r="AP135" s="14">
        <v>0</v>
      </c>
      <c r="AQ135" s="14">
        <f t="shared" ref="AQ135:AQ138" si="108">IF(AP135,AP135/AO135,0)</f>
        <v>0</v>
      </c>
      <c r="AR135" s="16">
        <f t="shared" si="95"/>
        <v>1</v>
      </c>
      <c r="AS135" s="16">
        <f t="shared" si="95"/>
        <v>375</v>
      </c>
      <c r="AT135" s="16">
        <f t="shared" si="96"/>
        <v>375</v>
      </c>
      <c r="AV135" s="23"/>
    </row>
    <row r="136" spans="1:53" hidden="1" x14ac:dyDescent="0.25">
      <c r="A136" s="21" t="s">
        <v>73</v>
      </c>
      <c r="B136" s="13">
        <v>2</v>
      </c>
      <c r="C136" s="13">
        <v>2416</v>
      </c>
      <c r="D136" s="13">
        <f t="shared" si="93"/>
        <v>1208</v>
      </c>
      <c r="E136" s="13">
        <v>0</v>
      </c>
      <c r="F136" s="13">
        <v>0</v>
      </c>
      <c r="G136" s="13">
        <f t="shared" si="94"/>
        <v>0</v>
      </c>
      <c r="H136" s="14">
        <v>0</v>
      </c>
      <c r="I136" s="14">
        <v>0</v>
      </c>
      <c r="J136" s="14">
        <f t="shared" si="97"/>
        <v>0</v>
      </c>
      <c r="K136" s="14">
        <v>0</v>
      </c>
      <c r="L136" s="14">
        <v>0</v>
      </c>
      <c r="M136" s="14">
        <f t="shared" si="98"/>
        <v>0</v>
      </c>
      <c r="N136" s="14">
        <v>0</v>
      </c>
      <c r="O136" s="14">
        <v>0</v>
      </c>
      <c r="P136" s="14">
        <f t="shared" si="99"/>
        <v>0</v>
      </c>
      <c r="Q136" s="14">
        <v>1</v>
      </c>
      <c r="R136" s="14">
        <v>500</v>
      </c>
      <c r="S136" s="14">
        <f t="shared" si="100"/>
        <v>500</v>
      </c>
      <c r="T136" s="14">
        <v>0</v>
      </c>
      <c r="U136" s="14">
        <v>0</v>
      </c>
      <c r="V136" s="14">
        <f t="shared" si="101"/>
        <v>0</v>
      </c>
      <c r="W136" s="14">
        <v>1</v>
      </c>
      <c r="X136" s="14">
        <v>1225</v>
      </c>
      <c r="Y136" s="14">
        <f t="shared" si="102"/>
        <v>1225</v>
      </c>
      <c r="Z136" s="14">
        <v>1</v>
      </c>
      <c r="AA136" s="14">
        <v>1050</v>
      </c>
      <c r="AB136" s="14">
        <f t="shared" si="103"/>
        <v>1050</v>
      </c>
      <c r="AC136" s="14">
        <v>0</v>
      </c>
      <c r="AD136" s="14">
        <v>0</v>
      </c>
      <c r="AE136" s="14">
        <f t="shared" si="104"/>
        <v>0</v>
      </c>
      <c r="AF136" s="14">
        <v>0</v>
      </c>
      <c r="AG136" s="14">
        <v>0</v>
      </c>
      <c r="AH136" s="14">
        <f t="shared" si="105"/>
        <v>0</v>
      </c>
      <c r="AI136" s="14">
        <v>0</v>
      </c>
      <c r="AJ136" s="14">
        <v>0</v>
      </c>
      <c r="AK136" s="14">
        <f t="shared" si="106"/>
        <v>0</v>
      </c>
      <c r="AL136" s="14">
        <v>0</v>
      </c>
      <c r="AM136" s="14">
        <v>0</v>
      </c>
      <c r="AN136" s="14">
        <f t="shared" si="107"/>
        <v>0</v>
      </c>
      <c r="AO136" s="14">
        <v>0</v>
      </c>
      <c r="AP136" s="14">
        <v>0</v>
      </c>
      <c r="AQ136" s="14">
        <f t="shared" si="108"/>
        <v>0</v>
      </c>
      <c r="AR136" s="16">
        <f t="shared" si="95"/>
        <v>3</v>
      </c>
      <c r="AS136" s="16">
        <f t="shared" si="95"/>
        <v>2775</v>
      </c>
      <c r="AT136" s="16">
        <f t="shared" si="96"/>
        <v>925</v>
      </c>
      <c r="AX136" s="23"/>
      <c r="AZ136" s="23"/>
      <c r="BA136" s="23">
        <f>(AB136-Y136)/Y136*100</f>
        <v>-14.285714285714285</v>
      </c>
    </row>
    <row r="137" spans="1:53" hidden="1" x14ac:dyDescent="0.25">
      <c r="A137" s="21" t="s">
        <v>18</v>
      </c>
      <c r="B137" s="13">
        <v>0</v>
      </c>
      <c r="C137" s="13">
        <v>0</v>
      </c>
      <c r="D137" s="13">
        <f t="shared" si="93"/>
        <v>0</v>
      </c>
      <c r="E137" s="13">
        <v>0</v>
      </c>
      <c r="F137" s="13">
        <v>0</v>
      </c>
      <c r="G137" s="13">
        <f t="shared" si="94"/>
        <v>0</v>
      </c>
      <c r="H137" s="14">
        <v>0</v>
      </c>
      <c r="I137" s="14">
        <v>0</v>
      </c>
      <c r="J137" s="14">
        <f t="shared" si="97"/>
        <v>0</v>
      </c>
      <c r="K137" s="14">
        <v>0</v>
      </c>
      <c r="L137" s="14">
        <v>0</v>
      </c>
      <c r="M137" s="14">
        <f t="shared" si="98"/>
        <v>0</v>
      </c>
      <c r="N137" s="14">
        <v>0</v>
      </c>
      <c r="O137" s="14">
        <v>0</v>
      </c>
      <c r="P137" s="14">
        <f t="shared" si="99"/>
        <v>0</v>
      </c>
      <c r="Q137" s="14">
        <v>0</v>
      </c>
      <c r="R137" s="14">
        <v>0</v>
      </c>
      <c r="S137" s="14">
        <f t="shared" si="100"/>
        <v>0</v>
      </c>
      <c r="T137" s="14">
        <v>0</v>
      </c>
      <c r="U137" s="14">
        <v>0</v>
      </c>
      <c r="V137" s="14">
        <f t="shared" si="101"/>
        <v>0</v>
      </c>
      <c r="W137" s="14">
        <v>0</v>
      </c>
      <c r="X137" s="14">
        <v>0</v>
      </c>
      <c r="Y137" s="14">
        <f t="shared" si="102"/>
        <v>0</v>
      </c>
      <c r="Z137" s="14">
        <v>0</v>
      </c>
      <c r="AA137" s="14">
        <v>0</v>
      </c>
      <c r="AB137" s="14">
        <f t="shared" si="103"/>
        <v>0</v>
      </c>
      <c r="AC137" s="14">
        <v>0</v>
      </c>
      <c r="AD137" s="14">
        <v>0</v>
      </c>
      <c r="AE137" s="14">
        <f t="shared" si="104"/>
        <v>0</v>
      </c>
      <c r="AF137" s="14">
        <v>0</v>
      </c>
      <c r="AG137" s="14">
        <v>0</v>
      </c>
      <c r="AH137" s="14">
        <f t="shared" si="105"/>
        <v>0</v>
      </c>
      <c r="AI137" s="14">
        <v>0</v>
      </c>
      <c r="AJ137" s="14">
        <v>0</v>
      </c>
      <c r="AK137" s="14">
        <f t="shared" si="106"/>
        <v>0</v>
      </c>
      <c r="AL137" s="14">
        <v>0</v>
      </c>
      <c r="AM137" s="14">
        <v>0</v>
      </c>
      <c r="AN137" s="14">
        <f t="shared" si="107"/>
        <v>0</v>
      </c>
      <c r="AO137" s="14">
        <v>0</v>
      </c>
      <c r="AP137" s="14">
        <v>0</v>
      </c>
      <c r="AQ137" s="14">
        <f t="shared" si="108"/>
        <v>0</v>
      </c>
      <c r="AR137" s="16">
        <f t="shared" si="95"/>
        <v>0</v>
      </c>
      <c r="AS137" s="16">
        <f t="shared" si="95"/>
        <v>0</v>
      </c>
      <c r="AT137" s="16">
        <f t="shared" si="96"/>
        <v>0</v>
      </c>
    </row>
    <row r="138" spans="1:53" hidden="1" x14ac:dyDescent="0.25">
      <c r="A138" s="21" t="s">
        <v>101</v>
      </c>
      <c r="B138" s="13">
        <v>0</v>
      </c>
      <c r="C138" s="13">
        <v>0</v>
      </c>
      <c r="D138" s="13">
        <f t="shared" si="93"/>
        <v>0</v>
      </c>
      <c r="E138" s="13">
        <v>0</v>
      </c>
      <c r="F138" s="13">
        <v>0</v>
      </c>
      <c r="G138" s="13">
        <f t="shared" si="94"/>
        <v>0</v>
      </c>
      <c r="H138" s="14">
        <v>0</v>
      </c>
      <c r="I138" s="14">
        <v>0</v>
      </c>
      <c r="J138" s="14">
        <f t="shared" si="97"/>
        <v>0</v>
      </c>
      <c r="K138" s="14">
        <v>0</v>
      </c>
      <c r="L138" s="14">
        <v>0</v>
      </c>
      <c r="M138" s="14">
        <f t="shared" si="98"/>
        <v>0</v>
      </c>
      <c r="N138" s="14">
        <v>0</v>
      </c>
      <c r="O138" s="14">
        <v>0</v>
      </c>
      <c r="P138" s="14">
        <f t="shared" si="99"/>
        <v>0</v>
      </c>
      <c r="Q138" s="14">
        <v>0</v>
      </c>
      <c r="R138" s="14">
        <v>0</v>
      </c>
      <c r="S138" s="14">
        <f t="shared" si="100"/>
        <v>0</v>
      </c>
      <c r="T138" s="14">
        <v>0</v>
      </c>
      <c r="U138" s="14">
        <v>0</v>
      </c>
      <c r="V138" s="14">
        <f t="shared" si="101"/>
        <v>0</v>
      </c>
      <c r="W138" s="14">
        <v>0</v>
      </c>
      <c r="X138" s="14">
        <v>0</v>
      </c>
      <c r="Y138" s="14">
        <f t="shared" si="102"/>
        <v>0</v>
      </c>
      <c r="Z138" s="14">
        <v>0</v>
      </c>
      <c r="AA138" s="14">
        <v>0</v>
      </c>
      <c r="AB138" s="14">
        <f t="shared" si="103"/>
        <v>0</v>
      </c>
      <c r="AC138" s="14">
        <v>0</v>
      </c>
      <c r="AD138" s="14">
        <v>0</v>
      </c>
      <c r="AE138" s="14">
        <f t="shared" si="104"/>
        <v>0</v>
      </c>
      <c r="AF138" s="14">
        <v>0</v>
      </c>
      <c r="AG138" s="14">
        <v>0</v>
      </c>
      <c r="AH138" s="14">
        <f t="shared" si="105"/>
        <v>0</v>
      </c>
      <c r="AI138" s="14">
        <v>0</v>
      </c>
      <c r="AJ138" s="14">
        <v>0</v>
      </c>
      <c r="AK138" s="14">
        <f t="shared" si="106"/>
        <v>0</v>
      </c>
      <c r="AL138" s="14">
        <v>0</v>
      </c>
      <c r="AM138" s="14">
        <v>0</v>
      </c>
      <c r="AN138" s="14">
        <f t="shared" si="107"/>
        <v>0</v>
      </c>
      <c r="AO138" s="14">
        <v>0</v>
      </c>
      <c r="AP138" s="14">
        <v>0</v>
      </c>
      <c r="AQ138" s="14">
        <f t="shared" si="108"/>
        <v>0</v>
      </c>
      <c r="AR138" s="16">
        <f t="shared" si="95"/>
        <v>0</v>
      </c>
      <c r="AS138" s="16">
        <f t="shared" si="95"/>
        <v>0</v>
      </c>
      <c r="AT138" s="16">
        <f t="shared" si="96"/>
        <v>0</v>
      </c>
    </row>
  </sheetData>
  <autoFilter ref="A2:BA138">
    <filterColumn colId="47">
      <customFilters>
        <customFilter operator="notEqual" val=" "/>
      </customFilters>
    </filterColumn>
  </autoFilter>
  <mergeCells count="9">
    <mergeCell ref="AO1:AQ1"/>
    <mergeCell ref="AR1:AT1"/>
    <mergeCell ref="AC1:AE1"/>
    <mergeCell ref="AF1:AH1"/>
    <mergeCell ref="A1:A2"/>
    <mergeCell ref="B1:D1"/>
    <mergeCell ref="E1:G1"/>
    <mergeCell ref="AI1:AK1"/>
    <mergeCell ref="AL1:AN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19"/>
  <sheetViews>
    <sheetView tabSelected="1" workbookViewId="0">
      <selection activeCell="N10" sqref="N10"/>
    </sheetView>
  </sheetViews>
  <sheetFormatPr defaultRowHeight="15" x14ac:dyDescent="0.25"/>
  <cols>
    <col min="2" max="2" width="27.5703125" customWidth="1"/>
    <col min="8" max="8" width="9.28515625" customWidth="1"/>
    <col min="12" max="14" width="12.7109375" customWidth="1"/>
    <col min="15" max="15" width="12.85546875" customWidth="1"/>
    <col min="20" max="26" width="8.85546875" customWidth="1"/>
    <col min="36" max="36" width="7.7109375" customWidth="1"/>
  </cols>
  <sheetData>
    <row r="1" spans="2:38" x14ac:dyDescent="0.25">
      <c r="B1" s="75"/>
      <c r="C1" s="94"/>
      <c r="D1" s="94" t="s">
        <v>188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  <c r="P1" s="95" t="s">
        <v>189</v>
      </c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96" t="s">
        <v>190</v>
      </c>
      <c r="AC1" s="96"/>
      <c r="AD1" s="97"/>
      <c r="AE1" s="97"/>
      <c r="AF1" s="97"/>
      <c r="AG1" s="97"/>
      <c r="AH1" s="97"/>
      <c r="AI1" s="97"/>
    </row>
    <row r="2" spans="2:38" x14ac:dyDescent="0.25">
      <c r="B2" s="75" t="s">
        <v>191</v>
      </c>
      <c r="C2" s="98">
        <v>42461</v>
      </c>
      <c r="D2" s="98">
        <v>42491</v>
      </c>
      <c r="E2" s="98">
        <v>42522</v>
      </c>
      <c r="F2" s="98">
        <v>42552</v>
      </c>
      <c r="G2" s="98">
        <v>42583</v>
      </c>
      <c r="H2" s="98">
        <v>42614</v>
      </c>
      <c r="I2" s="98">
        <v>42644</v>
      </c>
      <c r="J2" s="98">
        <v>42675</v>
      </c>
      <c r="K2" s="98">
        <v>42705</v>
      </c>
      <c r="L2" s="98">
        <v>42736</v>
      </c>
      <c r="M2" s="98">
        <v>42767</v>
      </c>
      <c r="N2" s="98">
        <v>42795</v>
      </c>
      <c r="O2" s="99">
        <v>42461</v>
      </c>
      <c r="P2" s="99">
        <v>42491</v>
      </c>
      <c r="Q2" s="99">
        <v>42522</v>
      </c>
      <c r="R2" s="99">
        <v>42552</v>
      </c>
      <c r="S2" s="99">
        <v>42583</v>
      </c>
      <c r="T2" s="99">
        <v>42614</v>
      </c>
      <c r="U2" s="99">
        <v>42644</v>
      </c>
      <c r="V2" s="99" t="s">
        <v>238</v>
      </c>
      <c r="W2" s="99" t="s">
        <v>240</v>
      </c>
      <c r="X2" s="99">
        <v>42736</v>
      </c>
      <c r="Y2" s="99">
        <v>42767</v>
      </c>
      <c r="Z2" s="99">
        <v>42795</v>
      </c>
      <c r="AA2" s="100">
        <v>42461</v>
      </c>
      <c r="AB2" s="100">
        <v>42491</v>
      </c>
      <c r="AC2" s="100">
        <v>42522</v>
      </c>
      <c r="AD2" s="101">
        <v>42552</v>
      </c>
      <c r="AE2" s="101">
        <v>42583</v>
      </c>
      <c r="AF2" s="101">
        <v>42614</v>
      </c>
      <c r="AG2" s="101">
        <v>42644</v>
      </c>
      <c r="AH2" s="101">
        <v>42675</v>
      </c>
      <c r="AI2" s="101">
        <v>42705</v>
      </c>
      <c r="AJ2" s="101">
        <v>42736</v>
      </c>
      <c r="AK2" s="101">
        <v>42767</v>
      </c>
      <c r="AL2" s="101">
        <v>42795</v>
      </c>
    </row>
    <row r="3" spans="2:38" ht="30" x14ac:dyDescent="0.25">
      <c r="B3" s="102" t="s">
        <v>192</v>
      </c>
      <c r="C3" s="103">
        <v>16.600000000000001</v>
      </c>
      <c r="D3" s="103">
        <v>16.34</v>
      </c>
      <c r="E3" s="103">
        <v>-3.29</v>
      </c>
      <c r="F3" s="103">
        <v>27.85</v>
      </c>
      <c r="G3" s="103">
        <v>-9.6999999999999993</v>
      </c>
      <c r="H3" s="103">
        <v>17.14</v>
      </c>
      <c r="I3" s="103">
        <v>11.46</v>
      </c>
      <c r="J3" s="108">
        <f>SCI!BW2</f>
        <v>1.4091666666666924</v>
      </c>
      <c r="K3" s="108">
        <f>SCI!CE2</f>
        <v>18.107499999999959</v>
      </c>
      <c r="L3" s="108">
        <f>SCI!CL2</f>
        <v>15.923103526409324</v>
      </c>
      <c r="M3" s="108">
        <v>-10.5</v>
      </c>
      <c r="N3" s="108">
        <v>-10.49</v>
      </c>
      <c r="O3" s="103">
        <v>9.9600000000000009</v>
      </c>
      <c r="P3" s="103">
        <v>31.7</v>
      </c>
      <c r="Q3" s="103">
        <v>2.4</v>
      </c>
      <c r="R3" s="103">
        <v>18.55</v>
      </c>
      <c r="S3" s="103">
        <v>-3.93</v>
      </c>
      <c r="T3" s="108">
        <v>14.379</v>
      </c>
      <c r="U3" s="103">
        <v>-8.52</v>
      </c>
      <c r="V3" s="103">
        <f>'World container index'!BV2</f>
        <v>12.613945041369012</v>
      </c>
      <c r="W3" s="103">
        <f>'World container index'!CC2</f>
        <v>-5.1375000000000455</v>
      </c>
      <c r="X3" s="108">
        <f>'World container index'!CK2</f>
        <v>22.966707417029031</v>
      </c>
      <c r="Y3" s="108">
        <v>-7.92</v>
      </c>
      <c r="Z3" s="108">
        <v>-12.37</v>
      </c>
      <c r="AA3" s="103">
        <v>-48.45</v>
      </c>
      <c r="AB3" s="103">
        <v>42.47</v>
      </c>
      <c r="AC3" s="103">
        <v>2.99</v>
      </c>
      <c r="AD3" s="11">
        <v>15.01</v>
      </c>
      <c r="AE3" s="11">
        <v>-24.29</v>
      </c>
      <c r="AF3" s="55">
        <v>5.7</v>
      </c>
      <c r="AG3" s="11">
        <v>7.49</v>
      </c>
      <c r="AH3" s="11">
        <f>Baltic!BW7</f>
        <v>20.46</v>
      </c>
      <c r="AI3" s="11">
        <f>Baltic!CE7</f>
        <v>19.54</v>
      </c>
      <c r="AJ3" s="11">
        <f>Baltic!CL7</f>
        <v>15.13</v>
      </c>
      <c r="AK3" s="11">
        <v>-12.65</v>
      </c>
      <c r="AL3" s="11">
        <v>-11.88</v>
      </c>
    </row>
    <row r="4" spans="2:38" x14ac:dyDescent="0.25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6"/>
      <c r="AE4" s="106"/>
    </row>
    <row r="5" spans="2:38" x14ac:dyDescent="0.25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6"/>
      <c r="AE5" s="106"/>
    </row>
    <row r="7" spans="2:38" x14ac:dyDescent="0.25">
      <c r="B7" s="11"/>
      <c r="C7" s="189" t="s">
        <v>193</v>
      </c>
      <c r="D7" s="189"/>
      <c r="E7" s="189"/>
      <c r="F7" s="189"/>
      <c r="G7" s="11"/>
      <c r="H7" s="11"/>
      <c r="I7" s="11"/>
      <c r="J7" s="11"/>
      <c r="K7" s="11"/>
      <c r="L7" s="11"/>
      <c r="M7" s="11"/>
      <c r="N7" s="11"/>
      <c r="O7" s="49"/>
    </row>
    <row r="8" spans="2:38" ht="15" customHeight="1" x14ac:dyDescent="0.25">
      <c r="B8" s="107" t="s">
        <v>191</v>
      </c>
      <c r="C8" s="107" t="s">
        <v>194</v>
      </c>
      <c r="D8" s="107" t="s">
        <v>195</v>
      </c>
      <c r="E8" s="107" t="s">
        <v>196</v>
      </c>
      <c r="F8" s="107" t="s">
        <v>197</v>
      </c>
      <c r="G8" s="107" t="s">
        <v>198</v>
      </c>
      <c r="H8" s="107" t="s">
        <v>199</v>
      </c>
      <c r="I8" s="107" t="s">
        <v>211</v>
      </c>
      <c r="J8" s="107" t="s">
        <v>239</v>
      </c>
      <c r="K8" s="107" t="s">
        <v>240</v>
      </c>
      <c r="L8" s="107" t="s">
        <v>242</v>
      </c>
      <c r="M8" s="107" t="s">
        <v>287</v>
      </c>
      <c r="N8" s="107" t="s">
        <v>288</v>
      </c>
      <c r="O8" s="107" t="s">
        <v>241</v>
      </c>
    </row>
    <row r="9" spans="2:38" ht="45" x14ac:dyDescent="0.25">
      <c r="B9" s="18" t="s">
        <v>200</v>
      </c>
      <c r="C9" s="108">
        <f t="shared" ref="C9:H9" si="0">(C3+O3+AA3)/3</f>
        <v>-7.2966666666666669</v>
      </c>
      <c r="D9" s="103">
        <f t="shared" si="0"/>
        <v>30.169999999999998</v>
      </c>
      <c r="E9" s="103">
        <f t="shared" si="0"/>
        <v>0.70000000000000007</v>
      </c>
      <c r="F9" s="108">
        <f t="shared" si="0"/>
        <v>20.470000000000002</v>
      </c>
      <c r="G9" s="11">
        <f t="shared" si="0"/>
        <v>-12.64</v>
      </c>
      <c r="H9" s="55">
        <f t="shared" si="0"/>
        <v>12.406333333333334</v>
      </c>
      <c r="I9" s="55">
        <f>(I3+U3+AG3)</f>
        <v>10.430000000000001</v>
      </c>
      <c r="J9" s="55">
        <f>(J3+V3+AH3)/3</f>
        <v>11.494370569345236</v>
      </c>
      <c r="K9" s="55">
        <f>(K3+W3+AI3)/3</f>
        <v>10.836666666666638</v>
      </c>
      <c r="L9" s="55">
        <f>(L3+X3+AJ3)/3</f>
        <v>18.006603647812785</v>
      </c>
      <c r="M9" s="183">
        <f>(M3+Y3+AK3)/3</f>
        <v>-10.356666666666667</v>
      </c>
      <c r="N9" s="183">
        <f>(N3+Z3+AL3)/3</f>
        <v>-11.58</v>
      </c>
      <c r="O9" s="49"/>
    </row>
    <row r="10" spans="2:38" ht="60" x14ac:dyDescent="0.25">
      <c r="B10" s="102" t="s">
        <v>201</v>
      </c>
      <c r="C10" s="103">
        <v>-1.81</v>
      </c>
      <c r="D10" s="103">
        <v>-14.74</v>
      </c>
      <c r="E10" s="103">
        <v>-6.7</v>
      </c>
      <c r="F10" s="103">
        <v>9</v>
      </c>
      <c r="G10" s="11">
        <v>59.53</v>
      </c>
      <c r="H10" s="11">
        <v>5.98</v>
      </c>
      <c r="I10" s="11">
        <v>0.98</v>
      </c>
      <c r="J10" s="11">
        <v>0.99</v>
      </c>
      <c r="K10" s="11">
        <v>-10.97</v>
      </c>
      <c r="L10" s="11">
        <v>4.43</v>
      </c>
      <c r="M10" s="60">
        <v>6.75</v>
      </c>
      <c r="N10" s="60">
        <v>18.52</v>
      </c>
      <c r="O10" s="49"/>
    </row>
    <row r="11" spans="2:38" x14ac:dyDescent="0.25">
      <c r="B11" s="60" t="s">
        <v>202</v>
      </c>
      <c r="C11" s="103">
        <v>5.49</v>
      </c>
      <c r="D11" s="103">
        <v>-44.91</v>
      </c>
      <c r="E11" s="103">
        <v>-7.4</v>
      </c>
      <c r="F11" s="103">
        <v>-11.47</v>
      </c>
      <c r="G11" s="11">
        <f t="shared" ref="G11:N11" si="1">G10-G9</f>
        <v>72.17</v>
      </c>
      <c r="H11" s="55">
        <f t="shared" si="1"/>
        <v>-6.4263333333333339</v>
      </c>
      <c r="I11" s="55">
        <f t="shared" si="1"/>
        <v>-9.4500000000000011</v>
      </c>
      <c r="J11" s="55">
        <f t="shared" si="1"/>
        <v>-10.504370569345236</v>
      </c>
      <c r="K11" s="55">
        <f t="shared" si="1"/>
        <v>-21.806666666666636</v>
      </c>
      <c r="L11" s="55">
        <f t="shared" si="1"/>
        <v>-13.576603647812785</v>
      </c>
      <c r="M11" s="183">
        <f t="shared" si="1"/>
        <v>17.106666666666669</v>
      </c>
      <c r="N11" s="183">
        <f t="shared" si="1"/>
        <v>30.1</v>
      </c>
      <c r="O11" s="49"/>
    </row>
    <row r="12" spans="2:38" x14ac:dyDescent="0.25">
      <c r="B12" s="11" t="s">
        <v>203</v>
      </c>
      <c r="C12" s="103">
        <v>69166</v>
      </c>
      <c r="D12" s="103">
        <v>69045</v>
      </c>
      <c r="E12" s="103">
        <v>76914</v>
      </c>
      <c r="F12" s="103">
        <v>54786</v>
      </c>
      <c r="G12" s="11">
        <v>91385</v>
      </c>
      <c r="H12" s="11">
        <v>138375</v>
      </c>
      <c r="I12" s="11">
        <v>116400</v>
      </c>
      <c r="J12" s="11">
        <f>'Freight Analysis Dec 2016'!AD139</f>
        <v>77281</v>
      </c>
      <c r="K12" s="11">
        <f>'Freight Analysis Dec 2016'!AG139</f>
        <v>118845</v>
      </c>
      <c r="L12" s="11">
        <v>167548</v>
      </c>
      <c r="M12" s="60">
        <v>142964</v>
      </c>
      <c r="N12" s="60">
        <v>150760</v>
      </c>
      <c r="O12" s="49"/>
    </row>
    <row r="13" spans="2:38" x14ac:dyDescent="0.25">
      <c r="B13" s="11" t="s">
        <v>204</v>
      </c>
      <c r="C13" s="103">
        <v>0</v>
      </c>
      <c r="D13" s="109">
        <f>(144.91*D12)/100</f>
        <v>100053.10949999999</v>
      </c>
      <c r="E13" s="103">
        <f>(107.4*E12)/100</f>
        <v>82605.635999999999</v>
      </c>
      <c r="F13" s="109">
        <f>(111.47*F12)/100</f>
        <v>61069.9542</v>
      </c>
      <c r="G13" s="11">
        <v>0</v>
      </c>
      <c r="H13" s="109">
        <f>(106.43*H12)/100</f>
        <v>147272.51250000001</v>
      </c>
      <c r="I13" s="132">
        <f>(109.45*I12)/100</f>
        <v>127399.8</v>
      </c>
      <c r="J13" s="11">
        <f>(110.5*J12)/100</f>
        <v>85395.505000000005</v>
      </c>
      <c r="K13" s="11">
        <f>(121.81*K12)/100</f>
        <v>144765.09450000001</v>
      </c>
      <c r="L13" s="55">
        <f>(113.58*L12)/100</f>
        <v>190301.0184</v>
      </c>
      <c r="M13" s="183"/>
      <c r="N13" s="183"/>
      <c r="O13" s="49"/>
    </row>
    <row r="14" spans="2:38" x14ac:dyDescent="0.25">
      <c r="B14" s="11" t="s">
        <v>205</v>
      </c>
      <c r="C14" s="103">
        <v>0</v>
      </c>
      <c r="D14" s="109">
        <f>D13-D12</f>
        <v>31008.109499999991</v>
      </c>
      <c r="E14" s="108">
        <f>E13-E12</f>
        <v>5691.6359999999986</v>
      </c>
      <c r="F14" s="109">
        <f>F13-F12</f>
        <v>6283.9542000000001</v>
      </c>
      <c r="G14" s="11">
        <v>0</v>
      </c>
      <c r="H14" s="57">
        <f>H13-H12</f>
        <v>8897.5125000000116</v>
      </c>
      <c r="I14" s="132">
        <f>I13-I12</f>
        <v>10999.800000000003</v>
      </c>
      <c r="J14" s="132">
        <f t="shared" ref="J14:K14" si="2">J13-J12</f>
        <v>8114.5050000000047</v>
      </c>
      <c r="K14" s="132">
        <f t="shared" si="2"/>
        <v>25920.094500000007</v>
      </c>
      <c r="L14" s="132">
        <f>L13-L12</f>
        <v>22753.018400000001</v>
      </c>
      <c r="M14" s="184"/>
      <c r="N14" s="184"/>
      <c r="O14" s="49"/>
    </row>
    <row r="15" spans="2:38" x14ac:dyDescent="0.25">
      <c r="B15" s="49" t="s">
        <v>206</v>
      </c>
      <c r="C15" s="103">
        <v>0</v>
      </c>
      <c r="D15" s="103">
        <f>D14*67</f>
        <v>2077543.3364999995</v>
      </c>
      <c r="E15" s="103">
        <f>E14*67</f>
        <v>381339.61199999991</v>
      </c>
      <c r="F15" s="109">
        <f>F14*67</f>
        <v>421024.9314</v>
      </c>
      <c r="G15" s="11">
        <v>0</v>
      </c>
      <c r="H15" s="11">
        <f>H14*67</f>
        <v>596133.33750000084</v>
      </c>
      <c r="I15" s="132">
        <f>I14*67</f>
        <v>736986.60000000021</v>
      </c>
      <c r="J15" s="132">
        <f t="shared" ref="J15:K15" si="3">J14*67</f>
        <v>543671.83500000031</v>
      </c>
      <c r="K15" s="132">
        <f t="shared" si="3"/>
        <v>1736646.3315000003</v>
      </c>
      <c r="L15" s="132">
        <f>L14*67</f>
        <v>1524452.2328000001</v>
      </c>
      <c r="M15" s="184"/>
      <c r="N15" s="184"/>
      <c r="O15" s="49"/>
    </row>
    <row r="16" spans="2:38" x14ac:dyDescent="0.25">
      <c r="B16" s="11" t="s">
        <v>207</v>
      </c>
      <c r="C16" s="109">
        <f>(100*C12)/105.49</f>
        <v>65566.40439852119</v>
      </c>
      <c r="D16" s="103">
        <v>0</v>
      </c>
      <c r="E16" s="103">
        <v>0</v>
      </c>
      <c r="F16" s="103">
        <v>0</v>
      </c>
      <c r="G16" s="11">
        <f>(100*G12)/172.17</f>
        <v>53078.352790846264</v>
      </c>
      <c r="H16" s="11"/>
      <c r="I16" s="132"/>
      <c r="J16" s="11"/>
      <c r="K16" s="11"/>
      <c r="L16" s="11"/>
      <c r="M16" s="185">
        <f>(100*M12)/117.11</f>
        <v>122076.6800444027</v>
      </c>
      <c r="N16" s="185">
        <f>(100*N12)/118.52</f>
        <v>127202.15997300034</v>
      </c>
      <c r="O16" s="49"/>
    </row>
    <row r="17" spans="2:15" x14ac:dyDescent="0.25">
      <c r="B17" s="11" t="s">
        <v>208</v>
      </c>
      <c r="C17" s="109">
        <f>C16-C12</f>
        <v>-3599.5956014788098</v>
      </c>
      <c r="D17" s="103">
        <v>0</v>
      </c>
      <c r="E17" s="103">
        <v>0</v>
      </c>
      <c r="F17" s="103">
        <v>0</v>
      </c>
      <c r="G17" s="11">
        <f>G16-G12</f>
        <v>-38306.647209153736</v>
      </c>
      <c r="H17" s="11"/>
      <c r="I17" s="132"/>
      <c r="J17" s="11"/>
      <c r="K17" s="11"/>
      <c r="L17" s="11"/>
      <c r="M17" s="185">
        <f>M16-M12</f>
        <v>-20887.319955597297</v>
      </c>
      <c r="N17" s="185">
        <f>N16-N12</f>
        <v>-23557.840026999664</v>
      </c>
      <c r="O17" s="49"/>
    </row>
    <row r="18" spans="2:15" x14ac:dyDescent="0.25">
      <c r="B18" s="49" t="s">
        <v>209</v>
      </c>
      <c r="C18" s="109">
        <f>C17*67</f>
        <v>-241172.90529908024</v>
      </c>
      <c r="D18" s="103">
        <v>0</v>
      </c>
      <c r="E18" s="103">
        <v>0</v>
      </c>
      <c r="F18" s="103">
        <v>0</v>
      </c>
      <c r="G18" s="11">
        <f>G17*67</f>
        <v>-2566545.3630133001</v>
      </c>
      <c r="H18" s="11"/>
      <c r="I18" s="132">
        <f>I17*67</f>
        <v>0</v>
      </c>
      <c r="J18" s="11"/>
      <c r="K18" s="11"/>
      <c r="L18" s="11"/>
      <c r="M18" s="185">
        <f>M17*67</f>
        <v>-1399450.437025019</v>
      </c>
      <c r="N18" s="185">
        <f>N17*67</f>
        <v>-1578375.2818089775</v>
      </c>
      <c r="O18" s="49"/>
    </row>
    <row r="19" spans="2:15" x14ac:dyDescent="0.25">
      <c r="B19" s="110" t="s">
        <v>210</v>
      </c>
      <c r="C19" s="111">
        <f>C18</f>
        <v>-241172.90529908024</v>
      </c>
      <c r="D19" s="112">
        <f>D15</f>
        <v>2077543.3364999995</v>
      </c>
      <c r="E19" s="112">
        <f>E15</f>
        <v>381339.61199999991</v>
      </c>
      <c r="F19" s="111">
        <f>F15</f>
        <v>421024.9314</v>
      </c>
      <c r="G19" s="75">
        <f>G18</f>
        <v>-2566545.3630133001</v>
      </c>
      <c r="H19" s="75">
        <f>H15</f>
        <v>596133.33750000084</v>
      </c>
      <c r="I19" s="75">
        <v>736987</v>
      </c>
      <c r="J19" s="133">
        <v>543672</v>
      </c>
      <c r="K19" s="133">
        <v>1736646</v>
      </c>
      <c r="L19" s="133">
        <v>1524452</v>
      </c>
      <c r="M19" s="133">
        <f>M18</f>
        <v>-1399450.437025019</v>
      </c>
      <c r="N19" s="133">
        <f>N18</f>
        <v>-1578375.2818089775</v>
      </c>
      <c r="O19" s="78">
        <f>SUM(C19:N19)</f>
        <v>2232254.2302536233</v>
      </c>
    </row>
  </sheetData>
  <mergeCells count="1">
    <mergeCell ref="C7:F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C139"/>
  <sheetViews>
    <sheetView topLeftCell="AB1" workbookViewId="0">
      <selection activeCell="BB84" sqref="BB84"/>
    </sheetView>
  </sheetViews>
  <sheetFormatPr defaultRowHeight="15" x14ac:dyDescent="0.25"/>
  <cols>
    <col min="1" max="1" width="14.28515625" bestFit="1" customWidth="1"/>
    <col min="8" max="8" width="10.28515625" hidden="1" customWidth="1"/>
    <col min="9" max="9" width="14.85546875" bestFit="1" customWidth="1"/>
    <col min="11" max="11" width="0" hidden="1" customWidth="1"/>
    <col min="12" max="12" width="15.28515625" bestFit="1" customWidth="1"/>
    <col min="14" max="14" width="0" hidden="1" customWidth="1"/>
    <col min="15" max="15" width="14.5703125" bestFit="1" customWidth="1"/>
    <col min="17" max="17" width="0" hidden="1" customWidth="1"/>
    <col min="18" max="18" width="14" bestFit="1" customWidth="1"/>
    <col min="20" max="20" width="0" hidden="1" customWidth="1"/>
    <col min="21" max="21" width="15" bestFit="1" customWidth="1"/>
    <col min="23" max="23" width="10.28515625" hidden="1" customWidth="1"/>
    <col min="24" max="24" width="14.85546875" bestFit="1" customWidth="1"/>
    <col min="26" max="26" width="0" hidden="1" customWidth="1"/>
    <col min="27" max="27" width="14.7109375" bestFit="1" customWidth="1"/>
    <col min="29" max="29" width="0" hidden="1" customWidth="1"/>
    <col min="30" max="30" width="15.140625" bestFit="1" customWidth="1"/>
    <col min="32" max="32" width="14.85546875" hidden="1" customWidth="1"/>
    <col min="33" max="34" width="14.85546875" bestFit="1" customWidth="1"/>
    <col min="35" max="35" width="9.85546875" hidden="1" customWidth="1"/>
    <col min="36" max="36" width="11.7109375" hidden="1" customWidth="1"/>
    <col min="37" max="37" width="10.7109375" hidden="1" customWidth="1"/>
    <col min="38" max="38" width="9.85546875" hidden="1" customWidth="1"/>
    <col min="39" max="39" width="11.7109375" hidden="1" customWidth="1"/>
    <col min="40" max="40" width="10.7109375" hidden="1" customWidth="1"/>
    <col min="41" max="41" width="9.85546875" hidden="1" customWidth="1"/>
    <col min="42" max="42" width="11.7109375" hidden="1" customWidth="1"/>
    <col min="43" max="43" width="10.7109375" hidden="1" customWidth="1"/>
    <col min="45" max="45" width="11.7109375" bestFit="1" customWidth="1"/>
    <col min="46" max="46" width="10.7109375" bestFit="1" customWidth="1"/>
  </cols>
  <sheetData>
    <row r="1" spans="1:55" ht="51" x14ac:dyDescent="0.25">
      <c r="A1" s="188" t="s">
        <v>0</v>
      </c>
      <c r="B1" s="188" t="s">
        <v>1</v>
      </c>
      <c r="C1" s="188"/>
      <c r="D1" s="188"/>
      <c r="E1" s="186" t="s">
        <v>33</v>
      </c>
      <c r="F1" s="186"/>
      <c r="G1" s="186"/>
      <c r="H1" s="129" t="s">
        <v>34</v>
      </c>
      <c r="I1" s="129" t="s">
        <v>34</v>
      </c>
      <c r="J1" s="129" t="s">
        <v>34</v>
      </c>
      <c r="K1" s="129" t="s">
        <v>35</v>
      </c>
      <c r="L1" s="129" t="s">
        <v>35</v>
      </c>
      <c r="M1" s="129" t="s">
        <v>35</v>
      </c>
      <c r="N1" s="129" t="s">
        <v>36</v>
      </c>
      <c r="O1" s="129" t="s">
        <v>36</v>
      </c>
      <c r="P1" s="129" t="s">
        <v>36</v>
      </c>
      <c r="Q1" s="129" t="s">
        <v>37</v>
      </c>
      <c r="R1" s="129" t="s">
        <v>37</v>
      </c>
      <c r="S1" s="129" t="s">
        <v>37</v>
      </c>
      <c r="T1" s="129" t="s">
        <v>38</v>
      </c>
      <c r="U1" s="129" t="s">
        <v>38</v>
      </c>
      <c r="V1" s="129" t="s">
        <v>38</v>
      </c>
      <c r="W1" s="129" t="s">
        <v>39</v>
      </c>
      <c r="X1" s="129" t="s">
        <v>39</v>
      </c>
      <c r="Y1" s="129" t="s">
        <v>39</v>
      </c>
      <c r="Z1" s="129" t="s">
        <v>40</v>
      </c>
      <c r="AA1" s="129" t="s">
        <v>40</v>
      </c>
      <c r="AB1" s="129" t="s">
        <v>40</v>
      </c>
      <c r="AC1" s="129" t="s">
        <v>103</v>
      </c>
      <c r="AD1" s="129" t="s">
        <v>103</v>
      </c>
      <c r="AE1" s="129" t="s">
        <v>103</v>
      </c>
      <c r="AF1" s="129" t="s">
        <v>104</v>
      </c>
      <c r="AG1" s="129" t="s">
        <v>104</v>
      </c>
      <c r="AH1" s="129" t="s">
        <v>104</v>
      </c>
      <c r="AI1" s="186" t="s">
        <v>105</v>
      </c>
      <c r="AJ1" s="186"/>
      <c r="AK1" s="186"/>
      <c r="AL1" s="186" t="s">
        <v>106</v>
      </c>
      <c r="AM1" s="186"/>
      <c r="AN1" s="186"/>
      <c r="AO1" s="186" t="s">
        <v>107</v>
      </c>
      <c r="AP1" s="186"/>
      <c r="AQ1" s="186"/>
      <c r="AR1" s="187" t="s">
        <v>41</v>
      </c>
      <c r="AS1" s="187"/>
      <c r="AT1" s="187"/>
      <c r="AU1" s="12" t="s">
        <v>42</v>
      </c>
      <c r="AV1" s="12" t="s">
        <v>43</v>
      </c>
      <c r="AW1" s="12" t="s">
        <v>44</v>
      </c>
      <c r="AX1" s="12" t="s">
        <v>45</v>
      </c>
      <c r="AY1" s="12" t="s">
        <v>46</v>
      </c>
      <c r="AZ1" s="12" t="s">
        <v>47</v>
      </c>
      <c r="BA1" s="12" t="s">
        <v>48</v>
      </c>
      <c r="BB1" s="12" t="s">
        <v>236</v>
      </c>
      <c r="BC1" s="12" t="s">
        <v>237</v>
      </c>
    </row>
    <row r="2" spans="1:55" hidden="1" x14ac:dyDescent="0.25">
      <c r="A2" s="188"/>
      <c r="B2" s="129" t="s">
        <v>2</v>
      </c>
      <c r="C2" s="129" t="s">
        <v>3</v>
      </c>
      <c r="D2" s="129" t="s">
        <v>4</v>
      </c>
      <c r="E2" s="129" t="s">
        <v>2</v>
      </c>
      <c r="F2" s="129" t="s">
        <v>3</v>
      </c>
      <c r="G2" s="129" t="s">
        <v>4</v>
      </c>
      <c r="H2" s="129" t="s">
        <v>2</v>
      </c>
      <c r="I2" s="5" t="s">
        <v>3</v>
      </c>
      <c r="J2" s="5" t="s">
        <v>4</v>
      </c>
      <c r="K2" s="129" t="s">
        <v>2</v>
      </c>
      <c r="L2" s="5" t="s">
        <v>3</v>
      </c>
      <c r="M2" s="5" t="s">
        <v>4</v>
      </c>
      <c r="N2" s="129" t="s">
        <v>2</v>
      </c>
      <c r="O2" s="5" t="s">
        <v>3</v>
      </c>
      <c r="P2" s="5" t="s">
        <v>4</v>
      </c>
      <c r="Q2" s="129" t="s">
        <v>2</v>
      </c>
      <c r="R2" s="5" t="s">
        <v>3</v>
      </c>
      <c r="S2" s="5" t="s">
        <v>4</v>
      </c>
      <c r="T2" s="129" t="s">
        <v>2</v>
      </c>
      <c r="U2" s="5" t="s">
        <v>3</v>
      </c>
      <c r="V2" s="5" t="s">
        <v>4</v>
      </c>
      <c r="W2" s="129" t="s">
        <v>2</v>
      </c>
      <c r="X2" s="5" t="s">
        <v>3</v>
      </c>
      <c r="Y2" s="5" t="s">
        <v>4</v>
      </c>
      <c r="Z2" s="129" t="s">
        <v>2</v>
      </c>
      <c r="AA2" s="5" t="s">
        <v>3</v>
      </c>
      <c r="AB2" s="5" t="s">
        <v>4</v>
      </c>
      <c r="AC2" s="129" t="s">
        <v>2</v>
      </c>
      <c r="AD2" s="5" t="s">
        <v>3</v>
      </c>
      <c r="AE2" s="5" t="s">
        <v>4</v>
      </c>
      <c r="AF2" s="129" t="s">
        <v>2</v>
      </c>
      <c r="AG2" s="5" t="s">
        <v>3</v>
      </c>
      <c r="AH2" s="5" t="s">
        <v>4</v>
      </c>
      <c r="AI2" s="129" t="s">
        <v>2</v>
      </c>
      <c r="AJ2" s="5" t="s">
        <v>3</v>
      </c>
      <c r="AK2" s="5" t="s">
        <v>4</v>
      </c>
      <c r="AL2" s="129" t="s">
        <v>2</v>
      </c>
      <c r="AM2" s="5" t="s">
        <v>3</v>
      </c>
      <c r="AN2" s="5" t="s">
        <v>4</v>
      </c>
      <c r="AO2" s="129" t="s">
        <v>2</v>
      </c>
      <c r="AP2" s="5" t="s">
        <v>3</v>
      </c>
      <c r="AQ2" s="5" t="s">
        <v>4</v>
      </c>
      <c r="AR2" s="130" t="s">
        <v>2</v>
      </c>
      <c r="AS2" s="8" t="s">
        <v>3</v>
      </c>
      <c r="AT2" s="8" t="s">
        <v>4</v>
      </c>
      <c r="AU2" s="11"/>
      <c r="AV2" s="127"/>
      <c r="AW2" s="11"/>
      <c r="AX2" s="127"/>
      <c r="AY2" s="11"/>
      <c r="AZ2" s="11"/>
      <c r="BA2" s="11"/>
      <c r="BB2" s="11"/>
      <c r="BC2" s="11"/>
    </row>
    <row r="3" spans="1:55" hidden="1" x14ac:dyDescent="0.25">
      <c r="A3" s="3" t="s">
        <v>5</v>
      </c>
      <c r="B3" s="2">
        <v>11</v>
      </c>
      <c r="C3" s="2">
        <v>7425</v>
      </c>
      <c r="D3" s="2">
        <f>IF(C3,C3/B3,0)</f>
        <v>675</v>
      </c>
      <c r="E3" s="4">
        <v>1</v>
      </c>
      <c r="F3" s="4">
        <v>425</v>
      </c>
      <c r="G3" s="4">
        <f>IF(F3,F3/E3,0)</f>
        <v>425</v>
      </c>
      <c r="H3" s="4">
        <v>3</v>
      </c>
      <c r="I3" s="6">
        <v>1425</v>
      </c>
      <c r="J3" s="6">
        <f>IF(I3,I3/H3,0)</f>
        <v>475</v>
      </c>
      <c r="K3" s="4"/>
      <c r="L3" s="6"/>
      <c r="M3" s="6">
        <f>IF(L3,L3/K3,0)</f>
        <v>0</v>
      </c>
      <c r="N3" s="4"/>
      <c r="O3" s="6"/>
      <c r="P3" s="6">
        <f>IF(O3,O3/N3,0)</f>
        <v>0</v>
      </c>
      <c r="Q3" s="4"/>
      <c r="R3" s="6"/>
      <c r="S3" s="6">
        <f>IF(R3,R3/Q3,0)</f>
        <v>0</v>
      </c>
      <c r="T3" s="4"/>
      <c r="U3" s="6"/>
      <c r="V3" s="6">
        <f>IF(U3,U3/T3,0)</f>
        <v>0</v>
      </c>
      <c r="W3" s="4"/>
      <c r="X3" s="6"/>
      <c r="Y3" s="6">
        <f>IF(X3,X3/W3,0)</f>
        <v>0</v>
      </c>
      <c r="Z3" s="4"/>
      <c r="AA3" s="6"/>
      <c r="AB3" s="6">
        <f>IF(AA3,AA3/Z3,0)</f>
        <v>0</v>
      </c>
      <c r="AC3" s="4"/>
      <c r="AD3" s="6"/>
      <c r="AE3" s="6">
        <f>IF(AD3,AD3/AC3,0)</f>
        <v>0</v>
      </c>
      <c r="AF3" s="4"/>
      <c r="AG3" s="6"/>
      <c r="AH3" s="6">
        <f>IF(AG3,AG3/AF3,0)</f>
        <v>0</v>
      </c>
      <c r="AI3" s="4"/>
      <c r="AJ3" s="6"/>
      <c r="AK3" s="6">
        <f>IF(AJ3,AJ3/AI3,0)</f>
        <v>0</v>
      </c>
      <c r="AL3" s="4"/>
      <c r="AM3" s="6"/>
      <c r="AN3" s="6">
        <f>IF(AM3,AM3/AL3,0)</f>
        <v>0</v>
      </c>
      <c r="AO3" s="4"/>
      <c r="AP3" s="6"/>
      <c r="AQ3" s="6">
        <f>IF(AP3,AP3/AO3,0)</f>
        <v>0</v>
      </c>
      <c r="AR3" s="9">
        <f>H3+K3+N3+Q3+T3+W3+Z3+AC3+AF3+AI3+AL3+AO3</f>
        <v>3</v>
      </c>
      <c r="AS3" s="10">
        <f>I3+L3+O3+R3+U3+X3+AA3+AD3+AG3+AJ3+AM3+AP3</f>
        <v>1425</v>
      </c>
      <c r="AT3" s="10">
        <f>IF(AS3,AS3/AR3,0)</f>
        <v>475</v>
      </c>
      <c r="AU3" s="11"/>
      <c r="AV3" s="11"/>
      <c r="AW3" s="11"/>
      <c r="AX3" s="11"/>
      <c r="AY3" s="11"/>
      <c r="AZ3" s="11"/>
      <c r="BA3" s="11"/>
      <c r="BB3" s="11"/>
      <c r="BC3" s="11"/>
    </row>
    <row r="4" spans="1:55" hidden="1" x14ac:dyDescent="0.25">
      <c r="A4" s="3" t="s">
        <v>6</v>
      </c>
      <c r="B4" s="2">
        <v>1</v>
      </c>
      <c r="C4" s="2">
        <v>700</v>
      </c>
      <c r="D4" s="2">
        <f t="shared" ref="D4:D30" si="0">IF(C4,C4/B4,0)</f>
        <v>700</v>
      </c>
      <c r="E4" s="4">
        <v>1</v>
      </c>
      <c r="F4" s="4">
        <v>700</v>
      </c>
      <c r="G4" s="4">
        <f t="shared" ref="G4:G30" si="1">IF(F4,F4/E4,0)</f>
        <v>700</v>
      </c>
      <c r="H4" s="4"/>
      <c r="I4" s="6"/>
      <c r="J4" s="6">
        <f t="shared" ref="J4:J30" si="2">IF(I4,I4/H4,0)</f>
        <v>0</v>
      </c>
      <c r="K4" s="4">
        <v>1</v>
      </c>
      <c r="L4" s="6">
        <v>450</v>
      </c>
      <c r="M4" s="6">
        <f t="shared" ref="M4:M30" si="3">IF(L4,L4/K4,0)</f>
        <v>450</v>
      </c>
      <c r="N4" s="4">
        <v>1</v>
      </c>
      <c r="O4" s="6">
        <v>450</v>
      </c>
      <c r="P4" s="6">
        <f t="shared" ref="P4:P30" si="4">IF(O4,O4/N4,0)</f>
        <v>450</v>
      </c>
      <c r="Q4" s="4"/>
      <c r="R4" s="6"/>
      <c r="S4" s="6">
        <f t="shared" ref="S4:S30" si="5">IF(R4,R4/Q4,0)</f>
        <v>0</v>
      </c>
      <c r="T4" s="4"/>
      <c r="U4" s="6"/>
      <c r="V4" s="6">
        <f t="shared" ref="V4:V30" si="6">IF(U4,U4/T4,0)</f>
        <v>0</v>
      </c>
      <c r="W4" s="4"/>
      <c r="X4" s="6"/>
      <c r="Y4" s="6">
        <f t="shared" ref="Y4:Y30" si="7">IF(X4,X4/W4,0)</f>
        <v>0</v>
      </c>
      <c r="Z4" s="4"/>
      <c r="AA4" s="6"/>
      <c r="AB4" s="6">
        <f t="shared" ref="AB4:AB30" si="8">IF(AA4,AA4/Z4,0)</f>
        <v>0</v>
      </c>
      <c r="AC4" s="4"/>
      <c r="AD4" s="6"/>
      <c r="AE4" s="6">
        <f t="shared" ref="AE4:AE30" si="9">IF(AD4,AD4/AC4,0)</f>
        <v>0</v>
      </c>
      <c r="AF4" s="4">
        <v>2</v>
      </c>
      <c r="AG4" s="6">
        <v>800</v>
      </c>
      <c r="AH4" s="6">
        <f t="shared" ref="AH4:AH30" si="10">IF(AG4,AG4/AF4,0)</f>
        <v>400</v>
      </c>
      <c r="AI4" s="4"/>
      <c r="AJ4" s="6"/>
      <c r="AK4" s="6">
        <f t="shared" ref="AK4:AK30" si="11">IF(AJ4,AJ4/AI4,0)</f>
        <v>0</v>
      </c>
      <c r="AL4" s="4"/>
      <c r="AM4" s="6"/>
      <c r="AN4" s="6">
        <f t="shared" ref="AN4:AN30" si="12">IF(AM4,AM4/AL4,0)</f>
        <v>0</v>
      </c>
      <c r="AO4" s="4"/>
      <c r="AP4" s="6"/>
      <c r="AQ4" s="6">
        <f t="shared" ref="AQ4:AQ30" si="13">IF(AP4,AP4/AO4,0)</f>
        <v>0</v>
      </c>
      <c r="AR4" s="9">
        <f t="shared" ref="AR4:AS30" si="14">H4+K4+N4+Q4+T4+W4+Z4+AC4+AF4+AI4+AL4+AO4</f>
        <v>4</v>
      </c>
      <c r="AS4" s="10">
        <f t="shared" si="14"/>
        <v>1700</v>
      </c>
      <c r="AT4" s="10">
        <f t="shared" ref="AT4:AT30" si="15">IF(AS4,AS4/AR4,0)</f>
        <v>425</v>
      </c>
      <c r="AU4" s="11"/>
      <c r="AV4" s="11"/>
      <c r="AW4" s="128"/>
      <c r="AX4" s="11"/>
      <c r="AY4" s="11"/>
      <c r="AZ4" s="11"/>
      <c r="BA4" s="11"/>
      <c r="BB4" s="11"/>
      <c r="BC4" s="11"/>
    </row>
    <row r="5" spans="1:55" x14ac:dyDescent="0.25">
      <c r="A5" s="3" t="s">
        <v>7</v>
      </c>
      <c r="B5" s="2">
        <v>71</v>
      </c>
      <c r="C5" s="2">
        <v>41550</v>
      </c>
      <c r="D5" s="2">
        <f t="shared" si="0"/>
        <v>585.21126760563379</v>
      </c>
      <c r="E5" s="4">
        <v>28</v>
      </c>
      <c r="F5" s="4">
        <v>12225</v>
      </c>
      <c r="G5" s="4">
        <f t="shared" si="1"/>
        <v>436.60714285714283</v>
      </c>
      <c r="H5" s="4">
        <v>10</v>
      </c>
      <c r="I5" s="6">
        <v>4750</v>
      </c>
      <c r="J5" s="6">
        <f t="shared" si="2"/>
        <v>475</v>
      </c>
      <c r="K5" s="4">
        <v>2</v>
      </c>
      <c r="L5" s="6">
        <f>2150-1300</f>
        <v>850</v>
      </c>
      <c r="M5" s="6">
        <f t="shared" si="3"/>
        <v>425</v>
      </c>
      <c r="N5" s="4">
        <v>3</v>
      </c>
      <c r="O5" s="6">
        <f>2950-(600*3)</f>
        <v>1150</v>
      </c>
      <c r="P5" s="6">
        <f t="shared" si="4"/>
        <v>383.33333333333331</v>
      </c>
      <c r="Q5" s="4">
        <v>5</v>
      </c>
      <c r="R5" s="6">
        <f>4900</f>
        <v>4900</v>
      </c>
      <c r="S5" s="6">
        <f t="shared" si="5"/>
        <v>980</v>
      </c>
      <c r="T5" s="4">
        <v>3</v>
      </c>
      <c r="U5" s="6">
        <f>4450</f>
        <v>4450</v>
      </c>
      <c r="V5" s="6">
        <f t="shared" si="6"/>
        <v>1483.3333333333333</v>
      </c>
      <c r="W5" s="4">
        <v>21</v>
      </c>
      <c r="X5" s="6">
        <f>20125</f>
        <v>20125</v>
      </c>
      <c r="Y5" s="6">
        <f t="shared" si="7"/>
        <v>958.33333333333337</v>
      </c>
      <c r="Z5" s="4">
        <v>10</v>
      </c>
      <c r="AA5" s="6">
        <v>11620</v>
      </c>
      <c r="AB5" s="6">
        <f t="shared" si="8"/>
        <v>1162</v>
      </c>
      <c r="AC5" s="4">
        <v>2</v>
      </c>
      <c r="AD5" s="6">
        <f>2900-1100</f>
        <v>1800</v>
      </c>
      <c r="AE5" s="6">
        <f t="shared" si="9"/>
        <v>900</v>
      </c>
      <c r="AF5" s="4">
        <v>7</v>
      </c>
      <c r="AG5" s="6">
        <f>8200-(4*550)</f>
        <v>6000</v>
      </c>
      <c r="AH5" s="6">
        <f t="shared" si="10"/>
        <v>857.14285714285711</v>
      </c>
      <c r="AI5" s="4"/>
      <c r="AJ5" s="6"/>
      <c r="AK5" s="6">
        <f t="shared" si="11"/>
        <v>0</v>
      </c>
      <c r="AL5" s="4"/>
      <c r="AM5" s="6"/>
      <c r="AN5" s="6">
        <f t="shared" si="12"/>
        <v>0</v>
      </c>
      <c r="AO5" s="4"/>
      <c r="AP5" s="6"/>
      <c r="AQ5" s="6">
        <f t="shared" si="13"/>
        <v>0</v>
      </c>
      <c r="AR5" s="9">
        <f t="shared" si="14"/>
        <v>63</v>
      </c>
      <c r="AS5" s="10">
        <f t="shared" si="14"/>
        <v>55645</v>
      </c>
      <c r="AT5" s="10">
        <f t="shared" si="15"/>
        <v>883.25396825396831</v>
      </c>
      <c r="AU5" s="11"/>
      <c r="AV5" s="127">
        <f>(M5-J5)/J5*100</f>
        <v>-10.526315789473683</v>
      </c>
      <c r="AW5" s="128">
        <f>(P5-M5)/M5*100</f>
        <v>-9.8039215686274552</v>
      </c>
      <c r="AX5" s="127">
        <f>(S5-P5)/P5*100</f>
        <v>155.6521739130435</v>
      </c>
      <c r="AY5" s="127">
        <f>(V5-S5)/S5*100</f>
        <v>51.360544217687064</v>
      </c>
      <c r="AZ5" s="127">
        <f>(Y5-V5)/V5*100</f>
        <v>-35.393258426966284</v>
      </c>
      <c r="BA5" s="127">
        <f>(AB5-Y5)/Y5*100</f>
        <v>21.252173913043475</v>
      </c>
      <c r="BB5" s="127">
        <f>(AE5-AB5)/AB5*100</f>
        <v>-22.547332185886404</v>
      </c>
      <c r="BC5" s="127">
        <f>(AH5-AE5)/AE5*100</f>
        <v>-4.7619047619047654</v>
      </c>
    </row>
    <row r="6" spans="1:55" hidden="1" x14ac:dyDescent="0.25">
      <c r="A6" s="3" t="s">
        <v>8</v>
      </c>
      <c r="B6" s="2">
        <v>43</v>
      </c>
      <c r="C6" s="2">
        <v>14505</v>
      </c>
      <c r="D6" s="2">
        <f t="shared" si="0"/>
        <v>337.32558139534882</v>
      </c>
      <c r="E6" s="4">
        <v>3</v>
      </c>
      <c r="F6" s="4">
        <v>105</v>
      </c>
      <c r="G6" s="4">
        <f t="shared" si="1"/>
        <v>35</v>
      </c>
      <c r="H6" s="4"/>
      <c r="I6" s="6"/>
      <c r="J6" s="6">
        <f t="shared" si="2"/>
        <v>0</v>
      </c>
      <c r="K6" s="4">
        <v>2</v>
      </c>
      <c r="L6" s="6">
        <v>300</v>
      </c>
      <c r="M6" s="6">
        <f t="shared" si="3"/>
        <v>150</v>
      </c>
      <c r="N6" s="4"/>
      <c r="O6" s="6"/>
      <c r="P6" s="6">
        <f t="shared" si="4"/>
        <v>0</v>
      </c>
      <c r="Q6" s="4">
        <v>1</v>
      </c>
      <c r="R6" s="6">
        <v>75</v>
      </c>
      <c r="S6" s="6">
        <f t="shared" si="5"/>
        <v>75</v>
      </c>
      <c r="T6" s="4"/>
      <c r="U6" s="6"/>
      <c r="V6" s="6">
        <f t="shared" si="6"/>
        <v>0</v>
      </c>
      <c r="W6" s="4"/>
      <c r="X6" s="6"/>
      <c r="Y6" s="6">
        <f t="shared" si="7"/>
        <v>0</v>
      </c>
      <c r="Z6" s="4"/>
      <c r="AA6" s="6"/>
      <c r="AB6" s="6">
        <f t="shared" si="8"/>
        <v>0</v>
      </c>
      <c r="AC6" s="4"/>
      <c r="AD6" s="6"/>
      <c r="AE6" s="6">
        <f t="shared" si="9"/>
        <v>0</v>
      </c>
      <c r="AF6" s="4">
        <v>2</v>
      </c>
      <c r="AG6" s="6">
        <v>300</v>
      </c>
      <c r="AH6" s="6">
        <f t="shared" si="10"/>
        <v>150</v>
      </c>
      <c r="AI6" s="4"/>
      <c r="AJ6" s="6"/>
      <c r="AK6" s="6">
        <f t="shared" si="11"/>
        <v>0</v>
      </c>
      <c r="AL6" s="4"/>
      <c r="AM6" s="6"/>
      <c r="AN6" s="6">
        <f t="shared" si="12"/>
        <v>0</v>
      </c>
      <c r="AO6" s="4"/>
      <c r="AP6" s="6"/>
      <c r="AQ6" s="6">
        <f t="shared" si="13"/>
        <v>0</v>
      </c>
      <c r="AR6" s="9">
        <f t="shared" si="14"/>
        <v>5</v>
      </c>
      <c r="AS6" s="10">
        <f t="shared" si="14"/>
        <v>675</v>
      </c>
      <c r="AT6" s="10">
        <f t="shared" si="15"/>
        <v>135</v>
      </c>
      <c r="AU6" s="11"/>
      <c r="AV6" s="11"/>
      <c r="AW6" s="11"/>
      <c r="AX6" s="11"/>
      <c r="AY6" s="11"/>
      <c r="AZ6" s="11"/>
      <c r="BA6" s="11"/>
      <c r="BB6" s="11"/>
      <c r="BC6" s="11"/>
    </row>
    <row r="7" spans="1:55" hidden="1" x14ac:dyDescent="0.25">
      <c r="A7" s="3" t="s">
        <v>9</v>
      </c>
      <c r="B7" s="2">
        <v>32</v>
      </c>
      <c r="C7" s="2">
        <v>124350</v>
      </c>
      <c r="D7" s="2">
        <f t="shared" si="0"/>
        <v>3885.9375</v>
      </c>
      <c r="E7" s="4">
        <v>8</v>
      </c>
      <c r="F7" s="4">
        <v>27200</v>
      </c>
      <c r="G7" s="4">
        <f t="shared" si="1"/>
        <v>3400</v>
      </c>
      <c r="H7" s="4">
        <v>2</v>
      </c>
      <c r="I7" s="6">
        <v>7100</v>
      </c>
      <c r="J7" s="6">
        <f t="shared" si="2"/>
        <v>3550</v>
      </c>
      <c r="K7" s="4"/>
      <c r="L7" s="6"/>
      <c r="M7" s="6">
        <f t="shared" si="3"/>
        <v>0</v>
      </c>
      <c r="N7" s="4">
        <v>3</v>
      </c>
      <c r="O7" s="6">
        <v>9600</v>
      </c>
      <c r="P7" s="6">
        <f t="shared" si="4"/>
        <v>3200</v>
      </c>
      <c r="Q7" s="4">
        <v>1</v>
      </c>
      <c r="R7" s="6">
        <v>3235</v>
      </c>
      <c r="S7" s="6">
        <f t="shared" si="5"/>
        <v>3235</v>
      </c>
      <c r="T7" s="4">
        <v>1</v>
      </c>
      <c r="U7" s="6">
        <v>3235</v>
      </c>
      <c r="V7" s="6">
        <f t="shared" si="6"/>
        <v>3235</v>
      </c>
      <c r="W7" s="4">
        <v>1</v>
      </c>
      <c r="X7" s="6">
        <v>3235</v>
      </c>
      <c r="Y7" s="6">
        <f t="shared" si="7"/>
        <v>3235</v>
      </c>
      <c r="Z7" s="4">
        <v>1</v>
      </c>
      <c r="AA7" s="6">
        <v>3375</v>
      </c>
      <c r="AB7" s="6">
        <f t="shared" si="8"/>
        <v>3375</v>
      </c>
      <c r="AC7" s="4"/>
      <c r="AD7" s="6"/>
      <c r="AE7" s="6">
        <f t="shared" si="9"/>
        <v>0</v>
      </c>
      <c r="AF7" s="4">
        <v>3</v>
      </c>
      <c r="AG7" s="6">
        <v>10575</v>
      </c>
      <c r="AH7" s="6">
        <f t="shared" si="10"/>
        <v>3525</v>
      </c>
      <c r="AI7" s="4"/>
      <c r="AJ7" s="6"/>
      <c r="AK7" s="6">
        <f t="shared" si="11"/>
        <v>0</v>
      </c>
      <c r="AL7" s="4"/>
      <c r="AM7" s="6"/>
      <c r="AN7" s="6">
        <f t="shared" si="12"/>
        <v>0</v>
      </c>
      <c r="AO7" s="4"/>
      <c r="AP7" s="6"/>
      <c r="AQ7" s="6">
        <f t="shared" si="13"/>
        <v>0</v>
      </c>
      <c r="AR7" s="9">
        <f t="shared" si="14"/>
        <v>12</v>
      </c>
      <c r="AS7" s="10">
        <f t="shared" si="14"/>
        <v>40355</v>
      </c>
      <c r="AT7" s="10">
        <f t="shared" si="15"/>
        <v>3362.9166666666665</v>
      </c>
      <c r="AU7" s="11"/>
      <c r="AV7" s="11"/>
      <c r="AW7" s="11"/>
      <c r="AX7" s="127">
        <f>(S7-P7)/P7*100</f>
        <v>1.09375</v>
      </c>
      <c r="AY7" s="127"/>
      <c r="AZ7" s="127"/>
      <c r="BA7" s="127">
        <f>(AB7-Y7)/Y7*100</f>
        <v>4.327666151468315</v>
      </c>
      <c r="BB7" s="11"/>
      <c r="BC7" s="11"/>
    </row>
    <row r="8" spans="1:55" hidden="1" x14ac:dyDescent="0.25">
      <c r="A8" s="3" t="s">
        <v>10</v>
      </c>
      <c r="B8" s="2">
        <v>0</v>
      </c>
      <c r="C8" s="2">
        <v>0</v>
      </c>
      <c r="D8" s="2">
        <f t="shared" si="0"/>
        <v>0</v>
      </c>
      <c r="E8" s="4">
        <v>0</v>
      </c>
      <c r="F8" s="4">
        <v>0</v>
      </c>
      <c r="G8" s="4">
        <f t="shared" si="1"/>
        <v>0</v>
      </c>
      <c r="H8" s="4">
        <v>0</v>
      </c>
      <c r="I8" s="6">
        <v>0</v>
      </c>
      <c r="J8" s="6">
        <f t="shared" si="2"/>
        <v>0</v>
      </c>
      <c r="K8" s="4">
        <v>0</v>
      </c>
      <c r="L8" s="6">
        <v>0</v>
      </c>
      <c r="M8" s="6">
        <f t="shared" si="3"/>
        <v>0</v>
      </c>
      <c r="N8" s="4">
        <v>0</v>
      </c>
      <c r="O8" s="6">
        <v>0</v>
      </c>
      <c r="P8" s="6">
        <f t="shared" si="4"/>
        <v>0</v>
      </c>
      <c r="Q8" s="4">
        <v>0</v>
      </c>
      <c r="R8" s="6">
        <v>0</v>
      </c>
      <c r="S8" s="6">
        <f t="shared" si="5"/>
        <v>0</v>
      </c>
      <c r="T8" s="4">
        <v>1</v>
      </c>
      <c r="U8" s="6">
        <v>3500</v>
      </c>
      <c r="V8" s="6">
        <f t="shared" si="6"/>
        <v>3500</v>
      </c>
      <c r="W8" s="4"/>
      <c r="X8" s="6"/>
      <c r="Y8" s="6">
        <f t="shared" si="7"/>
        <v>0</v>
      </c>
      <c r="Z8" s="4">
        <v>1</v>
      </c>
      <c r="AA8" s="6">
        <v>3500</v>
      </c>
      <c r="AB8" s="6">
        <f t="shared" si="8"/>
        <v>3500</v>
      </c>
      <c r="AC8" s="4"/>
      <c r="AD8" s="6"/>
      <c r="AE8" s="6">
        <f t="shared" si="9"/>
        <v>0</v>
      </c>
      <c r="AF8" s="4">
        <v>1</v>
      </c>
      <c r="AG8" s="6">
        <v>3500</v>
      </c>
      <c r="AH8" s="6">
        <f t="shared" si="10"/>
        <v>3500</v>
      </c>
      <c r="AI8" s="4"/>
      <c r="AJ8" s="6"/>
      <c r="AK8" s="6">
        <f t="shared" si="11"/>
        <v>0</v>
      </c>
      <c r="AL8" s="4"/>
      <c r="AM8" s="6"/>
      <c r="AN8" s="6">
        <f t="shared" si="12"/>
        <v>0</v>
      </c>
      <c r="AO8" s="4"/>
      <c r="AP8" s="6"/>
      <c r="AQ8" s="6">
        <f t="shared" si="13"/>
        <v>0</v>
      </c>
      <c r="AR8" s="9">
        <f t="shared" si="14"/>
        <v>3</v>
      </c>
      <c r="AS8" s="10">
        <f t="shared" si="14"/>
        <v>10500</v>
      </c>
      <c r="AT8" s="10">
        <f t="shared" si="15"/>
        <v>3500</v>
      </c>
      <c r="AU8" s="11"/>
      <c r="AV8" s="11"/>
      <c r="AW8" s="11"/>
      <c r="AX8" s="11"/>
      <c r="AY8" s="11"/>
      <c r="AZ8" s="11"/>
      <c r="BA8" s="11"/>
      <c r="BB8" s="11"/>
      <c r="BC8" s="11"/>
    </row>
    <row r="9" spans="1:55" hidden="1" x14ac:dyDescent="0.25">
      <c r="A9" s="3" t="s">
        <v>11</v>
      </c>
      <c r="B9" s="2">
        <v>44</v>
      </c>
      <c r="C9" s="2">
        <v>30675</v>
      </c>
      <c r="D9" s="2">
        <f t="shared" si="0"/>
        <v>697.15909090909088</v>
      </c>
      <c r="E9" s="4">
        <v>10</v>
      </c>
      <c r="F9" s="4">
        <v>4000</v>
      </c>
      <c r="G9" s="4">
        <f t="shared" si="1"/>
        <v>400</v>
      </c>
      <c r="H9" s="4"/>
      <c r="I9" s="6"/>
      <c r="J9" s="6">
        <f t="shared" si="2"/>
        <v>0</v>
      </c>
      <c r="K9" s="4"/>
      <c r="L9" s="6"/>
      <c r="M9" s="6">
        <f t="shared" si="3"/>
        <v>0</v>
      </c>
      <c r="N9" s="4"/>
      <c r="O9" s="6"/>
      <c r="P9" s="6">
        <f t="shared" si="4"/>
        <v>0</v>
      </c>
      <c r="Q9" s="4"/>
      <c r="R9" s="6"/>
      <c r="S9" s="6">
        <f t="shared" si="5"/>
        <v>0</v>
      </c>
      <c r="T9" s="4"/>
      <c r="U9" s="6"/>
      <c r="V9" s="6">
        <f t="shared" si="6"/>
        <v>0</v>
      </c>
      <c r="W9" s="4"/>
      <c r="X9" s="6"/>
      <c r="Y9" s="6">
        <f t="shared" si="7"/>
        <v>0</v>
      </c>
      <c r="Z9" s="4"/>
      <c r="AA9" s="6"/>
      <c r="AB9" s="6">
        <f t="shared" si="8"/>
        <v>0</v>
      </c>
      <c r="AC9" s="4"/>
      <c r="AD9" s="6"/>
      <c r="AE9" s="6">
        <f t="shared" si="9"/>
        <v>0</v>
      </c>
      <c r="AF9" s="4"/>
      <c r="AG9" s="6"/>
      <c r="AH9" s="6">
        <f t="shared" si="10"/>
        <v>0</v>
      </c>
      <c r="AI9" s="4"/>
      <c r="AJ9" s="6"/>
      <c r="AK9" s="6">
        <f t="shared" si="11"/>
        <v>0</v>
      </c>
      <c r="AL9" s="4"/>
      <c r="AM9" s="6"/>
      <c r="AN9" s="6">
        <f t="shared" si="12"/>
        <v>0</v>
      </c>
      <c r="AO9" s="4"/>
      <c r="AP9" s="6"/>
      <c r="AQ9" s="6">
        <f t="shared" si="13"/>
        <v>0</v>
      </c>
      <c r="AR9" s="9">
        <f t="shared" si="14"/>
        <v>0</v>
      </c>
      <c r="AS9" s="10">
        <f t="shared" si="14"/>
        <v>0</v>
      </c>
      <c r="AT9" s="10">
        <f t="shared" si="15"/>
        <v>0</v>
      </c>
      <c r="AU9" s="11"/>
      <c r="AV9" s="11"/>
      <c r="AW9" s="11"/>
      <c r="AX9" s="11"/>
      <c r="AY9" s="11"/>
      <c r="AZ9" s="11"/>
      <c r="BA9" s="11"/>
      <c r="BB9" s="11"/>
      <c r="BC9" s="11"/>
    </row>
    <row r="10" spans="1:55" hidden="1" x14ac:dyDescent="0.25">
      <c r="A10" s="3" t="s">
        <v>12</v>
      </c>
      <c r="B10" s="2">
        <v>0</v>
      </c>
      <c r="C10" s="2">
        <v>0</v>
      </c>
      <c r="D10" s="2">
        <f t="shared" si="0"/>
        <v>0</v>
      </c>
      <c r="E10" s="4">
        <v>0</v>
      </c>
      <c r="F10" s="4">
        <v>0</v>
      </c>
      <c r="G10" s="4">
        <f t="shared" si="1"/>
        <v>0</v>
      </c>
      <c r="H10" s="4"/>
      <c r="I10" s="6"/>
      <c r="J10" s="6">
        <f t="shared" si="2"/>
        <v>0</v>
      </c>
      <c r="K10" s="4"/>
      <c r="L10" s="6"/>
      <c r="M10" s="6">
        <f t="shared" si="3"/>
        <v>0</v>
      </c>
      <c r="N10" s="4"/>
      <c r="O10" s="6"/>
      <c r="P10" s="6">
        <f t="shared" si="4"/>
        <v>0</v>
      </c>
      <c r="Q10" s="4"/>
      <c r="R10" s="6"/>
      <c r="S10" s="6">
        <f t="shared" si="5"/>
        <v>0</v>
      </c>
      <c r="T10" s="4"/>
      <c r="U10" s="6"/>
      <c r="V10" s="6">
        <f t="shared" si="6"/>
        <v>0</v>
      </c>
      <c r="W10" s="4"/>
      <c r="X10" s="6"/>
      <c r="Y10" s="6">
        <f t="shared" si="7"/>
        <v>0</v>
      </c>
      <c r="Z10" s="4"/>
      <c r="AA10" s="6"/>
      <c r="AB10" s="6">
        <f t="shared" si="8"/>
        <v>0</v>
      </c>
      <c r="AC10" s="4"/>
      <c r="AD10" s="6"/>
      <c r="AE10" s="6">
        <f t="shared" si="9"/>
        <v>0</v>
      </c>
      <c r="AF10" s="4"/>
      <c r="AG10" s="6"/>
      <c r="AH10" s="6">
        <f t="shared" si="10"/>
        <v>0</v>
      </c>
      <c r="AI10" s="4"/>
      <c r="AJ10" s="6"/>
      <c r="AK10" s="6">
        <f t="shared" si="11"/>
        <v>0</v>
      </c>
      <c r="AL10" s="4"/>
      <c r="AM10" s="6"/>
      <c r="AN10" s="6">
        <f t="shared" si="12"/>
        <v>0</v>
      </c>
      <c r="AO10" s="4"/>
      <c r="AP10" s="6"/>
      <c r="AQ10" s="6">
        <f t="shared" si="13"/>
        <v>0</v>
      </c>
      <c r="AR10" s="9">
        <f t="shared" si="14"/>
        <v>0</v>
      </c>
      <c r="AS10" s="10">
        <f t="shared" si="14"/>
        <v>0</v>
      </c>
      <c r="AT10" s="10">
        <f t="shared" si="15"/>
        <v>0</v>
      </c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idden="1" x14ac:dyDescent="0.25">
      <c r="A11" s="3" t="s">
        <v>13</v>
      </c>
      <c r="B11" s="2">
        <v>1</v>
      </c>
      <c r="C11" s="2">
        <v>375</v>
      </c>
      <c r="D11" s="2">
        <f t="shared" si="0"/>
        <v>375</v>
      </c>
      <c r="E11" s="4">
        <v>1</v>
      </c>
      <c r="F11" s="4">
        <v>375</v>
      </c>
      <c r="G11" s="4">
        <f t="shared" si="1"/>
        <v>375</v>
      </c>
      <c r="H11" s="4"/>
      <c r="I11" s="6"/>
      <c r="J11" s="6">
        <f t="shared" si="2"/>
        <v>0</v>
      </c>
      <c r="K11" s="4">
        <v>1</v>
      </c>
      <c r="L11" s="6">
        <v>400</v>
      </c>
      <c r="M11" s="6">
        <f t="shared" si="3"/>
        <v>400</v>
      </c>
      <c r="N11" s="4"/>
      <c r="O11" s="6"/>
      <c r="P11" s="6">
        <f t="shared" si="4"/>
        <v>0</v>
      </c>
      <c r="Q11" s="4"/>
      <c r="R11" s="6"/>
      <c r="S11" s="6">
        <f t="shared" si="5"/>
        <v>0</v>
      </c>
      <c r="T11" s="4"/>
      <c r="U11" s="6"/>
      <c r="V11" s="6">
        <f t="shared" si="6"/>
        <v>0</v>
      </c>
      <c r="W11" s="4"/>
      <c r="X11" s="6"/>
      <c r="Y11" s="6">
        <f t="shared" si="7"/>
        <v>0</v>
      </c>
      <c r="Z11" s="4"/>
      <c r="AA11" s="6"/>
      <c r="AB11" s="6">
        <f t="shared" si="8"/>
        <v>0</v>
      </c>
      <c r="AC11" s="4"/>
      <c r="AD11" s="6"/>
      <c r="AE11" s="6">
        <f t="shared" si="9"/>
        <v>0</v>
      </c>
      <c r="AF11" s="4"/>
      <c r="AG11" s="6"/>
      <c r="AH11" s="6">
        <f t="shared" si="10"/>
        <v>0</v>
      </c>
      <c r="AI11" s="4"/>
      <c r="AJ11" s="6"/>
      <c r="AK11" s="6">
        <f t="shared" si="11"/>
        <v>0</v>
      </c>
      <c r="AL11" s="4"/>
      <c r="AM11" s="6"/>
      <c r="AN11" s="6">
        <f t="shared" si="12"/>
        <v>0</v>
      </c>
      <c r="AO11" s="4"/>
      <c r="AP11" s="6"/>
      <c r="AQ11" s="6">
        <f t="shared" si="13"/>
        <v>0</v>
      </c>
      <c r="AR11" s="9">
        <f t="shared" si="14"/>
        <v>1</v>
      </c>
      <c r="AS11" s="10">
        <f t="shared" si="14"/>
        <v>400</v>
      </c>
      <c r="AT11" s="10">
        <f t="shared" si="15"/>
        <v>400</v>
      </c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idden="1" x14ac:dyDescent="0.25">
      <c r="A12" s="3" t="s">
        <v>14</v>
      </c>
      <c r="B12" s="2">
        <v>3</v>
      </c>
      <c r="C12" s="2">
        <v>2300</v>
      </c>
      <c r="D12" s="2">
        <f t="shared" si="0"/>
        <v>766.66666666666663</v>
      </c>
      <c r="E12" s="4">
        <v>0</v>
      </c>
      <c r="F12" s="4">
        <v>0</v>
      </c>
      <c r="G12" s="4">
        <f t="shared" si="1"/>
        <v>0</v>
      </c>
      <c r="H12" s="4"/>
      <c r="I12" s="6"/>
      <c r="J12" s="6">
        <f t="shared" si="2"/>
        <v>0</v>
      </c>
      <c r="K12" s="4"/>
      <c r="L12" s="6"/>
      <c r="M12" s="6">
        <f t="shared" si="3"/>
        <v>0</v>
      </c>
      <c r="N12" s="4"/>
      <c r="O12" s="6"/>
      <c r="P12" s="6">
        <f t="shared" si="4"/>
        <v>0</v>
      </c>
      <c r="Q12" s="4"/>
      <c r="R12" s="6"/>
      <c r="S12" s="6">
        <f t="shared" si="5"/>
        <v>0</v>
      </c>
      <c r="T12" s="4"/>
      <c r="U12" s="6"/>
      <c r="V12" s="6">
        <f t="shared" si="6"/>
        <v>0</v>
      </c>
      <c r="W12" s="4"/>
      <c r="X12" s="6"/>
      <c r="Y12" s="6">
        <f t="shared" si="7"/>
        <v>0</v>
      </c>
      <c r="Z12" s="4"/>
      <c r="AA12" s="6"/>
      <c r="AB12" s="6">
        <f t="shared" si="8"/>
        <v>0</v>
      </c>
      <c r="AC12" s="4"/>
      <c r="AD12" s="6"/>
      <c r="AE12" s="6">
        <f t="shared" si="9"/>
        <v>0</v>
      </c>
      <c r="AF12" s="4"/>
      <c r="AG12" s="6"/>
      <c r="AH12" s="6">
        <f t="shared" si="10"/>
        <v>0</v>
      </c>
      <c r="AI12" s="4"/>
      <c r="AJ12" s="6"/>
      <c r="AK12" s="6">
        <f t="shared" si="11"/>
        <v>0</v>
      </c>
      <c r="AL12" s="4"/>
      <c r="AM12" s="6"/>
      <c r="AN12" s="6">
        <f t="shared" si="12"/>
        <v>0</v>
      </c>
      <c r="AO12" s="4"/>
      <c r="AP12" s="6"/>
      <c r="AQ12" s="6">
        <f t="shared" si="13"/>
        <v>0</v>
      </c>
      <c r="AR12" s="9">
        <f t="shared" si="14"/>
        <v>0</v>
      </c>
      <c r="AS12" s="10">
        <f t="shared" si="14"/>
        <v>0</v>
      </c>
      <c r="AT12" s="10">
        <f t="shared" si="15"/>
        <v>0</v>
      </c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idden="1" x14ac:dyDescent="0.25">
      <c r="A13" s="3" t="s">
        <v>15</v>
      </c>
      <c r="B13" s="2">
        <v>30</v>
      </c>
      <c r="C13" s="2">
        <v>14900</v>
      </c>
      <c r="D13" s="2">
        <f t="shared" si="0"/>
        <v>496.66666666666669</v>
      </c>
      <c r="E13" s="4">
        <v>0</v>
      </c>
      <c r="F13" s="4">
        <v>0</v>
      </c>
      <c r="G13" s="4">
        <f t="shared" si="1"/>
        <v>0</v>
      </c>
      <c r="H13" s="4"/>
      <c r="I13" s="6"/>
      <c r="J13" s="6">
        <f t="shared" si="2"/>
        <v>0</v>
      </c>
      <c r="K13" s="4"/>
      <c r="L13" s="6"/>
      <c r="M13" s="6">
        <f t="shared" si="3"/>
        <v>0</v>
      </c>
      <c r="N13" s="4"/>
      <c r="O13" s="6"/>
      <c r="P13" s="6">
        <f t="shared" si="4"/>
        <v>0</v>
      </c>
      <c r="Q13" s="4"/>
      <c r="R13" s="6"/>
      <c r="S13" s="6">
        <f t="shared" si="5"/>
        <v>0</v>
      </c>
      <c r="T13" s="4"/>
      <c r="U13" s="6"/>
      <c r="V13" s="6">
        <f t="shared" si="6"/>
        <v>0</v>
      </c>
      <c r="W13" s="4"/>
      <c r="X13" s="6"/>
      <c r="Y13" s="6">
        <f t="shared" si="7"/>
        <v>0</v>
      </c>
      <c r="Z13" s="4"/>
      <c r="AA13" s="6"/>
      <c r="AB13" s="6">
        <f t="shared" si="8"/>
        <v>0</v>
      </c>
      <c r="AC13" s="4"/>
      <c r="AD13" s="6"/>
      <c r="AE13" s="6">
        <f t="shared" si="9"/>
        <v>0</v>
      </c>
      <c r="AF13" s="4"/>
      <c r="AG13" s="6"/>
      <c r="AH13" s="6">
        <f t="shared" si="10"/>
        <v>0</v>
      </c>
      <c r="AI13" s="4"/>
      <c r="AJ13" s="6"/>
      <c r="AK13" s="6">
        <f t="shared" si="11"/>
        <v>0</v>
      </c>
      <c r="AL13" s="4"/>
      <c r="AM13" s="6"/>
      <c r="AN13" s="6">
        <f t="shared" si="12"/>
        <v>0</v>
      </c>
      <c r="AO13" s="4"/>
      <c r="AP13" s="6"/>
      <c r="AQ13" s="6">
        <f t="shared" si="13"/>
        <v>0</v>
      </c>
      <c r="AR13" s="9">
        <f t="shared" si="14"/>
        <v>0</v>
      </c>
      <c r="AS13" s="10">
        <f t="shared" si="14"/>
        <v>0</v>
      </c>
      <c r="AT13" s="10">
        <f t="shared" si="15"/>
        <v>0</v>
      </c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idden="1" x14ac:dyDescent="0.25">
      <c r="A14" s="3" t="s">
        <v>16</v>
      </c>
      <c r="B14" s="2">
        <v>30</v>
      </c>
      <c r="C14" s="2">
        <v>18500</v>
      </c>
      <c r="D14" s="2">
        <f t="shared" si="0"/>
        <v>616.66666666666663</v>
      </c>
      <c r="E14" s="4">
        <v>13</v>
      </c>
      <c r="F14" s="4">
        <v>7200</v>
      </c>
      <c r="G14" s="4">
        <f t="shared" si="1"/>
        <v>553.84615384615381</v>
      </c>
      <c r="H14" s="4">
        <v>6</v>
      </c>
      <c r="I14" s="6">
        <v>2700</v>
      </c>
      <c r="J14" s="6">
        <f t="shared" si="2"/>
        <v>450</v>
      </c>
      <c r="K14" s="4">
        <v>5</v>
      </c>
      <c r="L14" s="6">
        <v>2250</v>
      </c>
      <c r="M14" s="6">
        <f t="shared" si="3"/>
        <v>450</v>
      </c>
      <c r="N14" s="4">
        <v>6</v>
      </c>
      <c r="O14" s="6">
        <v>2700</v>
      </c>
      <c r="P14" s="6">
        <f t="shared" si="4"/>
        <v>450</v>
      </c>
      <c r="Q14" s="4"/>
      <c r="R14" s="6"/>
      <c r="S14" s="6">
        <f t="shared" si="5"/>
        <v>0</v>
      </c>
      <c r="T14" s="4"/>
      <c r="U14" s="6"/>
      <c r="V14" s="6">
        <f t="shared" si="6"/>
        <v>0</v>
      </c>
      <c r="W14" s="4"/>
      <c r="X14" s="6"/>
      <c r="Y14" s="6">
        <f t="shared" si="7"/>
        <v>0</v>
      </c>
      <c r="Z14" s="4">
        <v>6</v>
      </c>
      <c r="AA14" s="6">
        <v>2700</v>
      </c>
      <c r="AB14" s="6">
        <f t="shared" si="8"/>
        <v>450</v>
      </c>
      <c r="AC14" s="4"/>
      <c r="AD14" s="6"/>
      <c r="AE14" s="6">
        <f t="shared" si="9"/>
        <v>0</v>
      </c>
      <c r="AF14" s="4"/>
      <c r="AG14" s="6"/>
      <c r="AH14" s="6">
        <f t="shared" si="10"/>
        <v>0</v>
      </c>
      <c r="AI14" s="4"/>
      <c r="AJ14" s="6"/>
      <c r="AK14" s="6">
        <f t="shared" si="11"/>
        <v>0</v>
      </c>
      <c r="AL14" s="4"/>
      <c r="AM14" s="6"/>
      <c r="AN14" s="6">
        <f t="shared" si="12"/>
        <v>0</v>
      </c>
      <c r="AO14" s="4"/>
      <c r="AP14" s="6"/>
      <c r="AQ14" s="6">
        <f t="shared" si="13"/>
        <v>0</v>
      </c>
      <c r="AR14" s="9">
        <f t="shared" si="14"/>
        <v>23</v>
      </c>
      <c r="AS14" s="10">
        <f t="shared" si="14"/>
        <v>10350</v>
      </c>
      <c r="AT14" s="10">
        <f t="shared" si="15"/>
        <v>450</v>
      </c>
      <c r="AU14" s="11"/>
      <c r="AV14" s="127"/>
      <c r="AW14" s="128"/>
      <c r="AX14" s="11"/>
      <c r="AY14" s="11"/>
      <c r="AZ14" s="11"/>
      <c r="BA14" s="11"/>
      <c r="BB14" s="11"/>
      <c r="BC14" s="11"/>
    </row>
    <row r="15" spans="1:55" hidden="1" x14ac:dyDescent="0.25">
      <c r="A15" s="3" t="s">
        <v>17</v>
      </c>
      <c r="B15" s="2">
        <v>0</v>
      </c>
      <c r="C15" s="2">
        <v>0</v>
      </c>
      <c r="D15" s="2">
        <f t="shared" si="0"/>
        <v>0</v>
      </c>
      <c r="E15" s="4">
        <v>0</v>
      </c>
      <c r="F15" s="4">
        <v>0</v>
      </c>
      <c r="G15" s="4">
        <f t="shared" si="1"/>
        <v>0</v>
      </c>
      <c r="H15" s="4"/>
      <c r="I15" s="6"/>
      <c r="J15" s="6">
        <f t="shared" si="2"/>
        <v>0</v>
      </c>
      <c r="K15" s="4"/>
      <c r="L15" s="6"/>
      <c r="M15" s="6">
        <f t="shared" si="3"/>
        <v>0</v>
      </c>
      <c r="N15" s="4"/>
      <c r="O15" s="6"/>
      <c r="P15" s="6">
        <f t="shared" si="4"/>
        <v>0</v>
      </c>
      <c r="Q15" s="4"/>
      <c r="R15" s="6"/>
      <c r="S15" s="6">
        <f t="shared" si="5"/>
        <v>0</v>
      </c>
      <c r="T15" s="4"/>
      <c r="U15" s="6"/>
      <c r="V15" s="6">
        <f t="shared" si="6"/>
        <v>0</v>
      </c>
      <c r="W15" s="4"/>
      <c r="X15" s="6"/>
      <c r="Y15" s="6">
        <f t="shared" si="7"/>
        <v>0</v>
      </c>
      <c r="Z15" s="4"/>
      <c r="AA15" s="6"/>
      <c r="AB15" s="6">
        <f t="shared" si="8"/>
        <v>0</v>
      </c>
      <c r="AC15" s="4"/>
      <c r="AD15" s="6"/>
      <c r="AE15" s="6">
        <f t="shared" si="9"/>
        <v>0</v>
      </c>
      <c r="AF15" s="4"/>
      <c r="AG15" s="6"/>
      <c r="AH15" s="6">
        <f t="shared" si="10"/>
        <v>0</v>
      </c>
      <c r="AI15" s="4"/>
      <c r="AJ15" s="6"/>
      <c r="AK15" s="6">
        <f t="shared" si="11"/>
        <v>0</v>
      </c>
      <c r="AL15" s="4"/>
      <c r="AM15" s="6"/>
      <c r="AN15" s="6">
        <f t="shared" si="12"/>
        <v>0</v>
      </c>
      <c r="AO15" s="4"/>
      <c r="AP15" s="6"/>
      <c r="AQ15" s="6">
        <f t="shared" si="13"/>
        <v>0</v>
      </c>
      <c r="AR15" s="9">
        <f t="shared" si="14"/>
        <v>0</v>
      </c>
      <c r="AS15" s="10">
        <f t="shared" si="14"/>
        <v>0</v>
      </c>
      <c r="AT15" s="10">
        <f t="shared" si="15"/>
        <v>0</v>
      </c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idden="1" x14ac:dyDescent="0.25">
      <c r="A16" s="3" t="s">
        <v>18</v>
      </c>
      <c r="B16" s="2">
        <v>0</v>
      </c>
      <c r="C16" s="2">
        <v>0</v>
      </c>
      <c r="D16" s="2">
        <f t="shared" si="0"/>
        <v>0</v>
      </c>
      <c r="E16" s="4">
        <v>0</v>
      </c>
      <c r="F16" s="4">
        <v>0</v>
      </c>
      <c r="G16" s="4">
        <f t="shared" si="1"/>
        <v>0</v>
      </c>
      <c r="H16" s="4"/>
      <c r="I16" s="6"/>
      <c r="J16" s="6">
        <f t="shared" si="2"/>
        <v>0</v>
      </c>
      <c r="K16" s="4"/>
      <c r="L16" s="6"/>
      <c r="M16" s="6">
        <f t="shared" si="3"/>
        <v>0</v>
      </c>
      <c r="N16" s="4"/>
      <c r="O16" s="6"/>
      <c r="P16" s="6">
        <f t="shared" si="4"/>
        <v>0</v>
      </c>
      <c r="Q16" s="4"/>
      <c r="R16" s="6"/>
      <c r="S16" s="6">
        <f t="shared" si="5"/>
        <v>0</v>
      </c>
      <c r="T16" s="4"/>
      <c r="U16" s="6"/>
      <c r="V16" s="6">
        <f t="shared" si="6"/>
        <v>0</v>
      </c>
      <c r="W16" s="4"/>
      <c r="X16" s="6"/>
      <c r="Y16" s="6">
        <f t="shared" si="7"/>
        <v>0</v>
      </c>
      <c r="Z16" s="4"/>
      <c r="AA16" s="6"/>
      <c r="AB16" s="6">
        <f t="shared" si="8"/>
        <v>0</v>
      </c>
      <c r="AC16" s="4"/>
      <c r="AD16" s="6"/>
      <c r="AE16" s="6">
        <f t="shared" si="9"/>
        <v>0</v>
      </c>
      <c r="AF16" s="4"/>
      <c r="AG16" s="6"/>
      <c r="AH16" s="6">
        <f t="shared" si="10"/>
        <v>0</v>
      </c>
      <c r="AI16" s="4"/>
      <c r="AJ16" s="6"/>
      <c r="AK16" s="6">
        <f t="shared" si="11"/>
        <v>0</v>
      </c>
      <c r="AL16" s="4"/>
      <c r="AM16" s="6"/>
      <c r="AN16" s="6">
        <f t="shared" si="12"/>
        <v>0</v>
      </c>
      <c r="AO16" s="4"/>
      <c r="AP16" s="6"/>
      <c r="AQ16" s="6">
        <f t="shared" si="13"/>
        <v>0</v>
      </c>
      <c r="AR16" s="9">
        <f t="shared" si="14"/>
        <v>0</v>
      </c>
      <c r="AS16" s="10">
        <f t="shared" si="14"/>
        <v>0</v>
      </c>
      <c r="AT16" s="10">
        <f t="shared" si="15"/>
        <v>0</v>
      </c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idden="1" x14ac:dyDescent="0.25">
      <c r="A17" s="3" t="s">
        <v>19</v>
      </c>
      <c r="B17" s="2">
        <v>10</v>
      </c>
      <c r="C17" s="2">
        <v>20200</v>
      </c>
      <c r="D17" s="2">
        <f t="shared" si="0"/>
        <v>2020</v>
      </c>
      <c r="E17" s="4">
        <v>6</v>
      </c>
      <c r="F17" s="4">
        <v>12200</v>
      </c>
      <c r="G17" s="4">
        <f t="shared" si="1"/>
        <v>2033.3333333333333</v>
      </c>
      <c r="H17" s="4"/>
      <c r="I17" s="6"/>
      <c r="J17" s="6">
        <f t="shared" si="2"/>
        <v>0</v>
      </c>
      <c r="K17" s="4"/>
      <c r="L17" s="6"/>
      <c r="M17" s="6">
        <f t="shared" si="3"/>
        <v>0</v>
      </c>
      <c r="N17" s="4"/>
      <c r="O17" s="6"/>
      <c r="P17" s="6">
        <f t="shared" si="4"/>
        <v>0</v>
      </c>
      <c r="Q17" s="4"/>
      <c r="R17" s="6"/>
      <c r="S17" s="6">
        <f t="shared" si="5"/>
        <v>0</v>
      </c>
      <c r="T17" s="4"/>
      <c r="U17" s="6"/>
      <c r="V17" s="6">
        <f t="shared" si="6"/>
        <v>0</v>
      </c>
      <c r="W17" s="4"/>
      <c r="X17" s="6"/>
      <c r="Y17" s="6">
        <f t="shared" si="7"/>
        <v>0</v>
      </c>
      <c r="Z17" s="4"/>
      <c r="AA17" s="6"/>
      <c r="AB17" s="6">
        <f t="shared" si="8"/>
        <v>0</v>
      </c>
      <c r="AC17" s="4"/>
      <c r="AD17" s="6"/>
      <c r="AE17" s="6">
        <f t="shared" si="9"/>
        <v>0</v>
      </c>
      <c r="AF17" s="4"/>
      <c r="AG17" s="6"/>
      <c r="AH17" s="6">
        <f t="shared" si="10"/>
        <v>0</v>
      </c>
      <c r="AI17" s="4"/>
      <c r="AJ17" s="6"/>
      <c r="AK17" s="6">
        <f t="shared" si="11"/>
        <v>0</v>
      </c>
      <c r="AL17" s="4"/>
      <c r="AM17" s="6"/>
      <c r="AN17" s="6">
        <f t="shared" si="12"/>
        <v>0</v>
      </c>
      <c r="AO17" s="4"/>
      <c r="AP17" s="6"/>
      <c r="AQ17" s="6">
        <f t="shared" si="13"/>
        <v>0</v>
      </c>
      <c r="AR17" s="9">
        <f t="shared" si="14"/>
        <v>0</v>
      </c>
      <c r="AS17" s="10">
        <f t="shared" si="14"/>
        <v>0</v>
      </c>
      <c r="AT17" s="10">
        <f t="shared" si="15"/>
        <v>0</v>
      </c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idden="1" x14ac:dyDescent="0.25">
      <c r="A18" s="3" t="s">
        <v>20</v>
      </c>
      <c r="B18" s="2">
        <v>7</v>
      </c>
      <c r="C18" s="2">
        <v>4625</v>
      </c>
      <c r="D18" s="2">
        <f t="shared" si="0"/>
        <v>660.71428571428567</v>
      </c>
      <c r="E18" s="4">
        <v>6</v>
      </c>
      <c r="F18" s="4">
        <v>3675</v>
      </c>
      <c r="G18" s="4">
        <f t="shared" si="1"/>
        <v>612.5</v>
      </c>
      <c r="H18" s="4"/>
      <c r="I18" s="6"/>
      <c r="J18" s="6">
        <f t="shared" si="2"/>
        <v>0</v>
      </c>
      <c r="K18" s="4"/>
      <c r="L18" s="6"/>
      <c r="M18" s="6">
        <f t="shared" si="3"/>
        <v>0</v>
      </c>
      <c r="N18" s="4"/>
      <c r="O18" s="6"/>
      <c r="P18" s="6">
        <f t="shared" si="4"/>
        <v>0</v>
      </c>
      <c r="Q18" s="4"/>
      <c r="R18" s="6"/>
      <c r="S18" s="6">
        <f t="shared" si="5"/>
        <v>0</v>
      </c>
      <c r="T18" s="4"/>
      <c r="U18" s="6"/>
      <c r="V18" s="6">
        <f t="shared" si="6"/>
        <v>0</v>
      </c>
      <c r="W18" s="4">
        <v>1</v>
      </c>
      <c r="X18" s="6">
        <v>750</v>
      </c>
      <c r="Y18" s="6">
        <f t="shared" si="7"/>
        <v>750</v>
      </c>
      <c r="Z18" s="4"/>
      <c r="AA18" s="6"/>
      <c r="AB18" s="6">
        <f t="shared" si="8"/>
        <v>0</v>
      </c>
      <c r="AC18" s="4"/>
      <c r="AD18" s="6"/>
      <c r="AE18" s="6">
        <f t="shared" si="9"/>
        <v>0</v>
      </c>
      <c r="AF18" s="4"/>
      <c r="AG18" s="6"/>
      <c r="AH18" s="6">
        <f t="shared" si="10"/>
        <v>0</v>
      </c>
      <c r="AI18" s="4"/>
      <c r="AJ18" s="6"/>
      <c r="AK18" s="6">
        <f t="shared" si="11"/>
        <v>0</v>
      </c>
      <c r="AL18" s="4"/>
      <c r="AM18" s="6"/>
      <c r="AN18" s="6">
        <f t="shared" si="12"/>
        <v>0</v>
      </c>
      <c r="AO18" s="4"/>
      <c r="AP18" s="6"/>
      <c r="AQ18" s="6">
        <f t="shared" si="13"/>
        <v>0</v>
      </c>
      <c r="AR18" s="9">
        <f t="shared" si="14"/>
        <v>1</v>
      </c>
      <c r="AS18" s="10">
        <f t="shared" si="14"/>
        <v>750</v>
      </c>
      <c r="AT18" s="10">
        <f t="shared" si="15"/>
        <v>750</v>
      </c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idden="1" x14ac:dyDescent="0.25">
      <c r="A19" s="3" t="s">
        <v>21</v>
      </c>
      <c r="B19" s="2">
        <v>11</v>
      </c>
      <c r="C19" s="2">
        <v>4400</v>
      </c>
      <c r="D19" s="2">
        <f t="shared" si="0"/>
        <v>400</v>
      </c>
      <c r="E19" s="4">
        <v>0</v>
      </c>
      <c r="F19" s="4">
        <v>0</v>
      </c>
      <c r="G19" s="4">
        <f t="shared" si="1"/>
        <v>0</v>
      </c>
      <c r="H19" s="4"/>
      <c r="I19" s="6"/>
      <c r="J19" s="6">
        <f t="shared" si="2"/>
        <v>0</v>
      </c>
      <c r="K19" s="4">
        <v>0</v>
      </c>
      <c r="L19" s="6">
        <v>0</v>
      </c>
      <c r="M19" s="6">
        <f t="shared" si="3"/>
        <v>0</v>
      </c>
      <c r="N19" s="4"/>
      <c r="O19" s="6"/>
      <c r="P19" s="6">
        <f t="shared" si="4"/>
        <v>0</v>
      </c>
      <c r="Q19" s="4"/>
      <c r="R19" s="6"/>
      <c r="S19" s="6">
        <f t="shared" si="5"/>
        <v>0</v>
      </c>
      <c r="T19" s="4"/>
      <c r="U19" s="6"/>
      <c r="V19" s="6">
        <f t="shared" si="6"/>
        <v>0</v>
      </c>
      <c r="W19" s="4"/>
      <c r="X19" s="6"/>
      <c r="Y19" s="6">
        <f t="shared" si="7"/>
        <v>0</v>
      </c>
      <c r="Z19" s="4"/>
      <c r="AA19" s="6"/>
      <c r="AB19" s="6">
        <f t="shared" si="8"/>
        <v>0</v>
      </c>
      <c r="AC19" s="4"/>
      <c r="AD19" s="6"/>
      <c r="AE19" s="6">
        <f t="shared" si="9"/>
        <v>0</v>
      </c>
      <c r="AF19" s="4"/>
      <c r="AG19" s="6"/>
      <c r="AH19" s="6">
        <f t="shared" si="10"/>
        <v>0</v>
      </c>
      <c r="AI19" s="4"/>
      <c r="AJ19" s="6"/>
      <c r="AK19" s="6">
        <f t="shared" si="11"/>
        <v>0</v>
      </c>
      <c r="AL19" s="4"/>
      <c r="AM19" s="6"/>
      <c r="AN19" s="6">
        <f t="shared" si="12"/>
        <v>0</v>
      </c>
      <c r="AO19" s="4"/>
      <c r="AP19" s="6"/>
      <c r="AQ19" s="6">
        <f t="shared" si="13"/>
        <v>0</v>
      </c>
      <c r="AR19" s="9">
        <f t="shared" si="14"/>
        <v>0</v>
      </c>
      <c r="AS19" s="10">
        <f t="shared" si="14"/>
        <v>0</v>
      </c>
      <c r="AT19" s="10">
        <f t="shared" si="15"/>
        <v>0</v>
      </c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idden="1" x14ac:dyDescent="0.25">
      <c r="A20" s="3" t="s">
        <v>22</v>
      </c>
      <c r="B20" s="2">
        <v>130</v>
      </c>
      <c r="C20" s="2">
        <v>35065</v>
      </c>
      <c r="D20" s="2">
        <f t="shared" si="0"/>
        <v>269.73076923076923</v>
      </c>
      <c r="E20" s="4">
        <v>22</v>
      </c>
      <c r="F20" s="4">
        <v>5450</v>
      </c>
      <c r="G20" s="4">
        <f t="shared" si="1"/>
        <v>247.72727272727272</v>
      </c>
      <c r="H20" s="4"/>
      <c r="I20" s="6"/>
      <c r="J20" s="6">
        <f t="shared" si="2"/>
        <v>0</v>
      </c>
      <c r="K20" s="4">
        <v>10</v>
      </c>
      <c r="L20" s="6">
        <v>1500</v>
      </c>
      <c r="M20" s="6">
        <f t="shared" si="3"/>
        <v>150</v>
      </c>
      <c r="N20" s="4">
        <v>6</v>
      </c>
      <c r="O20" s="6">
        <v>450</v>
      </c>
      <c r="P20" s="6">
        <f t="shared" si="4"/>
        <v>75</v>
      </c>
      <c r="Q20" s="4">
        <v>10</v>
      </c>
      <c r="R20" s="6">
        <v>1875</v>
      </c>
      <c r="S20" s="6">
        <f t="shared" si="5"/>
        <v>187.5</v>
      </c>
      <c r="T20" s="4">
        <v>7</v>
      </c>
      <c r="U20" s="6">
        <v>1235</v>
      </c>
      <c r="V20" s="6">
        <f t="shared" si="6"/>
        <v>176.42857142857142</v>
      </c>
      <c r="W20" s="4">
        <v>3</v>
      </c>
      <c r="X20" s="6">
        <v>675</v>
      </c>
      <c r="Y20" s="6">
        <f t="shared" si="7"/>
        <v>225</v>
      </c>
      <c r="Z20" s="4"/>
      <c r="AA20" s="6"/>
      <c r="AB20" s="6">
        <f t="shared" si="8"/>
        <v>0</v>
      </c>
      <c r="AC20" s="4"/>
      <c r="AD20" s="6"/>
      <c r="AE20" s="6">
        <f t="shared" si="9"/>
        <v>0</v>
      </c>
      <c r="AF20" s="4">
        <v>1</v>
      </c>
      <c r="AG20" s="6">
        <v>300</v>
      </c>
      <c r="AH20" s="6">
        <f t="shared" si="10"/>
        <v>300</v>
      </c>
      <c r="AI20" s="4"/>
      <c r="AJ20" s="6"/>
      <c r="AK20" s="6">
        <f t="shared" si="11"/>
        <v>0</v>
      </c>
      <c r="AL20" s="4"/>
      <c r="AM20" s="6"/>
      <c r="AN20" s="6">
        <f t="shared" si="12"/>
        <v>0</v>
      </c>
      <c r="AO20" s="4"/>
      <c r="AP20" s="6"/>
      <c r="AQ20" s="6">
        <f t="shared" si="13"/>
        <v>0</v>
      </c>
      <c r="AR20" s="9">
        <f t="shared" si="14"/>
        <v>37</v>
      </c>
      <c r="AS20" s="10">
        <f t="shared" si="14"/>
        <v>6035</v>
      </c>
      <c r="AT20" s="10">
        <f t="shared" si="15"/>
        <v>163.1081081081081</v>
      </c>
      <c r="AU20" s="11"/>
      <c r="AV20" s="11"/>
      <c r="AW20" s="128">
        <f t="shared" ref="AW20:AW21" si="16">(P20-M20)/M20*100</f>
        <v>-50</v>
      </c>
      <c r="AX20" s="127">
        <f t="shared" ref="AX20:AX21" si="17">(S20-P20)/P20*100</f>
        <v>150</v>
      </c>
      <c r="AY20" s="127">
        <f t="shared" ref="AY20:AY21" si="18">(V20-S20)/S20*100</f>
        <v>-5.9047619047619113</v>
      </c>
      <c r="AZ20" s="127">
        <f t="shared" ref="AZ20:AZ21" si="19">(Y20-V20)/V20*100</f>
        <v>27.530364372469645</v>
      </c>
      <c r="BA20" s="11"/>
      <c r="BB20" s="11"/>
      <c r="BC20" s="11"/>
    </row>
    <row r="21" spans="1:55" x14ac:dyDescent="0.25">
      <c r="A21" s="3" t="s">
        <v>23</v>
      </c>
      <c r="B21" s="2">
        <v>157</v>
      </c>
      <c r="C21" s="2">
        <v>67900</v>
      </c>
      <c r="D21" s="2">
        <f t="shared" si="0"/>
        <v>432.484076433121</v>
      </c>
      <c r="E21" s="4">
        <v>73</v>
      </c>
      <c r="F21" s="4">
        <v>26975</v>
      </c>
      <c r="G21" s="4">
        <f t="shared" si="1"/>
        <v>369.52054794520546</v>
      </c>
      <c r="H21" s="4">
        <v>2</v>
      </c>
      <c r="I21" s="6">
        <v>850</v>
      </c>
      <c r="J21" s="6">
        <f t="shared" si="2"/>
        <v>425</v>
      </c>
      <c r="K21" s="4">
        <v>10</v>
      </c>
      <c r="L21" s="6">
        <v>3125</v>
      </c>
      <c r="M21" s="6">
        <f t="shared" si="3"/>
        <v>312.5</v>
      </c>
      <c r="N21" s="4">
        <v>2</v>
      </c>
      <c r="O21" s="6">
        <v>675</v>
      </c>
      <c r="P21" s="6">
        <f t="shared" si="4"/>
        <v>337.5</v>
      </c>
      <c r="Q21" s="4">
        <v>5</v>
      </c>
      <c r="R21" s="6">
        <v>1125</v>
      </c>
      <c r="S21" s="6">
        <f t="shared" si="5"/>
        <v>225</v>
      </c>
      <c r="T21" s="4">
        <v>13</v>
      </c>
      <c r="U21" s="6">
        <v>7925</v>
      </c>
      <c r="V21" s="6">
        <f t="shared" si="6"/>
        <v>609.61538461538464</v>
      </c>
      <c r="W21" s="4">
        <v>2</v>
      </c>
      <c r="X21" s="6">
        <v>1400</v>
      </c>
      <c r="Y21" s="6">
        <f t="shared" si="7"/>
        <v>700</v>
      </c>
      <c r="Z21" s="4">
        <v>10</v>
      </c>
      <c r="AA21" s="6">
        <v>8000</v>
      </c>
      <c r="AB21" s="6">
        <f t="shared" si="8"/>
        <v>800</v>
      </c>
      <c r="AC21" s="4">
        <v>2</v>
      </c>
      <c r="AD21" s="6">
        <v>1500</v>
      </c>
      <c r="AE21" s="6">
        <f t="shared" si="9"/>
        <v>750</v>
      </c>
      <c r="AF21" s="4">
        <v>1</v>
      </c>
      <c r="AG21" s="6">
        <v>700</v>
      </c>
      <c r="AH21" s="6">
        <f t="shared" si="10"/>
        <v>700</v>
      </c>
      <c r="AI21" s="4"/>
      <c r="AJ21" s="6"/>
      <c r="AK21" s="6">
        <f t="shared" si="11"/>
        <v>0</v>
      </c>
      <c r="AL21" s="4"/>
      <c r="AM21" s="6"/>
      <c r="AN21" s="6">
        <f t="shared" si="12"/>
        <v>0</v>
      </c>
      <c r="AO21" s="4"/>
      <c r="AP21" s="6"/>
      <c r="AQ21" s="6">
        <f t="shared" si="13"/>
        <v>0</v>
      </c>
      <c r="AR21" s="9">
        <f t="shared" si="14"/>
        <v>47</v>
      </c>
      <c r="AS21" s="10">
        <f t="shared" si="14"/>
        <v>25300</v>
      </c>
      <c r="AT21" s="10">
        <f t="shared" si="15"/>
        <v>538.29787234042556</v>
      </c>
      <c r="AU21" s="11"/>
      <c r="AV21" s="127">
        <f>(M21-J21)/J21*100</f>
        <v>-26.47058823529412</v>
      </c>
      <c r="AW21" s="128">
        <f t="shared" si="16"/>
        <v>8</v>
      </c>
      <c r="AX21" s="127">
        <f t="shared" si="17"/>
        <v>-33.333333333333329</v>
      </c>
      <c r="AY21" s="127">
        <f t="shared" si="18"/>
        <v>170.94017094017096</v>
      </c>
      <c r="AZ21" s="127">
        <f t="shared" si="19"/>
        <v>14.826498422712927</v>
      </c>
      <c r="BA21" s="127">
        <f>(AB21-Y21)/Y21*100</f>
        <v>14.285714285714285</v>
      </c>
      <c r="BB21" s="127">
        <f>(AE21-AB21)/AB21*100</f>
        <v>-6.25</v>
      </c>
      <c r="BC21" s="127">
        <f>(AH21-AE21)/AE21*100</f>
        <v>-6.666666666666667</v>
      </c>
    </row>
    <row r="22" spans="1:55" hidden="1" x14ac:dyDescent="0.25">
      <c r="A22" s="3" t="s">
        <v>24</v>
      </c>
      <c r="B22" s="2">
        <v>0</v>
      </c>
      <c r="C22" s="2">
        <v>0</v>
      </c>
      <c r="D22" s="2">
        <f t="shared" si="0"/>
        <v>0</v>
      </c>
      <c r="E22" s="4">
        <v>0</v>
      </c>
      <c r="F22" s="4">
        <v>0</v>
      </c>
      <c r="G22" s="4">
        <f t="shared" si="1"/>
        <v>0</v>
      </c>
      <c r="H22" s="4"/>
      <c r="I22" s="6"/>
      <c r="J22" s="6">
        <f t="shared" si="2"/>
        <v>0</v>
      </c>
      <c r="K22" s="4"/>
      <c r="L22" s="6"/>
      <c r="M22" s="6">
        <f t="shared" si="3"/>
        <v>0</v>
      </c>
      <c r="N22" s="4"/>
      <c r="O22" s="6"/>
      <c r="P22" s="6">
        <f t="shared" si="4"/>
        <v>0</v>
      </c>
      <c r="Q22" s="4"/>
      <c r="R22" s="6"/>
      <c r="S22" s="6">
        <f t="shared" si="5"/>
        <v>0</v>
      </c>
      <c r="T22" s="4"/>
      <c r="U22" s="6"/>
      <c r="V22" s="6">
        <f t="shared" si="6"/>
        <v>0</v>
      </c>
      <c r="W22" s="4"/>
      <c r="X22" s="6"/>
      <c r="Y22" s="6">
        <f t="shared" si="7"/>
        <v>0</v>
      </c>
      <c r="Z22" s="4"/>
      <c r="AA22" s="6"/>
      <c r="AB22" s="6">
        <f t="shared" si="8"/>
        <v>0</v>
      </c>
      <c r="AC22" s="4"/>
      <c r="AD22" s="6"/>
      <c r="AE22" s="6">
        <f t="shared" si="9"/>
        <v>0</v>
      </c>
      <c r="AF22" s="4">
        <v>3</v>
      </c>
      <c r="AG22" s="6">
        <v>7350</v>
      </c>
      <c r="AH22" s="6">
        <f t="shared" si="10"/>
        <v>2450</v>
      </c>
      <c r="AI22" s="4"/>
      <c r="AJ22" s="6"/>
      <c r="AK22" s="6">
        <f t="shared" si="11"/>
        <v>0</v>
      </c>
      <c r="AL22" s="4"/>
      <c r="AM22" s="6"/>
      <c r="AN22" s="6">
        <f t="shared" si="12"/>
        <v>0</v>
      </c>
      <c r="AO22" s="4"/>
      <c r="AP22" s="6"/>
      <c r="AQ22" s="6">
        <f t="shared" si="13"/>
        <v>0</v>
      </c>
      <c r="AR22" s="9">
        <f t="shared" si="14"/>
        <v>3</v>
      </c>
      <c r="AS22" s="10">
        <f t="shared" si="14"/>
        <v>7350</v>
      </c>
      <c r="AT22" s="10">
        <f t="shared" si="15"/>
        <v>2450</v>
      </c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idden="1" x14ac:dyDescent="0.25">
      <c r="A23" s="3" t="s">
        <v>25</v>
      </c>
      <c r="B23" s="2">
        <v>0</v>
      </c>
      <c r="C23" s="2">
        <v>0</v>
      </c>
      <c r="D23" s="2">
        <f t="shared" si="0"/>
        <v>0</v>
      </c>
      <c r="E23" s="4">
        <v>0</v>
      </c>
      <c r="F23" s="4">
        <v>0</v>
      </c>
      <c r="G23" s="4">
        <f t="shared" si="1"/>
        <v>0</v>
      </c>
      <c r="H23" s="4"/>
      <c r="I23" s="6"/>
      <c r="J23" s="6">
        <f t="shared" si="2"/>
        <v>0</v>
      </c>
      <c r="K23" s="4"/>
      <c r="L23" s="6"/>
      <c r="M23" s="6">
        <f t="shared" si="3"/>
        <v>0</v>
      </c>
      <c r="N23" s="4"/>
      <c r="O23" s="6"/>
      <c r="P23" s="6">
        <f t="shared" si="4"/>
        <v>0</v>
      </c>
      <c r="Q23" s="4"/>
      <c r="R23" s="6"/>
      <c r="S23" s="6">
        <f t="shared" si="5"/>
        <v>0</v>
      </c>
      <c r="T23" s="4"/>
      <c r="U23" s="6"/>
      <c r="V23" s="6">
        <f t="shared" si="6"/>
        <v>0</v>
      </c>
      <c r="W23" s="4"/>
      <c r="X23" s="6"/>
      <c r="Y23" s="6">
        <f t="shared" si="7"/>
        <v>0</v>
      </c>
      <c r="Z23" s="4"/>
      <c r="AA23" s="6"/>
      <c r="AB23" s="6">
        <f t="shared" si="8"/>
        <v>0</v>
      </c>
      <c r="AC23" s="4"/>
      <c r="AD23" s="6"/>
      <c r="AE23" s="6">
        <f t="shared" si="9"/>
        <v>0</v>
      </c>
      <c r="AF23" s="4"/>
      <c r="AG23" s="6"/>
      <c r="AH23" s="6">
        <f t="shared" si="10"/>
        <v>0</v>
      </c>
      <c r="AI23" s="4"/>
      <c r="AJ23" s="6"/>
      <c r="AK23" s="6">
        <f t="shared" si="11"/>
        <v>0</v>
      </c>
      <c r="AL23" s="4"/>
      <c r="AM23" s="6"/>
      <c r="AN23" s="6">
        <f t="shared" si="12"/>
        <v>0</v>
      </c>
      <c r="AO23" s="4"/>
      <c r="AP23" s="6"/>
      <c r="AQ23" s="6">
        <f t="shared" si="13"/>
        <v>0</v>
      </c>
      <c r="AR23" s="9">
        <f t="shared" si="14"/>
        <v>0</v>
      </c>
      <c r="AS23" s="10">
        <f t="shared" si="14"/>
        <v>0</v>
      </c>
      <c r="AT23" s="10">
        <f t="shared" si="15"/>
        <v>0</v>
      </c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idden="1" x14ac:dyDescent="0.25">
      <c r="A24" s="3" t="s">
        <v>26</v>
      </c>
      <c r="B24" s="2">
        <v>0</v>
      </c>
      <c r="C24" s="2">
        <v>0</v>
      </c>
      <c r="D24" s="2">
        <f t="shared" si="0"/>
        <v>0</v>
      </c>
      <c r="E24" s="4">
        <v>0</v>
      </c>
      <c r="F24" s="4">
        <v>0</v>
      </c>
      <c r="G24" s="4">
        <f t="shared" si="1"/>
        <v>0</v>
      </c>
      <c r="H24" s="4"/>
      <c r="I24" s="6"/>
      <c r="J24" s="6">
        <f t="shared" si="2"/>
        <v>0</v>
      </c>
      <c r="K24" s="4"/>
      <c r="L24" s="6"/>
      <c r="M24" s="6">
        <f t="shared" si="3"/>
        <v>0</v>
      </c>
      <c r="N24" s="4"/>
      <c r="O24" s="6"/>
      <c r="P24" s="6">
        <f t="shared" si="4"/>
        <v>0</v>
      </c>
      <c r="Q24" s="4"/>
      <c r="R24" s="6"/>
      <c r="S24" s="6">
        <f t="shared" si="5"/>
        <v>0</v>
      </c>
      <c r="T24" s="4"/>
      <c r="U24" s="6"/>
      <c r="V24" s="6">
        <f t="shared" si="6"/>
        <v>0</v>
      </c>
      <c r="W24" s="4"/>
      <c r="X24" s="6"/>
      <c r="Y24" s="6">
        <f t="shared" si="7"/>
        <v>0</v>
      </c>
      <c r="Z24" s="4"/>
      <c r="AA24" s="6"/>
      <c r="AB24" s="6">
        <f t="shared" si="8"/>
        <v>0</v>
      </c>
      <c r="AC24" s="4"/>
      <c r="AD24" s="6"/>
      <c r="AE24" s="6">
        <f t="shared" si="9"/>
        <v>0</v>
      </c>
      <c r="AF24" s="4">
        <v>1</v>
      </c>
      <c r="AG24" s="6">
        <v>100</v>
      </c>
      <c r="AH24" s="6">
        <f t="shared" si="10"/>
        <v>100</v>
      </c>
      <c r="AI24" s="4"/>
      <c r="AJ24" s="6"/>
      <c r="AK24" s="6">
        <f t="shared" si="11"/>
        <v>0</v>
      </c>
      <c r="AL24" s="4"/>
      <c r="AM24" s="6"/>
      <c r="AN24" s="6">
        <f t="shared" si="12"/>
        <v>0</v>
      </c>
      <c r="AO24" s="4"/>
      <c r="AP24" s="6"/>
      <c r="AQ24" s="6">
        <f t="shared" si="13"/>
        <v>0</v>
      </c>
      <c r="AR24" s="9">
        <f t="shared" si="14"/>
        <v>1</v>
      </c>
      <c r="AS24" s="10">
        <f t="shared" si="14"/>
        <v>100</v>
      </c>
      <c r="AT24" s="10">
        <f t="shared" si="15"/>
        <v>100</v>
      </c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idden="1" x14ac:dyDescent="0.25">
      <c r="A25" s="3" t="s">
        <v>27</v>
      </c>
      <c r="B25" s="2">
        <v>0</v>
      </c>
      <c r="C25" s="2">
        <v>0</v>
      </c>
      <c r="D25" s="2">
        <f t="shared" si="0"/>
        <v>0</v>
      </c>
      <c r="E25" s="4">
        <v>0</v>
      </c>
      <c r="F25" s="4">
        <v>0</v>
      </c>
      <c r="G25" s="4">
        <f t="shared" si="1"/>
        <v>0</v>
      </c>
      <c r="H25" s="4"/>
      <c r="I25" s="6"/>
      <c r="J25" s="6">
        <f t="shared" si="2"/>
        <v>0</v>
      </c>
      <c r="K25" s="4"/>
      <c r="L25" s="6"/>
      <c r="M25" s="6">
        <f t="shared" si="3"/>
        <v>0</v>
      </c>
      <c r="N25" s="4"/>
      <c r="O25" s="6"/>
      <c r="P25" s="6">
        <f t="shared" si="4"/>
        <v>0</v>
      </c>
      <c r="Q25" s="4"/>
      <c r="R25" s="6"/>
      <c r="S25" s="6">
        <f t="shared" si="5"/>
        <v>0</v>
      </c>
      <c r="T25" s="4"/>
      <c r="U25" s="6"/>
      <c r="V25" s="6">
        <f t="shared" si="6"/>
        <v>0</v>
      </c>
      <c r="W25" s="4"/>
      <c r="X25" s="6"/>
      <c r="Y25" s="6">
        <f t="shared" si="7"/>
        <v>0</v>
      </c>
      <c r="Z25" s="4"/>
      <c r="AA25" s="6"/>
      <c r="AB25" s="6">
        <f t="shared" si="8"/>
        <v>0</v>
      </c>
      <c r="AC25" s="4"/>
      <c r="AD25" s="6"/>
      <c r="AE25" s="6">
        <f t="shared" si="9"/>
        <v>0</v>
      </c>
      <c r="AF25" s="4"/>
      <c r="AG25" s="6"/>
      <c r="AH25" s="6">
        <f t="shared" si="10"/>
        <v>0</v>
      </c>
      <c r="AI25" s="4"/>
      <c r="AJ25" s="6"/>
      <c r="AK25" s="6">
        <f t="shared" si="11"/>
        <v>0</v>
      </c>
      <c r="AL25" s="4"/>
      <c r="AM25" s="6"/>
      <c r="AN25" s="6">
        <f t="shared" si="12"/>
        <v>0</v>
      </c>
      <c r="AO25" s="4"/>
      <c r="AP25" s="6"/>
      <c r="AQ25" s="6">
        <f t="shared" si="13"/>
        <v>0</v>
      </c>
      <c r="AR25" s="9">
        <f t="shared" si="14"/>
        <v>0</v>
      </c>
      <c r="AS25" s="10">
        <f t="shared" si="14"/>
        <v>0</v>
      </c>
      <c r="AT25" s="10">
        <f t="shared" si="15"/>
        <v>0</v>
      </c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idden="1" x14ac:dyDescent="0.25">
      <c r="A26" s="3" t="s">
        <v>28</v>
      </c>
      <c r="B26" s="2">
        <v>10</v>
      </c>
      <c r="C26" s="2">
        <v>27500</v>
      </c>
      <c r="D26" s="2">
        <f t="shared" si="0"/>
        <v>2750</v>
      </c>
      <c r="E26" s="4">
        <v>1</v>
      </c>
      <c r="F26" s="4">
        <v>2750</v>
      </c>
      <c r="G26" s="4">
        <f t="shared" si="1"/>
        <v>2750</v>
      </c>
      <c r="H26" s="4">
        <v>3</v>
      </c>
      <c r="I26" s="6">
        <v>8268</v>
      </c>
      <c r="J26" s="6">
        <f t="shared" si="2"/>
        <v>2756</v>
      </c>
      <c r="K26" s="4"/>
      <c r="L26" s="6"/>
      <c r="M26" s="6">
        <f t="shared" si="3"/>
        <v>0</v>
      </c>
      <c r="N26" s="4">
        <v>5</v>
      </c>
      <c r="O26" s="6">
        <v>12500</v>
      </c>
      <c r="P26" s="6">
        <f t="shared" si="4"/>
        <v>2500</v>
      </c>
      <c r="Q26" s="4"/>
      <c r="R26" s="6"/>
      <c r="S26" s="6">
        <f t="shared" si="5"/>
        <v>0</v>
      </c>
      <c r="T26" s="4">
        <v>4</v>
      </c>
      <c r="U26" s="6">
        <v>11700</v>
      </c>
      <c r="V26" s="6">
        <f t="shared" si="6"/>
        <v>2925</v>
      </c>
      <c r="W26" s="4"/>
      <c r="X26" s="6"/>
      <c r="Y26" s="6">
        <f t="shared" si="7"/>
        <v>0</v>
      </c>
      <c r="Z26" s="4"/>
      <c r="AA26" s="6"/>
      <c r="AB26" s="6">
        <f t="shared" si="8"/>
        <v>0</v>
      </c>
      <c r="AC26" s="4"/>
      <c r="AD26" s="6"/>
      <c r="AE26" s="6">
        <f t="shared" si="9"/>
        <v>0</v>
      </c>
      <c r="AF26" s="4"/>
      <c r="AG26" s="6"/>
      <c r="AH26" s="6">
        <f t="shared" si="10"/>
        <v>0</v>
      </c>
      <c r="AI26" s="4"/>
      <c r="AJ26" s="6"/>
      <c r="AK26" s="6">
        <f t="shared" si="11"/>
        <v>0</v>
      </c>
      <c r="AL26" s="4"/>
      <c r="AM26" s="6"/>
      <c r="AN26" s="6">
        <f t="shared" si="12"/>
        <v>0</v>
      </c>
      <c r="AO26" s="4"/>
      <c r="AP26" s="6"/>
      <c r="AQ26" s="6">
        <f t="shared" si="13"/>
        <v>0</v>
      </c>
      <c r="AR26" s="9">
        <f t="shared" si="14"/>
        <v>12</v>
      </c>
      <c r="AS26" s="10">
        <f t="shared" si="14"/>
        <v>32468</v>
      </c>
      <c r="AT26" s="10">
        <f t="shared" si="15"/>
        <v>2705.6666666666665</v>
      </c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idden="1" x14ac:dyDescent="0.25">
      <c r="A27" s="3" t="s">
        <v>29</v>
      </c>
      <c r="B27" s="2">
        <v>0</v>
      </c>
      <c r="C27" s="2">
        <v>0</v>
      </c>
      <c r="D27" s="2">
        <f t="shared" si="0"/>
        <v>0</v>
      </c>
      <c r="E27" s="4">
        <v>0</v>
      </c>
      <c r="F27" s="4">
        <v>0</v>
      </c>
      <c r="G27" s="4">
        <f t="shared" si="1"/>
        <v>0</v>
      </c>
      <c r="H27" s="4"/>
      <c r="I27" s="6"/>
      <c r="J27" s="6">
        <f t="shared" si="2"/>
        <v>0</v>
      </c>
      <c r="K27" s="4">
        <v>5</v>
      </c>
      <c r="L27" s="6">
        <v>2750</v>
      </c>
      <c r="M27" s="6">
        <f t="shared" si="3"/>
        <v>550</v>
      </c>
      <c r="N27" s="4">
        <v>17</v>
      </c>
      <c r="O27" s="6">
        <v>5400</v>
      </c>
      <c r="P27" s="6">
        <f t="shared" si="4"/>
        <v>317.64705882352939</v>
      </c>
      <c r="Q27" s="4">
        <v>13</v>
      </c>
      <c r="R27" s="6">
        <v>4225</v>
      </c>
      <c r="S27" s="6">
        <f t="shared" si="5"/>
        <v>325</v>
      </c>
      <c r="T27" s="4"/>
      <c r="U27" s="6"/>
      <c r="V27" s="6">
        <f t="shared" si="6"/>
        <v>0</v>
      </c>
      <c r="W27" s="4"/>
      <c r="X27" s="6"/>
      <c r="Y27" s="6">
        <f t="shared" si="7"/>
        <v>0</v>
      </c>
      <c r="Z27" s="4"/>
      <c r="AA27" s="6"/>
      <c r="AB27" s="6">
        <f t="shared" si="8"/>
        <v>0</v>
      </c>
      <c r="AC27" s="4"/>
      <c r="AD27" s="6"/>
      <c r="AE27" s="6">
        <f t="shared" si="9"/>
        <v>0</v>
      </c>
      <c r="AF27" s="4"/>
      <c r="AG27" s="6"/>
      <c r="AH27" s="6">
        <f t="shared" si="10"/>
        <v>0</v>
      </c>
      <c r="AI27" s="4"/>
      <c r="AJ27" s="6"/>
      <c r="AK27" s="6">
        <f t="shared" si="11"/>
        <v>0</v>
      </c>
      <c r="AL27" s="4"/>
      <c r="AM27" s="6"/>
      <c r="AN27" s="6">
        <f t="shared" si="12"/>
        <v>0</v>
      </c>
      <c r="AO27" s="4"/>
      <c r="AP27" s="6"/>
      <c r="AQ27" s="6">
        <f t="shared" si="13"/>
        <v>0</v>
      </c>
      <c r="AR27" s="9">
        <f t="shared" si="14"/>
        <v>35</v>
      </c>
      <c r="AS27" s="10">
        <f t="shared" si="14"/>
        <v>12375</v>
      </c>
      <c r="AT27" s="10">
        <f t="shared" si="15"/>
        <v>353.57142857142856</v>
      </c>
      <c r="AU27" s="11"/>
      <c r="AV27" s="11"/>
      <c r="AW27" s="128">
        <f>(P27-M27)/M27*100</f>
        <v>-42.245989304812838</v>
      </c>
      <c r="AX27" s="127">
        <f>(S27-P27)/P27*100</f>
        <v>2.3148148148148211</v>
      </c>
      <c r="AY27" s="11"/>
      <c r="AZ27" s="11"/>
      <c r="BA27" s="11"/>
      <c r="BB27" s="11"/>
      <c r="BC27" s="11"/>
    </row>
    <row r="28" spans="1:55" hidden="1" x14ac:dyDescent="0.25">
      <c r="A28" s="3" t="s">
        <v>30</v>
      </c>
      <c r="B28" s="2">
        <v>18</v>
      </c>
      <c r="C28" s="2">
        <v>34850</v>
      </c>
      <c r="D28" s="2">
        <f t="shared" si="0"/>
        <v>1936.1111111111111</v>
      </c>
      <c r="E28" s="4">
        <v>0</v>
      </c>
      <c r="F28" s="4">
        <v>0</v>
      </c>
      <c r="G28" s="4">
        <f t="shared" si="1"/>
        <v>0</v>
      </c>
      <c r="H28" s="4"/>
      <c r="I28" s="6"/>
      <c r="J28" s="6">
        <f t="shared" si="2"/>
        <v>0</v>
      </c>
      <c r="K28" s="4"/>
      <c r="L28" s="6"/>
      <c r="M28" s="6">
        <f t="shared" si="3"/>
        <v>0</v>
      </c>
      <c r="N28" s="4"/>
      <c r="O28" s="6"/>
      <c r="P28" s="6">
        <f t="shared" si="4"/>
        <v>0</v>
      </c>
      <c r="Q28" s="4"/>
      <c r="R28" s="6"/>
      <c r="S28" s="6">
        <f t="shared" si="5"/>
        <v>0</v>
      </c>
      <c r="T28" s="4"/>
      <c r="U28" s="6"/>
      <c r="V28" s="6">
        <f t="shared" si="6"/>
        <v>0</v>
      </c>
      <c r="W28" s="4"/>
      <c r="X28" s="6"/>
      <c r="Y28" s="6">
        <f t="shared" si="7"/>
        <v>0</v>
      </c>
      <c r="Z28" s="4"/>
      <c r="AA28" s="6"/>
      <c r="AB28" s="6">
        <f t="shared" si="8"/>
        <v>0</v>
      </c>
      <c r="AC28" s="4"/>
      <c r="AD28" s="6"/>
      <c r="AE28" s="6">
        <f t="shared" si="9"/>
        <v>0</v>
      </c>
      <c r="AF28" s="4"/>
      <c r="AG28" s="6"/>
      <c r="AH28" s="6">
        <f t="shared" si="10"/>
        <v>0</v>
      </c>
      <c r="AI28" s="4"/>
      <c r="AJ28" s="6"/>
      <c r="AK28" s="6">
        <f t="shared" si="11"/>
        <v>0</v>
      </c>
      <c r="AL28" s="4"/>
      <c r="AM28" s="6"/>
      <c r="AN28" s="6">
        <f t="shared" si="12"/>
        <v>0</v>
      </c>
      <c r="AO28" s="4"/>
      <c r="AP28" s="6"/>
      <c r="AQ28" s="6">
        <f t="shared" si="13"/>
        <v>0</v>
      </c>
      <c r="AR28" s="9">
        <f t="shared" si="14"/>
        <v>0</v>
      </c>
      <c r="AS28" s="10">
        <f t="shared" si="14"/>
        <v>0</v>
      </c>
      <c r="AT28" s="10">
        <f t="shared" si="15"/>
        <v>0</v>
      </c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idden="1" x14ac:dyDescent="0.25">
      <c r="A29" s="3" t="s">
        <v>31</v>
      </c>
      <c r="B29" s="2">
        <v>0</v>
      </c>
      <c r="C29" s="2">
        <v>0</v>
      </c>
      <c r="D29" s="2">
        <f t="shared" si="0"/>
        <v>0</v>
      </c>
      <c r="E29" s="4">
        <v>0</v>
      </c>
      <c r="F29" s="4">
        <v>0</v>
      </c>
      <c r="G29" s="4">
        <f t="shared" si="1"/>
        <v>0</v>
      </c>
      <c r="H29" s="4"/>
      <c r="I29" s="6"/>
      <c r="J29" s="6">
        <f t="shared" si="2"/>
        <v>0</v>
      </c>
      <c r="K29" s="4"/>
      <c r="L29" s="6"/>
      <c r="M29" s="6">
        <f t="shared" si="3"/>
        <v>0</v>
      </c>
      <c r="N29" s="4"/>
      <c r="O29" s="6"/>
      <c r="P29" s="6">
        <f t="shared" si="4"/>
        <v>0</v>
      </c>
      <c r="Q29" s="4"/>
      <c r="R29" s="6"/>
      <c r="S29" s="6">
        <f t="shared" si="5"/>
        <v>0</v>
      </c>
      <c r="T29" s="4"/>
      <c r="U29" s="6"/>
      <c r="V29" s="6">
        <f t="shared" si="6"/>
        <v>0</v>
      </c>
      <c r="W29" s="4"/>
      <c r="X29" s="6"/>
      <c r="Y29" s="6">
        <f t="shared" si="7"/>
        <v>0</v>
      </c>
      <c r="Z29" s="4"/>
      <c r="AA29" s="6"/>
      <c r="AB29" s="6">
        <f t="shared" si="8"/>
        <v>0</v>
      </c>
      <c r="AC29" s="4"/>
      <c r="AD29" s="6"/>
      <c r="AE29" s="6">
        <f t="shared" si="9"/>
        <v>0</v>
      </c>
      <c r="AF29" s="4"/>
      <c r="AG29" s="6"/>
      <c r="AH29" s="6">
        <f t="shared" si="10"/>
        <v>0</v>
      </c>
      <c r="AI29" s="4"/>
      <c r="AJ29" s="6"/>
      <c r="AK29" s="6">
        <f t="shared" si="11"/>
        <v>0</v>
      </c>
      <c r="AL29" s="4"/>
      <c r="AM29" s="6"/>
      <c r="AN29" s="6">
        <f t="shared" si="12"/>
        <v>0</v>
      </c>
      <c r="AO29" s="4"/>
      <c r="AP29" s="6"/>
      <c r="AQ29" s="6">
        <f t="shared" si="13"/>
        <v>0</v>
      </c>
      <c r="AR29" s="9">
        <f t="shared" si="14"/>
        <v>0</v>
      </c>
      <c r="AS29" s="10">
        <f t="shared" si="14"/>
        <v>0</v>
      </c>
      <c r="AT29" s="10">
        <f t="shared" si="15"/>
        <v>0</v>
      </c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idden="1" x14ac:dyDescent="0.25">
      <c r="A30" s="3" t="s">
        <v>32</v>
      </c>
      <c r="B30" s="2">
        <v>14</v>
      </c>
      <c r="C30" s="2">
        <v>7625</v>
      </c>
      <c r="D30" s="2">
        <f t="shared" si="0"/>
        <v>544.64285714285711</v>
      </c>
      <c r="E30" s="4">
        <v>0</v>
      </c>
      <c r="F30" s="4">
        <v>0</v>
      </c>
      <c r="G30" s="4">
        <f t="shared" si="1"/>
        <v>0</v>
      </c>
      <c r="H30" s="4"/>
      <c r="I30" s="6"/>
      <c r="J30" s="6">
        <f t="shared" si="2"/>
        <v>0</v>
      </c>
      <c r="K30" s="4"/>
      <c r="L30" s="6"/>
      <c r="M30" s="6">
        <f t="shared" si="3"/>
        <v>0</v>
      </c>
      <c r="N30" s="4"/>
      <c r="O30" s="6"/>
      <c r="P30" s="6">
        <f t="shared" si="4"/>
        <v>0</v>
      </c>
      <c r="Q30" s="4"/>
      <c r="R30" s="6"/>
      <c r="S30" s="6">
        <f t="shared" si="5"/>
        <v>0</v>
      </c>
      <c r="T30" s="4">
        <v>15</v>
      </c>
      <c r="U30" s="6">
        <v>4725</v>
      </c>
      <c r="V30" s="6">
        <f t="shared" si="6"/>
        <v>315</v>
      </c>
      <c r="W30" s="4">
        <v>1</v>
      </c>
      <c r="X30" s="6">
        <v>315</v>
      </c>
      <c r="Y30" s="6">
        <f t="shared" si="7"/>
        <v>315</v>
      </c>
      <c r="Z30" s="4"/>
      <c r="AA30" s="6"/>
      <c r="AB30" s="6">
        <f t="shared" si="8"/>
        <v>0</v>
      </c>
      <c r="AC30" s="4"/>
      <c r="AD30" s="6"/>
      <c r="AE30" s="6">
        <f t="shared" si="9"/>
        <v>0</v>
      </c>
      <c r="AF30" s="4">
        <v>8</v>
      </c>
      <c r="AG30" s="6">
        <v>3400</v>
      </c>
      <c r="AH30" s="6">
        <f t="shared" si="10"/>
        <v>425</v>
      </c>
      <c r="AI30" s="4"/>
      <c r="AJ30" s="6"/>
      <c r="AK30" s="6">
        <f t="shared" si="11"/>
        <v>0</v>
      </c>
      <c r="AL30" s="4"/>
      <c r="AM30" s="6"/>
      <c r="AN30" s="6">
        <f t="shared" si="12"/>
        <v>0</v>
      </c>
      <c r="AO30" s="4"/>
      <c r="AP30" s="6"/>
      <c r="AQ30" s="6">
        <f t="shared" si="13"/>
        <v>0</v>
      </c>
      <c r="AR30" s="9">
        <f t="shared" si="14"/>
        <v>24</v>
      </c>
      <c r="AS30" s="10">
        <f t="shared" si="14"/>
        <v>8440</v>
      </c>
      <c r="AT30" s="10">
        <f t="shared" si="15"/>
        <v>351.66666666666669</v>
      </c>
      <c r="AU30" s="11"/>
      <c r="AV30" s="11"/>
      <c r="AW30" s="11"/>
      <c r="AX30" s="11"/>
      <c r="AY30" s="11"/>
      <c r="AZ30" s="127"/>
      <c r="BA30" s="11"/>
      <c r="BB30" s="11"/>
      <c r="BC30" s="11"/>
    </row>
    <row r="31" spans="1:55" hidden="1" x14ac:dyDescent="0.25">
      <c r="A31" s="20" t="s">
        <v>49</v>
      </c>
      <c r="B31" s="13">
        <v>19</v>
      </c>
      <c r="C31" s="13">
        <v>17940</v>
      </c>
      <c r="D31" s="13">
        <f>IF(C31,C31/B31,0)</f>
        <v>944.21052631578948</v>
      </c>
      <c r="E31" s="14">
        <v>5</v>
      </c>
      <c r="F31" s="14">
        <v>4250</v>
      </c>
      <c r="G31" s="14">
        <f>IF(F31,F31/E31,0)</f>
        <v>850</v>
      </c>
      <c r="H31" s="14">
        <v>0</v>
      </c>
      <c r="I31" s="14">
        <v>0</v>
      </c>
      <c r="J31" s="14">
        <f>IF(I31,I31/H31,0)</f>
        <v>0</v>
      </c>
      <c r="K31" s="14">
        <v>2</v>
      </c>
      <c r="L31" s="14">
        <v>1777</v>
      </c>
      <c r="M31" s="14">
        <f>IF(L31,L31/K31,0)</f>
        <v>888.5</v>
      </c>
      <c r="N31" s="14"/>
      <c r="O31" s="14"/>
      <c r="P31" s="14">
        <f>IF(O31,O31/N31,0)</f>
        <v>0</v>
      </c>
      <c r="Q31" s="14">
        <v>0</v>
      </c>
      <c r="R31" s="14">
        <v>0</v>
      </c>
      <c r="S31" s="14">
        <f>IF(R31,R31/Q31,0)</f>
        <v>0</v>
      </c>
      <c r="T31" s="14"/>
      <c r="U31" s="14"/>
      <c r="V31" s="14">
        <f>IF(U31,U31/T31,0)</f>
        <v>0</v>
      </c>
      <c r="W31" s="14">
        <v>3</v>
      </c>
      <c r="X31" s="14">
        <v>2250</v>
      </c>
      <c r="Y31" s="14">
        <f>IF(X31,X31/W31,0)</f>
        <v>750</v>
      </c>
      <c r="Z31" s="14"/>
      <c r="AA31" s="14"/>
      <c r="AB31" s="14">
        <f>IF(AA31,AA31/Z31,0)</f>
        <v>0</v>
      </c>
      <c r="AC31" s="14"/>
      <c r="AD31" s="15"/>
      <c r="AE31" s="14">
        <f>IF(AD31,AD31/AC31,0)</f>
        <v>0</v>
      </c>
      <c r="AF31" s="14"/>
      <c r="AG31" s="14"/>
      <c r="AH31" s="14">
        <f>IF(AG31,AG31/AF31,0)</f>
        <v>0</v>
      </c>
      <c r="AI31" s="14"/>
      <c r="AJ31" s="15"/>
      <c r="AK31" s="14">
        <f>IF(AJ31,AJ31/AI31,0)</f>
        <v>0</v>
      </c>
      <c r="AL31" s="14"/>
      <c r="AM31" s="15"/>
      <c r="AN31" s="14">
        <f>IF(AM31,AM31/AL31,0)</f>
        <v>0</v>
      </c>
      <c r="AO31" s="14"/>
      <c r="AP31" s="15"/>
      <c r="AQ31" s="14">
        <f>IF(AP31,AP31/AO31,0)</f>
        <v>0</v>
      </c>
      <c r="AR31" s="16">
        <f>H31+K31+N31+Q31+T31+W31+Z31+AC31+AF31+AI31+AL31+AO31</f>
        <v>5</v>
      </c>
      <c r="AS31" s="16">
        <f>I31+L31+O31+R31+U31+X31+AA31+AD31+AG31+AJ31+AM31+AP31</f>
        <v>4027</v>
      </c>
      <c r="AT31" s="17">
        <f>IF(AS31,AS31/AR31,0)</f>
        <v>805.4</v>
      </c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idden="1" x14ac:dyDescent="0.25">
      <c r="A32" s="20" t="s">
        <v>50</v>
      </c>
      <c r="B32" s="13">
        <v>1</v>
      </c>
      <c r="C32" s="13">
        <v>631</v>
      </c>
      <c r="D32" s="13">
        <f t="shared" ref="D32:D98" si="20">IF(C32,C32/B32,0)</f>
        <v>631</v>
      </c>
      <c r="E32" s="14">
        <v>0</v>
      </c>
      <c r="F32" s="14">
        <v>0</v>
      </c>
      <c r="G32" s="14">
        <f t="shared" ref="G32:G98" si="21">IF(F32,F32/E32,0)</f>
        <v>0</v>
      </c>
      <c r="H32" s="14">
        <v>0</v>
      </c>
      <c r="I32" s="14">
        <v>0</v>
      </c>
      <c r="J32" s="14">
        <f t="shared" ref="J32:J98" si="22">IF(I32,I32/H32,0)</f>
        <v>0</v>
      </c>
      <c r="K32" s="14"/>
      <c r="L32" s="14"/>
      <c r="M32" s="14">
        <f t="shared" ref="M32:M98" si="23">IF(L32,L32/K32,0)</f>
        <v>0</v>
      </c>
      <c r="N32" s="14"/>
      <c r="O32" s="14"/>
      <c r="P32" s="14">
        <f t="shared" ref="P32:P98" si="24">IF(O32,O32/N32,0)</f>
        <v>0</v>
      </c>
      <c r="Q32" s="14">
        <v>0</v>
      </c>
      <c r="R32" s="14">
        <v>0</v>
      </c>
      <c r="S32" s="14">
        <f t="shared" ref="S32:S98" si="25">IF(R32,R32/Q32,0)</f>
        <v>0</v>
      </c>
      <c r="T32" s="14"/>
      <c r="U32" s="14"/>
      <c r="V32" s="14">
        <f t="shared" ref="V32:V44" si="26">IF(U32,U32/T32,0)</f>
        <v>0</v>
      </c>
      <c r="W32" s="14"/>
      <c r="X32" s="14"/>
      <c r="Y32" s="14">
        <f t="shared" ref="Y32:Y44" si="27">IF(X32,X32/W32,0)</f>
        <v>0</v>
      </c>
      <c r="Z32" s="14"/>
      <c r="AA32" s="14"/>
      <c r="AB32" s="14">
        <f t="shared" ref="AB32:AB44" si="28">IF(AA32,AA32/Z32,0)</f>
        <v>0</v>
      </c>
      <c r="AC32" s="14"/>
      <c r="AD32" s="15"/>
      <c r="AE32" s="14">
        <f t="shared" ref="AE32:AE98" si="29">IF(AD32,AD32/AC32,0)</f>
        <v>0</v>
      </c>
      <c r="AF32" s="14"/>
      <c r="AG32" s="14"/>
      <c r="AH32" s="14">
        <f t="shared" ref="AH32:AH44" si="30">IF(AG32,AG32/AF32,0)</f>
        <v>0</v>
      </c>
      <c r="AI32" s="14"/>
      <c r="AJ32" s="15"/>
      <c r="AK32" s="14">
        <f t="shared" ref="AK32:AK98" si="31">IF(AJ32,AJ32/AI32,0)</f>
        <v>0</v>
      </c>
      <c r="AL32" s="14"/>
      <c r="AM32" s="15"/>
      <c r="AN32" s="14">
        <f t="shared" ref="AN32:AN98" si="32">IF(AM32,AM32/AL32,0)</f>
        <v>0</v>
      </c>
      <c r="AO32" s="14"/>
      <c r="AP32" s="15"/>
      <c r="AQ32" s="14">
        <f t="shared" ref="AQ32:AQ98" si="33">IF(AP32,AP32/AO32,0)</f>
        <v>0</v>
      </c>
      <c r="AR32" s="16">
        <f t="shared" ref="AR32:AS98" si="34">H32+K32+N32+Q32+T32+W32+Z32+AC32+AF32+AI32+AL32+AO32</f>
        <v>0</v>
      </c>
      <c r="AS32" s="16">
        <f t="shared" si="34"/>
        <v>0</v>
      </c>
      <c r="AT32" s="17">
        <f t="shared" ref="AT32:AT98" si="35">IF(AS32,AS32/AR32,0)</f>
        <v>0</v>
      </c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idden="1" x14ac:dyDescent="0.25">
      <c r="A33" s="20" t="s">
        <v>51</v>
      </c>
      <c r="B33" s="13">
        <v>8</v>
      </c>
      <c r="C33" s="13">
        <v>3295</v>
      </c>
      <c r="D33" s="13">
        <f t="shared" si="20"/>
        <v>411.875</v>
      </c>
      <c r="E33" s="14">
        <v>2</v>
      </c>
      <c r="F33" s="14">
        <v>765</v>
      </c>
      <c r="G33" s="14">
        <f t="shared" si="21"/>
        <v>382.5</v>
      </c>
      <c r="H33" s="14">
        <v>1</v>
      </c>
      <c r="I33" s="14">
        <v>350</v>
      </c>
      <c r="J33" s="14">
        <f t="shared" si="22"/>
        <v>350</v>
      </c>
      <c r="K33" s="14"/>
      <c r="L33" s="14"/>
      <c r="M33" s="14">
        <f t="shared" si="23"/>
        <v>0</v>
      </c>
      <c r="N33" s="14">
        <v>1</v>
      </c>
      <c r="O33" s="14">
        <v>165</v>
      </c>
      <c r="P33" s="14">
        <f t="shared" si="24"/>
        <v>165</v>
      </c>
      <c r="Q33" s="14">
        <v>0</v>
      </c>
      <c r="R33" s="14">
        <v>0</v>
      </c>
      <c r="S33" s="14">
        <f t="shared" si="25"/>
        <v>0</v>
      </c>
      <c r="T33" s="14">
        <v>3</v>
      </c>
      <c r="U33" s="14">
        <v>2315</v>
      </c>
      <c r="V33" s="14">
        <f t="shared" si="26"/>
        <v>771.66666666666663</v>
      </c>
      <c r="W33" s="14">
        <v>2</v>
      </c>
      <c r="X33" s="14">
        <v>1275</v>
      </c>
      <c r="Y33" s="14">
        <f t="shared" si="27"/>
        <v>637.5</v>
      </c>
      <c r="Z33" s="14">
        <v>1</v>
      </c>
      <c r="AA33" s="14">
        <v>700</v>
      </c>
      <c r="AB33" s="14">
        <f t="shared" si="28"/>
        <v>700</v>
      </c>
      <c r="AC33" s="14"/>
      <c r="AD33" s="15"/>
      <c r="AE33" s="14">
        <f t="shared" si="29"/>
        <v>0</v>
      </c>
      <c r="AF33" s="14">
        <v>2</v>
      </c>
      <c r="AG33" s="14">
        <v>1050</v>
      </c>
      <c r="AH33" s="14">
        <f t="shared" si="30"/>
        <v>525</v>
      </c>
      <c r="AI33" s="14"/>
      <c r="AJ33" s="15"/>
      <c r="AK33" s="14">
        <f t="shared" si="31"/>
        <v>0</v>
      </c>
      <c r="AL33" s="14"/>
      <c r="AM33" s="15"/>
      <c r="AN33" s="14">
        <f t="shared" si="32"/>
        <v>0</v>
      </c>
      <c r="AO33" s="14"/>
      <c r="AP33" s="15"/>
      <c r="AQ33" s="14">
        <f t="shared" si="33"/>
        <v>0</v>
      </c>
      <c r="AR33" s="16">
        <f t="shared" si="34"/>
        <v>10</v>
      </c>
      <c r="AS33" s="16">
        <f t="shared" si="34"/>
        <v>5855</v>
      </c>
      <c r="AT33" s="17">
        <f t="shared" si="35"/>
        <v>585.5</v>
      </c>
      <c r="AU33" s="11"/>
      <c r="AV33" s="11"/>
      <c r="AW33" s="11"/>
      <c r="AX33" s="11"/>
      <c r="AY33" s="11"/>
      <c r="AZ33" s="127">
        <f>(Y33-V33)/V33*100</f>
        <v>-17.386609071274293</v>
      </c>
      <c r="BA33" s="127">
        <f>(AB33-Y33)/Y33*100</f>
        <v>9.8039215686274517</v>
      </c>
      <c r="BB33" s="11"/>
      <c r="BC33" s="11"/>
    </row>
    <row r="34" spans="1:55" hidden="1" x14ac:dyDescent="0.25">
      <c r="A34" s="20" t="s">
        <v>235</v>
      </c>
      <c r="B34" s="13">
        <v>0</v>
      </c>
      <c r="C34" s="13">
        <v>0</v>
      </c>
      <c r="D34" s="13">
        <f t="shared" si="20"/>
        <v>0</v>
      </c>
      <c r="E34" s="14">
        <v>0</v>
      </c>
      <c r="F34" s="14">
        <v>0</v>
      </c>
      <c r="G34" s="14">
        <f t="shared" si="21"/>
        <v>0</v>
      </c>
      <c r="H34" s="14">
        <v>0</v>
      </c>
      <c r="I34" s="14">
        <v>0</v>
      </c>
      <c r="J34" s="14">
        <f t="shared" si="22"/>
        <v>0</v>
      </c>
      <c r="K34" s="14"/>
      <c r="L34" s="14"/>
      <c r="M34" s="14">
        <f t="shared" si="23"/>
        <v>0</v>
      </c>
      <c r="N34" s="14"/>
      <c r="O34" s="14"/>
      <c r="P34" s="14">
        <f t="shared" si="24"/>
        <v>0</v>
      </c>
      <c r="Q34" s="14">
        <v>0</v>
      </c>
      <c r="R34" s="14">
        <v>0</v>
      </c>
      <c r="S34" s="14">
        <f t="shared" si="25"/>
        <v>0</v>
      </c>
      <c r="T34" s="14">
        <v>1</v>
      </c>
      <c r="U34" s="14">
        <v>1110</v>
      </c>
      <c r="V34" s="14">
        <f t="shared" si="26"/>
        <v>1110</v>
      </c>
      <c r="W34" s="14"/>
      <c r="X34" s="14"/>
      <c r="Y34" s="14">
        <f t="shared" si="27"/>
        <v>0</v>
      </c>
      <c r="Z34" s="14"/>
      <c r="AA34" s="14"/>
      <c r="AB34" s="14">
        <f t="shared" si="28"/>
        <v>0</v>
      </c>
      <c r="AC34" s="14"/>
      <c r="AD34" s="15"/>
      <c r="AE34" s="14">
        <f t="shared" si="29"/>
        <v>0</v>
      </c>
      <c r="AF34" s="14">
        <v>1</v>
      </c>
      <c r="AG34" s="14">
        <v>200</v>
      </c>
      <c r="AH34" s="14">
        <f t="shared" si="30"/>
        <v>200</v>
      </c>
      <c r="AI34" s="14"/>
      <c r="AJ34" s="15"/>
      <c r="AK34" s="14">
        <f t="shared" si="31"/>
        <v>0</v>
      </c>
      <c r="AL34" s="14"/>
      <c r="AM34" s="15"/>
      <c r="AN34" s="14">
        <f t="shared" si="32"/>
        <v>0</v>
      </c>
      <c r="AO34" s="14"/>
      <c r="AP34" s="15"/>
      <c r="AQ34" s="14">
        <f t="shared" si="33"/>
        <v>0</v>
      </c>
      <c r="AR34" s="16">
        <f t="shared" si="34"/>
        <v>2</v>
      </c>
      <c r="AS34" s="16">
        <f t="shared" si="34"/>
        <v>1310</v>
      </c>
      <c r="AT34" s="17">
        <f t="shared" si="35"/>
        <v>655</v>
      </c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idden="1" x14ac:dyDescent="0.25">
      <c r="A35" s="20" t="s">
        <v>53</v>
      </c>
      <c r="B35" s="13">
        <v>2</v>
      </c>
      <c r="C35" s="13">
        <v>1220</v>
      </c>
      <c r="D35" s="13">
        <f t="shared" si="20"/>
        <v>610</v>
      </c>
      <c r="E35" s="14">
        <v>0</v>
      </c>
      <c r="F35" s="14">
        <v>0</v>
      </c>
      <c r="G35" s="14">
        <f t="shared" si="21"/>
        <v>0</v>
      </c>
      <c r="H35" s="14">
        <v>0</v>
      </c>
      <c r="I35" s="14">
        <v>0</v>
      </c>
      <c r="J35" s="14">
        <f t="shared" si="22"/>
        <v>0</v>
      </c>
      <c r="K35" s="14"/>
      <c r="L35" s="14"/>
      <c r="M35" s="14">
        <f t="shared" si="23"/>
        <v>0</v>
      </c>
      <c r="N35" s="14">
        <v>1</v>
      </c>
      <c r="O35" s="14">
        <v>355</v>
      </c>
      <c r="P35" s="14">
        <f t="shared" si="24"/>
        <v>355</v>
      </c>
      <c r="Q35" s="14">
        <v>0</v>
      </c>
      <c r="R35" s="14">
        <v>0</v>
      </c>
      <c r="S35" s="14">
        <f t="shared" si="25"/>
        <v>0</v>
      </c>
      <c r="T35" s="14"/>
      <c r="U35" s="14"/>
      <c r="V35" s="14">
        <f t="shared" si="26"/>
        <v>0</v>
      </c>
      <c r="W35" s="14"/>
      <c r="X35" s="14"/>
      <c r="Y35" s="14">
        <f t="shared" si="27"/>
        <v>0</v>
      </c>
      <c r="Z35" s="14"/>
      <c r="AA35" s="14"/>
      <c r="AB35" s="14">
        <f t="shared" si="28"/>
        <v>0</v>
      </c>
      <c r="AC35" s="14"/>
      <c r="AD35" s="15"/>
      <c r="AE35" s="14">
        <f t="shared" si="29"/>
        <v>0</v>
      </c>
      <c r="AF35" s="14"/>
      <c r="AG35" s="14"/>
      <c r="AH35" s="14">
        <f t="shared" si="30"/>
        <v>0</v>
      </c>
      <c r="AI35" s="14"/>
      <c r="AJ35" s="15"/>
      <c r="AK35" s="14">
        <f t="shared" si="31"/>
        <v>0</v>
      </c>
      <c r="AL35" s="14"/>
      <c r="AM35" s="15"/>
      <c r="AN35" s="14">
        <f t="shared" si="32"/>
        <v>0</v>
      </c>
      <c r="AO35" s="14"/>
      <c r="AP35" s="15"/>
      <c r="AQ35" s="14">
        <f t="shared" si="33"/>
        <v>0</v>
      </c>
      <c r="AR35" s="16">
        <f t="shared" si="34"/>
        <v>1</v>
      </c>
      <c r="AS35" s="16">
        <f t="shared" si="34"/>
        <v>355</v>
      </c>
      <c r="AT35" s="17">
        <f t="shared" si="35"/>
        <v>355</v>
      </c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idden="1" x14ac:dyDescent="0.25">
      <c r="A36" s="20" t="s">
        <v>54</v>
      </c>
      <c r="B36" s="13">
        <v>5</v>
      </c>
      <c r="C36" s="13">
        <v>3015</v>
      </c>
      <c r="D36" s="13">
        <f t="shared" si="20"/>
        <v>603</v>
      </c>
      <c r="E36" s="14">
        <v>1</v>
      </c>
      <c r="F36" s="14">
        <v>355</v>
      </c>
      <c r="G36" s="14">
        <f t="shared" si="21"/>
        <v>355</v>
      </c>
      <c r="H36" s="14">
        <v>0</v>
      </c>
      <c r="I36" s="14">
        <v>0</v>
      </c>
      <c r="J36" s="14">
        <f t="shared" si="22"/>
        <v>0</v>
      </c>
      <c r="K36" s="14">
        <v>1</v>
      </c>
      <c r="L36" s="14">
        <v>400</v>
      </c>
      <c r="M36" s="14">
        <f t="shared" si="23"/>
        <v>400</v>
      </c>
      <c r="N36" s="14">
        <v>1</v>
      </c>
      <c r="O36" s="14">
        <v>315</v>
      </c>
      <c r="P36" s="14">
        <f t="shared" si="24"/>
        <v>315</v>
      </c>
      <c r="Q36" s="14">
        <v>0</v>
      </c>
      <c r="R36" s="14">
        <v>0</v>
      </c>
      <c r="S36" s="14">
        <f t="shared" si="25"/>
        <v>0</v>
      </c>
      <c r="T36" s="14"/>
      <c r="U36" s="14"/>
      <c r="V36" s="14">
        <f t="shared" si="26"/>
        <v>0</v>
      </c>
      <c r="W36" s="14">
        <v>1</v>
      </c>
      <c r="X36" s="14">
        <v>715</v>
      </c>
      <c r="Y36" s="14">
        <f t="shared" si="27"/>
        <v>715</v>
      </c>
      <c r="Z36" s="14">
        <v>1</v>
      </c>
      <c r="AA36" s="14">
        <v>715</v>
      </c>
      <c r="AB36" s="14">
        <f t="shared" si="28"/>
        <v>715</v>
      </c>
      <c r="AC36" s="14"/>
      <c r="AD36" s="15"/>
      <c r="AE36" s="14">
        <f t="shared" si="29"/>
        <v>0</v>
      </c>
      <c r="AF36" s="14"/>
      <c r="AG36" s="14"/>
      <c r="AH36" s="14">
        <f t="shared" si="30"/>
        <v>0</v>
      </c>
      <c r="AI36" s="14"/>
      <c r="AJ36" s="15"/>
      <c r="AK36" s="14">
        <f t="shared" si="31"/>
        <v>0</v>
      </c>
      <c r="AL36" s="14"/>
      <c r="AM36" s="15"/>
      <c r="AN36" s="14">
        <f t="shared" si="32"/>
        <v>0</v>
      </c>
      <c r="AO36" s="14"/>
      <c r="AP36" s="15"/>
      <c r="AQ36" s="14">
        <f t="shared" si="33"/>
        <v>0</v>
      </c>
      <c r="AR36" s="16">
        <f t="shared" si="34"/>
        <v>4</v>
      </c>
      <c r="AS36" s="16">
        <f t="shared" si="34"/>
        <v>2145</v>
      </c>
      <c r="AT36" s="17">
        <f t="shared" si="35"/>
        <v>536.25</v>
      </c>
      <c r="AU36" s="11"/>
      <c r="AV36" s="11"/>
      <c r="AW36" s="128">
        <f>(P36-M36)/M36*100</f>
        <v>-21.25</v>
      </c>
      <c r="AX36" s="11"/>
      <c r="AY36" s="11"/>
      <c r="AZ36" s="11"/>
      <c r="BA36" s="127"/>
      <c r="BB36" s="11"/>
      <c r="BC36" s="11"/>
    </row>
    <row r="37" spans="1:55" hidden="1" x14ac:dyDescent="0.25">
      <c r="A37" s="20" t="s">
        <v>6</v>
      </c>
      <c r="B37" s="13">
        <v>9</v>
      </c>
      <c r="C37" s="13">
        <v>505</v>
      </c>
      <c r="D37" s="13">
        <f t="shared" si="20"/>
        <v>56.111111111111114</v>
      </c>
      <c r="E37" s="14">
        <v>1</v>
      </c>
      <c r="F37" s="14">
        <v>50</v>
      </c>
      <c r="G37" s="14">
        <f t="shared" si="21"/>
        <v>50</v>
      </c>
      <c r="H37" s="14">
        <v>0</v>
      </c>
      <c r="I37" s="14">
        <v>0</v>
      </c>
      <c r="J37" s="14">
        <f t="shared" si="22"/>
        <v>0</v>
      </c>
      <c r="K37" s="14"/>
      <c r="L37" s="14"/>
      <c r="M37" s="14">
        <f t="shared" si="23"/>
        <v>0</v>
      </c>
      <c r="N37" s="14"/>
      <c r="O37" s="14"/>
      <c r="P37" s="14">
        <f t="shared" si="24"/>
        <v>0</v>
      </c>
      <c r="Q37" s="14">
        <v>0</v>
      </c>
      <c r="R37" s="14">
        <v>0</v>
      </c>
      <c r="S37" s="14">
        <f t="shared" si="25"/>
        <v>0</v>
      </c>
      <c r="T37" s="14"/>
      <c r="U37" s="14"/>
      <c r="V37" s="14">
        <f t="shared" si="26"/>
        <v>0</v>
      </c>
      <c r="W37" s="14"/>
      <c r="X37" s="14"/>
      <c r="Y37" s="14">
        <f t="shared" si="27"/>
        <v>0</v>
      </c>
      <c r="Z37" s="14"/>
      <c r="AA37" s="14"/>
      <c r="AB37" s="14">
        <f t="shared" si="28"/>
        <v>0</v>
      </c>
      <c r="AC37" s="14"/>
      <c r="AD37" s="15"/>
      <c r="AE37" s="14">
        <f t="shared" si="29"/>
        <v>0</v>
      </c>
      <c r="AF37" s="14"/>
      <c r="AG37" s="14"/>
      <c r="AH37" s="14">
        <f t="shared" si="30"/>
        <v>0</v>
      </c>
      <c r="AI37" s="14"/>
      <c r="AJ37" s="15"/>
      <c r="AK37" s="14">
        <f t="shared" si="31"/>
        <v>0</v>
      </c>
      <c r="AL37" s="14"/>
      <c r="AM37" s="15"/>
      <c r="AN37" s="14">
        <f t="shared" si="32"/>
        <v>0</v>
      </c>
      <c r="AO37" s="14"/>
      <c r="AP37" s="15"/>
      <c r="AQ37" s="14">
        <f t="shared" si="33"/>
        <v>0</v>
      </c>
      <c r="AR37" s="16">
        <f t="shared" si="34"/>
        <v>0</v>
      </c>
      <c r="AS37" s="16">
        <f t="shared" si="34"/>
        <v>0</v>
      </c>
      <c r="AT37" s="17">
        <f t="shared" si="35"/>
        <v>0</v>
      </c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idden="1" x14ac:dyDescent="0.25">
      <c r="A38" s="20" t="s">
        <v>7</v>
      </c>
      <c r="B38" s="13">
        <v>4</v>
      </c>
      <c r="C38" s="13">
        <v>1642</v>
      </c>
      <c r="D38" s="13">
        <f t="shared" si="20"/>
        <v>410.5</v>
      </c>
      <c r="E38" s="14">
        <v>1</v>
      </c>
      <c r="F38" s="14">
        <v>450</v>
      </c>
      <c r="G38" s="14">
        <f t="shared" si="21"/>
        <v>450</v>
      </c>
      <c r="H38" s="14">
        <v>0</v>
      </c>
      <c r="I38" s="14">
        <v>0</v>
      </c>
      <c r="J38" s="14">
        <f t="shared" si="22"/>
        <v>0</v>
      </c>
      <c r="K38" s="14"/>
      <c r="L38" s="14"/>
      <c r="M38" s="14">
        <f t="shared" si="23"/>
        <v>0</v>
      </c>
      <c r="N38" s="14"/>
      <c r="O38" s="14"/>
      <c r="P38" s="14">
        <f t="shared" si="24"/>
        <v>0</v>
      </c>
      <c r="Q38" s="14">
        <v>2</v>
      </c>
      <c r="R38" s="14">
        <v>675</v>
      </c>
      <c r="S38" s="14">
        <f t="shared" si="25"/>
        <v>337.5</v>
      </c>
      <c r="T38" s="14"/>
      <c r="U38" s="14"/>
      <c r="V38" s="14">
        <f t="shared" si="26"/>
        <v>0</v>
      </c>
      <c r="W38" s="14"/>
      <c r="X38" s="14"/>
      <c r="Y38" s="14">
        <f t="shared" si="27"/>
        <v>0</v>
      </c>
      <c r="Z38" s="14"/>
      <c r="AA38" s="14"/>
      <c r="AB38" s="14">
        <f t="shared" si="28"/>
        <v>0</v>
      </c>
      <c r="AC38" s="14"/>
      <c r="AD38" s="15"/>
      <c r="AE38" s="14">
        <f t="shared" si="29"/>
        <v>0</v>
      </c>
      <c r="AF38" s="14"/>
      <c r="AG38" s="14"/>
      <c r="AH38" s="14">
        <f t="shared" si="30"/>
        <v>0</v>
      </c>
      <c r="AI38" s="14"/>
      <c r="AJ38" s="15"/>
      <c r="AK38" s="14">
        <f t="shared" si="31"/>
        <v>0</v>
      </c>
      <c r="AL38" s="14"/>
      <c r="AM38" s="15"/>
      <c r="AN38" s="14">
        <f t="shared" si="32"/>
        <v>0</v>
      </c>
      <c r="AO38" s="14"/>
      <c r="AP38" s="15"/>
      <c r="AQ38" s="14">
        <f t="shared" si="33"/>
        <v>0</v>
      </c>
      <c r="AR38" s="16">
        <f t="shared" si="34"/>
        <v>2</v>
      </c>
      <c r="AS38" s="16">
        <f t="shared" si="34"/>
        <v>675</v>
      </c>
      <c r="AT38" s="17">
        <f t="shared" si="35"/>
        <v>337.5</v>
      </c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x14ac:dyDescent="0.25">
      <c r="A39" s="20" t="s">
        <v>55</v>
      </c>
      <c r="B39" s="13">
        <v>54</v>
      </c>
      <c r="C39" s="13">
        <v>4755</v>
      </c>
      <c r="D39" s="13">
        <f t="shared" si="20"/>
        <v>88.055555555555557</v>
      </c>
      <c r="E39" s="14">
        <v>25</v>
      </c>
      <c r="F39" s="14">
        <v>1875</v>
      </c>
      <c r="G39" s="14">
        <f t="shared" si="21"/>
        <v>75</v>
      </c>
      <c r="H39" s="14">
        <v>4</v>
      </c>
      <c r="I39" s="14">
        <v>200</v>
      </c>
      <c r="J39" s="14">
        <f t="shared" si="22"/>
        <v>50</v>
      </c>
      <c r="K39" s="14">
        <v>8</v>
      </c>
      <c r="L39" s="14">
        <v>337</v>
      </c>
      <c r="M39" s="14">
        <f t="shared" si="23"/>
        <v>42.125</v>
      </c>
      <c r="N39" s="14">
        <v>13</v>
      </c>
      <c r="O39" s="14">
        <v>695</v>
      </c>
      <c r="P39" s="14">
        <f t="shared" si="24"/>
        <v>53.46153846153846</v>
      </c>
      <c r="Q39" s="14">
        <v>20</v>
      </c>
      <c r="R39" s="14">
        <v>1000</v>
      </c>
      <c r="S39" s="14">
        <f t="shared" si="25"/>
        <v>50</v>
      </c>
      <c r="T39" s="14"/>
      <c r="U39" s="14"/>
      <c r="V39" s="14">
        <f t="shared" si="26"/>
        <v>0</v>
      </c>
      <c r="W39" s="14"/>
      <c r="X39" s="14"/>
      <c r="Y39" s="14">
        <f t="shared" si="27"/>
        <v>0</v>
      </c>
      <c r="Z39" s="14">
        <v>16</v>
      </c>
      <c r="AA39" s="14">
        <v>1135</v>
      </c>
      <c r="AB39" s="14">
        <f t="shared" si="28"/>
        <v>70.9375</v>
      </c>
      <c r="AC39" s="14">
        <v>8</v>
      </c>
      <c r="AD39" s="15">
        <v>680</v>
      </c>
      <c r="AE39" s="14">
        <f t="shared" si="29"/>
        <v>85</v>
      </c>
      <c r="AF39" s="14">
        <v>18</v>
      </c>
      <c r="AG39" s="14">
        <v>1260</v>
      </c>
      <c r="AH39" s="14">
        <f t="shared" si="30"/>
        <v>70</v>
      </c>
      <c r="AI39" s="14"/>
      <c r="AJ39" s="15"/>
      <c r="AK39" s="14">
        <f t="shared" si="31"/>
        <v>0</v>
      </c>
      <c r="AL39" s="14"/>
      <c r="AM39" s="15"/>
      <c r="AN39" s="14">
        <f t="shared" si="32"/>
        <v>0</v>
      </c>
      <c r="AO39" s="14"/>
      <c r="AP39" s="15"/>
      <c r="AQ39" s="14">
        <f t="shared" si="33"/>
        <v>0</v>
      </c>
      <c r="AR39" s="16">
        <f t="shared" si="34"/>
        <v>87</v>
      </c>
      <c r="AS39" s="16">
        <f t="shared" si="34"/>
        <v>5307</v>
      </c>
      <c r="AT39" s="17">
        <f t="shared" si="35"/>
        <v>61</v>
      </c>
      <c r="AU39" s="11"/>
      <c r="AV39" s="127">
        <f>(M39-J39)/J39*100</f>
        <v>-15.75</v>
      </c>
      <c r="AW39" s="128">
        <f>(P39-M39)/M39*100</f>
        <v>26.911664003652131</v>
      </c>
      <c r="AX39" s="127">
        <f>(S39-P39)/P39*100</f>
        <v>-6.4748201438848891</v>
      </c>
      <c r="AY39" s="11"/>
      <c r="AZ39" s="11"/>
      <c r="BA39" s="11"/>
      <c r="BB39" s="127">
        <f>(AE39-AB39)/AB39*100</f>
        <v>19.823788546255507</v>
      </c>
      <c r="BC39" s="127">
        <f>(AH39-AE39)/AE39*100</f>
        <v>-17.647058823529413</v>
      </c>
    </row>
    <row r="40" spans="1:55" hidden="1" x14ac:dyDescent="0.25">
      <c r="A40" s="20" t="s">
        <v>56</v>
      </c>
      <c r="B40" s="13">
        <v>4</v>
      </c>
      <c r="C40" s="13">
        <v>3900</v>
      </c>
      <c r="D40" s="13">
        <f t="shared" si="20"/>
        <v>975</v>
      </c>
      <c r="E40" s="14">
        <v>0</v>
      </c>
      <c r="F40" s="14">
        <v>0</v>
      </c>
      <c r="G40" s="14">
        <f t="shared" si="21"/>
        <v>0</v>
      </c>
      <c r="H40" s="14">
        <v>0</v>
      </c>
      <c r="I40" s="14">
        <v>0</v>
      </c>
      <c r="J40" s="14">
        <f t="shared" si="22"/>
        <v>0</v>
      </c>
      <c r="K40" s="14"/>
      <c r="L40" s="14"/>
      <c r="M40" s="14">
        <f t="shared" si="23"/>
        <v>0</v>
      </c>
      <c r="N40" s="14"/>
      <c r="O40" s="14"/>
      <c r="P40" s="14">
        <f t="shared" si="24"/>
        <v>0</v>
      </c>
      <c r="Q40" s="14">
        <v>0</v>
      </c>
      <c r="R40" s="14">
        <v>0</v>
      </c>
      <c r="S40" s="14">
        <f t="shared" si="25"/>
        <v>0</v>
      </c>
      <c r="T40" s="14"/>
      <c r="U40" s="14"/>
      <c r="V40" s="14">
        <f t="shared" si="26"/>
        <v>0</v>
      </c>
      <c r="W40" s="14"/>
      <c r="X40" s="14"/>
      <c r="Y40" s="14">
        <f t="shared" si="27"/>
        <v>0</v>
      </c>
      <c r="Z40" s="14">
        <v>2</v>
      </c>
      <c r="AA40" s="14">
        <v>1600</v>
      </c>
      <c r="AB40" s="14">
        <f t="shared" si="28"/>
        <v>800</v>
      </c>
      <c r="AC40" s="14"/>
      <c r="AD40" s="15"/>
      <c r="AE40" s="14">
        <f t="shared" si="29"/>
        <v>0</v>
      </c>
      <c r="AF40" s="14">
        <v>2</v>
      </c>
      <c r="AG40" s="14">
        <v>1626</v>
      </c>
      <c r="AH40" s="14">
        <f t="shared" si="30"/>
        <v>813</v>
      </c>
      <c r="AI40" s="14"/>
      <c r="AJ40" s="15"/>
      <c r="AK40" s="14">
        <f t="shared" si="31"/>
        <v>0</v>
      </c>
      <c r="AL40" s="14"/>
      <c r="AM40" s="15"/>
      <c r="AN40" s="14">
        <f t="shared" si="32"/>
        <v>0</v>
      </c>
      <c r="AO40" s="14"/>
      <c r="AP40" s="15"/>
      <c r="AQ40" s="14">
        <f t="shared" si="33"/>
        <v>0</v>
      </c>
      <c r="AR40" s="16">
        <f t="shared" si="34"/>
        <v>4</v>
      </c>
      <c r="AS40" s="16">
        <f t="shared" si="34"/>
        <v>3226</v>
      </c>
      <c r="AT40" s="17">
        <f t="shared" si="35"/>
        <v>806.5</v>
      </c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idden="1" x14ac:dyDescent="0.25">
      <c r="A41" s="20" t="s">
        <v>8</v>
      </c>
      <c r="B41" s="13">
        <v>10</v>
      </c>
      <c r="C41" s="13">
        <v>310</v>
      </c>
      <c r="D41" s="13">
        <f t="shared" si="20"/>
        <v>31</v>
      </c>
      <c r="E41" s="14">
        <v>4</v>
      </c>
      <c r="F41" s="14">
        <v>105</v>
      </c>
      <c r="G41" s="14">
        <f t="shared" si="21"/>
        <v>26.25</v>
      </c>
      <c r="H41" s="14">
        <v>0</v>
      </c>
      <c r="I41" s="14">
        <v>0</v>
      </c>
      <c r="J41" s="14">
        <f t="shared" si="22"/>
        <v>0</v>
      </c>
      <c r="K41" s="14"/>
      <c r="L41" s="14"/>
      <c r="M41" s="14">
        <f t="shared" si="23"/>
        <v>0</v>
      </c>
      <c r="N41" s="14"/>
      <c r="O41" s="14"/>
      <c r="P41" s="14">
        <f t="shared" si="24"/>
        <v>0</v>
      </c>
      <c r="Q41" s="14">
        <v>0</v>
      </c>
      <c r="R41" s="14">
        <v>0</v>
      </c>
      <c r="S41" s="14">
        <f t="shared" si="25"/>
        <v>0</v>
      </c>
      <c r="T41" s="14"/>
      <c r="U41" s="14"/>
      <c r="V41" s="14">
        <f t="shared" si="26"/>
        <v>0</v>
      </c>
      <c r="W41" s="14"/>
      <c r="X41" s="14"/>
      <c r="Y41" s="14">
        <f t="shared" si="27"/>
        <v>0</v>
      </c>
      <c r="Z41" s="14"/>
      <c r="AA41" s="14"/>
      <c r="AB41" s="14">
        <f t="shared" si="28"/>
        <v>0</v>
      </c>
      <c r="AC41" s="14"/>
      <c r="AD41" s="15"/>
      <c r="AE41" s="14">
        <f t="shared" si="29"/>
        <v>0</v>
      </c>
      <c r="AF41" s="14"/>
      <c r="AG41" s="14"/>
      <c r="AH41" s="14">
        <f t="shared" si="30"/>
        <v>0</v>
      </c>
      <c r="AI41" s="14"/>
      <c r="AJ41" s="15"/>
      <c r="AK41" s="14">
        <f t="shared" si="31"/>
        <v>0</v>
      </c>
      <c r="AL41" s="14"/>
      <c r="AM41" s="15"/>
      <c r="AN41" s="14">
        <f t="shared" si="32"/>
        <v>0</v>
      </c>
      <c r="AO41" s="14"/>
      <c r="AP41" s="15"/>
      <c r="AQ41" s="14">
        <f t="shared" si="33"/>
        <v>0</v>
      </c>
      <c r="AR41" s="16">
        <f t="shared" si="34"/>
        <v>0</v>
      </c>
      <c r="AS41" s="16">
        <f t="shared" si="34"/>
        <v>0</v>
      </c>
      <c r="AT41" s="17">
        <f t="shared" si="35"/>
        <v>0</v>
      </c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idden="1" x14ac:dyDescent="0.25">
      <c r="A42" s="20" t="s">
        <v>57</v>
      </c>
      <c r="B42" s="13">
        <v>3</v>
      </c>
      <c r="C42" s="13">
        <v>2914</v>
      </c>
      <c r="D42" s="13">
        <f t="shared" si="20"/>
        <v>971.33333333333337</v>
      </c>
      <c r="E42" s="14">
        <v>0</v>
      </c>
      <c r="F42" s="14">
        <v>0</v>
      </c>
      <c r="G42" s="14">
        <f t="shared" si="21"/>
        <v>0</v>
      </c>
      <c r="H42" s="14">
        <v>0</v>
      </c>
      <c r="I42" s="14">
        <v>0</v>
      </c>
      <c r="J42" s="14">
        <f t="shared" si="22"/>
        <v>0</v>
      </c>
      <c r="K42" s="14"/>
      <c r="L42" s="14"/>
      <c r="M42" s="14">
        <f t="shared" si="23"/>
        <v>0</v>
      </c>
      <c r="N42" s="14"/>
      <c r="O42" s="14"/>
      <c r="P42" s="14">
        <f t="shared" si="24"/>
        <v>0</v>
      </c>
      <c r="Q42" s="14">
        <v>0</v>
      </c>
      <c r="R42" s="14">
        <v>0</v>
      </c>
      <c r="S42" s="14">
        <f t="shared" si="25"/>
        <v>0</v>
      </c>
      <c r="T42" s="14"/>
      <c r="U42" s="14"/>
      <c r="V42" s="14">
        <f t="shared" si="26"/>
        <v>0</v>
      </c>
      <c r="W42" s="14"/>
      <c r="X42" s="14"/>
      <c r="Y42" s="14">
        <f t="shared" si="27"/>
        <v>0</v>
      </c>
      <c r="Z42" s="14"/>
      <c r="AA42" s="14"/>
      <c r="AB42" s="14">
        <f t="shared" si="28"/>
        <v>0</v>
      </c>
      <c r="AC42" s="14">
        <v>1</v>
      </c>
      <c r="AD42" s="15">
        <v>1250</v>
      </c>
      <c r="AE42" s="14">
        <f t="shared" si="29"/>
        <v>1250</v>
      </c>
      <c r="AF42" s="14"/>
      <c r="AG42" s="14"/>
      <c r="AH42" s="14">
        <f t="shared" si="30"/>
        <v>0</v>
      </c>
      <c r="AI42" s="14"/>
      <c r="AJ42" s="15"/>
      <c r="AK42" s="14">
        <f t="shared" si="31"/>
        <v>0</v>
      </c>
      <c r="AL42" s="14"/>
      <c r="AM42" s="15"/>
      <c r="AN42" s="14">
        <f t="shared" si="32"/>
        <v>0</v>
      </c>
      <c r="AO42" s="14"/>
      <c r="AP42" s="15"/>
      <c r="AQ42" s="14">
        <f t="shared" si="33"/>
        <v>0</v>
      </c>
      <c r="AR42" s="16">
        <f t="shared" si="34"/>
        <v>1</v>
      </c>
      <c r="AS42" s="16">
        <f t="shared" si="34"/>
        <v>1250</v>
      </c>
      <c r="AT42" s="17">
        <f t="shared" si="35"/>
        <v>1250</v>
      </c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idden="1" x14ac:dyDescent="0.25">
      <c r="A43" s="20" t="s">
        <v>58</v>
      </c>
      <c r="B43" s="13">
        <v>8</v>
      </c>
      <c r="C43" s="13">
        <v>3920</v>
      </c>
      <c r="D43" s="13">
        <f t="shared" si="20"/>
        <v>490</v>
      </c>
      <c r="E43" s="14">
        <v>4</v>
      </c>
      <c r="F43" s="14">
        <v>1128</v>
      </c>
      <c r="G43" s="14">
        <f t="shared" si="21"/>
        <v>282</v>
      </c>
      <c r="H43" s="14">
        <v>4</v>
      </c>
      <c r="I43" s="14">
        <v>1300</v>
      </c>
      <c r="J43" s="14">
        <f t="shared" si="22"/>
        <v>325</v>
      </c>
      <c r="K43" s="14"/>
      <c r="L43" s="14"/>
      <c r="M43" s="14">
        <f t="shared" si="23"/>
        <v>0</v>
      </c>
      <c r="N43" s="14"/>
      <c r="O43" s="14"/>
      <c r="P43" s="14">
        <f t="shared" si="24"/>
        <v>0</v>
      </c>
      <c r="Q43" s="14">
        <v>0</v>
      </c>
      <c r="R43" s="14">
        <v>0</v>
      </c>
      <c r="S43" s="14">
        <f t="shared" si="25"/>
        <v>0</v>
      </c>
      <c r="T43" s="14"/>
      <c r="U43" s="14"/>
      <c r="V43" s="14">
        <f t="shared" si="26"/>
        <v>0</v>
      </c>
      <c r="W43" s="14"/>
      <c r="X43" s="14"/>
      <c r="Y43" s="14">
        <f t="shared" si="27"/>
        <v>0</v>
      </c>
      <c r="Z43" s="14"/>
      <c r="AA43" s="14"/>
      <c r="AB43" s="14">
        <f t="shared" si="28"/>
        <v>0</v>
      </c>
      <c r="AC43" s="14"/>
      <c r="AD43" s="15"/>
      <c r="AE43" s="14">
        <f t="shared" si="29"/>
        <v>0</v>
      </c>
      <c r="AF43" s="14"/>
      <c r="AG43" s="14"/>
      <c r="AH43" s="14">
        <f t="shared" si="30"/>
        <v>0</v>
      </c>
      <c r="AI43" s="14"/>
      <c r="AJ43" s="15"/>
      <c r="AK43" s="14">
        <f t="shared" si="31"/>
        <v>0</v>
      </c>
      <c r="AL43" s="14"/>
      <c r="AM43" s="15"/>
      <c r="AN43" s="14">
        <f t="shared" si="32"/>
        <v>0</v>
      </c>
      <c r="AO43" s="14"/>
      <c r="AP43" s="15"/>
      <c r="AQ43" s="14">
        <f t="shared" si="33"/>
        <v>0</v>
      </c>
      <c r="AR43" s="16">
        <f t="shared" si="34"/>
        <v>4</v>
      </c>
      <c r="AS43" s="16">
        <f t="shared" si="34"/>
        <v>1300</v>
      </c>
      <c r="AT43" s="17">
        <f t="shared" si="35"/>
        <v>325</v>
      </c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idden="1" x14ac:dyDescent="0.25">
      <c r="A44" s="20" t="s">
        <v>59</v>
      </c>
      <c r="B44" s="13">
        <v>10</v>
      </c>
      <c r="C44" s="13">
        <v>8284</v>
      </c>
      <c r="D44" s="13">
        <f t="shared" si="20"/>
        <v>828.4</v>
      </c>
      <c r="E44" s="14">
        <v>3</v>
      </c>
      <c r="F44" s="14">
        <v>1135</v>
      </c>
      <c r="G44" s="14">
        <f t="shared" si="21"/>
        <v>378.33333333333331</v>
      </c>
      <c r="H44" s="14">
        <v>2</v>
      </c>
      <c r="I44" s="14">
        <v>850</v>
      </c>
      <c r="J44" s="14">
        <f t="shared" si="22"/>
        <v>425</v>
      </c>
      <c r="K44" s="14">
        <v>1</v>
      </c>
      <c r="L44" s="14">
        <v>450</v>
      </c>
      <c r="M44" s="14">
        <f t="shared" si="23"/>
        <v>450</v>
      </c>
      <c r="N44" s="14">
        <v>4</v>
      </c>
      <c r="O44" s="14">
        <v>1900</v>
      </c>
      <c r="P44" s="14">
        <f t="shared" si="24"/>
        <v>475</v>
      </c>
      <c r="Q44" s="14">
        <v>0</v>
      </c>
      <c r="R44" s="14">
        <v>0</v>
      </c>
      <c r="S44" s="14">
        <f t="shared" si="25"/>
        <v>0</v>
      </c>
      <c r="T44" s="14"/>
      <c r="U44" s="14"/>
      <c r="V44" s="14">
        <f t="shared" si="26"/>
        <v>0</v>
      </c>
      <c r="W44" s="14">
        <v>2</v>
      </c>
      <c r="X44" s="14">
        <v>1734</v>
      </c>
      <c r="Y44" s="14">
        <f t="shared" si="27"/>
        <v>867</v>
      </c>
      <c r="Z44" s="14">
        <v>3</v>
      </c>
      <c r="AA44" s="14">
        <v>2601</v>
      </c>
      <c r="AB44" s="14">
        <f t="shared" si="28"/>
        <v>867</v>
      </c>
      <c r="AC44" s="14"/>
      <c r="AD44" s="15"/>
      <c r="AE44" s="14">
        <f t="shared" si="29"/>
        <v>0</v>
      </c>
      <c r="AF44" s="14">
        <v>2</v>
      </c>
      <c r="AG44" s="14">
        <v>1734</v>
      </c>
      <c r="AH44" s="14">
        <f t="shared" si="30"/>
        <v>867</v>
      </c>
      <c r="AI44" s="14"/>
      <c r="AJ44" s="15"/>
      <c r="AK44" s="14">
        <f t="shared" si="31"/>
        <v>0</v>
      </c>
      <c r="AL44" s="14"/>
      <c r="AM44" s="15"/>
      <c r="AN44" s="14">
        <f t="shared" si="32"/>
        <v>0</v>
      </c>
      <c r="AO44" s="14"/>
      <c r="AP44" s="15"/>
      <c r="AQ44" s="14">
        <f t="shared" si="33"/>
        <v>0</v>
      </c>
      <c r="AR44" s="16">
        <f t="shared" si="34"/>
        <v>14</v>
      </c>
      <c r="AS44" s="16">
        <f t="shared" si="34"/>
        <v>9269</v>
      </c>
      <c r="AT44" s="17">
        <f t="shared" si="35"/>
        <v>662.07142857142856</v>
      </c>
      <c r="AU44" s="11"/>
      <c r="AV44" s="127">
        <f>(M44-J44)/J44*100</f>
        <v>5.8823529411764701</v>
      </c>
      <c r="AW44" s="128">
        <f>(P44-M44)/M44*100</f>
        <v>5.5555555555555554</v>
      </c>
      <c r="AX44" s="11"/>
      <c r="AY44" s="11"/>
      <c r="AZ44" s="11"/>
      <c r="BA44" s="127"/>
      <c r="BB44" s="11"/>
      <c r="BC44" s="11"/>
    </row>
    <row r="45" spans="1:55" hidden="1" x14ac:dyDescent="0.25">
      <c r="A45" s="20" t="s">
        <v>60</v>
      </c>
      <c r="B45" s="13">
        <v>1</v>
      </c>
      <c r="C45" s="13">
        <v>1200</v>
      </c>
      <c r="D45" s="13">
        <f t="shared" si="20"/>
        <v>1200</v>
      </c>
      <c r="E45" s="14">
        <v>1</v>
      </c>
      <c r="F45" s="14">
        <v>1200</v>
      </c>
      <c r="G45" s="14">
        <f t="shared" si="21"/>
        <v>1200</v>
      </c>
      <c r="H45" s="14">
        <v>0</v>
      </c>
      <c r="I45" s="14">
        <v>0</v>
      </c>
      <c r="J45" s="14">
        <f>IF(I45,I45/H45,0)</f>
        <v>0</v>
      </c>
      <c r="K45" s="14">
        <v>1</v>
      </c>
      <c r="L45" s="14">
        <v>1090</v>
      </c>
      <c r="M45" s="14">
        <f>IF(L45,L45/K45,0)</f>
        <v>1090</v>
      </c>
      <c r="N45" s="14"/>
      <c r="O45" s="14"/>
      <c r="P45" s="14">
        <f>IF(O45,O45/N45,0)</f>
        <v>0</v>
      </c>
      <c r="Q45" s="14">
        <v>0</v>
      </c>
      <c r="R45" s="14">
        <v>0</v>
      </c>
      <c r="S45" s="14">
        <f>IF(R45,R45/Q45,0)</f>
        <v>0</v>
      </c>
      <c r="T45" s="14"/>
      <c r="U45" s="14"/>
      <c r="V45" s="14">
        <f>IF(U45,U45/T45,0)</f>
        <v>0</v>
      </c>
      <c r="W45" s="14"/>
      <c r="X45" s="14"/>
      <c r="Y45" s="14">
        <f>IF(X45,X45/W45,0)</f>
        <v>0</v>
      </c>
      <c r="Z45" s="14"/>
      <c r="AA45" s="14"/>
      <c r="AB45" s="14">
        <f>IF(AA45,AA45/Z45,0)</f>
        <v>0</v>
      </c>
      <c r="AC45" s="14"/>
      <c r="AD45" s="15"/>
      <c r="AE45" s="14">
        <f t="shared" si="29"/>
        <v>0</v>
      </c>
      <c r="AF45" s="14"/>
      <c r="AG45" s="14"/>
      <c r="AH45" s="14">
        <f>IF(AG45,AG45/AF45,0)</f>
        <v>0</v>
      </c>
      <c r="AI45" s="14"/>
      <c r="AJ45" s="15"/>
      <c r="AK45" s="14">
        <f t="shared" si="31"/>
        <v>0</v>
      </c>
      <c r="AL45" s="14"/>
      <c r="AM45" s="15"/>
      <c r="AN45" s="14">
        <f t="shared" si="32"/>
        <v>0</v>
      </c>
      <c r="AO45" s="14"/>
      <c r="AP45" s="15"/>
      <c r="AQ45" s="14">
        <f t="shared" si="33"/>
        <v>0</v>
      </c>
      <c r="AR45" s="16">
        <f t="shared" si="34"/>
        <v>1</v>
      </c>
      <c r="AS45" s="16">
        <f t="shared" si="34"/>
        <v>1090</v>
      </c>
      <c r="AT45" s="17">
        <f t="shared" si="35"/>
        <v>1090</v>
      </c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idden="1" x14ac:dyDescent="0.25">
      <c r="A46" s="20" t="s">
        <v>61</v>
      </c>
      <c r="B46" s="13">
        <v>7</v>
      </c>
      <c r="C46" s="13">
        <v>4290</v>
      </c>
      <c r="D46" s="13">
        <f t="shared" si="20"/>
        <v>612.85714285714289</v>
      </c>
      <c r="E46" s="14">
        <v>3</v>
      </c>
      <c r="F46" s="14">
        <v>1650</v>
      </c>
      <c r="G46" s="14">
        <f t="shared" si="21"/>
        <v>550</v>
      </c>
      <c r="H46" s="14">
        <v>0</v>
      </c>
      <c r="I46" s="14">
        <v>0</v>
      </c>
      <c r="J46" s="14">
        <f>IF(I46,I46/H46,0)</f>
        <v>0</v>
      </c>
      <c r="K46" s="14"/>
      <c r="L46" s="14"/>
      <c r="M46" s="14">
        <f>IF(L46,L46/K46,0)</f>
        <v>0</v>
      </c>
      <c r="N46" s="14"/>
      <c r="O46" s="14"/>
      <c r="P46" s="14">
        <f>IF(O46,O46/N46,0)</f>
        <v>0</v>
      </c>
      <c r="Q46" s="14">
        <v>0</v>
      </c>
      <c r="R46" s="14">
        <v>0</v>
      </c>
      <c r="S46" s="14">
        <f>IF(R46,R46/Q46,0)</f>
        <v>0</v>
      </c>
      <c r="T46" s="14"/>
      <c r="U46" s="14"/>
      <c r="V46" s="14">
        <f>IF(U46,U46/T46,0)</f>
        <v>0</v>
      </c>
      <c r="W46" s="14"/>
      <c r="X46" s="14"/>
      <c r="Y46" s="14">
        <f>IF(X46,X46/W46,0)</f>
        <v>0</v>
      </c>
      <c r="Z46" s="14">
        <v>1</v>
      </c>
      <c r="AA46" s="14">
        <v>475</v>
      </c>
      <c r="AB46" s="14">
        <f>IF(AA46,AA46/Z46,0)</f>
        <v>475</v>
      </c>
      <c r="AC46" s="14"/>
      <c r="AD46" s="15"/>
      <c r="AE46" s="14">
        <f t="shared" si="29"/>
        <v>0</v>
      </c>
      <c r="AF46" s="14">
        <v>2</v>
      </c>
      <c r="AG46" s="14">
        <v>1038</v>
      </c>
      <c r="AH46" s="14">
        <f>IF(AG46,AG46/AF46,0)</f>
        <v>519</v>
      </c>
      <c r="AI46" s="14"/>
      <c r="AJ46" s="15"/>
      <c r="AK46" s="14">
        <f t="shared" si="31"/>
        <v>0</v>
      </c>
      <c r="AL46" s="14"/>
      <c r="AM46" s="15"/>
      <c r="AN46" s="14">
        <f t="shared" si="32"/>
        <v>0</v>
      </c>
      <c r="AO46" s="14"/>
      <c r="AP46" s="15"/>
      <c r="AQ46" s="14">
        <f t="shared" si="33"/>
        <v>0</v>
      </c>
      <c r="AR46" s="16">
        <f t="shared" si="34"/>
        <v>3</v>
      </c>
      <c r="AS46" s="16">
        <f t="shared" si="34"/>
        <v>1513</v>
      </c>
      <c r="AT46" s="17">
        <f t="shared" si="35"/>
        <v>504.33333333333331</v>
      </c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idden="1" x14ac:dyDescent="0.25">
      <c r="A47" s="20" t="s">
        <v>62</v>
      </c>
      <c r="B47" s="13">
        <v>3</v>
      </c>
      <c r="C47" s="13">
        <v>1950</v>
      </c>
      <c r="D47" s="13">
        <f t="shared" si="20"/>
        <v>650</v>
      </c>
      <c r="E47" s="14">
        <v>0</v>
      </c>
      <c r="F47" s="14">
        <v>0</v>
      </c>
      <c r="G47" s="14">
        <f t="shared" si="21"/>
        <v>0</v>
      </c>
      <c r="H47" s="14">
        <v>0</v>
      </c>
      <c r="I47" s="14">
        <v>0</v>
      </c>
      <c r="J47" s="14">
        <f t="shared" si="22"/>
        <v>0</v>
      </c>
      <c r="K47" s="14"/>
      <c r="L47" s="14"/>
      <c r="M47" s="14">
        <f t="shared" si="23"/>
        <v>0</v>
      </c>
      <c r="N47" s="14">
        <v>1</v>
      </c>
      <c r="O47" s="14">
        <v>325</v>
      </c>
      <c r="P47" s="14">
        <f t="shared" si="24"/>
        <v>325</v>
      </c>
      <c r="Q47" s="14">
        <v>0</v>
      </c>
      <c r="R47" s="14">
        <v>0</v>
      </c>
      <c r="S47" s="14">
        <f t="shared" si="25"/>
        <v>0</v>
      </c>
      <c r="T47" s="14"/>
      <c r="U47" s="14"/>
      <c r="V47" s="14">
        <f t="shared" ref="V47:V51" si="36">IF(U47,U47/T47,0)</f>
        <v>0</v>
      </c>
      <c r="W47" s="14"/>
      <c r="X47" s="14"/>
      <c r="Y47" s="14">
        <f t="shared" ref="Y47:Y51" si="37">IF(X47,X47/W47,0)</f>
        <v>0</v>
      </c>
      <c r="Z47" s="14"/>
      <c r="AA47" s="14"/>
      <c r="AB47" s="14">
        <f t="shared" ref="AB47:AB51" si="38">IF(AA47,AA47/Z47,0)</f>
        <v>0</v>
      </c>
      <c r="AC47" s="14"/>
      <c r="AD47" s="15"/>
      <c r="AE47" s="14">
        <f t="shared" si="29"/>
        <v>0</v>
      </c>
      <c r="AF47" s="14"/>
      <c r="AG47" s="14"/>
      <c r="AH47" s="14">
        <f t="shared" ref="AH47:AH51" si="39">IF(AG47,AG47/AF47,0)</f>
        <v>0</v>
      </c>
      <c r="AI47" s="14"/>
      <c r="AJ47" s="15"/>
      <c r="AK47" s="14">
        <f t="shared" si="31"/>
        <v>0</v>
      </c>
      <c r="AL47" s="14"/>
      <c r="AM47" s="15"/>
      <c r="AN47" s="14">
        <f t="shared" si="32"/>
        <v>0</v>
      </c>
      <c r="AO47" s="14"/>
      <c r="AP47" s="15"/>
      <c r="AQ47" s="14">
        <f t="shared" si="33"/>
        <v>0</v>
      </c>
      <c r="AR47" s="16">
        <f t="shared" si="34"/>
        <v>1</v>
      </c>
      <c r="AS47" s="16">
        <f t="shared" si="34"/>
        <v>325</v>
      </c>
      <c r="AT47" s="17">
        <f t="shared" si="35"/>
        <v>325</v>
      </c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idden="1" x14ac:dyDescent="0.25">
      <c r="A48" s="20" t="s">
        <v>63</v>
      </c>
      <c r="B48" s="13">
        <v>4</v>
      </c>
      <c r="C48" s="13">
        <v>4875</v>
      </c>
      <c r="D48" s="13">
        <f t="shared" si="20"/>
        <v>1218.75</v>
      </c>
      <c r="E48" s="14">
        <v>3</v>
      </c>
      <c r="F48" s="14">
        <v>3675</v>
      </c>
      <c r="G48" s="14">
        <f t="shared" si="21"/>
        <v>1225</v>
      </c>
      <c r="H48" s="14">
        <v>1</v>
      </c>
      <c r="I48" s="14">
        <v>1175</v>
      </c>
      <c r="J48" s="14">
        <f t="shared" si="22"/>
        <v>1175</v>
      </c>
      <c r="K48" s="14">
        <v>2</v>
      </c>
      <c r="L48" s="14">
        <v>1700</v>
      </c>
      <c r="M48" s="14">
        <f t="shared" si="23"/>
        <v>850</v>
      </c>
      <c r="N48" s="14"/>
      <c r="O48" s="14"/>
      <c r="P48" s="14">
        <f t="shared" si="24"/>
        <v>0</v>
      </c>
      <c r="Q48" s="14">
        <v>0</v>
      </c>
      <c r="R48" s="14">
        <v>0</v>
      </c>
      <c r="S48" s="14">
        <f t="shared" si="25"/>
        <v>0</v>
      </c>
      <c r="T48" s="14">
        <v>1</v>
      </c>
      <c r="U48" s="14">
        <v>1550</v>
      </c>
      <c r="V48" s="14">
        <f t="shared" si="36"/>
        <v>1550</v>
      </c>
      <c r="W48" s="14"/>
      <c r="X48" s="14"/>
      <c r="Y48" s="14">
        <f t="shared" si="37"/>
        <v>0</v>
      </c>
      <c r="Z48" s="14">
        <v>1</v>
      </c>
      <c r="AA48" s="14">
        <v>1500</v>
      </c>
      <c r="AB48" s="14">
        <f t="shared" si="38"/>
        <v>1500</v>
      </c>
      <c r="AC48" s="14"/>
      <c r="AD48" s="15"/>
      <c r="AE48" s="14">
        <f t="shared" si="29"/>
        <v>0</v>
      </c>
      <c r="AF48" s="14"/>
      <c r="AG48" s="14"/>
      <c r="AH48" s="14">
        <f t="shared" si="39"/>
        <v>0</v>
      </c>
      <c r="AI48" s="14"/>
      <c r="AJ48" s="15"/>
      <c r="AK48" s="14">
        <f t="shared" si="31"/>
        <v>0</v>
      </c>
      <c r="AL48" s="14"/>
      <c r="AM48" s="15"/>
      <c r="AN48" s="14">
        <f t="shared" si="32"/>
        <v>0</v>
      </c>
      <c r="AO48" s="14"/>
      <c r="AP48" s="15"/>
      <c r="AQ48" s="14">
        <f t="shared" si="33"/>
        <v>0</v>
      </c>
      <c r="AR48" s="16">
        <f t="shared" si="34"/>
        <v>5</v>
      </c>
      <c r="AS48" s="16">
        <f t="shared" si="34"/>
        <v>5925</v>
      </c>
      <c r="AT48" s="17">
        <f t="shared" si="35"/>
        <v>1185</v>
      </c>
      <c r="AU48" s="11"/>
      <c r="AV48" s="127">
        <f>(M48-J48)/J48*100</f>
        <v>-27.659574468085108</v>
      </c>
      <c r="AW48" s="11"/>
      <c r="AX48" s="11"/>
      <c r="AY48" s="11"/>
      <c r="AZ48" s="11"/>
      <c r="BA48" s="11"/>
      <c r="BB48" s="11"/>
      <c r="BC48" s="11"/>
    </row>
    <row r="49" spans="1:55" hidden="1" x14ac:dyDescent="0.25">
      <c r="A49" s="20" t="s">
        <v>64</v>
      </c>
      <c r="B49" s="13">
        <v>0</v>
      </c>
      <c r="C49" s="13">
        <v>0</v>
      </c>
      <c r="D49" s="13">
        <f t="shared" si="20"/>
        <v>0</v>
      </c>
      <c r="E49" s="14">
        <v>0</v>
      </c>
      <c r="F49" s="14">
        <v>0</v>
      </c>
      <c r="G49" s="14">
        <f t="shared" si="21"/>
        <v>0</v>
      </c>
      <c r="H49" s="14">
        <v>0</v>
      </c>
      <c r="I49" s="14">
        <v>0</v>
      </c>
      <c r="J49" s="14">
        <f t="shared" si="22"/>
        <v>0</v>
      </c>
      <c r="K49" s="14">
        <v>3</v>
      </c>
      <c r="L49" s="14">
        <v>900</v>
      </c>
      <c r="M49" s="14">
        <f t="shared" si="23"/>
        <v>300</v>
      </c>
      <c r="N49" s="14"/>
      <c r="O49" s="14"/>
      <c r="P49" s="14">
        <f t="shared" si="24"/>
        <v>0</v>
      </c>
      <c r="Q49" s="14">
        <v>0</v>
      </c>
      <c r="R49" s="14">
        <v>0</v>
      </c>
      <c r="S49" s="14">
        <f t="shared" si="25"/>
        <v>0</v>
      </c>
      <c r="T49" s="14">
        <v>4</v>
      </c>
      <c r="U49" s="14">
        <v>1200</v>
      </c>
      <c r="V49" s="14">
        <f t="shared" si="36"/>
        <v>300</v>
      </c>
      <c r="W49" s="14">
        <v>3</v>
      </c>
      <c r="X49" s="14">
        <v>900</v>
      </c>
      <c r="Y49" s="14">
        <f t="shared" si="37"/>
        <v>300</v>
      </c>
      <c r="Z49" s="14"/>
      <c r="AA49" s="14"/>
      <c r="AB49" s="14">
        <f t="shared" si="38"/>
        <v>0</v>
      </c>
      <c r="AC49" s="14">
        <v>12</v>
      </c>
      <c r="AD49" s="15">
        <v>2700</v>
      </c>
      <c r="AE49" s="14">
        <f t="shared" si="29"/>
        <v>225</v>
      </c>
      <c r="AF49" s="14"/>
      <c r="AG49" s="14"/>
      <c r="AH49" s="14">
        <f t="shared" si="39"/>
        <v>0</v>
      </c>
      <c r="AI49" s="14"/>
      <c r="AJ49" s="15"/>
      <c r="AK49" s="14">
        <f t="shared" si="31"/>
        <v>0</v>
      </c>
      <c r="AL49" s="14"/>
      <c r="AM49" s="15"/>
      <c r="AN49" s="14">
        <f t="shared" si="32"/>
        <v>0</v>
      </c>
      <c r="AO49" s="14"/>
      <c r="AP49" s="15"/>
      <c r="AQ49" s="14">
        <f t="shared" si="33"/>
        <v>0</v>
      </c>
      <c r="AR49" s="16">
        <f t="shared" si="34"/>
        <v>22</v>
      </c>
      <c r="AS49" s="16">
        <f t="shared" si="34"/>
        <v>5700</v>
      </c>
      <c r="AT49" s="17">
        <f t="shared" si="35"/>
        <v>259.09090909090907</v>
      </c>
      <c r="AU49" s="11"/>
      <c r="AV49" s="11"/>
      <c r="AW49" s="11"/>
      <c r="AX49" s="11"/>
      <c r="AY49" s="11"/>
      <c r="AZ49" s="127"/>
      <c r="BA49" s="11"/>
      <c r="BB49" s="11"/>
      <c r="BC49" s="11"/>
    </row>
    <row r="50" spans="1:55" hidden="1" x14ac:dyDescent="0.25">
      <c r="A50" s="20" t="s">
        <v>65</v>
      </c>
      <c r="B50" s="13">
        <v>0</v>
      </c>
      <c r="C50" s="13">
        <v>0</v>
      </c>
      <c r="D50" s="13">
        <f t="shared" si="20"/>
        <v>0</v>
      </c>
      <c r="E50" s="14">
        <v>0</v>
      </c>
      <c r="F50" s="14">
        <v>0</v>
      </c>
      <c r="G50" s="14">
        <f t="shared" si="21"/>
        <v>0</v>
      </c>
      <c r="H50" s="14">
        <v>0</v>
      </c>
      <c r="I50" s="14">
        <v>0</v>
      </c>
      <c r="J50" s="14">
        <f t="shared" si="22"/>
        <v>0</v>
      </c>
      <c r="K50" s="14">
        <v>1</v>
      </c>
      <c r="L50" s="14">
        <v>160</v>
      </c>
      <c r="M50" s="14">
        <f t="shared" si="23"/>
        <v>160</v>
      </c>
      <c r="N50" s="14"/>
      <c r="O50" s="14"/>
      <c r="P50" s="14">
        <f t="shared" si="24"/>
        <v>0</v>
      </c>
      <c r="Q50" s="14">
        <v>0</v>
      </c>
      <c r="R50" s="14">
        <v>0</v>
      </c>
      <c r="S50" s="14">
        <f t="shared" si="25"/>
        <v>0</v>
      </c>
      <c r="T50" s="14"/>
      <c r="U50" s="14"/>
      <c r="V50" s="14">
        <f t="shared" si="36"/>
        <v>0</v>
      </c>
      <c r="W50" s="14"/>
      <c r="X50" s="14"/>
      <c r="Y50" s="14">
        <f t="shared" si="37"/>
        <v>0</v>
      </c>
      <c r="Z50" s="14"/>
      <c r="AA50" s="14"/>
      <c r="AB50" s="14">
        <f t="shared" si="38"/>
        <v>0</v>
      </c>
      <c r="AC50" s="14">
        <v>1</v>
      </c>
      <c r="AD50" s="15">
        <v>40</v>
      </c>
      <c r="AE50" s="14">
        <f t="shared" si="29"/>
        <v>40</v>
      </c>
      <c r="AF50" s="14"/>
      <c r="AG50" s="14"/>
      <c r="AH50" s="14">
        <f t="shared" si="39"/>
        <v>0</v>
      </c>
      <c r="AI50" s="14"/>
      <c r="AJ50" s="15"/>
      <c r="AK50" s="14">
        <f t="shared" si="31"/>
        <v>0</v>
      </c>
      <c r="AL50" s="14"/>
      <c r="AM50" s="15"/>
      <c r="AN50" s="14">
        <f t="shared" si="32"/>
        <v>0</v>
      </c>
      <c r="AO50" s="14"/>
      <c r="AP50" s="15"/>
      <c r="AQ50" s="14">
        <f t="shared" si="33"/>
        <v>0</v>
      </c>
      <c r="AR50" s="16">
        <f t="shared" si="34"/>
        <v>2</v>
      </c>
      <c r="AS50" s="16">
        <f t="shared" si="34"/>
        <v>200</v>
      </c>
      <c r="AT50" s="17">
        <f t="shared" si="35"/>
        <v>100</v>
      </c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idden="1" x14ac:dyDescent="0.25">
      <c r="A51" s="20" t="s">
        <v>66</v>
      </c>
      <c r="B51" s="13">
        <v>0</v>
      </c>
      <c r="C51" s="13">
        <v>0</v>
      </c>
      <c r="D51" s="13">
        <f t="shared" si="20"/>
        <v>0</v>
      </c>
      <c r="E51" s="14">
        <v>0</v>
      </c>
      <c r="F51" s="14">
        <v>0</v>
      </c>
      <c r="G51" s="14">
        <f t="shared" si="21"/>
        <v>0</v>
      </c>
      <c r="H51" s="14">
        <v>0</v>
      </c>
      <c r="I51" s="14">
        <v>0</v>
      </c>
      <c r="J51" s="14">
        <f t="shared" si="22"/>
        <v>0</v>
      </c>
      <c r="K51" s="14"/>
      <c r="L51" s="14"/>
      <c r="M51" s="14">
        <f t="shared" si="23"/>
        <v>0</v>
      </c>
      <c r="N51" s="14"/>
      <c r="O51" s="14"/>
      <c r="P51" s="14">
        <f t="shared" si="24"/>
        <v>0</v>
      </c>
      <c r="Q51" s="14">
        <v>0</v>
      </c>
      <c r="R51" s="14">
        <v>0</v>
      </c>
      <c r="S51" s="14">
        <f t="shared" si="25"/>
        <v>0</v>
      </c>
      <c r="T51" s="14"/>
      <c r="U51" s="14"/>
      <c r="V51" s="14">
        <f t="shared" si="36"/>
        <v>0</v>
      </c>
      <c r="W51" s="14"/>
      <c r="X51" s="14"/>
      <c r="Y51" s="14">
        <f t="shared" si="37"/>
        <v>0</v>
      </c>
      <c r="Z51" s="14"/>
      <c r="AA51" s="14"/>
      <c r="AB51" s="14">
        <f t="shared" si="38"/>
        <v>0</v>
      </c>
      <c r="AC51" s="14"/>
      <c r="AD51" s="15"/>
      <c r="AE51" s="14">
        <f t="shared" si="29"/>
        <v>0</v>
      </c>
      <c r="AF51" s="14"/>
      <c r="AG51" s="14"/>
      <c r="AH51" s="14">
        <f t="shared" si="39"/>
        <v>0</v>
      </c>
      <c r="AI51" s="14"/>
      <c r="AJ51" s="15"/>
      <c r="AK51" s="14">
        <f t="shared" si="31"/>
        <v>0</v>
      </c>
      <c r="AL51" s="14"/>
      <c r="AM51" s="15"/>
      <c r="AN51" s="14">
        <f t="shared" si="32"/>
        <v>0</v>
      </c>
      <c r="AO51" s="14"/>
      <c r="AP51" s="15"/>
      <c r="AQ51" s="14">
        <f t="shared" si="33"/>
        <v>0</v>
      </c>
      <c r="AR51" s="16">
        <f t="shared" si="34"/>
        <v>0</v>
      </c>
      <c r="AS51" s="16">
        <f t="shared" si="34"/>
        <v>0</v>
      </c>
      <c r="AT51" s="17">
        <f t="shared" si="35"/>
        <v>0</v>
      </c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idden="1" x14ac:dyDescent="0.25">
      <c r="A52" s="20" t="s">
        <v>67</v>
      </c>
      <c r="B52" s="13">
        <v>2</v>
      </c>
      <c r="C52" s="13">
        <v>3610</v>
      </c>
      <c r="D52" s="13">
        <f t="shared" si="20"/>
        <v>1805</v>
      </c>
      <c r="E52" s="14">
        <v>0</v>
      </c>
      <c r="F52" s="14">
        <v>0</v>
      </c>
      <c r="G52" s="14">
        <f t="shared" si="21"/>
        <v>0</v>
      </c>
      <c r="H52" s="14">
        <v>0</v>
      </c>
      <c r="I52" s="14">
        <v>0</v>
      </c>
      <c r="J52" s="14">
        <f>IF(I52,I52/H52,0)</f>
        <v>0</v>
      </c>
      <c r="K52" s="14"/>
      <c r="L52" s="14"/>
      <c r="M52" s="14">
        <f>IF(L52,L52/K52,0)</f>
        <v>0</v>
      </c>
      <c r="N52" s="14"/>
      <c r="O52" s="14"/>
      <c r="P52" s="14">
        <f>IF(O52,O52/N52,0)</f>
        <v>0</v>
      </c>
      <c r="Q52" s="14">
        <v>0</v>
      </c>
      <c r="R52" s="14">
        <v>0</v>
      </c>
      <c r="S52" s="14">
        <f>IF(R52,R52/Q52,0)</f>
        <v>0</v>
      </c>
      <c r="T52" s="14"/>
      <c r="U52" s="14"/>
      <c r="V52" s="14">
        <f>IF(U52,U52/T52,0)</f>
        <v>0</v>
      </c>
      <c r="W52" s="14">
        <v>1</v>
      </c>
      <c r="X52" s="14">
        <v>1050</v>
      </c>
      <c r="Y52" s="14">
        <f>IF(X52,X52/W52,0)</f>
        <v>1050</v>
      </c>
      <c r="Z52" s="14"/>
      <c r="AA52" s="14"/>
      <c r="AB52" s="14">
        <f>IF(AA52,AA52/Z52,0)</f>
        <v>0</v>
      </c>
      <c r="AC52" s="14"/>
      <c r="AD52" s="15"/>
      <c r="AE52" s="14">
        <f t="shared" si="29"/>
        <v>0</v>
      </c>
      <c r="AF52" s="14"/>
      <c r="AG52" s="14"/>
      <c r="AH52" s="14">
        <f>IF(AG52,AG52/AF52,0)</f>
        <v>0</v>
      </c>
      <c r="AI52" s="14"/>
      <c r="AJ52" s="15"/>
      <c r="AK52" s="14">
        <f t="shared" si="31"/>
        <v>0</v>
      </c>
      <c r="AL52" s="14"/>
      <c r="AM52" s="15"/>
      <c r="AN52" s="14">
        <f t="shared" si="32"/>
        <v>0</v>
      </c>
      <c r="AO52" s="14"/>
      <c r="AP52" s="15"/>
      <c r="AQ52" s="14">
        <f t="shared" si="33"/>
        <v>0</v>
      </c>
      <c r="AR52" s="16">
        <f t="shared" si="34"/>
        <v>1</v>
      </c>
      <c r="AS52" s="16">
        <f t="shared" si="34"/>
        <v>1050</v>
      </c>
      <c r="AT52" s="17">
        <f t="shared" si="35"/>
        <v>1050</v>
      </c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x14ac:dyDescent="0.25">
      <c r="A53" s="20" t="s">
        <v>68</v>
      </c>
      <c r="B53" s="13">
        <v>142</v>
      </c>
      <c r="C53" s="13">
        <v>69867</v>
      </c>
      <c r="D53" s="13">
        <f t="shared" si="20"/>
        <v>492.02112676056339</v>
      </c>
      <c r="E53" s="14">
        <v>28</v>
      </c>
      <c r="F53" s="14">
        <v>11265</v>
      </c>
      <c r="G53" s="14">
        <f t="shared" si="21"/>
        <v>402.32142857142856</v>
      </c>
      <c r="H53" s="14">
        <v>3</v>
      </c>
      <c r="I53" s="14">
        <v>1350</v>
      </c>
      <c r="J53" s="14">
        <f t="shared" si="22"/>
        <v>450</v>
      </c>
      <c r="K53" s="14">
        <v>2</v>
      </c>
      <c r="L53" s="14">
        <v>900</v>
      </c>
      <c r="M53" s="14">
        <f t="shared" si="23"/>
        <v>450</v>
      </c>
      <c r="N53" s="14">
        <v>10</v>
      </c>
      <c r="O53" s="14">
        <v>4241</v>
      </c>
      <c r="P53" s="14">
        <f t="shared" si="24"/>
        <v>424.1</v>
      </c>
      <c r="Q53" s="14">
        <v>5</v>
      </c>
      <c r="R53" s="14">
        <v>1965</v>
      </c>
      <c r="S53" s="14">
        <f t="shared" si="25"/>
        <v>393</v>
      </c>
      <c r="T53" s="14">
        <v>4</v>
      </c>
      <c r="U53" s="14">
        <f>1214+450</f>
        <v>1664</v>
      </c>
      <c r="V53" s="14">
        <f t="shared" ref="V53:V55" si="40">IF(U53,U53/T53,0)</f>
        <v>416</v>
      </c>
      <c r="W53" s="14">
        <v>14</v>
      </c>
      <c r="X53" s="14">
        <v>5757</v>
      </c>
      <c r="Y53" s="14">
        <f t="shared" ref="Y53:Y55" si="41">IF(X53,X53/W53,0)</f>
        <v>411.21428571428572</v>
      </c>
      <c r="Z53" s="14">
        <v>6</v>
      </c>
      <c r="AA53" s="14">
        <v>2475</v>
      </c>
      <c r="AB53" s="14">
        <f t="shared" ref="AB53:AB55" si="42">IF(AA53,AA53/Z53,0)</f>
        <v>412.5</v>
      </c>
      <c r="AC53" s="14">
        <v>3</v>
      </c>
      <c r="AD53" s="15">
        <v>1389</v>
      </c>
      <c r="AE53" s="14">
        <f t="shared" si="29"/>
        <v>463</v>
      </c>
      <c r="AF53" s="14">
        <v>1</v>
      </c>
      <c r="AG53" s="14">
        <v>463</v>
      </c>
      <c r="AH53" s="14">
        <f t="shared" ref="AH53:AH55" si="43">IF(AG53,AG53/AF53,0)</f>
        <v>463</v>
      </c>
      <c r="AI53" s="14"/>
      <c r="AJ53" s="15"/>
      <c r="AK53" s="14">
        <f t="shared" si="31"/>
        <v>0</v>
      </c>
      <c r="AL53" s="14"/>
      <c r="AM53" s="15"/>
      <c r="AN53" s="14">
        <f t="shared" si="32"/>
        <v>0</v>
      </c>
      <c r="AO53" s="14"/>
      <c r="AP53" s="15"/>
      <c r="AQ53" s="14">
        <f t="shared" si="33"/>
        <v>0</v>
      </c>
      <c r="AR53" s="16">
        <f t="shared" si="34"/>
        <v>48</v>
      </c>
      <c r="AS53" s="16">
        <f t="shared" si="34"/>
        <v>20204</v>
      </c>
      <c r="AT53" s="17">
        <f t="shared" si="35"/>
        <v>420.91666666666669</v>
      </c>
      <c r="AU53" s="11"/>
      <c r="AV53" s="127"/>
      <c r="AW53" s="128">
        <f>(P53-M53)/M53*100</f>
        <v>-5.7555555555555502</v>
      </c>
      <c r="AX53" s="127">
        <f>(S53-P53)/P53*100</f>
        <v>-7.3331761377033775</v>
      </c>
      <c r="AY53" s="127">
        <f>(V53-S53)/S53*100</f>
        <v>5.8524173027989823</v>
      </c>
      <c r="AZ53" s="127">
        <f>(Y53-V53)/V53*100</f>
        <v>-1.1504120879120858</v>
      </c>
      <c r="BA53" s="127">
        <f>(AB53-Y53)/Y53*100</f>
        <v>0.31266284523188959</v>
      </c>
      <c r="BB53" s="127">
        <f>(AE53-AB53)/AB53*100</f>
        <v>12.242424242424242</v>
      </c>
      <c r="BC53" s="127"/>
    </row>
    <row r="54" spans="1:55" hidden="1" x14ac:dyDescent="0.25">
      <c r="A54" s="20" t="s">
        <v>13</v>
      </c>
      <c r="B54" s="13">
        <v>0</v>
      </c>
      <c r="C54" s="13">
        <v>0</v>
      </c>
      <c r="D54" s="13">
        <f t="shared" si="20"/>
        <v>0</v>
      </c>
      <c r="E54" s="14">
        <v>0</v>
      </c>
      <c r="F54" s="14">
        <v>0</v>
      </c>
      <c r="G54" s="14">
        <f t="shared" si="21"/>
        <v>0</v>
      </c>
      <c r="H54" s="14">
        <v>0</v>
      </c>
      <c r="I54" s="14">
        <v>0</v>
      </c>
      <c r="J54" s="14">
        <f t="shared" si="22"/>
        <v>0</v>
      </c>
      <c r="K54" s="14"/>
      <c r="L54" s="14"/>
      <c r="M54" s="14">
        <f t="shared" si="23"/>
        <v>0</v>
      </c>
      <c r="N54" s="14"/>
      <c r="O54" s="14"/>
      <c r="P54" s="14">
        <f t="shared" si="24"/>
        <v>0</v>
      </c>
      <c r="Q54" s="14">
        <v>0</v>
      </c>
      <c r="R54" s="14">
        <v>0</v>
      </c>
      <c r="S54" s="14">
        <f t="shared" si="25"/>
        <v>0</v>
      </c>
      <c r="T54" s="14"/>
      <c r="U54" s="14"/>
      <c r="V54" s="14">
        <f t="shared" si="40"/>
        <v>0</v>
      </c>
      <c r="W54" s="14"/>
      <c r="X54" s="14"/>
      <c r="Y54" s="14">
        <f t="shared" si="41"/>
        <v>0</v>
      </c>
      <c r="Z54" s="14"/>
      <c r="AA54" s="14"/>
      <c r="AB54" s="14">
        <f t="shared" si="42"/>
        <v>0</v>
      </c>
      <c r="AC54" s="14"/>
      <c r="AD54" s="15"/>
      <c r="AE54" s="14">
        <f t="shared" si="29"/>
        <v>0</v>
      </c>
      <c r="AF54" s="14"/>
      <c r="AG54" s="14"/>
      <c r="AH54" s="14">
        <f t="shared" si="43"/>
        <v>0</v>
      </c>
      <c r="AI54" s="14"/>
      <c r="AJ54" s="15"/>
      <c r="AK54" s="14">
        <f t="shared" si="31"/>
        <v>0</v>
      </c>
      <c r="AL54" s="14"/>
      <c r="AM54" s="15"/>
      <c r="AN54" s="14">
        <f t="shared" si="32"/>
        <v>0</v>
      </c>
      <c r="AO54" s="14"/>
      <c r="AP54" s="15"/>
      <c r="AQ54" s="14">
        <f t="shared" si="33"/>
        <v>0</v>
      </c>
      <c r="AR54" s="16">
        <f t="shared" si="34"/>
        <v>0</v>
      </c>
      <c r="AS54" s="16">
        <f t="shared" si="34"/>
        <v>0</v>
      </c>
      <c r="AT54" s="17">
        <f t="shared" si="35"/>
        <v>0</v>
      </c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idden="1" x14ac:dyDescent="0.25">
      <c r="A55" s="20" t="s">
        <v>69</v>
      </c>
      <c r="B55" s="13">
        <v>1</v>
      </c>
      <c r="C55" s="13">
        <v>650</v>
      </c>
      <c r="D55" s="13">
        <f t="shared" si="20"/>
        <v>650</v>
      </c>
      <c r="E55" s="14">
        <v>0</v>
      </c>
      <c r="F55" s="14">
        <v>0</v>
      </c>
      <c r="G55" s="14">
        <f t="shared" si="21"/>
        <v>0</v>
      </c>
      <c r="H55" s="14">
        <v>0</v>
      </c>
      <c r="I55" s="14">
        <v>0</v>
      </c>
      <c r="J55" s="14">
        <f t="shared" si="22"/>
        <v>0</v>
      </c>
      <c r="K55" s="14"/>
      <c r="L55" s="14"/>
      <c r="M55" s="14">
        <f t="shared" si="23"/>
        <v>0</v>
      </c>
      <c r="N55" s="14"/>
      <c r="O55" s="14"/>
      <c r="P55" s="14">
        <f t="shared" si="24"/>
        <v>0</v>
      </c>
      <c r="Q55" s="14">
        <v>0</v>
      </c>
      <c r="R55" s="14">
        <v>0</v>
      </c>
      <c r="S55" s="14">
        <f t="shared" si="25"/>
        <v>0</v>
      </c>
      <c r="T55" s="14"/>
      <c r="U55" s="14"/>
      <c r="V55" s="14">
        <f t="shared" si="40"/>
        <v>0</v>
      </c>
      <c r="W55" s="14"/>
      <c r="X55" s="14"/>
      <c r="Y55" s="14">
        <f t="shared" si="41"/>
        <v>0</v>
      </c>
      <c r="Z55" s="14"/>
      <c r="AA55" s="14"/>
      <c r="AB55" s="14">
        <f t="shared" si="42"/>
        <v>0</v>
      </c>
      <c r="AC55" s="14">
        <v>1</v>
      </c>
      <c r="AD55" s="15">
        <v>750</v>
      </c>
      <c r="AE55" s="14">
        <f t="shared" si="29"/>
        <v>750</v>
      </c>
      <c r="AF55" s="14"/>
      <c r="AG55" s="14"/>
      <c r="AH55" s="14">
        <f t="shared" si="43"/>
        <v>0</v>
      </c>
      <c r="AI55" s="14"/>
      <c r="AJ55" s="15"/>
      <c r="AK55" s="14">
        <f t="shared" si="31"/>
        <v>0</v>
      </c>
      <c r="AL55" s="14"/>
      <c r="AM55" s="15"/>
      <c r="AN55" s="14">
        <f t="shared" si="32"/>
        <v>0</v>
      </c>
      <c r="AO55" s="14"/>
      <c r="AP55" s="15"/>
      <c r="AQ55" s="14">
        <f t="shared" si="33"/>
        <v>0</v>
      </c>
      <c r="AR55" s="16">
        <f t="shared" si="34"/>
        <v>1</v>
      </c>
      <c r="AS55" s="16">
        <f t="shared" si="34"/>
        <v>750</v>
      </c>
      <c r="AT55" s="17">
        <f t="shared" si="35"/>
        <v>750</v>
      </c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idden="1" x14ac:dyDescent="0.25">
      <c r="A56" s="20" t="s">
        <v>70</v>
      </c>
      <c r="B56" s="13">
        <v>2</v>
      </c>
      <c r="C56" s="13">
        <v>2025</v>
      </c>
      <c r="D56" s="13">
        <f t="shared" si="20"/>
        <v>1012.5</v>
      </c>
      <c r="E56" s="14">
        <v>0</v>
      </c>
      <c r="F56" s="14">
        <v>0</v>
      </c>
      <c r="G56" s="14">
        <f t="shared" si="21"/>
        <v>0</v>
      </c>
      <c r="H56" s="14">
        <v>1</v>
      </c>
      <c r="I56" s="14">
        <v>830</v>
      </c>
      <c r="J56" s="14">
        <f>IF(I56,I56/H56,0)</f>
        <v>830</v>
      </c>
      <c r="K56" s="14"/>
      <c r="L56" s="14"/>
      <c r="M56" s="14">
        <f>IF(L56,L56/K56,0)</f>
        <v>0</v>
      </c>
      <c r="N56" s="14"/>
      <c r="O56" s="14"/>
      <c r="P56" s="14">
        <f>IF(O56,O56/N56,0)</f>
        <v>0</v>
      </c>
      <c r="Q56" s="14">
        <v>0</v>
      </c>
      <c r="R56" s="14">
        <v>0</v>
      </c>
      <c r="S56" s="14">
        <f>IF(R56,R56/Q56,0)</f>
        <v>0</v>
      </c>
      <c r="T56" s="14"/>
      <c r="U56" s="14"/>
      <c r="V56" s="14">
        <f>IF(U56,U56/T56,0)</f>
        <v>0</v>
      </c>
      <c r="W56" s="14">
        <v>1</v>
      </c>
      <c r="X56" s="14">
        <v>950</v>
      </c>
      <c r="Y56" s="14">
        <f>IF(X56,X56/W56,0)</f>
        <v>950</v>
      </c>
      <c r="Z56" s="14"/>
      <c r="AA56" s="14"/>
      <c r="AB56" s="14">
        <f>IF(AA56,AA56/Z56,0)</f>
        <v>0</v>
      </c>
      <c r="AC56" s="14"/>
      <c r="AD56" s="15"/>
      <c r="AE56" s="14">
        <f t="shared" si="29"/>
        <v>0</v>
      </c>
      <c r="AF56" s="14"/>
      <c r="AG56" s="14"/>
      <c r="AH56" s="14">
        <f>IF(AG56,AG56/AF56,0)</f>
        <v>0</v>
      </c>
      <c r="AI56" s="14"/>
      <c r="AJ56" s="15"/>
      <c r="AK56" s="14">
        <f t="shared" si="31"/>
        <v>0</v>
      </c>
      <c r="AL56" s="14"/>
      <c r="AM56" s="15"/>
      <c r="AN56" s="14">
        <f t="shared" si="32"/>
        <v>0</v>
      </c>
      <c r="AO56" s="14"/>
      <c r="AP56" s="15"/>
      <c r="AQ56" s="14">
        <f t="shared" si="33"/>
        <v>0</v>
      </c>
      <c r="AR56" s="16">
        <f t="shared" si="34"/>
        <v>2</v>
      </c>
      <c r="AS56" s="16">
        <f t="shared" si="34"/>
        <v>1780</v>
      </c>
      <c r="AT56" s="17">
        <f t="shared" si="35"/>
        <v>890</v>
      </c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idden="1" x14ac:dyDescent="0.25">
      <c r="A57" s="20" t="s">
        <v>71</v>
      </c>
      <c r="B57" s="13">
        <v>13</v>
      </c>
      <c r="C57" s="13">
        <v>6520</v>
      </c>
      <c r="D57" s="13">
        <f t="shared" si="20"/>
        <v>501.53846153846155</v>
      </c>
      <c r="E57" s="14">
        <v>4</v>
      </c>
      <c r="F57" s="14">
        <v>1740</v>
      </c>
      <c r="G57" s="14">
        <f t="shared" si="21"/>
        <v>435</v>
      </c>
      <c r="H57" s="14">
        <v>1</v>
      </c>
      <c r="I57" s="14">
        <v>485</v>
      </c>
      <c r="J57" s="14">
        <f t="shared" si="22"/>
        <v>485</v>
      </c>
      <c r="K57" s="14"/>
      <c r="L57" s="14"/>
      <c r="M57" s="14">
        <f t="shared" si="23"/>
        <v>0</v>
      </c>
      <c r="N57" s="14">
        <v>1</v>
      </c>
      <c r="O57" s="14">
        <v>350</v>
      </c>
      <c r="P57" s="14">
        <f t="shared" si="24"/>
        <v>350</v>
      </c>
      <c r="Q57" s="14">
        <v>2</v>
      </c>
      <c r="R57" s="14">
        <v>538</v>
      </c>
      <c r="S57" s="14">
        <f t="shared" si="25"/>
        <v>269</v>
      </c>
      <c r="T57" s="14">
        <v>1</v>
      </c>
      <c r="U57" s="14">
        <v>825</v>
      </c>
      <c r="V57" s="14">
        <f t="shared" ref="V57:V98" si="44">IF(U57,U57/T57,0)</f>
        <v>825</v>
      </c>
      <c r="W57" s="14"/>
      <c r="X57" s="14"/>
      <c r="Y57" s="14">
        <f t="shared" ref="Y57:Y98" si="45">IF(X57,X57/W57,0)</f>
        <v>0</v>
      </c>
      <c r="Z57" s="14"/>
      <c r="AA57" s="14"/>
      <c r="AB57" s="14">
        <f t="shared" ref="AB57:AB98" si="46">IF(AA57,AA57/Z57,0)</f>
        <v>0</v>
      </c>
      <c r="AC57" s="14"/>
      <c r="AD57" s="15"/>
      <c r="AE57" s="14">
        <f t="shared" si="29"/>
        <v>0</v>
      </c>
      <c r="AF57" s="14"/>
      <c r="AG57" s="14"/>
      <c r="AH57" s="14">
        <f t="shared" ref="AH57:AH98" si="47">IF(AG57,AG57/AF57,0)</f>
        <v>0</v>
      </c>
      <c r="AI57" s="14"/>
      <c r="AJ57" s="15"/>
      <c r="AK57" s="14">
        <f t="shared" si="31"/>
        <v>0</v>
      </c>
      <c r="AL57" s="14"/>
      <c r="AM57" s="15"/>
      <c r="AN57" s="14">
        <f t="shared" si="32"/>
        <v>0</v>
      </c>
      <c r="AO57" s="14"/>
      <c r="AP57" s="15"/>
      <c r="AQ57" s="14">
        <f t="shared" si="33"/>
        <v>0</v>
      </c>
      <c r="AR57" s="16">
        <f t="shared" si="34"/>
        <v>5</v>
      </c>
      <c r="AS57" s="16">
        <f t="shared" si="34"/>
        <v>2198</v>
      </c>
      <c r="AT57" s="17">
        <f t="shared" si="35"/>
        <v>439.6</v>
      </c>
      <c r="AU57" s="11"/>
      <c r="AV57" s="11"/>
      <c r="AW57" s="11"/>
      <c r="AX57" s="127">
        <f>(S57-P57)/P57*100</f>
        <v>-23.142857142857142</v>
      </c>
      <c r="AY57" s="127">
        <f t="shared" ref="AY57:AY58" si="48">(V57-S57)/S57*100</f>
        <v>206.6914498141264</v>
      </c>
      <c r="AZ57" s="11"/>
      <c r="BA57" s="11"/>
      <c r="BB57" s="11"/>
      <c r="BC57" s="11"/>
    </row>
    <row r="58" spans="1:55" hidden="1" x14ac:dyDescent="0.25">
      <c r="A58" s="20" t="s">
        <v>72</v>
      </c>
      <c r="B58" s="13">
        <v>1</v>
      </c>
      <c r="C58" s="13">
        <v>30</v>
      </c>
      <c r="D58" s="13">
        <f t="shared" si="20"/>
        <v>30</v>
      </c>
      <c r="E58" s="14">
        <v>1</v>
      </c>
      <c r="F58" s="14">
        <v>30</v>
      </c>
      <c r="G58" s="14">
        <f t="shared" si="21"/>
        <v>30</v>
      </c>
      <c r="H58" s="14">
        <v>0</v>
      </c>
      <c r="I58" s="14">
        <v>0</v>
      </c>
      <c r="J58" s="14">
        <f t="shared" si="22"/>
        <v>0</v>
      </c>
      <c r="K58" s="14"/>
      <c r="L58" s="14"/>
      <c r="M58" s="14">
        <f t="shared" si="23"/>
        <v>0</v>
      </c>
      <c r="N58" s="14"/>
      <c r="O58" s="14"/>
      <c r="P58" s="14">
        <f t="shared" si="24"/>
        <v>0</v>
      </c>
      <c r="Q58" s="14">
        <v>1</v>
      </c>
      <c r="R58" s="14">
        <v>35</v>
      </c>
      <c r="S58" s="14">
        <f t="shared" si="25"/>
        <v>35</v>
      </c>
      <c r="T58" s="14">
        <v>1</v>
      </c>
      <c r="U58" s="14">
        <v>45</v>
      </c>
      <c r="V58" s="14">
        <f t="shared" si="44"/>
        <v>45</v>
      </c>
      <c r="W58" s="14"/>
      <c r="X58" s="14"/>
      <c r="Y58" s="14">
        <f t="shared" si="45"/>
        <v>0</v>
      </c>
      <c r="Z58" s="14"/>
      <c r="AA58" s="14"/>
      <c r="AB58" s="14">
        <f t="shared" si="46"/>
        <v>0</v>
      </c>
      <c r="AC58" s="14"/>
      <c r="AD58" s="15"/>
      <c r="AE58" s="14">
        <f t="shared" si="29"/>
        <v>0</v>
      </c>
      <c r="AF58" s="14"/>
      <c r="AG58" s="14"/>
      <c r="AH58" s="14">
        <f t="shared" si="47"/>
        <v>0</v>
      </c>
      <c r="AI58" s="14"/>
      <c r="AJ58" s="15"/>
      <c r="AK58" s="14">
        <f t="shared" si="31"/>
        <v>0</v>
      </c>
      <c r="AL58" s="14"/>
      <c r="AM58" s="15"/>
      <c r="AN58" s="14">
        <f t="shared" si="32"/>
        <v>0</v>
      </c>
      <c r="AO58" s="14"/>
      <c r="AP58" s="15"/>
      <c r="AQ58" s="14">
        <f t="shared" si="33"/>
        <v>0</v>
      </c>
      <c r="AR58" s="16">
        <f t="shared" si="34"/>
        <v>2</v>
      </c>
      <c r="AS58" s="16">
        <f t="shared" si="34"/>
        <v>80</v>
      </c>
      <c r="AT58" s="17">
        <f t="shared" si="35"/>
        <v>40</v>
      </c>
      <c r="AU58" s="11"/>
      <c r="AV58" s="11"/>
      <c r="AW58" s="11"/>
      <c r="AX58" s="11"/>
      <c r="AY58" s="127">
        <f t="shared" si="48"/>
        <v>28.571428571428569</v>
      </c>
      <c r="AZ58" s="11"/>
      <c r="BA58" s="11"/>
      <c r="BB58" s="11"/>
      <c r="BC58" s="11"/>
    </row>
    <row r="59" spans="1:55" x14ac:dyDescent="0.25">
      <c r="A59" s="20" t="s">
        <v>73</v>
      </c>
      <c r="B59" s="13">
        <v>5</v>
      </c>
      <c r="C59" s="13">
        <v>1761</v>
      </c>
      <c r="D59" s="13">
        <f t="shared" si="20"/>
        <v>352.2</v>
      </c>
      <c r="E59" s="14">
        <v>3</v>
      </c>
      <c r="F59" s="14">
        <v>970</v>
      </c>
      <c r="G59" s="14">
        <f t="shared" si="21"/>
        <v>323.33333333333331</v>
      </c>
      <c r="H59" s="14">
        <v>2</v>
      </c>
      <c r="I59" s="14">
        <v>920</v>
      </c>
      <c r="J59" s="14">
        <f t="shared" si="22"/>
        <v>460</v>
      </c>
      <c r="K59" s="14"/>
      <c r="L59" s="14"/>
      <c r="M59" s="14">
        <f t="shared" si="23"/>
        <v>0</v>
      </c>
      <c r="N59" s="14"/>
      <c r="O59" s="14"/>
      <c r="P59" s="14">
        <f t="shared" si="24"/>
        <v>0</v>
      </c>
      <c r="Q59" s="14">
        <v>0</v>
      </c>
      <c r="R59" s="14">
        <v>0</v>
      </c>
      <c r="S59" s="14">
        <f t="shared" si="25"/>
        <v>0</v>
      </c>
      <c r="T59" s="14"/>
      <c r="U59" s="14"/>
      <c r="V59" s="14">
        <f t="shared" si="44"/>
        <v>0</v>
      </c>
      <c r="W59" s="14">
        <v>1</v>
      </c>
      <c r="X59" s="14">
        <v>715</v>
      </c>
      <c r="Y59" s="14">
        <f t="shared" si="45"/>
        <v>715</v>
      </c>
      <c r="Z59" s="14">
        <v>1</v>
      </c>
      <c r="AA59" s="14">
        <v>715</v>
      </c>
      <c r="AB59" s="14">
        <f t="shared" si="46"/>
        <v>715</v>
      </c>
      <c r="AC59" s="14">
        <v>1</v>
      </c>
      <c r="AD59" s="15">
        <v>925</v>
      </c>
      <c r="AE59" s="14">
        <f t="shared" si="29"/>
        <v>925</v>
      </c>
      <c r="AF59" s="14">
        <v>1</v>
      </c>
      <c r="AG59" s="14">
        <v>700</v>
      </c>
      <c r="AH59" s="14">
        <f t="shared" si="47"/>
        <v>700</v>
      </c>
      <c r="AI59" s="14"/>
      <c r="AJ59" s="15"/>
      <c r="AK59" s="14">
        <f t="shared" si="31"/>
        <v>0</v>
      </c>
      <c r="AL59" s="14"/>
      <c r="AM59" s="15"/>
      <c r="AN59" s="14">
        <f t="shared" si="32"/>
        <v>0</v>
      </c>
      <c r="AO59" s="14"/>
      <c r="AP59" s="15"/>
      <c r="AQ59" s="14">
        <f t="shared" si="33"/>
        <v>0</v>
      </c>
      <c r="AR59" s="16">
        <f t="shared" si="34"/>
        <v>6</v>
      </c>
      <c r="AS59" s="16">
        <f t="shared" si="34"/>
        <v>3975</v>
      </c>
      <c r="AT59" s="17">
        <f t="shared" si="35"/>
        <v>662.5</v>
      </c>
      <c r="AU59" s="11"/>
      <c r="AV59" s="11"/>
      <c r="AW59" s="11"/>
      <c r="AX59" s="11"/>
      <c r="AY59" s="11"/>
      <c r="AZ59" s="11"/>
      <c r="BA59" s="127"/>
      <c r="BB59" s="127">
        <f>(AE59-AB59)/AB59*100</f>
        <v>29.37062937062937</v>
      </c>
      <c r="BC59" s="127">
        <f>(AH59-AE59)/AE59*100</f>
        <v>-24.324324324324326</v>
      </c>
    </row>
    <row r="60" spans="1:55" hidden="1" x14ac:dyDescent="0.25">
      <c r="A60" s="20" t="s">
        <v>16</v>
      </c>
      <c r="B60" s="13">
        <v>0</v>
      </c>
      <c r="C60" s="13">
        <v>0</v>
      </c>
      <c r="D60" s="13">
        <f t="shared" si="20"/>
        <v>0</v>
      </c>
      <c r="E60" s="14">
        <v>0</v>
      </c>
      <c r="F60" s="14">
        <v>0</v>
      </c>
      <c r="G60" s="14">
        <f t="shared" si="21"/>
        <v>0</v>
      </c>
      <c r="H60" s="14">
        <v>0</v>
      </c>
      <c r="I60" s="14">
        <v>0</v>
      </c>
      <c r="J60" s="14">
        <f t="shared" si="22"/>
        <v>0</v>
      </c>
      <c r="K60" s="14"/>
      <c r="L60" s="14"/>
      <c r="M60" s="14">
        <f t="shared" si="23"/>
        <v>0</v>
      </c>
      <c r="N60" s="14"/>
      <c r="O60" s="14"/>
      <c r="P60" s="14">
        <f t="shared" si="24"/>
        <v>0</v>
      </c>
      <c r="Q60" s="14">
        <v>0</v>
      </c>
      <c r="R60" s="14">
        <v>0</v>
      </c>
      <c r="S60" s="14">
        <f t="shared" si="25"/>
        <v>0</v>
      </c>
      <c r="T60" s="14"/>
      <c r="U60" s="14"/>
      <c r="V60" s="14">
        <f t="shared" si="44"/>
        <v>0</v>
      </c>
      <c r="W60" s="14"/>
      <c r="X60" s="14"/>
      <c r="Y60" s="14">
        <f t="shared" si="45"/>
        <v>0</v>
      </c>
      <c r="Z60" s="14"/>
      <c r="AA60" s="14"/>
      <c r="AB60" s="14">
        <f t="shared" si="46"/>
        <v>0</v>
      </c>
      <c r="AC60" s="14"/>
      <c r="AD60" s="15"/>
      <c r="AE60" s="14">
        <f t="shared" si="29"/>
        <v>0</v>
      </c>
      <c r="AF60" s="14"/>
      <c r="AG60" s="14"/>
      <c r="AH60" s="14">
        <f t="shared" si="47"/>
        <v>0</v>
      </c>
      <c r="AI60" s="14"/>
      <c r="AJ60" s="15"/>
      <c r="AK60" s="14">
        <f t="shared" si="31"/>
        <v>0</v>
      </c>
      <c r="AL60" s="14"/>
      <c r="AM60" s="15"/>
      <c r="AN60" s="14">
        <f t="shared" si="32"/>
        <v>0</v>
      </c>
      <c r="AO60" s="14"/>
      <c r="AP60" s="15"/>
      <c r="AQ60" s="14">
        <f t="shared" si="33"/>
        <v>0</v>
      </c>
      <c r="AR60" s="16">
        <f t="shared" si="34"/>
        <v>0</v>
      </c>
      <c r="AS60" s="16">
        <f t="shared" si="34"/>
        <v>0</v>
      </c>
      <c r="AT60" s="17">
        <f t="shared" si="35"/>
        <v>0</v>
      </c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idden="1" x14ac:dyDescent="0.25">
      <c r="A61" s="20" t="s">
        <v>74</v>
      </c>
      <c r="B61" s="13">
        <v>8</v>
      </c>
      <c r="C61" s="13">
        <v>3695</v>
      </c>
      <c r="D61" s="13">
        <f t="shared" si="20"/>
        <v>461.875</v>
      </c>
      <c r="E61" s="14">
        <v>2</v>
      </c>
      <c r="F61" s="14">
        <v>685</v>
      </c>
      <c r="G61" s="14">
        <f t="shared" si="21"/>
        <v>342.5</v>
      </c>
      <c r="H61" s="14">
        <v>0</v>
      </c>
      <c r="I61" s="14">
        <v>0</v>
      </c>
      <c r="J61" s="14">
        <f t="shared" si="22"/>
        <v>0</v>
      </c>
      <c r="K61" s="14"/>
      <c r="L61" s="14"/>
      <c r="M61" s="14">
        <f t="shared" si="23"/>
        <v>0</v>
      </c>
      <c r="N61" s="14">
        <v>1</v>
      </c>
      <c r="O61" s="14">
        <v>150</v>
      </c>
      <c r="P61" s="14">
        <f t="shared" si="24"/>
        <v>150</v>
      </c>
      <c r="Q61" s="14">
        <v>0</v>
      </c>
      <c r="R61" s="14">
        <v>0</v>
      </c>
      <c r="S61" s="14">
        <f t="shared" si="25"/>
        <v>0</v>
      </c>
      <c r="T61" s="14"/>
      <c r="U61" s="14"/>
      <c r="V61" s="14">
        <f t="shared" si="44"/>
        <v>0</v>
      </c>
      <c r="W61" s="14">
        <v>1</v>
      </c>
      <c r="X61" s="14">
        <v>700</v>
      </c>
      <c r="Y61" s="14">
        <f t="shared" si="45"/>
        <v>700</v>
      </c>
      <c r="Z61" s="14"/>
      <c r="AA61" s="14"/>
      <c r="AB61" s="14">
        <f t="shared" si="46"/>
        <v>0</v>
      </c>
      <c r="AC61" s="14">
        <v>1</v>
      </c>
      <c r="AD61" s="15">
        <v>750</v>
      </c>
      <c r="AE61" s="14">
        <f t="shared" si="29"/>
        <v>750</v>
      </c>
      <c r="AF61" s="14">
        <v>1</v>
      </c>
      <c r="AG61" s="14">
        <v>525</v>
      </c>
      <c r="AH61" s="14">
        <f t="shared" si="47"/>
        <v>525</v>
      </c>
      <c r="AI61" s="14"/>
      <c r="AJ61" s="15"/>
      <c r="AK61" s="14">
        <f t="shared" si="31"/>
        <v>0</v>
      </c>
      <c r="AL61" s="14"/>
      <c r="AM61" s="15"/>
      <c r="AN61" s="14">
        <f t="shared" si="32"/>
        <v>0</v>
      </c>
      <c r="AO61" s="14"/>
      <c r="AP61" s="15"/>
      <c r="AQ61" s="14">
        <f t="shared" si="33"/>
        <v>0</v>
      </c>
      <c r="AR61" s="16">
        <f t="shared" si="34"/>
        <v>4</v>
      </c>
      <c r="AS61" s="16">
        <f t="shared" si="34"/>
        <v>2125</v>
      </c>
      <c r="AT61" s="17">
        <f t="shared" si="35"/>
        <v>531.25</v>
      </c>
      <c r="AU61" s="11"/>
      <c r="AV61" s="11"/>
      <c r="AW61" s="11"/>
      <c r="AX61" s="11"/>
      <c r="AY61" s="11"/>
      <c r="AZ61" s="11"/>
      <c r="BA61" s="11"/>
      <c r="BB61" s="11"/>
      <c r="BC61" s="127">
        <f>(AH61-AE61)/AE61*100</f>
        <v>-30</v>
      </c>
    </row>
    <row r="62" spans="1:55" hidden="1" x14ac:dyDescent="0.25">
      <c r="A62" s="20" t="s">
        <v>75</v>
      </c>
      <c r="B62" s="13">
        <v>23</v>
      </c>
      <c r="C62" s="13">
        <v>1213</v>
      </c>
      <c r="D62" s="13">
        <f t="shared" si="20"/>
        <v>52.739130434782609</v>
      </c>
      <c r="E62" s="14">
        <v>6</v>
      </c>
      <c r="F62" s="14">
        <v>160</v>
      </c>
      <c r="G62" s="14">
        <f t="shared" si="21"/>
        <v>26.666666666666668</v>
      </c>
      <c r="H62" s="14">
        <v>4</v>
      </c>
      <c r="I62" s="14">
        <v>170</v>
      </c>
      <c r="J62" s="14">
        <f t="shared" si="22"/>
        <v>42.5</v>
      </c>
      <c r="K62" s="14">
        <v>1</v>
      </c>
      <c r="L62" s="14">
        <v>40</v>
      </c>
      <c r="M62" s="14">
        <f t="shared" si="23"/>
        <v>40</v>
      </c>
      <c r="N62" s="14">
        <v>1</v>
      </c>
      <c r="O62" s="14">
        <v>35</v>
      </c>
      <c r="P62" s="14">
        <f t="shared" si="24"/>
        <v>35</v>
      </c>
      <c r="Q62" s="14">
        <v>0</v>
      </c>
      <c r="R62" s="14">
        <v>0</v>
      </c>
      <c r="S62" s="14">
        <f t="shared" si="25"/>
        <v>0</v>
      </c>
      <c r="T62" s="14"/>
      <c r="U62" s="14"/>
      <c r="V62" s="14">
        <f t="shared" si="44"/>
        <v>0</v>
      </c>
      <c r="W62" s="14">
        <v>1</v>
      </c>
      <c r="X62" s="14">
        <v>40</v>
      </c>
      <c r="Y62" s="14">
        <f t="shared" si="45"/>
        <v>40</v>
      </c>
      <c r="Z62" s="14"/>
      <c r="AA62" s="14"/>
      <c r="AB62" s="14">
        <f t="shared" si="46"/>
        <v>0</v>
      </c>
      <c r="AC62" s="14">
        <v>3</v>
      </c>
      <c r="AD62" s="15">
        <v>175</v>
      </c>
      <c r="AE62" s="14">
        <f t="shared" si="29"/>
        <v>58.333333333333336</v>
      </c>
      <c r="AF62" s="14"/>
      <c r="AG62" s="14"/>
      <c r="AH62" s="14">
        <f t="shared" si="47"/>
        <v>0</v>
      </c>
      <c r="AI62" s="14"/>
      <c r="AJ62" s="15"/>
      <c r="AK62" s="14">
        <f t="shared" si="31"/>
        <v>0</v>
      </c>
      <c r="AL62" s="14"/>
      <c r="AM62" s="15"/>
      <c r="AN62" s="14">
        <f t="shared" si="32"/>
        <v>0</v>
      </c>
      <c r="AO62" s="14"/>
      <c r="AP62" s="15"/>
      <c r="AQ62" s="14">
        <f t="shared" si="33"/>
        <v>0</v>
      </c>
      <c r="AR62" s="16">
        <f t="shared" si="34"/>
        <v>10</v>
      </c>
      <c r="AS62" s="16">
        <f t="shared" si="34"/>
        <v>460</v>
      </c>
      <c r="AT62" s="17">
        <f t="shared" si="35"/>
        <v>46</v>
      </c>
      <c r="AU62" s="11"/>
      <c r="AV62" s="127">
        <f>(M62-J62)/J62*100</f>
        <v>-5.8823529411764701</v>
      </c>
      <c r="AW62" s="128">
        <f>(P62-M62)/M62*100</f>
        <v>-12.5</v>
      </c>
      <c r="AX62" s="11"/>
      <c r="AY62" s="11"/>
      <c r="AZ62" s="11"/>
      <c r="BA62" s="11"/>
      <c r="BB62" s="11"/>
      <c r="BC62" s="11"/>
    </row>
    <row r="63" spans="1:55" hidden="1" x14ac:dyDescent="0.25">
      <c r="A63" s="20" t="s">
        <v>18</v>
      </c>
      <c r="B63" s="13">
        <v>10</v>
      </c>
      <c r="C63" s="13">
        <v>380</v>
      </c>
      <c r="D63" s="13">
        <f t="shared" si="20"/>
        <v>38</v>
      </c>
      <c r="E63" s="14">
        <v>2</v>
      </c>
      <c r="F63" s="14">
        <v>50</v>
      </c>
      <c r="G63" s="14">
        <f t="shared" si="21"/>
        <v>25</v>
      </c>
      <c r="H63" s="14">
        <v>0</v>
      </c>
      <c r="I63" s="14">
        <v>0</v>
      </c>
      <c r="J63" s="14">
        <f t="shared" si="22"/>
        <v>0</v>
      </c>
      <c r="K63" s="14"/>
      <c r="L63" s="14"/>
      <c r="M63" s="14">
        <f t="shared" si="23"/>
        <v>0</v>
      </c>
      <c r="N63" s="14"/>
      <c r="O63" s="14"/>
      <c r="P63" s="14">
        <f t="shared" si="24"/>
        <v>0</v>
      </c>
      <c r="Q63" s="14">
        <v>0</v>
      </c>
      <c r="R63" s="14">
        <v>0</v>
      </c>
      <c r="S63" s="14">
        <f t="shared" si="25"/>
        <v>0</v>
      </c>
      <c r="T63" s="14"/>
      <c r="U63" s="14"/>
      <c r="V63" s="14">
        <f t="shared" si="44"/>
        <v>0</v>
      </c>
      <c r="W63" s="14">
        <v>1</v>
      </c>
      <c r="X63" s="14">
        <v>50</v>
      </c>
      <c r="Y63" s="14">
        <f t="shared" si="45"/>
        <v>50</v>
      </c>
      <c r="Z63" s="14"/>
      <c r="AA63" s="14"/>
      <c r="AB63" s="14">
        <f t="shared" si="46"/>
        <v>0</v>
      </c>
      <c r="AC63" s="14"/>
      <c r="AD63" s="15"/>
      <c r="AE63" s="14">
        <f t="shared" si="29"/>
        <v>0</v>
      </c>
      <c r="AF63" s="14"/>
      <c r="AG63" s="14"/>
      <c r="AH63" s="14">
        <f t="shared" si="47"/>
        <v>0</v>
      </c>
      <c r="AI63" s="14"/>
      <c r="AJ63" s="15"/>
      <c r="AK63" s="14">
        <f t="shared" si="31"/>
        <v>0</v>
      </c>
      <c r="AL63" s="14"/>
      <c r="AM63" s="15"/>
      <c r="AN63" s="14">
        <f t="shared" si="32"/>
        <v>0</v>
      </c>
      <c r="AO63" s="14"/>
      <c r="AP63" s="15"/>
      <c r="AQ63" s="14">
        <f t="shared" si="33"/>
        <v>0</v>
      </c>
      <c r="AR63" s="16">
        <f t="shared" si="34"/>
        <v>1</v>
      </c>
      <c r="AS63" s="16">
        <f t="shared" si="34"/>
        <v>50</v>
      </c>
      <c r="AT63" s="17">
        <f t="shared" si="35"/>
        <v>50</v>
      </c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idden="1" x14ac:dyDescent="0.25">
      <c r="A64" s="20" t="s">
        <v>76</v>
      </c>
      <c r="B64" s="13">
        <v>1</v>
      </c>
      <c r="C64" s="13">
        <v>60</v>
      </c>
      <c r="D64" s="13">
        <f t="shared" si="20"/>
        <v>60</v>
      </c>
      <c r="E64" s="14">
        <v>1</v>
      </c>
      <c r="F64" s="14">
        <v>60</v>
      </c>
      <c r="G64" s="14">
        <f t="shared" si="21"/>
        <v>60</v>
      </c>
      <c r="H64" s="14">
        <v>0</v>
      </c>
      <c r="I64" s="14">
        <v>0</v>
      </c>
      <c r="J64" s="14">
        <f t="shared" si="22"/>
        <v>0</v>
      </c>
      <c r="K64" s="14"/>
      <c r="L64" s="14"/>
      <c r="M64" s="14">
        <f t="shared" si="23"/>
        <v>0</v>
      </c>
      <c r="N64" s="14"/>
      <c r="O64" s="14"/>
      <c r="P64" s="14">
        <f t="shared" si="24"/>
        <v>0</v>
      </c>
      <c r="Q64" s="14">
        <v>0</v>
      </c>
      <c r="R64" s="14">
        <v>0</v>
      </c>
      <c r="S64" s="14">
        <f t="shared" si="25"/>
        <v>0</v>
      </c>
      <c r="T64" s="14"/>
      <c r="U64" s="14"/>
      <c r="V64" s="14">
        <f t="shared" si="44"/>
        <v>0</v>
      </c>
      <c r="W64" s="14">
        <v>1</v>
      </c>
      <c r="X64" s="14">
        <v>15</v>
      </c>
      <c r="Y64" s="14">
        <f t="shared" si="45"/>
        <v>15</v>
      </c>
      <c r="Z64" s="14">
        <v>1</v>
      </c>
      <c r="AA64" s="14">
        <v>75</v>
      </c>
      <c r="AB64" s="14">
        <f t="shared" si="46"/>
        <v>75</v>
      </c>
      <c r="AC64" s="14"/>
      <c r="AD64" s="15"/>
      <c r="AE64" s="14">
        <f t="shared" si="29"/>
        <v>0</v>
      </c>
      <c r="AF64" s="14">
        <v>1</v>
      </c>
      <c r="AG64" s="14">
        <v>50</v>
      </c>
      <c r="AH64" s="14">
        <f t="shared" si="47"/>
        <v>50</v>
      </c>
      <c r="AI64" s="14"/>
      <c r="AJ64" s="15"/>
      <c r="AK64" s="14">
        <f t="shared" si="31"/>
        <v>0</v>
      </c>
      <c r="AL64" s="14"/>
      <c r="AM64" s="15"/>
      <c r="AN64" s="14">
        <f t="shared" si="32"/>
        <v>0</v>
      </c>
      <c r="AO64" s="14"/>
      <c r="AP64" s="15"/>
      <c r="AQ64" s="14">
        <f t="shared" si="33"/>
        <v>0</v>
      </c>
      <c r="AR64" s="16">
        <f t="shared" si="34"/>
        <v>3</v>
      </c>
      <c r="AS64" s="16">
        <f t="shared" si="34"/>
        <v>140</v>
      </c>
      <c r="AT64" s="17">
        <f t="shared" si="35"/>
        <v>46.666666666666664</v>
      </c>
      <c r="AU64" s="11"/>
      <c r="AV64" s="11"/>
      <c r="AW64" s="11"/>
      <c r="AX64" s="11"/>
      <c r="AY64" s="11"/>
      <c r="AZ64" s="11"/>
      <c r="BA64" s="127">
        <f>(AB64-Y64)/Y64*100</f>
        <v>400</v>
      </c>
      <c r="BB64" s="11"/>
      <c r="BC64" s="11"/>
    </row>
    <row r="65" spans="1:55" hidden="1" x14ac:dyDescent="0.25">
      <c r="A65" s="20" t="s">
        <v>77</v>
      </c>
      <c r="B65" s="13">
        <v>1</v>
      </c>
      <c r="C65" s="13">
        <v>225</v>
      </c>
      <c r="D65" s="13">
        <f t="shared" si="20"/>
        <v>225</v>
      </c>
      <c r="E65" s="14">
        <v>0</v>
      </c>
      <c r="F65" s="14">
        <v>0</v>
      </c>
      <c r="G65" s="14">
        <f t="shared" si="21"/>
        <v>0</v>
      </c>
      <c r="H65" s="14">
        <v>0</v>
      </c>
      <c r="I65" s="14">
        <v>0</v>
      </c>
      <c r="J65" s="14">
        <f t="shared" si="22"/>
        <v>0</v>
      </c>
      <c r="K65" s="14"/>
      <c r="L65" s="14"/>
      <c r="M65" s="14">
        <f t="shared" si="23"/>
        <v>0</v>
      </c>
      <c r="N65" s="14"/>
      <c r="O65" s="14"/>
      <c r="P65" s="14">
        <f t="shared" si="24"/>
        <v>0</v>
      </c>
      <c r="Q65" s="14">
        <v>1</v>
      </c>
      <c r="R65" s="14">
        <v>125</v>
      </c>
      <c r="S65" s="14">
        <f t="shared" si="25"/>
        <v>125</v>
      </c>
      <c r="T65" s="14"/>
      <c r="U65" s="14"/>
      <c r="V65" s="14">
        <f t="shared" si="44"/>
        <v>0</v>
      </c>
      <c r="W65" s="14">
        <v>3</v>
      </c>
      <c r="X65" s="14">
        <v>2000</v>
      </c>
      <c r="Y65" s="14">
        <f t="shared" si="45"/>
        <v>666.66666666666663</v>
      </c>
      <c r="Z65" s="14"/>
      <c r="AA65" s="14"/>
      <c r="AB65" s="14">
        <f t="shared" si="46"/>
        <v>0</v>
      </c>
      <c r="AC65" s="14"/>
      <c r="AD65" s="15"/>
      <c r="AE65" s="14">
        <f t="shared" si="29"/>
        <v>0</v>
      </c>
      <c r="AF65" s="14">
        <v>1</v>
      </c>
      <c r="AG65" s="14">
        <v>525</v>
      </c>
      <c r="AH65" s="14">
        <f t="shared" si="47"/>
        <v>525</v>
      </c>
      <c r="AI65" s="14"/>
      <c r="AJ65" s="15"/>
      <c r="AK65" s="14">
        <f t="shared" si="31"/>
        <v>0</v>
      </c>
      <c r="AL65" s="14"/>
      <c r="AM65" s="15"/>
      <c r="AN65" s="14">
        <f t="shared" si="32"/>
        <v>0</v>
      </c>
      <c r="AO65" s="14"/>
      <c r="AP65" s="15"/>
      <c r="AQ65" s="14">
        <f t="shared" si="33"/>
        <v>0</v>
      </c>
      <c r="AR65" s="16">
        <f t="shared" si="34"/>
        <v>5</v>
      </c>
      <c r="AS65" s="16">
        <f t="shared" si="34"/>
        <v>2650</v>
      </c>
      <c r="AT65" s="17">
        <f t="shared" si="35"/>
        <v>530</v>
      </c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idden="1" x14ac:dyDescent="0.25">
      <c r="A66" s="20" t="s">
        <v>78</v>
      </c>
      <c r="B66" s="13">
        <v>2</v>
      </c>
      <c r="C66" s="13">
        <v>1984</v>
      </c>
      <c r="D66" s="13">
        <f t="shared" si="20"/>
        <v>992</v>
      </c>
      <c r="E66" s="14">
        <v>0</v>
      </c>
      <c r="F66" s="14">
        <v>0</v>
      </c>
      <c r="G66" s="14">
        <f t="shared" si="21"/>
        <v>0</v>
      </c>
      <c r="H66" s="14">
        <v>0</v>
      </c>
      <c r="I66" s="14">
        <v>0</v>
      </c>
      <c r="J66" s="14">
        <f t="shared" si="22"/>
        <v>0</v>
      </c>
      <c r="K66" s="14"/>
      <c r="L66" s="14"/>
      <c r="M66" s="14">
        <f t="shared" si="23"/>
        <v>0</v>
      </c>
      <c r="N66" s="14">
        <v>1</v>
      </c>
      <c r="O66" s="14">
        <v>843</v>
      </c>
      <c r="P66" s="14">
        <f t="shared" si="24"/>
        <v>843</v>
      </c>
      <c r="Q66" s="14">
        <v>0</v>
      </c>
      <c r="R66" s="14">
        <v>0</v>
      </c>
      <c r="S66" s="14">
        <f t="shared" si="25"/>
        <v>0</v>
      </c>
      <c r="T66" s="14"/>
      <c r="U66" s="14"/>
      <c r="V66" s="14">
        <f t="shared" si="44"/>
        <v>0</v>
      </c>
      <c r="W66" s="14">
        <v>2</v>
      </c>
      <c r="X66" s="14">
        <v>1500</v>
      </c>
      <c r="Y66" s="14">
        <f t="shared" si="45"/>
        <v>750</v>
      </c>
      <c r="Z66" s="14"/>
      <c r="AA66" s="14"/>
      <c r="AB66" s="14">
        <f t="shared" si="46"/>
        <v>0</v>
      </c>
      <c r="AC66" s="14">
        <v>1</v>
      </c>
      <c r="AD66" s="15">
        <v>850</v>
      </c>
      <c r="AE66" s="14">
        <f t="shared" si="29"/>
        <v>850</v>
      </c>
      <c r="AF66" s="14">
        <v>1</v>
      </c>
      <c r="AG66" s="14">
        <v>750</v>
      </c>
      <c r="AH66" s="14">
        <f t="shared" si="47"/>
        <v>750</v>
      </c>
      <c r="AI66" s="14"/>
      <c r="AJ66" s="15"/>
      <c r="AK66" s="14">
        <f t="shared" si="31"/>
        <v>0</v>
      </c>
      <c r="AL66" s="14"/>
      <c r="AM66" s="15"/>
      <c r="AN66" s="14">
        <f t="shared" si="32"/>
        <v>0</v>
      </c>
      <c r="AO66" s="14"/>
      <c r="AP66" s="15"/>
      <c r="AQ66" s="14">
        <f t="shared" si="33"/>
        <v>0</v>
      </c>
      <c r="AR66" s="16">
        <f t="shared" si="34"/>
        <v>5</v>
      </c>
      <c r="AS66" s="16">
        <f t="shared" si="34"/>
        <v>3943</v>
      </c>
      <c r="AT66" s="17">
        <f t="shared" si="35"/>
        <v>788.6</v>
      </c>
      <c r="AU66" s="11"/>
      <c r="AV66" s="11"/>
      <c r="AW66" s="11"/>
      <c r="AX66" s="11"/>
      <c r="AY66" s="11"/>
      <c r="AZ66" s="11"/>
      <c r="BA66" s="11"/>
      <c r="BB66" s="11"/>
      <c r="BC66" s="127">
        <f>(AH66-AE66)/AE66*100</f>
        <v>-11.76470588235294</v>
      </c>
    </row>
    <row r="67" spans="1:55" hidden="1" x14ac:dyDescent="0.25">
      <c r="A67" s="20" t="s">
        <v>79</v>
      </c>
      <c r="B67" s="13">
        <v>1</v>
      </c>
      <c r="C67" s="13">
        <v>675</v>
      </c>
      <c r="D67" s="13">
        <f t="shared" si="20"/>
        <v>675</v>
      </c>
      <c r="E67" s="14">
        <v>1</v>
      </c>
      <c r="F67" s="14">
        <v>675</v>
      </c>
      <c r="G67" s="14">
        <f t="shared" si="21"/>
        <v>675</v>
      </c>
      <c r="H67" s="14">
        <v>0</v>
      </c>
      <c r="I67" s="14">
        <v>0</v>
      </c>
      <c r="J67" s="14">
        <f t="shared" si="22"/>
        <v>0</v>
      </c>
      <c r="K67" s="14"/>
      <c r="L67" s="14"/>
      <c r="M67" s="14">
        <f t="shared" si="23"/>
        <v>0</v>
      </c>
      <c r="N67" s="14"/>
      <c r="O67" s="14"/>
      <c r="P67" s="14">
        <f t="shared" si="24"/>
        <v>0</v>
      </c>
      <c r="Q67" s="14">
        <v>0</v>
      </c>
      <c r="R67" s="14">
        <v>0</v>
      </c>
      <c r="S67" s="14">
        <f t="shared" si="25"/>
        <v>0</v>
      </c>
      <c r="T67" s="14"/>
      <c r="U67" s="14"/>
      <c r="V67" s="14">
        <f t="shared" si="44"/>
        <v>0</v>
      </c>
      <c r="W67" s="14"/>
      <c r="X67" s="14"/>
      <c r="Y67" s="14">
        <f t="shared" si="45"/>
        <v>0</v>
      </c>
      <c r="Z67" s="14"/>
      <c r="AA67" s="14"/>
      <c r="AB67" s="14">
        <f t="shared" si="46"/>
        <v>0</v>
      </c>
      <c r="AC67" s="14"/>
      <c r="AD67" s="15"/>
      <c r="AE67" s="14">
        <f t="shared" si="29"/>
        <v>0</v>
      </c>
      <c r="AF67" s="14"/>
      <c r="AG67" s="14"/>
      <c r="AH67" s="14">
        <f t="shared" si="47"/>
        <v>0</v>
      </c>
      <c r="AI67" s="14"/>
      <c r="AJ67" s="15"/>
      <c r="AK67" s="14">
        <f t="shared" si="31"/>
        <v>0</v>
      </c>
      <c r="AL67" s="14"/>
      <c r="AM67" s="15"/>
      <c r="AN67" s="14">
        <f t="shared" si="32"/>
        <v>0</v>
      </c>
      <c r="AO67" s="14"/>
      <c r="AP67" s="15"/>
      <c r="AQ67" s="14">
        <f t="shared" si="33"/>
        <v>0</v>
      </c>
      <c r="AR67" s="16">
        <f t="shared" si="34"/>
        <v>0</v>
      </c>
      <c r="AS67" s="16">
        <f t="shared" si="34"/>
        <v>0</v>
      </c>
      <c r="AT67" s="17">
        <f t="shared" si="35"/>
        <v>0</v>
      </c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idden="1" x14ac:dyDescent="0.25">
      <c r="A68" s="20" t="s">
        <v>80</v>
      </c>
      <c r="B68" s="13">
        <v>2</v>
      </c>
      <c r="C68" s="13">
        <v>600</v>
      </c>
      <c r="D68" s="13">
        <f t="shared" si="20"/>
        <v>300</v>
      </c>
      <c r="E68" s="14">
        <v>2</v>
      </c>
      <c r="F68" s="14">
        <v>600</v>
      </c>
      <c r="G68" s="14">
        <f t="shared" si="21"/>
        <v>300</v>
      </c>
      <c r="H68" s="14">
        <v>0</v>
      </c>
      <c r="I68" s="14">
        <v>0</v>
      </c>
      <c r="J68" s="14">
        <f t="shared" si="22"/>
        <v>0</v>
      </c>
      <c r="K68" s="14">
        <v>1</v>
      </c>
      <c r="L68" s="14">
        <v>225</v>
      </c>
      <c r="M68" s="14">
        <f t="shared" si="23"/>
        <v>225</v>
      </c>
      <c r="N68" s="14"/>
      <c r="O68" s="14"/>
      <c r="P68" s="14">
        <f t="shared" si="24"/>
        <v>0</v>
      </c>
      <c r="Q68" s="14">
        <v>0</v>
      </c>
      <c r="R68" s="14">
        <v>0</v>
      </c>
      <c r="S68" s="14">
        <f t="shared" si="25"/>
        <v>0</v>
      </c>
      <c r="T68" s="14">
        <v>1</v>
      </c>
      <c r="U68" s="14">
        <v>580</v>
      </c>
      <c r="V68" s="14">
        <f t="shared" si="44"/>
        <v>580</v>
      </c>
      <c r="W68" s="14">
        <v>1</v>
      </c>
      <c r="X68" s="14">
        <v>700</v>
      </c>
      <c r="Y68" s="14">
        <f t="shared" si="45"/>
        <v>700</v>
      </c>
      <c r="Z68" s="14"/>
      <c r="AA68" s="14"/>
      <c r="AB68" s="14">
        <f t="shared" si="46"/>
        <v>0</v>
      </c>
      <c r="AC68" s="14"/>
      <c r="AD68" s="15"/>
      <c r="AE68" s="14">
        <f t="shared" si="29"/>
        <v>0</v>
      </c>
      <c r="AF68" s="14"/>
      <c r="AG68" s="14"/>
      <c r="AH68" s="14">
        <f t="shared" si="47"/>
        <v>0</v>
      </c>
      <c r="AI68" s="14"/>
      <c r="AJ68" s="15"/>
      <c r="AK68" s="14">
        <f t="shared" si="31"/>
        <v>0</v>
      </c>
      <c r="AL68" s="14"/>
      <c r="AM68" s="15"/>
      <c r="AN68" s="14">
        <f t="shared" si="32"/>
        <v>0</v>
      </c>
      <c r="AO68" s="14"/>
      <c r="AP68" s="15"/>
      <c r="AQ68" s="14">
        <f t="shared" si="33"/>
        <v>0</v>
      </c>
      <c r="AR68" s="16">
        <f t="shared" si="34"/>
        <v>3</v>
      </c>
      <c r="AS68" s="16">
        <f t="shared" si="34"/>
        <v>1505</v>
      </c>
      <c r="AT68" s="17">
        <f t="shared" si="35"/>
        <v>501.66666666666669</v>
      </c>
      <c r="AU68" s="11"/>
      <c r="AV68" s="11"/>
      <c r="AW68" s="11"/>
      <c r="AX68" s="11"/>
      <c r="AY68" s="11"/>
      <c r="AZ68" s="127">
        <f>(Y68-V68)/V68*100</f>
        <v>20.689655172413794</v>
      </c>
      <c r="BA68" s="11"/>
      <c r="BB68" s="11"/>
      <c r="BC68" s="11"/>
    </row>
    <row r="69" spans="1:55" hidden="1" x14ac:dyDescent="0.25">
      <c r="A69" s="20" t="s">
        <v>81</v>
      </c>
      <c r="B69" s="13">
        <v>0</v>
      </c>
      <c r="C69" s="13">
        <v>0</v>
      </c>
      <c r="D69" s="13">
        <f t="shared" si="20"/>
        <v>0</v>
      </c>
      <c r="E69" s="14">
        <v>0</v>
      </c>
      <c r="F69" s="14">
        <v>0</v>
      </c>
      <c r="G69" s="14">
        <f t="shared" si="21"/>
        <v>0</v>
      </c>
      <c r="H69" s="14">
        <v>1</v>
      </c>
      <c r="I69" s="14">
        <v>942</v>
      </c>
      <c r="J69" s="14">
        <f t="shared" si="22"/>
        <v>942</v>
      </c>
      <c r="K69" s="14">
        <v>1</v>
      </c>
      <c r="L69" s="14">
        <v>810</v>
      </c>
      <c r="M69" s="14">
        <f t="shared" si="23"/>
        <v>810</v>
      </c>
      <c r="N69" s="14"/>
      <c r="O69" s="14"/>
      <c r="P69" s="14">
        <f t="shared" si="24"/>
        <v>0</v>
      </c>
      <c r="Q69" s="14">
        <v>0</v>
      </c>
      <c r="R69" s="14">
        <v>0</v>
      </c>
      <c r="S69" s="14">
        <f t="shared" si="25"/>
        <v>0</v>
      </c>
      <c r="T69" s="14"/>
      <c r="U69" s="14"/>
      <c r="V69" s="14">
        <f t="shared" si="44"/>
        <v>0</v>
      </c>
      <c r="W69" s="14"/>
      <c r="X69" s="14"/>
      <c r="Y69" s="14">
        <f t="shared" si="45"/>
        <v>0</v>
      </c>
      <c r="Z69" s="14"/>
      <c r="AA69" s="14"/>
      <c r="AB69" s="14">
        <f t="shared" si="46"/>
        <v>0</v>
      </c>
      <c r="AC69" s="14"/>
      <c r="AD69" s="15"/>
      <c r="AE69" s="14">
        <f t="shared" si="29"/>
        <v>0</v>
      </c>
      <c r="AF69" s="14"/>
      <c r="AG69" s="14"/>
      <c r="AH69" s="14">
        <f t="shared" si="47"/>
        <v>0</v>
      </c>
      <c r="AI69" s="14"/>
      <c r="AJ69" s="15"/>
      <c r="AK69" s="14">
        <f t="shared" si="31"/>
        <v>0</v>
      </c>
      <c r="AL69" s="14"/>
      <c r="AM69" s="15"/>
      <c r="AN69" s="14">
        <f t="shared" si="32"/>
        <v>0</v>
      </c>
      <c r="AO69" s="14"/>
      <c r="AP69" s="15"/>
      <c r="AQ69" s="14">
        <f t="shared" si="33"/>
        <v>0</v>
      </c>
      <c r="AR69" s="16">
        <f t="shared" si="34"/>
        <v>2</v>
      </c>
      <c r="AS69" s="16">
        <f t="shared" si="34"/>
        <v>1752</v>
      </c>
      <c r="AT69" s="17">
        <f t="shared" si="35"/>
        <v>876</v>
      </c>
      <c r="AU69" s="11"/>
      <c r="AV69" s="127">
        <f>(M69-J69)/J69*100</f>
        <v>-14.012738853503185</v>
      </c>
      <c r="AW69" s="11"/>
      <c r="AX69" s="11"/>
      <c r="AY69" s="11"/>
      <c r="AZ69" s="11"/>
      <c r="BA69" s="11"/>
      <c r="BB69" s="11"/>
      <c r="BC69" s="11"/>
    </row>
    <row r="70" spans="1:55" hidden="1" x14ac:dyDescent="0.25">
      <c r="A70" s="20" t="s">
        <v>82</v>
      </c>
      <c r="B70" s="13">
        <v>2</v>
      </c>
      <c r="C70" s="13">
        <v>303</v>
      </c>
      <c r="D70" s="13">
        <f t="shared" si="20"/>
        <v>151.5</v>
      </c>
      <c r="E70" s="14">
        <v>1</v>
      </c>
      <c r="F70" s="14">
        <v>175</v>
      </c>
      <c r="G70" s="14">
        <f t="shared" si="21"/>
        <v>175</v>
      </c>
      <c r="H70" s="14">
        <v>0</v>
      </c>
      <c r="I70" s="14">
        <v>0</v>
      </c>
      <c r="J70" s="14">
        <f t="shared" si="22"/>
        <v>0</v>
      </c>
      <c r="K70" s="14"/>
      <c r="L70" s="14"/>
      <c r="M70" s="14">
        <f t="shared" si="23"/>
        <v>0</v>
      </c>
      <c r="N70" s="14"/>
      <c r="O70" s="14"/>
      <c r="P70" s="14">
        <f t="shared" si="24"/>
        <v>0</v>
      </c>
      <c r="Q70" s="14">
        <v>0</v>
      </c>
      <c r="R70" s="14">
        <v>0</v>
      </c>
      <c r="S70" s="14">
        <f t="shared" si="25"/>
        <v>0</v>
      </c>
      <c r="T70" s="14"/>
      <c r="U70" s="14"/>
      <c r="V70" s="14">
        <f t="shared" si="44"/>
        <v>0</v>
      </c>
      <c r="W70" s="14"/>
      <c r="X70" s="14"/>
      <c r="Y70" s="14">
        <f t="shared" si="45"/>
        <v>0</v>
      </c>
      <c r="Z70" s="14"/>
      <c r="AA70" s="14"/>
      <c r="AB70" s="14">
        <f t="shared" si="46"/>
        <v>0</v>
      </c>
      <c r="AC70" s="14"/>
      <c r="AD70" s="15"/>
      <c r="AE70" s="14">
        <f t="shared" si="29"/>
        <v>0</v>
      </c>
      <c r="AF70" s="14"/>
      <c r="AG70" s="14"/>
      <c r="AH70" s="14">
        <f t="shared" si="47"/>
        <v>0</v>
      </c>
      <c r="AI70" s="14"/>
      <c r="AJ70" s="15"/>
      <c r="AK70" s="14">
        <f t="shared" si="31"/>
        <v>0</v>
      </c>
      <c r="AL70" s="14"/>
      <c r="AM70" s="15"/>
      <c r="AN70" s="14">
        <f t="shared" si="32"/>
        <v>0</v>
      </c>
      <c r="AO70" s="14"/>
      <c r="AP70" s="15"/>
      <c r="AQ70" s="14">
        <f t="shared" si="33"/>
        <v>0</v>
      </c>
      <c r="AR70" s="16">
        <f t="shared" si="34"/>
        <v>0</v>
      </c>
      <c r="AS70" s="16">
        <f t="shared" si="34"/>
        <v>0</v>
      </c>
      <c r="AT70" s="17">
        <f t="shared" si="35"/>
        <v>0</v>
      </c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idden="1" x14ac:dyDescent="0.25">
      <c r="A71" s="20" t="s">
        <v>83</v>
      </c>
      <c r="B71" s="13">
        <v>3</v>
      </c>
      <c r="C71" s="13">
        <v>5670</v>
      </c>
      <c r="D71" s="13">
        <f t="shared" si="20"/>
        <v>1890</v>
      </c>
      <c r="E71" s="14">
        <v>1</v>
      </c>
      <c r="F71" s="14">
        <v>1570</v>
      </c>
      <c r="G71" s="14">
        <f t="shared" si="21"/>
        <v>1570</v>
      </c>
      <c r="H71" s="14">
        <v>0</v>
      </c>
      <c r="I71" s="14">
        <v>0</v>
      </c>
      <c r="J71" s="14">
        <f t="shared" si="22"/>
        <v>0</v>
      </c>
      <c r="K71" s="14">
        <v>1</v>
      </c>
      <c r="L71" s="14">
        <v>1550</v>
      </c>
      <c r="M71" s="14">
        <f t="shared" si="23"/>
        <v>1550</v>
      </c>
      <c r="N71" s="14"/>
      <c r="O71" s="14"/>
      <c r="P71" s="14">
        <f t="shared" si="24"/>
        <v>0</v>
      </c>
      <c r="Q71" s="14">
        <v>0</v>
      </c>
      <c r="R71" s="14">
        <v>0</v>
      </c>
      <c r="S71" s="14">
        <f t="shared" si="25"/>
        <v>0</v>
      </c>
      <c r="T71" s="14"/>
      <c r="U71" s="14"/>
      <c r="V71" s="14">
        <f t="shared" si="44"/>
        <v>0</v>
      </c>
      <c r="W71" s="14"/>
      <c r="X71" s="14"/>
      <c r="Y71" s="14">
        <f t="shared" si="45"/>
        <v>0</v>
      </c>
      <c r="Z71" s="14"/>
      <c r="AA71" s="14"/>
      <c r="AB71" s="14">
        <f t="shared" si="46"/>
        <v>0</v>
      </c>
      <c r="AC71" s="14"/>
      <c r="AD71" s="15"/>
      <c r="AE71" s="14">
        <f t="shared" si="29"/>
        <v>0</v>
      </c>
      <c r="AF71" s="14"/>
      <c r="AG71" s="14"/>
      <c r="AH71" s="14">
        <f t="shared" si="47"/>
        <v>0</v>
      </c>
      <c r="AI71" s="14"/>
      <c r="AJ71" s="15"/>
      <c r="AK71" s="14">
        <f t="shared" si="31"/>
        <v>0</v>
      </c>
      <c r="AL71" s="14"/>
      <c r="AM71" s="15"/>
      <c r="AN71" s="14">
        <f t="shared" si="32"/>
        <v>0</v>
      </c>
      <c r="AO71" s="14"/>
      <c r="AP71" s="15"/>
      <c r="AQ71" s="14">
        <f t="shared" si="33"/>
        <v>0</v>
      </c>
      <c r="AR71" s="16">
        <f t="shared" si="34"/>
        <v>1</v>
      </c>
      <c r="AS71" s="16">
        <f t="shared" si="34"/>
        <v>1550</v>
      </c>
      <c r="AT71" s="17">
        <f t="shared" si="35"/>
        <v>1550</v>
      </c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idden="1" x14ac:dyDescent="0.25">
      <c r="A72" s="20" t="s">
        <v>84</v>
      </c>
      <c r="B72" s="13">
        <v>0</v>
      </c>
      <c r="C72" s="13">
        <v>0</v>
      </c>
      <c r="D72" s="13">
        <f t="shared" si="20"/>
        <v>0</v>
      </c>
      <c r="E72" s="14">
        <v>0</v>
      </c>
      <c r="F72" s="14">
        <v>0</v>
      </c>
      <c r="G72" s="14">
        <f t="shared" si="21"/>
        <v>0</v>
      </c>
      <c r="H72" s="14">
        <v>2</v>
      </c>
      <c r="I72" s="14">
        <v>2770</v>
      </c>
      <c r="J72" s="14">
        <f t="shared" si="22"/>
        <v>1385</v>
      </c>
      <c r="K72" s="14"/>
      <c r="L72" s="14"/>
      <c r="M72" s="14">
        <f t="shared" si="23"/>
        <v>0</v>
      </c>
      <c r="N72" s="14"/>
      <c r="O72" s="14"/>
      <c r="P72" s="14">
        <f t="shared" si="24"/>
        <v>0</v>
      </c>
      <c r="Q72" s="14">
        <v>0</v>
      </c>
      <c r="R72" s="14">
        <v>0</v>
      </c>
      <c r="S72" s="14">
        <f t="shared" si="25"/>
        <v>0</v>
      </c>
      <c r="T72" s="14"/>
      <c r="U72" s="14"/>
      <c r="V72" s="14">
        <f t="shared" si="44"/>
        <v>0</v>
      </c>
      <c r="W72" s="14"/>
      <c r="X72" s="14"/>
      <c r="Y72" s="14">
        <f t="shared" si="45"/>
        <v>0</v>
      </c>
      <c r="Z72" s="14"/>
      <c r="AA72" s="14"/>
      <c r="AB72" s="14">
        <f t="shared" si="46"/>
        <v>0</v>
      </c>
      <c r="AC72" s="14"/>
      <c r="AD72" s="15"/>
      <c r="AE72" s="14">
        <f t="shared" si="29"/>
        <v>0</v>
      </c>
      <c r="AF72" s="14"/>
      <c r="AG72" s="14"/>
      <c r="AH72" s="14">
        <f t="shared" si="47"/>
        <v>0</v>
      </c>
      <c r="AI72" s="14"/>
      <c r="AJ72" s="15"/>
      <c r="AK72" s="14">
        <f t="shared" si="31"/>
        <v>0</v>
      </c>
      <c r="AL72" s="14"/>
      <c r="AM72" s="15"/>
      <c r="AN72" s="14">
        <f t="shared" si="32"/>
        <v>0</v>
      </c>
      <c r="AO72" s="14"/>
      <c r="AP72" s="15"/>
      <c r="AQ72" s="14">
        <f t="shared" si="33"/>
        <v>0</v>
      </c>
      <c r="AR72" s="16">
        <f t="shared" si="34"/>
        <v>2</v>
      </c>
      <c r="AS72" s="16">
        <f t="shared" si="34"/>
        <v>2770</v>
      </c>
      <c r="AT72" s="17">
        <f t="shared" si="35"/>
        <v>1385</v>
      </c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x14ac:dyDescent="0.25">
      <c r="A73" s="20" t="s">
        <v>85</v>
      </c>
      <c r="B73" s="13">
        <v>59</v>
      </c>
      <c r="C73" s="13">
        <v>10250</v>
      </c>
      <c r="D73" s="13">
        <f t="shared" si="20"/>
        <v>173.72881355932202</v>
      </c>
      <c r="E73" s="14">
        <v>22</v>
      </c>
      <c r="F73" s="14">
        <v>3300</v>
      </c>
      <c r="G73" s="14">
        <f t="shared" si="21"/>
        <v>150</v>
      </c>
      <c r="H73" s="14">
        <v>5</v>
      </c>
      <c r="I73" s="14">
        <v>750</v>
      </c>
      <c r="J73" s="14">
        <f t="shared" si="22"/>
        <v>150</v>
      </c>
      <c r="K73" s="14">
        <v>7</v>
      </c>
      <c r="L73" s="14">
        <v>750</v>
      </c>
      <c r="M73" s="14">
        <f t="shared" si="23"/>
        <v>107.14285714285714</v>
      </c>
      <c r="N73" s="14"/>
      <c r="O73" s="14"/>
      <c r="P73" s="14">
        <f t="shared" si="24"/>
        <v>0</v>
      </c>
      <c r="Q73" s="14">
        <v>0</v>
      </c>
      <c r="R73" s="14">
        <v>0</v>
      </c>
      <c r="S73" s="14">
        <f t="shared" si="25"/>
        <v>0</v>
      </c>
      <c r="T73" s="14"/>
      <c r="U73" s="14"/>
      <c r="V73" s="14">
        <f t="shared" si="44"/>
        <v>0</v>
      </c>
      <c r="W73" s="14"/>
      <c r="X73" s="14"/>
      <c r="Y73" s="14">
        <f t="shared" si="45"/>
        <v>0</v>
      </c>
      <c r="Z73" s="14">
        <v>4</v>
      </c>
      <c r="AA73" s="14">
        <v>1200</v>
      </c>
      <c r="AB73" s="14">
        <f t="shared" si="46"/>
        <v>300</v>
      </c>
      <c r="AC73" s="14">
        <v>15</v>
      </c>
      <c r="AD73" s="15">
        <v>3000</v>
      </c>
      <c r="AE73" s="14">
        <f t="shared" si="29"/>
        <v>200</v>
      </c>
      <c r="AF73" s="14"/>
      <c r="AG73" s="14"/>
      <c r="AH73" s="14">
        <f t="shared" si="47"/>
        <v>0</v>
      </c>
      <c r="AI73" s="14"/>
      <c r="AJ73" s="15"/>
      <c r="AK73" s="14">
        <f t="shared" si="31"/>
        <v>0</v>
      </c>
      <c r="AL73" s="14"/>
      <c r="AM73" s="15"/>
      <c r="AN73" s="14">
        <f t="shared" si="32"/>
        <v>0</v>
      </c>
      <c r="AO73" s="14"/>
      <c r="AP73" s="15"/>
      <c r="AQ73" s="14">
        <f t="shared" si="33"/>
        <v>0</v>
      </c>
      <c r="AR73" s="16">
        <f t="shared" si="34"/>
        <v>31</v>
      </c>
      <c r="AS73" s="16">
        <f t="shared" si="34"/>
        <v>5700</v>
      </c>
      <c r="AT73" s="17">
        <f t="shared" si="35"/>
        <v>183.87096774193549</v>
      </c>
      <c r="AU73" s="11"/>
      <c r="AV73" s="127">
        <f>(M73-J73)/J73*100</f>
        <v>-28.571428571428577</v>
      </c>
      <c r="AW73" s="11"/>
      <c r="AX73" s="11"/>
      <c r="AY73" s="11"/>
      <c r="AZ73" s="11"/>
      <c r="BA73" s="11"/>
      <c r="BB73" s="127">
        <f>(AE73-AB73)/AB73*100</f>
        <v>-33.333333333333329</v>
      </c>
      <c r="BC73" s="11"/>
    </row>
    <row r="74" spans="1:55" hidden="1" x14ac:dyDescent="0.25">
      <c r="A74" s="20" t="s">
        <v>86</v>
      </c>
      <c r="B74" s="13">
        <v>2</v>
      </c>
      <c r="C74" s="13">
        <v>825</v>
      </c>
      <c r="D74" s="13">
        <f t="shared" si="20"/>
        <v>412.5</v>
      </c>
      <c r="E74" s="14">
        <v>0</v>
      </c>
      <c r="F74" s="14">
        <v>0</v>
      </c>
      <c r="G74" s="14">
        <f t="shared" si="21"/>
        <v>0</v>
      </c>
      <c r="H74" s="14">
        <v>0</v>
      </c>
      <c r="I74" s="14">
        <v>0</v>
      </c>
      <c r="J74" s="14">
        <f t="shared" si="22"/>
        <v>0</v>
      </c>
      <c r="K74" s="14"/>
      <c r="L74" s="14"/>
      <c r="M74" s="14">
        <f t="shared" si="23"/>
        <v>0</v>
      </c>
      <c r="N74" s="14"/>
      <c r="O74" s="14"/>
      <c r="P74" s="14">
        <f t="shared" si="24"/>
        <v>0</v>
      </c>
      <c r="Q74" s="14">
        <v>0</v>
      </c>
      <c r="R74" s="14">
        <v>0</v>
      </c>
      <c r="S74" s="14">
        <f t="shared" si="25"/>
        <v>0</v>
      </c>
      <c r="T74" s="14">
        <v>1</v>
      </c>
      <c r="U74" s="14">
        <v>500</v>
      </c>
      <c r="V74" s="14">
        <f t="shared" si="44"/>
        <v>500</v>
      </c>
      <c r="W74" s="14"/>
      <c r="X74" s="14"/>
      <c r="Y74" s="14">
        <f t="shared" si="45"/>
        <v>0</v>
      </c>
      <c r="Z74" s="14"/>
      <c r="AA74" s="14"/>
      <c r="AB74" s="14">
        <f t="shared" si="46"/>
        <v>0</v>
      </c>
      <c r="AC74" s="14"/>
      <c r="AD74" s="15"/>
      <c r="AE74" s="14">
        <f t="shared" si="29"/>
        <v>0</v>
      </c>
      <c r="AF74" s="14"/>
      <c r="AG74" s="14"/>
      <c r="AH74" s="14">
        <f t="shared" si="47"/>
        <v>0</v>
      </c>
      <c r="AI74" s="14"/>
      <c r="AJ74" s="15"/>
      <c r="AK74" s="14">
        <f t="shared" si="31"/>
        <v>0</v>
      </c>
      <c r="AL74" s="14"/>
      <c r="AM74" s="15"/>
      <c r="AN74" s="14">
        <f t="shared" si="32"/>
        <v>0</v>
      </c>
      <c r="AO74" s="14"/>
      <c r="AP74" s="15"/>
      <c r="AQ74" s="14">
        <f t="shared" si="33"/>
        <v>0</v>
      </c>
      <c r="AR74" s="16">
        <f t="shared" si="34"/>
        <v>1</v>
      </c>
      <c r="AS74" s="16">
        <f t="shared" si="34"/>
        <v>500</v>
      </c>
      <c r="AT74" s="17">
        <f t="shared" si="35"/>
        <v>500</v>
      </c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idden="1" x14ac:dyDescent="0.25">
      <c r="A75" s="20" t="s">
        <v>87</v>
      </c>
      <c r="B75" s="13">
        <v>10</v>
      </c>
      <c r="C75" s="13">
        <v>5335</v>
      </c>
      <c r="D75" s="13">
        <f t="shared" si="20"/>
        <v>533.5</v>
      </c>
      <c r="E75" s="14">
        <v>7</v>
      </c>
      <c r="F75" s="14">
        <v>3410</v>
      </c>
      <c r="G75" s="14">
        <f t="shared" si="21"/>
        <v>487.14285714285717</v>
      </c>
      <c r="H75" s="14">
        <v>0</v>
      </c>
      <c r="I75" s="14">
        <v>0</v>
      </c>
      <c r="J75" s="14">
        <f t="shared" si="22"/>
        <v>0</v>
      </c>
      <c r="K75" s="14"/>
      <c r="L75" s="14"/>
      <c r="M75" s="14">
        <f t="shared" si="23"/>
        <v>0</v>
      </c>
      <c r="N75" s="14">
        <v>2</v>
      </c>
      <c r="O75" s="14">
        <v>876</v>
      </c>
      <c r="P75" s="14">
        <f t="shared" si="24"/>
        <v>438</v>
      </c>
      <c r="Q75" s="14">
        <v>4</v>
      </c>
      <c r="R75" s="14">
        <v>1800</v>
      </c>
      <c r="S75" s="14">
        <f t="shared" si="25"/>
        <v>450</v>
      </c>
      <c r="T75" s="14"/>
      <c r="U75" s="14"/>
      <c r="V75" s="14">
        <f t="shared" si="44"/>
        <v>0</v>
      </c>
      <c r="W75" s="14">
        <v>3</v>
      </c>
      <c r="X75" s="14">
        <v>1745</v>
      </c>
      <c r="Y75" s="14">
        <f t="shared" si="45"/>
        <v>581.66666666666663</v>
      </c>
      <c r="Z75" s="14">
        <v>5</v>
      </c>
      <c r="AA75" s="14">
        <v>2600</v>
      </c>
      <c r="AB75" s="14">
        <f t="shared" si="46"/>
        <v>520</v>
      </c>
      <c r="AC75" s="14"/>
      <c r="AD75" s="15"/>
      <c r="AE75" s="14">
        <f t="shared" si="29"/>
        <v>0</v>
      </c>
      <c r="AF75" s="14">
        <v>2</v>
      </c>
      <c r="AG75" s="14">
        <v>1050</v>
      </c>
      <c r="AH75" s="14">
        <f t="shared" si="47"/>
        <v>525</v>
      </c>
      <c r="AI75" s="14"/>
      <c r="AJ75" s="15"/>
      <c r="AK75" s="14">
        <f t="shared" si="31"/>
        <v>0</v>
      </c>
      <c r="AL75" s="14"/>
      <c r="AM75" s="15"/>
      <c r="AN75" s="14">
        <f t="shared" si="32"/>
        <v>0</v>
      </c>
      <c r="AO75" s="14"/>
      <c r="AP75" s="15"/>
      <c r="AQ75" s="14">
        <f t="shared" si="33"/>
        <v>0</v>
      </c>
      <c r="AR75" s="16">
        <f t="shared" si="34"/>
        <v>16</v>
      </c>
      <c r="AS75" s="16">
        <f t="shared" si="34"/>
        <v>8071</v>
      </c>
      <c r="AT75" s="17">
        <f t="shared" si="35"/>
        <v>504.4375</v>
      </c>
      <c r="AU75" s="11"/>
      <c r="AV75" s="11"/>
      <c r="AW75" s="11"/>
      <c r="AX75" s="127">
        <f>(S75-P75)/P75*100</f>
        <v>2.7397260273972601</v>
      </c>
      <c r="AY75" s="11"/>
      <c r="AZ75" s="11"/>
      <c r="BA75" s="127">
        <f t="shared" ref="BA75:BA76" si="49">(AB75-Y75)/Y75*100</f>
        <v>-10.60171919770773</v>
      </c>
      <c r="BB75" s="11"/>
      <c r="BC75" s="11"/>
    </row>
    <row r="76" spans="1:55" hidden="1" x14ac:dyDescent="0.25">
      <c r="A76" s="20" t="s">
        <v>20</v>
      </c>
      <c r="B76" s="13">
        <v>5</v>
      </c>
      <c r="C76" s="13">
        <v>315</v>
      </c>
      <c r="D76" s="13">
        <f t="shared" si="20"/>
        <v>63</v>
      </c>
      <c r="E76" s="14">
        <v>2</v>
      </c>
      <c r="F76" s="14">
        <v>100</v>
      </c>
      <c r="G76" s="14">
        <f t="shared" si="21"/>
        <v>50</v>
      </c>
      <c r="H76" s="14">
        <v>0</v>
      </c>
      <c r="I76" s="14">
        <v>0</v>
      </c>
      <c r="J76" s="14">
        <f t="shared" si="22"/>
        <v>0</v>
      </c>
      <c r="K76" s="14"/>
      <c r="L76" s="14"/>
      <c r="M76" s="14">
        <f t="shared" si="23"/>
        <v>0</v>
      </c>
      <c r="N76" s="14"/>
      <c r="O76" s="14"/>
      <c r="P76" s="14">
        <f t="shared" si="24"/>
        <v>0</v>
      </c>
      <c r="Q76" s="14">
        <v>0</v>
      </c>
      <c r="R76" s="14">
        <v>0</v>
      </c>
      <c r="S76" s="14">
        <f t="shared" si="25"/>
        <v>0</v>
      </c>
      <c r="T76" s="14"/>
      <c r="U76" s="14"/>
      <c r="V76" s="14">
        <f t="shared" si="44"/>
        <v>0</v>
      </c>
      <c r="W76" s="14">
        <v>1</v>
      </c>
      <c r="X76" s="14">
        <v>50</v>
      </c>
      <c r="Y76" s="14">
        <f t="shared" si="45"/>
        <v>50</v>
      </c>
      <c r="Z76" s="14">
        <v>1</v>
      </c>
      <c r="AA76" s="14">
        <v>65</v>
      </c>
      <c r="AB76" s="14">
        <f t="shared" si="46"/>
        <v>65</v>
      </c>
      <c r="AC76" s="14"/>
      <c r="AD76" s="15"/>
      <c r="AE76" s="14">
        <f t="shared" si="29"/>
        <v>0</v>
      </c>
      <c r="AF76" s="14"/>
      <c r="AG76" s="14"/>
      <c r="AH76" s="14">
        <f t="shared" si="47"/>
        <v>0</v>
      </c>
      <c r="AI76" s="14"/>
      <c r="AJ76" s="15"/>
      <c r="AK76" s="14">
        <f t="shared" si="31"/>
        <v>0</v>
      </c>
      <c r="AL76" s="14"/>
      <c r="AM76" s="15"/>
      <c r="AN76" s="14">
        <f t="shared" si="32"/>
        <v>0</v>
      </c>
      <c r="AO76" s="14"/>
      <c r="AP76" s="15"/>
      <c r="AQ76" s="14">
        <f t="shared" si="33"/>
        <v>0</v>
      </c>
      <c r="AR76" s="16">
        <f t="shared" si="34"/>
        <v>2</v>
      </c>
      <c r="AS76" s="16">
        <f t="shared" si="34"/>
        <v>115</v>
      </c>
      <c r="AT76" s="17">
        <f t="shared" si="35"/>
        <v>57.5</v>
      </c>
      <c r="AU76" s="11"/>
      <c r="AV76" s="11"/>
      <c r="AW76" s="11"/>
      <c r="AX76" s="11"/>
      <c r="AY76" s="11"/>
      <c r="AZ76" s="11"/>
      <c r="BA76" s="127">
        <f t="shared" si="49"/>
        <v>30</v>
      </c>
      <c r="BB76" s="11"/>
      <c r="BC76" s="11"/>
    </row>
    <row r="77" spans="1:55" hidden="1" x14ac:dyDescent="0.25">
      <c r="A77" s="20" t="s">
        <v>88</v>
      </c>
      <c r="B77" s="13">
        <v>1</v>
      </c>
      <c r="C77" s="13">
        <v>50</v>
      </c>
      <c r="D77" s="13">
        <f t="shared" si="20"/>
        <v>50</v>
      </c>
      <c r="E77" s="14">
        <v>0</v>
      </c>
      <c r="F77" s="14">
        <v>0</v>
      </c>
      <c r="G77" s="14">
        <f t="shared" si="21"/>
        <v>0</v>
      </c>
      <c r="H77" s="14">
        <v>0</v>
      </c>
      <c r="I77" s="14">
        <v>0</v>
      </c>
      <c r="J77" s="14">
        <f t="shared" si="22"/>
        <v>0</v>
      </c>
      <c r="K77" s="14">
        <v>1</v>
      </c>
      <c r="L77" s="14">
        <v>180</v>
      </c>
      <c r="M77" s="14">
        <f t="shared" si="23"/>
        <v>180</v>
      </c>
      <c r="N77" s="14"/>
      <c r="O77" s="14"/>
      <c r="P77" s="14">
        <f t="shared" si="24"/>
        <v>0</v>
      </c>
      <c r="Q77" s="14">
        <v>0</v>
      </c>
      <c r="R77" s="14">
        <v>0</v>
      </c>
      <c r="S77" s="14">
        <f t="shared" si="25"/>
        <v>0</v>
      </c>
      <c r="T77" s="14"/>
      <c r="U77" s="14"/>
      <c r="V77" s="14">
        <f t="shared" si="44"/>
        <v>0</v>
      </c>
      <c r="W77" s="14"/>
      <c r="X77" s="14"/>
      <c r="Y77" s="14">
        <f t="shared" si="45"/>
        <v>0</v>
      </c>
      <c r="Z77" s="14"/>
      <c r="AA77" s="14"/>
      <c r="AB77" s="14">
        <f t="shared" si="46"/>
        <v>0</v>
      </c>
      <c r="AC77" s="14"/>
      <c r="AD77" s="15"/>
      <c r="AE77" s="14">
        <f t="shared" si="29"/>
        <v>0</v>
      </c>
      <c r="AF77" s="14"/>
      <c r="AG77" s="14"/>
      <c r="AH77" s="14">
        <f t="shared" si="47"/>
        <v>0</v>
      </c>
      <c r="AI77" s="14"/>
      <c r="AJ77" s="15"/>
      <c r="AK77" s="14">
        <f t="shared" si="31"/>
        <v>0</v>
      </c>
      <c r="AL77" s="14"/>
      <c r="AM77" s="15"/>
      <c r="AN77" s="14">
        <f t="shared" si="32"/>
        <v>0</v>
      </c>
      <c r="AO77" s="14"/>
      <c r="AP77" s="15"/>
      <c r="AQ77" s="14">
        <f t="shared" si="33"/>
        <v>0</v>
      </c>
      <c r="AR77" s="16">
        <f t="shared" si="34"/>
        <v>1</v>
      </c>
      <c r="AS77" s="16">
        <f t="shared" si="34"/>
        <v>180</v>
      </c>
      <c r="AT77" s="17">
        <f t="shared" si="35"/>
        <v>180</v>
      </c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idden="1" x14ac:dyDescent="0.25">
      <c r="A78" s="20" t="s">
        <v>89</v>
      </c>
      <c r="B78" s="13">
        <v>1</v>
      </c>
      <c r="C78" s="13">
        <v>325</v>
      </c>
      <c r="D78" s="13">
        <f t="shared" si="20"/>
        <v>325</v>
      </c>
      <c r="E78" s="14">
        <v>1</v>
      </c>
      <c r="F78" s="14">
        <v>325</v>
      </c>
      <c r="G78" s="14">
        <f t="shared" si="21"/>
        <v>325</v>
      </c>
      <c r="H78" s="14">
        <v>0</v>
      </c>
      <c r="I78" s="14">
        <v>0</v>
      </c>
      <c r="J78" s="14">
        <f t="shared" si="22"/>
        <v>0</v>
      </c>
      <c r="K78" s="14"/>
      <c r="L78" s="14"/>
      <c r="M78" s="14">
        <f t="shared" si="23"/>
        <v>0</v>
      </c>
      <c r="N78" s="14">
        <v>1</v>
      </c>
      <c r="O78" s="14">
        <v>325</v>
      </c>
      <c r="P78" s="14">
        <f t="shared" si="24"/>
        <v>325</v>
      </c>
      <c r="Q78" s="14">
        <v>0</v>
      </c>
      <c r="R78" s="14">
        <v>0</v>
      </c>
      <c r="S78" s="14">
        <f t="shared" si="25"/>
        <v>0</v>
      </c>
      <c r="T78" s="14"/>
      <c r="U78" s="14"/>
      <c r="V78" s="14">
        <f t="shared" si="44"/>
        <v>0</v>
      </c>
      <c r="W78" s="14">
        <v>1</v>
      </c>
      <c r="X78" s="14">
        <v>750</v>
      </c>
      <c r="Y78" s="14">
        <f t="shared" si="45"/>
        <v>750</v>
      </c>
      <c r="Z78" s="14"/>
      <c r="AA78" s="14"/>
      <c r="AB78" s="14">
        <f t="shared" si="46"/>
        <v>0</v>
      </c>
      <c r="AC78" s="14"/>
      <c r="AD78" s="15"/>
      <c r="AE78" s="14">
        <f t="shared" si="29"/>
        <v>0</v>
      </c>
      <c r="AF78" s="14">
        <v>1</v>
      </c>
      <c r="AG78" s="14">
        <v>650</v>
      </c>
      <c r="AH78" s="14">
        <f t="shared" si="47"/>
        <v>650</v>
      </c>
      <c r="AI78" s="14"/>
      <c r="AJ78" s="15"/>
      <c r="AK78" s="14">
        <f t="shared" si="31"/>
        <v>0</v>
      </c>
      <c r="AL78" s="14"/>
      <c r="AM78" s="15"/>
      <c r="AN78" s="14">
        <f t="shared" si="32"/>
        <v>0</v>
      </c>
      <c r="AO78" s="14"/>
      <c r="AP78" s="15"/>
      <c r="AQ78" s="14">
        <f t="shared" si="33"/>
        <v>0</v>
      </c>
      <c r="AR78" s="16">
        <f t="shared" si="34"/>
        <v>3</v>
      </c>
      <c r="AS78" s="16">
        <f t="shared" si="34"/>
        <v>1725</v>
      </c>
      <c r="AT78" s="17">
        <f t="shared" si="35"/>
        <v>575</v>
      </c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idden="1" x14ac:dyDescent="0.25">
      <c r="A79" s="20" t="s">
        <v>90</v>
      </c>
      <c r="B79" s="13">
        <v>2</v>
      </c>
      <c r="C79" s="13">
        <v>200</v>
      </c>
      <c r="D79" s="13">
        <f t="shared" si="20"/>
        <v>100</v>
      </c>
      <c r="E79" s="14">
        <v>0</v>
      </c>
      <c r="F79" s="14">
        <v>0</v>
      </c>
      <c r="G79" s="14">
        <f t="shared" si="21"/>
        <v>0</v>
      </c>
      <c r="H79" s="14">
        <v>0</v>
      </c>
      <c r="I79" s="14">
        <v>0</v>
      </c>
      <c r="J79" s="14">
        <f t="shared" si="22"/>
        <v>0</v>
      </c>
      <c r="K79" s="14"/>
      <c r="L79" s="14"/>
      <c r="M79" s="14">
        <f t="shared" si="23"/>
        <v>0</v>
      </c>
      <c r="N79" s="14"/>
      <c r="O79" s="14"/>
      <c r="P79" s="14">
        <f t="shared" si="24"/>
        <v>0</v>
      </c>
      <c r="Q79" s="14">
        <v>0</v>
      </c>
      <c r="R79" s="14">
        <v>0</v>
      </c>
      <c r="S79" s="14">
        <f t="shared" si="25"/>
        <v>0</v>
      </c>
      <c r="T79" s="14"/>
      <c r="U79" s="14"/>
      <c r="V79" s="14">
        <f t="shared" si="44"/>
        <v>0</v>
      </c>
      <c r="W79" s="14"/>
      <c r="X79" s="14"/>
      <c r="Y79" s="14">
        <f t="shared" si="45"/>
        <v>0</v>
      </c>
      <c r="Z79" s="14">
        <v>1</v>
      </c>
      <c r="AA79" s="14">
        <v>65</v>
      </c>
      <c r="AB79" s="14">
        <f t="shared" si="46"/>
        <v>65</v>
      </c>
      <c r="AC79" s="14"/>
      <c r="AD79" s="15"/>
      <c r="AE79" s="14">
        <f t="shared" si="29"/>
        <v>0</v>
      </c>
      <c r="AF79" s="14"/>
      <c r="AG79" s="14"/>
      <c r="AH79" s="14">
        <f t="shared" si="47"/>
        <v>0</v>
      </c>
      <c r="AI79" s="14"/>
      <c r="AJ79" s="15"/>
      <c r="AK79" s="14">
        <f t="shared" si="31"/>
        <v>0</v>
      </c>
      <c r="AL79" s="14"/>
      <c r="AM79" s="15"/>
      <c r="AN79" s="14">
        <f t="shared" si="32"/>
        <v>0</v>
      </c>
      <c r="AO79" s="14"/>
      <c r="AP79" s="15"/>
      <c r="AQ79" s="14">
        <f t="shared" si="33"/>
        <v>0</v>
      </c>
      <c r="AR79" s="16">
        <f t="shared" si="34"/>
        <v>1</v>
      </c>
      <c r="AS79" s="16">
        <f t="shared" si="34"/>
        <v>65</v>
      </c>
      <c r="AT79" s="17">
        <f t="shared" si="35"/>
        <v>65</v>
      </c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idden="1" x14ac:dyDescent="0.25">
      <c r="A80" s="20" t="s">
        <v>21</v>
      </c>
      <c r="B80" s="13">
        <v>0</v>
      </c>
      <c r="C80" s="13">
        <v>0</v>
      </c>
      <c r="D80" s="13">
        <f t="shared" si="20"/>
        <v>0</v>
      </c>
      <c r="E80" s="14">
        <v>0</v>
      </c>
      <c r="F80" s="14">
        <v>0</v>
      </c>
      <c r="G80" s="14">
        <f t="shared" si="21"/>
        <v>0</v>
      </c>
      <c r="H80" s="14">
        <v>1</v>
      </c>
      <c r="I80" s="14">
        <v>35</v>
      </c>
      <c r="J80" s="14">
        <f t="shared" si="22"/>
        <v>35</v>
      </c>
      <c r="K80" s="14"/>
      <c r="L80" s="14"/>
      <c r="M80" s="14">
        <f t="shared" si="23"/>
        <v>0</v>
      </c>
      <c r="N80" s="14"/>
      <c r="O80" s="14"/>
      <c r="P80" s="14">
        <f t="shared" si="24"/>
        <v>0</v>
      </c>
      <c r="Q80" s="14">
        <v>0</v>
      </c>
      <c r="R80" s="14">
        <v>0</v>
      </c>
      <c r="S80" s="14">
        <f t="shared" si="25"/>
        <v>0</v>
      </c>
      <c r="T80" s="14"/>
      <c r="U80" s="14"/>
      <c r="V80" s="14">
        <f t="shared" si="44"/>
        <v>0</v>
      </c>
      <c r="W80" s="14"/>
      <c r="X80" s="14"/>
      <c r="Y80" s="14">
        <f t="shared" si="45"/>
        <v>0</v>
      </c>
      <c r="Z80" s="14"/>
      <c r="AA80" s="14"/>
      <c r="AB80" s="14">
        <f t="shared" si="46"/>
        <v>0</v>
      </c>
      <c r="AC80" s="14"/>
      <c r="AD80" s="15"/>
      <c r="AE80" s="14">
        <f t="shared" si="29"/>
        <v>0</v>
      </c>
      <c r="AF80" s="14"/>
      <c r="AG80" s="14"/>
      <c r="AH80" s="14">
        <f t="shared" si="47"/>
        <v>0</v>
      </c>
      <c r="AI80" s="14"/>
      <c r="AJ80" s="15"/>
      <c r="AK80" s="14">
        <f t="shared" si="31"/>
        <v>0</v>
      </c>
      <c r="AL80" s="14"/>
      <c r="AM80" s="15"/>
      <c r="AN80" s="14">
        <f t="shared" si="32"/>
        <v>0</v>
      </c>
      <c r="AO80" s="14"/>
      <c r="AP80" s="15"/>
      <c r="AQ80" s="14">
        <f t="shared" si="33"/>
        <v>0</v>
      </c>
      <c r="AR80" s="16">
        <f t="shared" si="34"/>
        <v>1</v>
      </c>
      <c r="AS80" s="16">
        <f t="shared" si="34"/>
        <v>35</v>
      </c>
      <c r="AT80" s="17">
        <f t="shared" si="35"/>
        <v>35</v>
      </c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idden="1" x14ac:dyDescent="0.25">
      <c r="A81" s="20" t="s">
        <v>23</v>
      </c>
      <c r="B81" s="13">
        <v>12</v>
      </c>
      <c r="C81" s="13">
        <v>4375</v>
      </c>
      <c r="D81" s="13">
        <f t="shared" si="20"/>
        <v>364.58333333333331</v>
      </c>
      <c r="E81" s="14">
        <v>3</v>
      </c>
      <c r="F81" s="14">
        <v>500</v>
      </c>
      <c r="G81" s="14">
        <f t="shared" si="21"/>
        <v>166.66666666666666</v>
      </c>
      <c r="H81" s="14">
        <v>2</v>
      </c>
      <c r="I81" s="14">
        <v>650</v>
      </c>
      <c r="J81" s="14">
        <f t="shared" si="22"/>
        <v>325</v>
      </c>
      <c r="K81" s="14"/>
      <c r="L81" s="14"/>
      <c r="M81" s="14">
        <f t="shared" si="23"/>
        <v>0</v>
      </c>
      <c r="N81" s="14"/>
      <c r="O81" s="14"/>
      <c r="P81" s="14">
        <f t="shared" si="24"/>
        <v>0</v>
      </c>
      <c r="Q81" s="14">
        <v>1</v>
      </c>
      <c r="R81" s="14">
        <v>90</v>
      </c>
      <c r="S81" s="14">
        <f t="shared" si="25"/>
        <v>90</v>
      </c>
      <c r="T81" s="14">
        <v>1</v>
      </c>
      <c r="U81" s="14">
        <v>600</v>
      </c>
      <c r="V81" s="14">
        <f t="shared" si="44"/>
        <v>600</v>
      </c>
      <c r="W81" s="14"/>
      <c r="X81" s="14"/>
      <c r="Y81" s="14">
        <f t="shared" si="45"/>
        <v>0</v>
      </c>
      <c r="Z81" s="14"/>
      <c r="AA81" s="14"/>
      <c r="AB81" s="14">
        <f t="shared" si="46"/>
        <v>0</v>
      </c>
      <c r="AC81" s="14"/>
      <c r="AD81" s="15"/>
      <c r="AE81" s="14">
        <f t="shared" si="29"/>
        <v>0</v>
      </c>
      <c r="AF81" s="14"/>
      <c r="AG81" s="14"/>
      <c r="AH81" s="14">
        <f t="shared" si="47"/>
        <v>0</v>
      </c>
      <c r="AI81" s="14"/>
      <c r="AJ81" s="15"/>
      <c r="AK81" s="14">
        <f t="shared" si="31"/>
        <v>0</v>
      </c>
      <c r="AL81" s="14"/>
      <c r="AM81" s="15"/>
      <c r="AN81" s="14">
        <f t="shared" si="32"/>
        <v>0</v>
      </c>
      <c r="AO81" s="14"/>
      <c r="AP81" s="15"/>
      <c r="AQ81" s="14">
        <f t="shared" si="33"/>
        <v>0</v>
      </c>
      <c r="AR81" s="16">
        <f t="shared" si="34"/>
        <v>4</v>
      </c>
      <c r="AS81" s="16">
        <f t="shared" si="34"/>
        <v>1340</v>
      </c>
      <c r="AT81" s="17">
        <f t="shared" si="35"/>
        <v>335</v>
      </c>
      <c r="AU81" s="11"/>
      <c r="AV81" s="11"/>
      <c r="AW81" s="11"/>
      <c r="AX81" s="11"/>
      <c r="AY81" s="127">
        <f>(V81-S81)/S81*100</f>
        <v>566.66666666666674</v>
      </c>
      <c r="AZ81" s="11"/>
      <c r="BA81" s="11"/>
      <c r="BB81" s="11"/>
      <c r="BC81" s="11"/>
    </row>
    <row r="82" spans="1:55" x14ac:dyDescent="0.25">
      <c r="A82" s="20" t="s">
        <v>24</v>
      </c>
      <c r="B82" s="13">
        <v>10</v>
      </c>
      <c r="C82" s="13">
        <v>5085</v>
      </c>
      <c r="D82" s="13">
        <f t="shared" si="20"/>
        <v>508.5</v>
      </c>
      <c r="E82" s="14">
        <v>2</v>
      </c>
      <c r="F82" s="14">
        <v>575</v>
      </c>
      <c r="G82" s="14">
        <f t="shared" si="21"/>
        <v>287.5</v>
      </c>
      <c r="H82" s="14">
        <v>0</v>
      </c>
      <c r="I82" s="14">
        <v>0</v>
      </c>
      <c r="J82" s="14">
        <f t="shared" si="22"/>
        <v>0</v>
      </c>
      <c r="K82" s="14">
        <v>1</v>
      </c>
      <c r="L82" s="14">
        <v>300</v>
      </c>
      <c r="M82" s="14">
        <f t="shared" si="23"/>
        <v>300</v>
      </c>
      <c r="N82" s="14"/>
      <c r="O82" s="14"/>
      <c r="P82" s="14">
        <f t="shared" si="24"/>
        <v>0</v>
      </c>
      <c r="Q82" s="14">
        <v>0</v>
      </c>
      <c r="R82" s="14">
        <v>0</v>
      </c>
      <c r="S82" s="14">
        <f t="shared" si="25"/>
        <v>0</v>
      </c>
      <c r="T82" s="14"/>
      <c r="U82" s="14"/>
      <c r="V82" s="14">
        <f t="shared" si="44"/>
        <v>0</v>
      </c>
      <c r="W82" s="14">
        <v>3</v>
      </c>
      <c r="X82" s="14">
        <v>2625</v>
      </c>
      <c r="Y82" s="14">
        <f t="shared" si="45"/>
        <v>875</v>
      </c>
      <c r="Z82" s="14">
        <v>1</v>
      </c>
      <c r="AA82" s="14">
        <v>900</v>
      </c>
      <c r="AB82" s="14">
        <f t="shared" si="46"/>
        <v>900</v>
      </c>
      <c r="AC82" s="14">
        <v>4</v>
      </c>
      <c r="AD82" s="15">
        <f>2439+1000</f>
        <v>3439</v>
      </c>
      <c r="AE82" s="14">
        <f t="shared" si="29"/>
        <v>859.75</v>
      </c>
      <c r="AF82" s="14">
        <v>5</v>
      </c>
      <c r="AG82" s="14">
        <f>813+3360</f>
        <v>4173</v>
      </c>
      <c r="AH82" s="14">
        <f t="shared" si="47"/>
        <v>834.6</v>
      </c>
      <c r="AI82" s="14"/>
      <c r="AJ82" s="15"/>
      <c r="AK82" s="14">
        <f t="shared" si="31"/>
        <v>0</v>
      </c>
      <c r="AL82" s="14"/>
      <c r="AM82" s="15"/>
      <c r="AN82" s="14">
        <f t="shared" si="32"/>
        <v>0</v>
      </c>
      <c r="AO82" s="14"/>
      <c r="AP82" s="15"/>
      <c r="AQ82" s="14">
        <f t="shared" si="33"/>
        <v>0</v>
      </c>
      <c r="AR82" s="16">
        <f t="shared" si="34"/>
        <v>14</v>
      </c>
      <c r="AS82" s="16">
        <f t="shared" si="34"/>
        <v>11437</v>
      </c>
      <c r="AT82" s="17">
        <f t="shared" si="35"/>
        <v>816.92857142857144</v>
      </c>
      <c r="AU82" s="11"/>
      <c r="AV82" s="11"/>
      <c r="AW82" s="11"/>
      <c r="AX82" s="11"/>
      <c r="AY82" s="11"/>
      <c r="AZ82" s="11"/>
      <c r="BA82" s="127">
        <f>(AB82-Y82)/Y82*100</f>
        <v>2.8571428571428572</v>
      </c>
      <c r="BB82" s="127">
        <f>(AE82-AB82)/AB82*100</f>
        <v>-4.4722222222222214</v>
      </c>
      <c r="BC82" s="127">
        <f>(AH82-AE82)/AE82*100</f>
        <v>-2.9252689735388171</v>
      </c>
    </row>
    <row r="83" spans="1:55" hidden="1" x14ac:dyDescent="0.25">
      <c r="A83" s="20" t="s">
        <v>91</v>
      </c>
      <c r="B83" s="13">
        <v>1</v>
      </c>
      <c r="C83" s="13">
        <v>1150</v>
      </c>
      <c r="D83" s="13">
        <f t="shared" si="20"/>
        <v>1150</v>
      </c>
      <c r="E83" s="14">
        <v>1</v>
      </c>
      <c r="F83" s="14">
        <v>1150</v>
      </c>
      <c r="G83" s="14">
        <f t="shared" si="21"/>
        <v>1150</v>
      </c>
      <c r="H83" s="14">
        <v>0</v>
      </c>
      <c r="I83" s="14">
        <v>0</v>
      </c>
      <c r="J83" s="14">
        <f>IF(I83,I83/H83,0)</f>
        <v>0</v>
      </c>
      <c r="K83" s="14"/>
      <c r="L83" s="14"/>
      <c r="M83" s="14">
        <f>IF(L83,L83/K83,0)</f>
        <v>0</v>
      </c>
      <c r="N83" s="14"/>
      <c r="O83" s="14"/>
      <c r="P83" s="14">
        <f>IF(O83,O83/N83,0)</f>
        <v>0</v>
      </c>
      <c r="Q83" s="14">
        <v>0</v>
      </c>
      <c r="R83" s="14">
        <v>0</v>
      </c>
      <c r="S83" s="14">
        <f>IF(R83,R83/Q83,0)</f>
        <v>0</v>
      </c>
      <c r="T83" s="14"/>
      <c r="U83" s="14"/>
      <c r="V83" s="14">
        <f>IF(U83,U83/T83,0)</f>
        <v>0</v>
      </c>
      <c r="W83" s="14"/>
      <c r="X83" s="14"/>
      <c r="Y83" s="14">
        <f>IF(X83,X83/W83,0)</f>
        <v>0</v>
      </c>
      <c r="Z83" s="14"/>
      <c r="AA83" s="14"/>
      <c r="AB83" s="14">
        <f>IF(AA83,AA83/Z83,0)</f>
        <v>0</v>
      </c>
      <c r="AC83" s="14"/>
      <c r="AD83" s="15"/>
      <c r="AE83" s="14">
        <f t="shared" si="29"/>
        <v>0</v>
      </c>
      <c r="AF83" s="14"/>
      <c r="AG83" s="14"/>
      <c r="AH83" s="14">
        <f>IF(AG83,AG83/AF83,0)</f>
        <v>0</v>
      </c>
      <c r="AI83" s="14"/>
      <c r="AJ83" s="15"/>
      <c r="AK83" s="14">
        <f t="shared" si="31"/>
        <v>0</v>
      </c>
      <c r="AL83" s="14"/>
      <c r="AM83" s="15"/>
      <c r="AN83" s="14">
        <f t="shared" si="32"/>
        <v>0</v>
      </c>
      <c r="AO83" s="14"/>
      <c r="AP83" s="15"/>
      <c r="AQ83" s="14">
        <f t="shared" si="33"/>
        <v>0</v>
      </c>
      <c r="AR83" s="16">
        <f t="shared" si="34"/>
        <v>0</v>
      </c>
      <c r="AS83" s="16">
        <f t="shared" si="34"/>
        <v>0</v>
      </c>
      <c r="AT83" s="17">
        <f t="shared" si="35"/>
        <v>0</v>
      </c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x14ac:dyDescent="0.25">
      <c r="A84" s="20" t="s">
        <v>25</v>
      </c>
      <c r="B84" s="13">
        <v>12</v>
      </c>
      <c r="C84" s="13">
        <v>565</v>
      </c>
      <c r="D84" s="13">
        <f t="shared" si="20"/>
        <v>47.083333333333336</v>
      </c>
      <c r="E84" s="14">
        <v>4</v>
      </c>
      <c r="F84" s="14">
        <v>300</v>
      </c>
      <c r="G84" s="14">
        <f t="shared" si="21"/>
        <v>75</v>
      </c>
      <c r="H84" s="14">
        <v>8</v>
      </c>
      <c r="I84" s="14">
        <v>400</v>
      </c>
      <c r="J84" s="14">
        <f t="shared" si="22"/>
        <v>50</v>
      </c>
      <c r="K84" s="14">
        <v>4</v>
      </c>
      <c r="L84" s="14">
        <v>100</v>
      </c>
      <c r="M84" s="14">
        <f t="shared" si="23"/>
        <v>25</v>
      </c>
      <c r="N84" s="14">
        <v>3</v>
      </c>
      <c r="O84" s="14">
        <v>150</v>
      </c>
      <c r="P84" s="14">
        <f t="shared" si="24"/>
        <v>50</v>
      </c>
      <c r="Q84" s="14">
        <v>0</v>
      </c>
      <c r="R84" s="14">
        <v>0</v>
      </c>
      <c r="S84" s="14">
        <f t="shared" si="25"/>
        <v>0</v>
      </c>
      <c r="T84" s="14">
        <v>3</v>
      </c>
      <c r="U84" s="14">
        <v>300</v>
      </c>
      <c r="V84" s="14">
        <f t="shared" si="44"/>
        <v>100</v>
      </c>
      <c r="W84" s="14">
        <v>2</v>
      </c>
      <c r="X84" s="14">
        <v>150</v>
      </c>
      <c r="Y84" s="14">
        <f t="shared" si="45"/>
        <v>75</v>
      </c>
      <c r="Z84" s="14">
        <v>2</v>
      </c>
      <c r="AA84" s="14">
        <v>50</v>
      </c>
      <c r="AB84" s="14">
        <f t="shared" si="46"/>
        <v>25</v>
      </c>
      <c r="AC84" s="14">
        <v>2</v>
      </c>
      <c r="AD84" s="15">
        <v>200</v>
      </c>
      <c r="AE84" s="14">
        <f t="shared" si="29"/>
        <v>100</v>
      </c>
      <c r="AF84" s="14">
        <v>2</v>
      </c>
      <c r="AG84" s="14">
        <v>200</v>
      </c>
      <c r="AH84" s="14">
        <f t="shared" si="47"/>
        <v>100</v>
      </c>
      <c r="AI84" s="14"/>
      <c r="AJ84" s="15"/>
      <c r="AK84" s="14">
        <f t="shared" si="31"/>
        <v>0</v>
      </c>
      <c r="AL84" s="14"/>
      <c r="AM84" s="15"/>
      <c r="AN84" s="14">
        <f t="shared" si="32"/>
        <v>0</v>
      </c>
      <c r="AO84" s="14"/>
      <c r="AP84" s="15"/>
      <c r="AQ84" s="14">
        <f t="shared" si="33"/>
        <v>0</v>
      </c>
      <c r="AR84" s="16">
        <f t="shared" si="34"/>
        <v>26</v>
      </c>
      <c r="AS84" s="16">
        <f t="shared" si="34"/>
        <v>1550</v>
      </c>
      <c r="AT84" s="17">
        <f t="shared" si="35"/>
        <v>59.615384615384613</v>
      </c>
      <c r="AU84" s="11"/>
      <c r="AV84" s="127">
        <f>(M84-J84)/J84*100</f>
        <v>-50</v>
      </c>
      <c r="AW84" s="128">
        <f>(P84-M84)/M84*100</f>
        <v>100</v>
      </c>
      <c r="AX84" s="11"/>
      <c r="AY84" s="11"/>
      <c r="AZ84" s="127">
        <f>(Y84-V84)/V84*100</f>
        <v>-25</v>
      </c>
      <c r="BA84" s="127">
        <f>(AB84-Y84)/Y84*100</f>
        <v>-66.666666666666657</v>
      </c>
      <c r="BB84" s="127">
        <f>(AE84-AB84)/AB84*100</f>
        <v>300</v>
      </c>
      <c r="BC84" s="127"/>
    </row>
    <row r="85" spans="1:55" hidden="1" x14ac:dyDescent="0.25">
      <c r="A85" s="20" t="s">
        <v>26</v>
      </c>
      <c r="B85" s="13">
        <v>1</v>
      </c>
      <c r="C85" s="13">
        <v>10</v>
      </c>
      <c r="D85" s="13">
        <f t="shared" si="20"/>
        <v>10</v>
      </c>
      <c r="E85" s="14">
        <v>0</v>
      </c>
      <c r="F85" s="14">
        <v>0</v>
      </c>
      <c r="G85" s="14">
        <f t="shared" si="21"/>
        <v>0</v>
      </c>
      <c r="H85" s="14">
        <v>0</v>
      </c>
      <c r="I85" s="14">
        <v>0</v>
      </c>
      <c r="J85" s="14">
        <f t="shared" si="22"/>
        <v>0</v>
      </c>
      <c r="K85" s="14"/>
      <c r="L85" s="14"/>
      <c r="M85" s="14">
        <f t="shared" si="23"/>
        <v>0</v>
      </c>
      <c r="N85" s="14"/>
      <c r="O85" s="14"/>
      <c r="P85" s="14">
        <f t="shared" si="24"/>
        <v>0</v>
      </c>
      <c r="Q85" s="14">
        <v>0</v>
      </c>
      <c r="R85" s="14">
        <v>0</v>
      </c>
      <c r="S85" s="14">
        <f t="shared" si="25"/>
        <v>0</v>
      </c>
      <c r="T85" s="14"/>
      <c r="U85" s="14"/>
      <c r="V85" s="14">
        <f t="shared" si="44"/>
        <v>0</v>
      </c>
      <c r="W85" s="14"/>
      <c r="X85" s="14"/>
      <c r="Y85" s="14">
        <f t="shared" si="45"/>
        <v>0</v>
      </c>
      <c r="Z85" s="14"/>
      <c r="AA85" s="14"/>
      <c r="AB85" s="14">
        <f t="shared" si="46"/>
        <v>0</v>
      </c>
      <c r="AC85" s="14"/>
      <c r="AD85" s="15"/>
      <c r="AE85" s="14">
        <f t="shared" si="29"/>
        <v>0</v>
      </c>
      <c r="AF85" s="14"/>
      <c r="AG85" s="14"/>
      <c r="AH85" s="14">
        <f t="shared" si="47"/>
        <v>0</v>
      </c>
      <c r="AI85" s="14"/>
      <c r="AJ85" s="15"/>
      <c r="AK85" s="14">
        <f t="shared" si="31"/>
        <v>0</v>
      </c>
      <c r="AL85" s="14"/>
      <c r="AM85" s="15"/>
      <c r="AN85" s="14">
        <f t="shared" si="32"/>
        <v>0</v>
      </c>
      <c r="AO85" s="14"/>
      <c r="AP85" s="15"/>
      <c r="AQ85" s="14">
        <f t="shared" si="33"/>
        <v>0</v>
      </c>
      <c r="AR85" s="16">
        <f t="shared" si="34"/>
        <v>0</v>
      </c>
      <c r="AS85" s="16">
        <f t="shared" si="34"/>
        <v>0</v>
      </c>
      <c r="AT85" s="17">
        <f t="shared" si="35"/>
        <v>0</v>
      </c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idden="1" x14ac:dyDescent="0.25">
      <c r="A86" s="20" t="s">
        <v>27</v>
      </c>
      <c r="B86" s="13">
        <v>0</v>
      </c>
      <c r="C86" s="13">
        <v>0</v>
      </c>
      <c r="D86" s="13">
        <f t="shared" si="20"/>
        <v>0</v>
      </c>
      <c r="E86" s="14">
        <v>0</v>
      </c>
      <c r="F86" s="14">
        <v>0</v>
      </c>
      <c r="G86" s="14">
        <f t="shared" si="21"/>
        <v>0</v>
      </c>
      <c r="H86" s="14">
        <v>0</v>
      </c>
      <c r="I86" s="14">
        <v>0</v>
      </c>
      <c r="J86" s="14">
        <f t="shared" si="22"/>
        <v>0</v>
      </c>
      <c r="K86" s="14"/>
      <c r="L86" s="14"/>
      <c r="M86" s="14">
        <f t="shared" si="23"/>
        <v>0</v>
      </c>
      <c r="N86" s="14"/>
      <c r="O86" s="14"/>
      <c r="P86" s="14">
        <f t="shared" si="24"/>
        <v>0</v>
      </c>
      <c r="Q86" s="14">
        <v>0</v>
      </c>
      <c r="R86" s="14">
        <v>0</v>
      </c>
      <c r="S86" s="14">
        <f t="shared" si="25"/>
        <v>0</v>
      </c>
      <c r="T86" s="14"/>
      <c r="U86" s="14"/>
      <c r="V86" s="14">
        <f t="shared" si="44"/>
        <v>0</v>
      </c>
      <c r="W86" s="14"/>
      <c r="X86" s="14"/>
      <c r="Y86" s="14">
        <f t="shared" si="45"/>
        <v>0</v>
      </c>
      <c r="Z86" s="14"/>
      <c r="AA86" s="14"/>
      <c r="AB86" s="14">
        <f t="shared" si="46"/>
        <v>0</v>
      </c>
      <c r="AC86" s="14"/>
      <c r="AD86" s="15"/>
      <c r="AE86" s="14">
        <f t="shared" si="29"/>
        <v>0</v>
      </c>
      <c r="AF86" s="14"/>
      <c r="AG86" s="14"/>
      <c r="AH86" s="14">
        <f t="shared" si="47"/>
        <v>0</v>
      </c>
      <c r="AI86" s="14"/>
      <c r="AJ86" s="15"/>
      <c r="AK86" s="14">
        <f t="shared" si="31"/>
        <v>0</v>
      </c>
      <c r="AL86" s="14"/>
      <c r="AM86" s="15"/>
      <c r="AN86" s="14">
        <f t="shared" si="32"/>
        <v>0</v>
      </c>
      <c r="AO86" s="14"/>
      <c r="AP86" s="15"/>
      <c r="AQ86" s="14">
        <f t="shared" si="33"/>
        <v>0</v>
      </c>
      <c r="AR86" s="16">
        <f t="shared" si="34"/>
        <v>0</v>
      </c>
      <c r="AS86" s="16">
        <f t="shared" si="34"/>
        <v>0</v>
      </c>
      <c r="AT86" s="17">
        <f t="shared" si="35"/>
        <v>0</v>
      </c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idden="1" x14ac:dyDescent="0.25">
      <c r="A87" s="20" t="s">
        <v>92</v>
      </c>
      <c r="B87" s="13">
        <v>3</v>
      </c>
      <c r="C87" s="13">
        <v>670</v>
      </c>
      <c r="D87" s="13">
        <f t="shared" si="20"/>
        <v>223.33333333333334</v>
      </c>
      <c r="E87" s="14">
        <v>2</v>
      </c>
      <c r="F87" s="14">
        <v>510</v>
      </c>
      <c r="G87" s="14">
        <f t="shared" si="21"/>
        <v>255</v>
      </c>
      <c r="H87" s="14">
        <v>0</v>
      </c>
      <c r="I87" s="14">
        <v>0</v>
      </c>
      <c r="J87" s="14">
        <f t="shared" si="22"/>
        <v>0</v>
      </c>
      <c r="K87" s="14"/>
      <c r="L87" s="14"/>
      <c r="M87" s="14">
        <f t="shared" si="23"/>
        <v>0</v>
      </c>
      <c r="N87" s="14"/>
      <c r="O87" s="14"/>
      <c r="P87" s="14">
        <f t="shared" si="24"/>
        <v>0</v>
      </c>
      <c r="Q87" s="14">
        <v>0</v>
      </c>
      <c r="R87" s="14">
        <v>0</v>
      </c>
      <c r="S87" s="14">
        <f t="shared" si="25"/>
        <v>0</v>
      </c>
      <c r="T87" s="14"/>
      <c r="U87" s="14"/>
      <c r="V87" s="14">
        <f t="shared" si="44"/>
        <v>0</v>
      </c>
      <c r="W87" s="14"/>
      <c r="X87" s="14"/>
      <c r="Y87" s="14">
        <f t="shared" si="45"/>
        <v>0</v>
      </c>
      <c r="Z87" s="14"/>
      <c r="AA87" s="14"/>
      <c r="AB87" s="14">
        <f t="shared" si="46"/>
        <v>0</v>
      </c>
      <c r="AC87" s="14"/>
      <c r="AD87" s="15"/>
      <c r="AE87" s="14">
        <f t="shared" si="29"/>
        <v>0</v>
      </c>
      <c r="AF87" s="14"/>
      <c r="AG87" s="14"/>
      <c r="AH87" s="14">
        <f t="shared" si="47"/>
        <v>0</v>
      </c>
      <c r="AI87" s="14"/>
      <c r="AJ87" s="15"/>
      <c r="AK87" s="14">
        <f t="shared" si="31"/>
        <v>0</v>
      </c>
      <c r="AL87" s="14"/>
      <c r="AM87" s="15"/>
      <c r="AN87" s="14">
        <f t="shared" si="32"/>
        <v>0</v>
      </c>
      <c r="AO87" s="14"/>
      <c r="AP87" s="15"/>
      <c r="AQ87" s="14">
        <f t="shared" si="33"/>
        <v>0</v>
      </c>
      <c r="AR87" s="16">
        <f t="shared" si="34"/>
        <v>0</v>
      </c>
      <c r="AS87" s="16">
        <f t="shared" si="34"/>
        <v>0</v>
      </c>
      <c r="AT87" s="17">
        <f t="shared" si="35"/>
        <v>0</v>
      </c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idden="1" x14ac:dyDescent="0.25">
      <c r="A88" s="20" t="s">
        <v>93</v>
      </c>
      <c r="B88" s="13">
        <v>1</v>
      </c>
      <c r="C88" s="13">
        <v>200</v>
      </c>
      <c r="D88" s="13">
        <f t="shared" si="20"/>
        <v>200</v>
      </c>
      <c r="E88" s="14">
        <v>0</v>
      </c>
      <c r="F88" s="14">
        <v>0</v>
      </c>
      <c r="G88" s="14">
        <f t="shared" si="21"/>
        <v>0</v>
      </c>
      <c r="H88" s="14">
        <v>0</v>
      </c>
      <c r="I88" s="14">
        <v>0</v>
      </c>
      <c r="J88" s="14">
        <f t="shared" si="22"/>
        <v>0</v>
      </c>
      <c r="K88" s="14"/>
      <c r="L88" s="14"/>
      <c r="M88" s="14">
        <f t="shared" si="23"/>
        <v>0</v>
      </c>
      <c r="N88" s="14"/>
      <c r="O88" s="14"/>
      <c r="P88" s="14">
        <f t="shared" si="24"/>
        <v>0</v>
      </c>
      <c r="Q88" s="14">
        <v>0</v>
      </c>
      <c r="R88" s="14">
        <v>0</v>
      </c>
      <c r="S88" s="14">
        <f t="shared" si="25"/>
        <v>0</v>
      </c>
      <c r="T88" s="14"/>
      <c r="U88" s="14"/>
      <c r="V88" s="14">
        <f t="shared" si="44"/>
        <v>0</v>
      </c>
      <c r="W88" s="14"/>
      <c r="X88" s="14"/>
      <c r="Y88" s="14">
        <f t="shared" si="45"/>
        <v>0</v>
      </c>
      <c r="Z88" s="14"/>
      <c r="AA88" s="14"/>
      <c r="AB88" s="14">
        <f t="shared" si="46"/>
        <v>0</v>
      </c>
      <c r="AC88" s="14"/>
      <c r="AD88" s="15"/>
      <c r="AE88" s="14">
        <f t="shared" si="29"/>
        <v>0</v>
      </c>
      <c r="AF88" s="14"/>
      <c r="AG88" s="14"/>
      <c r="AH88" s="14">
        <f t="shared" si="47"/>
        <v>0</v>
      </c>
      <c r="AI88" s="14"/>
      <c r="AJ88" s="15"/>
      <c r="AK88" s="14">
        <f t="shared" si="31"/>
        <v>0</v>
      </c>
      <c r="AL88" s="14"/>
      <c r="AM88" s="15"/>
      <c r="AN88" s="14">
        <f t="shared" si="32"/>
        <v>0</v>
      </c>
      <c r="AO88" s="14"/>
      <c r="AP88" s="15"/>
      <c r="AQ88" s="14">
        <f t="shared" si="33"/>
        <v>0</v>
      </c>
      <c r="AR88" s="16">
        <f t="shared" si="34"/>
        <v>0</v>
      </c>
      <c r="AS88" s="16">
        <f t="shared" si="34"/>
        <v>0</v>
      </c>
      <c r="AT88" s="17">
        <f t="shared" si="35"/>
        <v>0</v>
      </c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idden="1" x14ac:dyDescent="0.25">
      <c r="A89" s="20" t="s">
        <v>94</v>
      </c>
      <c r="B89" s="13">
        <v>0</v>
      </c>
      <c r="C89" s="13">
        <v>0</v>
      </c>
      <c r="D89" s="13">
        <f t="shared" si="20"/>
        <v>0</v>
      </c>
      <c r="E89" s="14">
        <v>0</v>
      </c>
      <c r="F89" s="14">
        <v>0</v>
      </c>
      <c r="G89" s="14">
        <f t="shared" si="21"/>
        <v>0</v>
      </c>
      <c r="H89" s="14">
        <v>1</v>
      </c>
      <c r="I89" s="14">
        <v>850</v>
      </c>
      <c r="J89" s="14">
        <f t="shared" si="22"/>
        <v>850</v>
      </c>
      <c r="K89" s="14"/>
      <c r="L89" s="14"/>
      <c r="M89" s="14">
        <f t="shared" si="23"/>
        <v>0</v>
      </c>
      <c r="N89" s="14"/>
      <c r="O89" s="14"/>
      <c r="P89" s="14">
        <f t="shared" si="24"/>
        <v>0</v>
      </c>
      <c r="Q89" s="14">
        <v>0</v>
      </c>
      <c r="R89" s="14">
        <v>0</v>
      </c>
      <c r="S89" s="14">
        <f t="shared" si="25"/>
        <v>0</v>
      </c>
      <c r="T89" s="14"/>
      <c r="U89" s="14"/>
      <c r="V89" s="14">
        <f t="shared" si="44"/>
        <v>0</v>
      </c>
      <c r="W89" s="14"/>
      <c r="X89" s="14"/>
      <c r="Y89" s="14">
        <f t="shared" si="45"/>
        <v>0</v>
      </c>
      <c r="Z89" s="14"/>
      <c r="AA89" s="14"/>
      <c r="AB89" s="14">
        <f t="shared" si="46"/>
        <v>0</v>
      </c>
      <c r="AC89" s="14"/>
      <c r="AD89" s="15"/>
      <c r="AE89" s="14">
        <f t="shared" si="29"/>
        <v>0</v>
      </c>
      <c r="AF89" s="14"/>
      <c r="AG89" s="14"/>
      <c r="AH89" s="14">
        <f t="shared" si="47"/>
        <v>0</v>
      </c>
      <c r="AI89" s="14"/>
      <c r="AJ89" s="15"/>
      <c r="AK89" s="14">
        <f t="shared" si="31"/>
        <v>0</v>
      </c>
      <c r="AL89" s="14"/>
      <c r="AM89" s="15"/>
      <c r="AN89" s="14">
        <f t="shared" si="32"/>
        <v>0</v>
      </c>
      <c r="AO89" s="14"/>
      <c r="AP89" s="15"/>
      <c r="AQ89" s="14">
        <f t="shared" si="33"/>
        <v>0</v>
      </c>
      <c r="AR89" s="16">
        <f t="shared" si="34"/>
        <v>1</v>
      </c>
      <c r="AS89" s="16">
        <f t="shared" si="34"/>
        <v>850</v>
      </c>
      <c r="AT89" s="17">
        <f t="shared" si="35"/>
        <v>850</v>
      </c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idden="1" x14ac:dyDescent="0.25">
      <c r="A90" s="20" t="s">
        <v>95</v>
      </c>
      <c r="B90" s="13">
        <v>0</v>
      </c>
      <c r="C90" s="13">
        <v>0</v>
      </c>
      <c r="D90" s="13">
        <f t="shared" si="20"/>
        <v>0</v>
      </c>
      <c r="E90" s="14">
        <v>0</v>
      </c>
      <c r="F90" s="14">
        <v>0</v>
      </c>
      <c r="G90" s="14">
        <f t="shared" si="21"/>
        <v>0</v>
      </c>
      <c r="H90" s="14">
        <v>0</v>
      </c>
      <c r="I90" s="14">
        <v>0</v>
      </c>
      <c r="J90" s="14">
        <f t="shared" si="22"/>
        <v>0</v>
      </c>
      <c r="K90" s="14"/>
      <c r="L90" s="14"/>
      <c r="M90" s="14">
        <f t="shared" si="23"/>
        <v>0</v>
      </c>
      <c r="N90" s="14"/>
      <c r="O90" s="14"/>
      <c r="P90" s="14">
        <f t="shared" si="24"/>
        <v>0</v>
      </c>
      <c r="Q90" s="14">
        <v>0</v>
      </c>
      <c r="R90" s="14">
        <v>0</v>
      </c>
      <c r="S90" s="14">
        <f t="shared" si="25"/>
        <v>0</v>
      </c>
      <c r="T90" s="14"/>
      <c r="U90" s="14"/>
      <c r="V90" s="14">
        <f t="shared" si="44"/>
        <v>0</v>
      </c>
      <c r="W90" s="14"/>
      <c r="X90" s="14"/>
      <c r="Y90" s="14">
        <f t="shared" si="45"/>
        <v>0</v>
      </c>
      <c r="Z90" s="14"/>
      <c r="AA90" s="14"/>
      <c r="AB90" s="14">
        <f t="shared" si="46"/>
        <v>0</v>
      </c>
      <c r="AC90" s="14"/>
      <c r="AD90" s="15"/>
      <c r="AE90" s="14">
        <f t="shared" si="29"/>
        <v>0</v>
      </c>
      <c r="AF90" s="14"/>
      <c r="AG90" s="14"/>
      <c r="AH90" s="14">
        <f t="shared" si="47"/>
        <v>0</v>
      </c>
      <c r="AI90" s="14"/>
      <c r="AJ90" s="15"/>
      <c r="AK90" s="14">
        <f t="shared" si="31"/>
        <v>0</v>
      </c>
      <c r="AL90" s="14"/>
      <c r="AM90" s="15"/>
      <c r="AN90" s="14">
        <f t="shared" si="32"/>
        <v>0</v>
      </c>
      <c r="AO90" s="14"/>
      <c r="AP90" s="15"/>
      <c r="AQ90" s="14">
        <f t="shared" si="33"/>
        <v>0</v>
      </c>
      <c r="AR90" s="16">
        <f t="shared" si="34"/>
        <v>0</v>
      </c>
      <c r="AS90" s="16">
        <f t="shared" si="34"/>
        <v>0</v>
      </c>
      <c r="AT90" s="17">
        <f t="shared" si="35"/>
        <v>0</v>
      </c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idden="1" x14ac:dyDescent="0.25">
      <c r="A91" s="20" t="s">
        <v>96</v>
      </c>
      <c r="B91" s="13">
        <v>2</v>
      </c>
      <c r="C91" s="13">
        <v>3550</v>
      </c>
      <c r="D91" s="13">
        <f t="shared" si="20"/>
        <v>1775</v>
      </c>
      <c r="E91" s="14">
        <v>1</v>
      </c>
      <c r="F91" s="14">
        <v>1600</v>
      </c>
      <c r="G91" s="14">
        <f t="shared" si="21"/>
        <v>1600</v>
      </c>
      <c r="H91" s="14">
        <v>1</v>
      </c>
      <c r="I91" s="14">
        <v>1650</v>
      </c>
      <c r="J91" s="14">
        <f t="shared" si="22"/>
        <v>1650</v>
      </c>
      <c r="K91" s="14">
        <v>1</v>
      </c>
      <c r="L91" s="14">
        <v>1550</v>
      </c>
      <c r="M91" s="14">
        <f t="shared" si="23"/>
        <v>1550</v>
      </c>
      <c r="N91" s="14"/>
      <c r="O91" s="14"/>
      <c r="P91" s="14">
        <f t="shared" si="24"/>
        <v>0</v>
      </c>
      <c r="Q91" s="14">
        <v>0</v>
      </c>
      <c r="R91" s="14">
        <v>0</v>
      </c>
      <c r="S91" s="14">
        <f t="shared" si="25"/>
        <v>0</v>
      </c>
      <c r="T91" s="14"/>
      <c r="U91" s="14"/>
      <c r="V91" s="14">
        <f t="shared" si="44"/>
        <v>0</v>
      </c>
      <c r="W91" s="14"/>
      <c r="X91" s="14"/>
      <c r="Y91" s="14">
        <f t="shared" si="45"/>
        <v>0</v>
      </c>
      <c r="Z91" s="14"/>
      <c r="AA91" s="14"/>
      <c r="AB91" s="14">
        <f t="shared" si="46"/>
        <v>0</v>
      </c>
      <c r="AC91" s="14">
        <v>1</v>
      </c>
      <c r="AD91" s="15">
        <v>1235</v>
      </c>
      <c r="AE91" s="14">
        <f t="shared" si="29"/>
        <v>1235</v>
      </c>
      <c r="AF91" s="14"/>
      <c r="AG91" s="14"/>
      <c r="AH91" s="14">
        <f t="shared" si="47"/>
        <v>0</v>
      </c>
      <c r="AI91" s="14"/>
      <c r="AJ91" s="15"/>
      <c r="AK91" s="14">
        <f t="shared" si="31"/>
        <v>0</v>
      </c>
      <c r="AL91" s="14"/>
      <c r="AM91" s="15"/>
      <c r="AN91" s="14">
        <f t="shared" si="32"/>
        <v>0</v>
      </c>
      <c r="AO91" s="14"/>
      <c r="AP91" s="15"/>
      <c r="AQ91" s="14">
        <f t="shared" si="33"/>
        <v>0</v>
      </c>
      <c r="AR91" s="16">
        <f t="shared" si="34"/>
        <v>3</v>
      </c>
      <c r="AS91" s="16">
        <f t="shared" si="34"/>
        <v>4435</v>
      </c>
      <c r="AT91" s="17">
        <f t="shared" si="35"/>
        <v>1478.3333333333333</v>
      </c>
      <c r="AU91" s="11"/>
      <c r="AV91" s="127">
        <f>(M91-J91)/J91*100</f>
        <v>-6.0606060606060606</v>
      </c>
      <c r="AW91" s="11"/>
      <c r="AX91" s="11"/>
      <c r="AY91" s="11"/>
      <c r="AZ91" s="11"/>
      <c r="BA91" s="11"/>
      <c r="BB91" s="11"/>
      <c r="BC91" s="11"/>
    </row>
    <row r="92" spans="1:55" hidden="1" x14ac:dyDescent="0.25">
      <c r="A92" s="20" t="s">
        <v>97</v>
      </c>
      <c r="B92" s="13">
        <v>3</v>
      </c>
      <c r="C92" s="13">
        <v>3065</v>
      </c>
      <c r="D92" s="13">
        <f t="shared" si="20"/>
        <v>1021.6666666666666</v>
      </c>
      <c r="E92" s="14">
        <v>0</v>
      </c>
      <c r="F92" s="14">
        <v>0</v>
      </c>
      <c r="G92" s="14">
        <f t="shared" si="21"/>
        <v>0</v>
      </c>
      <c r="H92" s="14">
        <v>0</v>
      </c>
      <c r="I92" s="14">
        <v>0</v>
      </c>
      <c r="J92" s="14">
        <f t="shared" si="22"/>
        <v>0</v>
      </c>
      <c r="K92" s="14"/>
      <c r="L92" s="14"/>
      <c r="M92" s="14">
        <f t="shared" si="23"/>
        <v>0</v>
      </c>
      <c r="N92" s="14"/>
      <c r="O92" s="14"/>
      <c r="P92" s="14">
        <f t="shared" si="24"/>
        <v>0</v>
      </c>
      <c r="Q92" s="14">
        <v>0</v>
      </c>
      <c r="R92" s="14">
        <v>0</v>
      </c>
      <c r="S92" s="14">
        <f t="shared" si="25"/>
        <v>0</v>
      </c>
      <c r="T92" s="14"/>
      <c r="U92" s="14"/>
      <c r="V92" s="14">
        <f t="shared" si="44"/>
        <v>0</v>
      </c>
      <c r="W92" s="14"/>
      <c r="X92" s="14"/>
      <c r="Y92" s="14">
        <f t="shared" si="45"/>
        <v>0</v>
      </c>
      <c r="Z92" s="14"/>
      <c r="AA92" s="14"/>
      <c r="AB92" s="14">
        <f t="shared" si="46"/>
        <v>0</v>
      </c>
      <c r="AC92" s="14"/>
      <c r="AD92" s="15"/>
      <c r="AE92" s="14">
        <f t="shared" si="29"/>
        <v>0</v>
      </c>
      <c r="AF92" s="14"/>
      <c r="AG92" s="14"/>
      <c r="AH92" s="14">
        <f t="shared" si="47"/>
        <v>0</v>
      </c>
      <c r="AI92" s="14"/>
      <c r="AJ92" s="15"/>
      <c r="AK92" s="14">
        <f t="shared" si="31"/>
        <v>0</v>
      </c>
      <c r="AL92" s="14"/>
      <c r="AM92" s="15"/>
      <c r="AN92" s="14">
        <f t="shared" si="32"/>
        <v>0</v>
      </c>
      <c r="AO92" s="14"/>
      <c r="AP92" s="15"/>
      <c r="AQ92" s="14">
        <f t="shared" si="33"/>
        <v>0</v>
      </c>
      <c r="AR92" s="16">
        <f t="shared" si="34"/>
        <v>0</v>
      </c>
      <c r="AS92" s="16">
        <f t="shared" si="34"/>
        <v>0</v>
      </c>
      <c r="AT92" s="17">
        <f t="shared" si="35"/>
        <v>0</v>
      </c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idden="1" x14ac:dyDescent="0.25">
      <c r="A93" s="20" t="s">
        <v>98</v>
      </c>
      <c r="B93" s="13">
        <v>0</v>
      </c>
      <c r="C93" s="13">
        <v>0</v>
      </c>
      <c r="D93" s="13">
        <f t="shared" si="20"/>
        <v>0</v>
      </c>
      <c r="E93" s="14">
        <v>0</v>
      </c>
      <c r="F93" s="14">
        <v>0</v>
      </c>
      <c r="G93" s="14">
        <f t="shared" si="21"/>
        <v>0</v>
      </c>
      <c r="H93" s="14">
        <v>0</v>
      </c>
      <c r="I93" s="14">
        <v>0</v>
      </c>
      <c r="J93" s="14">
        <f t="shared" si="22"/>
        <v>0</v>
      </c>
      <c r="K93" s="14"/>
      <c r="L93" s="14"/>
      <c r="M93" s="14">
        <f t="shared" si="23"/>
        <v>0</v>
      </c>
      <c r="N93" s="14"/>
      <c r="O93" s="14"/>
      <c r="P93" s="14">
        <f t="shared" si="24"/>
        <v>0</v>
      </c>
      <c r="Q93" s="14">
        <v>0</v>
      </c>
      <c r="R93" s="14">
        <v>0</v>
      </c>
      <c r="S93" s="14">
        <f t="shared" si="25"/>
        <v>0</v>
      </c>
      <c r="T93" s="14"/>
      <c r="U93" s="14"/>
      <c r="V93" s="14">
        <f t="shared" si="44"/>
        <v>0</v>
      </c>
      <c r="W93" s="14"/>
      <c r="X93" s="14"/>
      <c r="Y93" s="14">
        <f t="shared" si="45"/>
        <v>0</v>
      </c>
      <c r="Z93" s="14"/>
      <c r="AA93" s="14"/>
      <c r="AB93" s="14">
        <f t="shared" si="46"/>
        <v>0</v>
      </c>
      <c r="AC93" s="14"/>
      <c r="AD93" s="15"/>
      <c r="AE93" s="14">
        <f t="shared" si="29"/>
        <v>0</v>
      </c>
      <c r="AF93" s="14"/>
      <c r="AG93" s="14"/>
      <c r="AH93" s="14">
        <f t="shared" si="47"/>
        <v>0</v>
      </c>
      <c r="AI93" s="14"/>
      <c r="AJ93" s="15"/>
      <c r="AK93" s="14">
        <f t="shared" si="31"/>
        <v>0</v>
      </c>
      <c r="AL93" s="14"/>
      <c r="AM93" s="15"/>
      <c r="AN93" s="14">
        <f t="shared" si="32"/>
        <v>0</v>
      </c>
      <c r="AO93" s="14"/>
      <c r="AP93" s="15"/>
      <c r="AQ93" s="14">
        <f t="shared" si="33"/>
        <v>0</v>
      </c>
      <c r="AR93" s="16">
        <f t="shared" si="34"/>
        <v>0</v>
      </c>
      <c r="AS93" s="16">
        <f t="shared" si="34"/>
        <v>0</v>
      </c>
      <c r="AT93" s="17">
        <f t="shared" si="35"/>
        <v>0</v>
      </c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idden="1" x14ac:dyDescent="0.25">
      <c r="A94" s="20" t="s">
        <v>99</v>
      </c>
      <c r="B94" s="13">
        <v>2</v>
      </c>
      <c r="C94" s="13">
        <v>1000</v>
      </c>
      <c r="D94" s="13">
        <f t="shared" si="20"/>
        <v>500</v>
      </c>
      <c r="E94" s="14">
        <v>0</v>
      </c>
      <c r="F94" s="14">
        <v>0</v>
      </c>
      <c r="G94" s="14">
        <f t="shared" si="21"/>
        <v>0</v>
      </c>
      <c r="H94" s="14">
        <v>0</v>
      </c>
      <c r="I94" s="14">
        <v>0</v>
      </c>
      <c r="J94" s="14">
        <f t="shared" si="22"/>
        <v>0</v>
      </c>
      <c r="K94" s="14"/>
      <c r="L94" s="14"/>
      <c r="M94" s="14">
        <f t="shared" si="23"/>
        <v>0</v>
      </c>
      <c r="N94" s="14"/>
      <c r="O94" s="14"/>
      <c r="P94" s="14">
        <f t="shared" si="24"/>
        <v>0</v>
      </c>
      <c r="Q94" s="14">
        <v>0</v>
      </c>
      <c r="R94" s="14">
        <v>0</v>
      </c>
      <c r="S94" s="14">
        <f t="shared" si="25"/>
        <v>0</v>
      </c>
      <c r="T94" s="14"/>
      <c r="U94" s="14"/>
      <c r="V94" s="14">
        <f t="shared" si="44"/>
        <v>0</v>
      </c>
      <c r="W94" s="14"/>
      <c r="X94" s="14"/>
      <c r="Y94" s="14">
        <f t="shared" si="45"/>
        <v>0</v>
      </c>
      <c r="Z94" s="14">
        <v>7</v>
      </c>
      <c r="AA94" s="14">
        <v>6069</v>
      </c>
      <c r="AB94" s="14">
        <f t="shared" si="46"/>
        <v>867</v>
      </c>
      <c r="AC94" s="14">
        <v>4</v>
      </c>
      <c r="AD94" s="15">
        <v>3468</v>
      </c>
      <c r="AE94" s="14">
        <f t="shared" si="29"/>
        <v>867</v>
      </c>
      <c r="AF94" s="14"/>
      <c r="AG94" s="14"/>
      <c r="AH94" s="14">
        <f t="shared" si="47"/>
        <v>0</v>
      </c>
      <c r="AI94" s="14"/>
      <c r="AJ94" s="15"/>
      <c r="AK94" s="14">
        <f t="shared" si="31"/>
        <v>0</v>
      </c>
      <c r="AL94" s="14"/>
      <c r="AM94" s="15"/>
      <c r="AN94" s="14">
        <f t="shared" si="32"/>
        <v>0</v>
      </c>
      <c r="AO94" s="14"/>
      <c r="AP94" s="15"/>
      <c r="AQ94" s="14">
        <f t="shared" si="33"/>
        <v>0</v>
      </c>
      <c r="AR94" s="16">
        <f t="shared" si="34"/>
        <v>11</v>
      </c>
      <c r="AS94" s="16">
        <f t="shared" si="34"/>
        <v>9537</v>
      </c>
      <c r="AT94" s="17">
        <f t="shared" si="35"/>
        <v>867</v>
      </c>
      <c r="AU94" s="11"/>
      <c r="AV94" s="11"/>
      <c r="AW94" s="11"/>
      <c r="AX94" s="11"/>
      <c r="AY94" s="11"/>
      <c r="AZ94" s="11"/>
      <c r="BA94" s="11"/>
      <c r="BB94" s="127"/>
      <c r="BC94" s="11"/>
    </row>
    <row r="95" spans="1:55" hidden="1" x14ac:dyDescent="0.25">
      <c r="A95" s="20" t="s">
        <v>100</v>
      </c>
      <c r="B95" s="13">
        <v>1</v>
      </c>
      <c r="C95" s="13">
        <v>370</v>
      </c>
      <c r="D95" s="13">
        <f t="shared" si="20"/>
        <v>370</v>
      </c>
      <c r="E95" s="14">
        <v>1</v>
      </c>
      <c r="F95" s="14">
        <v>370</v>
      </c>
      <c r="G95" s="14">
        <f t="shared" si="21"/>
        <v>370</v>
      </c>
      <c r="H95" s="14">
        <v>0</v>
      </c>
      <c r="I95" s="14">
        <v>0</v>
      </c>
      <c r="J95" s="14">
        <f>IF(I95,I95/H95,0)</f>
        <v>0</v>
      </c>
      <c r="K95" s="14"/>
      <c r="L95" s="14"/>
      <c r="M95" s="14">
        <f>IF(L95,L95/K95,0)</f>
        <v>0</v>
      </c>
      <c r="N95" s="14"/>
      <c r="O95" s="14"/>
      <c r="P95" s="14">
        <f>IF(O95,O95/N95,0)</f>
        <v>0</v>
      </c>
      <c r="Q95" s="14">
        <v>0</v>
      </c>
      <c r="R95" s="14">
        <v>0</v>
      </c>
      <c r="S95" s="14">
        <f>IF(R95,R95/Q95,0)</f>
        <v>0</v>
      </c>
      <c r="T95" s="14"/>
      <c r="U95" s="14"/>
      <c r="V95" s="14">
        <f>IF(U95,U95/T95,0)</f>
        <v>0</v>
      </c>
      <c r="W95" s="14"/>
      <c r="X95" s="14"/>
      <c r="Y95" s="14">
        <f>IF(X95,X95/W95,0)</f>
        <v>0</v>
      </c>
      <c r="Z95" s="14"/>
      <c r="AA95" s="14"/>
      <c r="AB95" s="14">
        <f>IF(AA95,AA95/Z95,0)</f>
        <v>0</v>
      </c>
      <c r="AC95" s="14"/>
      <c r="AD95" s="15"/>
      <c r="AE95" s="14">
        <f t="shared" si="29"/>
        <v>0</v>
      </c>
      <c r="AF95" s="14"/>
      <c r="AG95" s="14"/>
      <c r="AH95" s="14">
        <f>IF(AG95,AG95/AF95,0)</f>
        <v>0</v>
      </c>
      <c r="AI95" s="14"/>
      <c r="AJ95" s="15"/>
      <c r="AK95" s="14">
        <f t="shared" si="31"/>
        <v>0</v>
      </c>
      <c r="AL95" s="14"/>
      <c r="AM95" s="15"/>
      <c r="AN95" s="14">
        <f t="shared" si="32"/>
        <v>0</v>
      </c>
      <c r="AO95" s="14"/>
      <c r="AP95" s="15"/>
      <c r="AQ95" s="14">
        <f t="shared" si="33"/>
        <v>0</v>
      </c>
      <c r="AR95" s="16">
        <f t="shared" si="34"/>
        <v>0</v>
      </c>
      <c r="AS95" s="16">
        <f t="shared" si="34"/>
        <v>0</v>
      </c>
      <c r="AT95" s="17">
        <f t="shared" si="35"/>
        <v>0</v>
      </c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idden="1" x14ac:dyDescent="0.25">
      <c r="A96" s="20" t="s">
        <v>101</v>
      </c>
      <c r="B96" s="13">
        <v>9</v>
      </c>
      <c r="C96" s="13">
        <v>8123</v>
      </c>
      <c r="D96" s="13">
        <f t="shared" si="20"/>
        <v>902.55555555555554</v>
      </c>
      <c r="E96" s="14">
        <v>6</v>
      </c>
      <c r="F96" s="14">
        <v>4559</v>
      </c>
      <c r="G96" s="14">
        <f t="shared" si="21"/>
        <v>759.83333333333337</v>
      </c>
      <c r="H96" s="14">
        <v>0</v>
      </c>
      <c r="I96" s="14">
        <v>0</v>
      </c>
      <c r="J96" s="14">
        <f t="shared" si="22"/>
        <v>0</v>
      </c>
      <c r="K96" s="14">
        <v>1</v>
      </c>
      <c r="L96" s="14">
        <v>795</v>
      </c>
      <c r="M96" s="14">
        <f t="shared" si="23"/>
        <v>795</v>
      </c>
      <c r="N96" s="14"/>
      <c r="O96" s="14"/>
      <c r="P96" s="14">
        <f t="shared" si="24"/>
        <v>0</v>
      </c>
      <c r="Q96" s="14">
        <v>0</v>
      </c>
      <c r="R96" s="14">
        <v>0</v>
      </c>
      <c r="S96" s="14">
        <f t="shared" si="25"/>
        <v>0</v>
      </c>
      <c r="T96" s="14"/>
      <c r="U96" s="14"/>
      <c r="V96" s="14">
        <f t="shared" si="44"/>
        <v>0</v>
      </c>
      <c r="W96" s="14"/>
      <c r="X96" s="14"/>
      <c r="Y96" s="14">
        <f t="shared" si="45"/>
        <v>0</v>
      </c>
      <c r="Z96" s="14">
        <v>2</v>
      </c>
      <c r="AA96" s="14">
        <v>1490</v>
      </c>
      <c r="AB96" s="14">
        <f t="shared" si="46"/>
        <v>745</v>
      </c>
      <c r="AC96" s="14"/>
      <c r="AD96" s="15"/>
      <c r="AE96" s="14">
        <f t="shared" si="29"/>
        <v>0</v>
      </c>
      <c r="AF96" s="14"/>
      <c r="AG96" s="14"/>
      <c r="AH96" s="14">
        <f t="shared" si="47"/>
        <v>0</v>
      </c>
      <c r="AI96" s="14"/>
      <c r="AJ96" s="15"/>
      <c r="AK96" s="14">
        <f t="shared" si="31"/>
        <v>0</v>
      </c>
      <c r="AL96" s="14"/>
      <c r="AM96" s="15"/>
      <c r="AN96" s="14">
        <f t="shared" si="32"/>
        <v>0</v>
      </c>
      <c r="AO96" s="14"/>
      <c r="AP96" s="15"/>
      <c r="AQ96" s="14">
        <f t="shared" si="33"/>
        <v>0</v>
      </c>
      <c r="AR96" s="16">
        <f t="shared" si="34"/>
        <v>3</v>
      </c>
      <c r="AS96" s="16">
        <f t="shared" si="34"/>
        <v>2285</v>
      </c>
      <c r="AT96" s="17">
        <f t="shared" si="35"/>
        <v>761.66666666666663</v>
      </c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idden="1" x14ac:dyDescent="0.25">
      <c r="A97" s="20" t="s">
        <v>102</v>
      </c>
      <c r="B97" s="13">
        <v>9</v>
      </c>
      <c r="C97" s="13">
        <v>761</v>
      </c>
      <c r="D97" s="13">
        <f t="shared" si="20"/>
        <v>84.555555555555557</v>
      </c>
      <c r="E97" s="14">
        <v>4</v>
      </c>
      <c r="F97" s="14">
        <v>345</v>
      </c>
      <c r="G97" s="14">
        <f t="shared" si="21"/>
        <v>86.25</v>
      </c>
      <c r="H97" s="14">
        <v>0</v>
      </c>
      <c r="I97" s="14">
        <v>0</v>
      </c>
      <c r="J97" s="14">
        <f t="shared" si="22"/>
        <v>0</v>
      </c>
      <c r="K97" s="14"/>
      <c r="L97" s="14"/>
      <c r="M97" s="14">
        <f t="shared" si="23"/>
        <v>0</v>
      </c>
      <c r="N97" s="14"/>
      <c r="O97" s="14"/>
      <c r="P97" s="14">
        <f t="shared" si="24"/>
        <v>0</v>
      </c>
      <c r="Q97" s="14">
        <v>0</v>
      </c>
      <c r="R97" s="14">
        <v>0</v>
      </c>
      <c r="S97" s="14">
        <f t="shared" si="25"/>
        <v>0</v>
      </c>
      <c r="T97" s="14"/>
      <c r="U97" s="14"/>
      <c r="V97" s="14">
        <f t="shared" si="44"/>
        <v>0</v>
      </c>
      <c r="W97" s="14"/>
      <c r="X97" s="14"/>
      <c r="Y97" s="14">
        <f t="shared" si="45"/>
        <v>0</v>
      </c>
      <c r="Z97" s="14"/>
      <c r="AA97" s="14"/>
      <c r="AB97" s="14">
        <f t="shared" si="46"/>
        <v>0</v>
      </c>
      <c r="AC97" s="14"/>
      <c r="AD97" s="15"/>
      <c r="AE97" s="14">
        <f t="shared" si="29"/>
        <v>0</v>
      </c>
      <c r="AF97" s="14">
        <v>1</v>
      </c>
      <c r="AG97" s="14">
        <v>60</v>
      </c>
      <c r="AH97" s="14">
        <f t="shared" si="47"/>
        <v>60</v>
      </c>
      <c r="AI97" s="14"/>
      <c r="AJ97" s="15"/>
      <c r="AK97" s="14">
        <f t="shared" si="31"/>
        <v>0</v>
      </c>
      <c r="AL97" s="14"/>
      <c r="AM97" s="15"/>
      <c r="AN97" s="14">
        <f t="shared" si="32"/>
        <v>0</v>
      </c>
      <c r="AO97" s="14"/>
      <c r="AP97" s="15"/>
      <c r="AQ97" s="14">
        <f t="shared" si="33"/>
        <v>0</v>
      </c>
      <c r="AR97" s="16">
        <f t="shared" si="34"/>
        <v>1</v>
      </c>
      <c r="AS97" s="16">
        <f t="shared" si="34"/>
        <v>60</v>
      </c>
      <c r="AT97" s="17">
        <f t="shared" si="35"/>
        <v>60</v>
      </c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idden="1" x14ac:dyDescent="0.25">
      <c r="A98" s="20" t="s">
        <v>32</v>
      </c>
      <c r="B98" s="13">
        <v>27</v>
      </c>
      <c r="C98" s="13">
        <v>1585</v>
      </c>
      <c r="D98" s="13">
        <f t="shared" si="20"/>
        <v>58.703703703703702</v>
      </c>
      <c r="E98" s="14">
        <v>6</v>
      </c>
      <c r="F98" s="14">
        <v>410</v>
      </c>
      <c r="G98" s="14">
        <f t="shared" si="21"/>
        <v>68.333333333333329</v>
      </c>
      <c r="H98" s="14">
        <v>2</v>
      </c>
      <c r="I98" s="14">
        <v>110</v>
      </c>
      <c r="J98" s="14">
        <f t="shared" si="22"/>
        <v>55</v>
      </c>
      <c r="K98" s="14">
        <v>5</v>
      </c>
      <c r="L98" s="14">
        <v>250</v>
      </c>
      <c r="M98" s="14">
        <f t="shared" si="23"/>
        <v>50</v>
      </c>
      <c r="N98" s="14">
        <v>5</v>
      </c>
      <c r="O98" s="14">
        <v>250</v>
      </c>
      <c r="P98" s="14">
        <f t="shared" si="24"/>
        <v>50</v>
      </c>
      <c r="Q98" s="14">
        <v>0</v>
      </c>
      <c r="R98" s="14">
        <v>0</v>
      </c>
      <c r="S98" s="14">
        <f t="shared" si="25"/>
        <v>0</v>
      </c>
      <c r="T98" s="14"/>
      <c r="U98" s="14"/>
      <c r="V98" s="14">
        <f t="shared" si="44"/>
        <v>0</v>
      </c>
      <c r="W98" s="14"/>
      <c r="X98" s="14"/>
      <c r="Y98" s="14">
        <f t="shared" si="45"/>
        <v>0</v>
      </c>
      <c r="Z98" s="14">
        <v>4</v>
      </c>
      <c r="AA98" s="14">
        <v>340</v>
      </c>
      <c r="AB98" s="14">
        <f t="shared" si="46"/>
        <v>85</v>
      </c>
      <c r="AC98" s="14"/>
      <c r="AD98" s="15"/>
      <c r="AE98" s="14">
        <f t="shared" si="29"/>
        <v>0</v>
      </c>
      <c r="AF98" s="14"/>
      <c r="AG98" s="14"/>
      <c r="AH98" s="14">
        <f t="shared" si="47"/>
        <v>0</v>
      </c>
      <c r="AI98" s="14"/>
      <c r="AJ98" s="15"/>
      <c r="AK98" s="14">
        <f t="shared" si="31"/>
        <v>0</v>
      </c>
      <c r="AL98" s="14"/>
      <c r="AM98" s="15"/>
      <c r="AN98" s="14">
        <f t="shared" si="32"/>
        <v>0</v>
      </c>
      <c r="AO98" s="14"/>
      <c r="AP98" s="15"/>
      <c r="AQ98" s="14">
        <f t="shared" si="33"/>
        <v>0</v>
      </c>
      <c r="AR98" s="16">
        <f t="shared" si="34"/>
        <v>16</v>
      </c>
      <c r="AS98" s="16">
        <f t="shared" si="34"/>
        <v>950</v>
      </c>
      <c r="AT98" s="17">
        <f t="shared" si="35"/>
        <v>59.375</v>
      </c>
      <c r="AU98" s="11"/>
      <c r="AV98" s="127">
        <f t="shared" ref="AV98:AV99" si="50">(M98-J98)/J98*100</f>
        <v>-9.0909090909090917</v>
      </c>
      <c r="AW98" s="128"/>
      <c r="AX98" s="11"/>
      <c r="AY98" s="11"/>
      <c r="AZ98" s="11"/>
      <c r="BA98" s="11"/>
      <c r="BB98" s="11"/>
      <c r="BC98" s="11"/>
    </row>
    <row r="99" spans="1:55" hidden="1" x14ac:dyDescent="0.25">
      <c r="A99" s="19" t="s">
        <v>51</v>
      </c>
      <c r="B99" s="13">
        <v>18</v>
      </c>
      <c r="C99" s="13">
        <v>10490</v>
      </c>
      <c r="D99" s="13">
        <f>IF(C99,C99/B99,0)</f>
        <v>582.77777777777783</v>
      </c>
      <c r="E99" s="13">
        <v>8</v>
      </c>
      <c r="F99" s="13">
        <v>3710</v>
      </c>
      <c r="G99" s="13">
        <f>IF(F99,F99/E99,0)</f>
        <v>463.75</v>
      </c>
      <c r="H99" s="14">
        <v>2</v>
      </c>
      <c r="I99" s="14">
        <v>1200</v>
      </c>
      <c r="J99" s="14">
        <f>IF(I99,I99/H99,0)</f>
        <v>600</v>
      </c>
      <c r="K99" s="14">
        <v>2</v>
      </c>
      <c r="L99" s="14">
        <v>850</v>
      </c>
      <c r="M99" s="14">
        <f>IF(L99,L99/K99,0)</f>
        <v>425</v>
      </c>
      <c r="N99" s="14">
        <v>2</v>
      </c>
      <c r="O99" s="14">
        <v>670</v>
      </c>
      <c r="P99" s="14">
        <f>IF(O99,O99/N99,0)</f>
        <v>335</v>
      </c>
      <c r="Q99" s="14">
        <v>0</v>
      </c>
      <c r="R99" s="14">
        <v>0</v>
      </c>
      <c r="S99" s="14">
        <f>IF(R99,R99/Q99,0)</f>
        <v>0</v>
      </c>
      <c r="T99" s="14">
        <v>2</v>
      </c>
      <c r="U99" s="14">
        <v>2150</v>
      </c>
      <c r="V99" s="14">
        <f>IF(U99,U99/T99,0)</f>
        <v>1075</v>
      </c>
      <c r="W99" s="14">
        <v>2</v>
      </c>
      <c r="X99" s="14">
        <v>2200</v>
      </c>
      <c r="Y99" s="14">
        <f>IF(X99,X99/W99,0)</f>
        <v>1100</v>
      </c>
      <c r="Z99" s="14">
        <v>1</v>
      </c>
      <c r="AA99" s="14">
        <v>925</v>
      </c>
      <c r="AB99" s="14">
        <f>IF(AA99,AA99/Z99,0)</f>
        <v>925</v>
      </c>
      <c r="AC99" s="14">
        <v>1</v>
      </c>
      <c r="AD99" s="14">
        <v>925</v>
      </c>
      <c r="AE99" s="14">
        <f>IF(AD99,AD99/AC99,0)</f>
        <v>925</v>
      </c>
      <c r="AF99" s="14">
        <v>0</v>
      </c>
      <c r="AG99" s="14">
        <v>0</v>
      </c>
      <c r="AH99" s="14">
        <f>IF(AG99,AG99/AF99,0)</f>
        <v>0</v>
      </c>
      <c r="AI99" s="14"/>
      <c r="AJ99" s="14"/>
      <c r="AK99" s="14">
        <f>IF(AJ99,AJ99/AI99,0)</f>
        <v>0</v>
      </c>
      <c r="AL99" s="14"/>
      <c r="AM99" s="14"/>
      <c r="AN99" s="14">
        <f>IF(AM99,AM99/AL99,0)</f>
        <v>0</v>
      </c>
      <c r="AO99" s="14"/>
      <c r="AP99" s="14"/>
      <c r="AQ99" s="14">
        <f>IF(AP99,AP99/AO99,0)</f>
        <v>0</v>
      </c>
      <c r="AR99" s="16">
        <f>H99+K99+N99+Q99+T99+W99+Z99+AC99+AF99+AI99+AL99+AO99</f>
        <v>12</v>
      </c>
      <c r="AS99" s="16">
        <f>I99+L99+O99+R99+U99+X99+AA99+AD99+AG99+AJ99+AM99+AP99</f>
        <v>8920</v>
      </c>
      <c r="AT99" s="16">
        <f>IF(AS99,AS99/AR99,0)</f>
        <v>743.33333333333337</v>
      </c>
      <c r="AU99" s="11"/>
      <c r="AV99" s="127">
        <f t="shared" si="50"/>
        <v>-29.166666666666668</v>
      </c>
      <c r="AW99" s="128">
        <f t="shared" ref="AW99" si="51">(P99-M99)/M99*100</f>
        <v>-21.176470588235293</v>
      </c>
      <c r="AX99" s="11"/>
      <c r="AY99" s="11"/>
      <c r="AZ99" s="127">
        <f>(Y99-V99)/V99*100</f>
        <v>2.3255813953488373</v>
      </c>
      <c r="BA99" s="127">
        <f t="shared" ref="BA99" si="52">(AB99-Y99)/Y99*100</f>
        <v>-15.909090909090908</v>
      </c>
      <c r="BB99" s="127"/>
      <c r="BC99" s="11"/>
    </row>
    <row r="100" spans="1:55" hidden="1" x14ac:dyDescent="0.25">
      <c r="A100" s="19" t="s">
        <v>50</v>
      </c>
      <c r="B100" s="13">
        <v>10</v>
      </c>
      <c r="C100" s="13">
        <v>9621</v>
      </c>
      <c r="D100" s="13">
        <f t="shared" ref="D100:D132" si="53">IF(C100,C100/B100,0)</f>
        <v>962.1</v>
      </c>
      <c r="E100" s="13">
        <v>4</v>
      </c>
      <c r="F100" s="13">
        <v>4170</v>
      </c>
      <c r="G100" s="13">
        <f t="shared" ref="G100:G132" si="54">IF(F100,F100/E100,0)</f>
        <v>1042.5</v>
      </c>
      <c r="H100" s="14">
        <v>0</v>
      </c>
      <c r="I100" s="14">
        <v>0</v>
      </c>
      <c r="J100" s="14">
        <f t="shared" ref="J100:J132" si="55">IF(I100,I100/H100,0)</f>
        <v>0</v>
      </c>
      <c r="K100" s="14">
        <v>0</v>
      </c>
      <c r="L100" s="14">
        <v>0</v>
      </c>
      <c r="M100" s="14">
        <f t="shared" ref="M100:M132" si="56">IF(L100,L100/K100,0)</f>
        <v>0</v>
      </c>
      <c r="N100" s="14"/>
      <c r="O100" s="14"/>
      <c r="P100" s="14">
        <f t="shared" ref="P100:P132" si="57">IF(O100,O100/N100,0)</f>
        <v>0</v>
      </c>
      <c r="Q100" s="14">
        <v>0</v>
      </c>
      <c r="R100" s="14">
        <v>0</v>
      </c>
      <c r="S100" s="14">
        <f t="shared" ref="S100:S132" si="58">IF(R100,R100/Q100,0)</f>
        <v>0</v>
      </c>
      <c r="T100" s="14">
        <v>0</v>
      </c>
      <c r="U100" s="14">
        <v>0</v>
      </c>
      <c r="V100" s="14">
        <f t="shared" ref="V100:V132" si="59">IF(U100,U100/T100,0)</f>
        <v>0</v>
      </c>
      <c r="W100" s="14">
        <v>1</v>
      </c>
      <c r="X100" s="14">
        <v>1813</v>
      </c>
      <c r="Y100" s="14">
        <f t="shared" ref="Y100:Y132" si="60">IF(X100,X100/W100,0)</f>
        <v>1813</v>
      </c>
      <c r="Z100" s="14">
        <v>2</v>
      </c>
      <c r="AA100" s="14">
        <v>3626</v>
      </c>
      <c r="AB100" s="14">
        <f t="shared" ref="AB100:AB132" si="61">IF(AA100,AA100/Z100,0)</f>
        <v>1813</v>
      </c>
      <c r="AC100" s="14"/>
      <c r="AD100" s="14"/>
      <c r="AE100" s="14">
        <f t="shared" ref="AE100:AE132" si="62">IF(AD100,AD100/AC100,0)</f>
        <v>0</v>
      </c>
      <c r="AF100" s="14">
        <v>0</v>
      </c>
      <c r="AG100" s="14">
        <v>0</v>
      </c>
      <c r="AH100" s="14">
        <f t="shared" ref="AH100:AH132" si="63">IF(AG100,AG100/AF100,0)</f>
        <v>0</v>
      </c>
      <c r="AI100" s="14"/>
      <c r="AJ100" s="14"/>
      <c r="AK100" s="14">
        <f t="shared" ref="AK100:AK132" si="64">IF(AJ100,AJ100/AI100,0)</f>
        <v>0</v>
      </c>
      <c r="AL100" s="14"/>
      <c r="AM100" s="14"/>
      <c r="AN100" s="14">
        <f t="shared" ref="AN100:AN132" si="65">IF(AM100,AM100/AL100,0)</f>
        <v>0</v>
      </c>
      <c r="AO100" s="14"/>
      <c r="AP100" s="14"/>
      <c r="AQ100" s="14">
        <f t="shared" ref="AQ100:AQ132" si="66">IF(AP100,AP100/AO100,0)</f>
        <v>0</v>
      </c>
      <c r="AR100" s="16">
        <f t="shared" ref="AR100:AS132" si="67">H100+K100+N100+Q100+T100+W100+Z100+AC100+AF100+AI100+AL100+AO100</f>
        <v>3</v>
      </c>
      <c r="AS100" s="16">
        <f t="shared" si="67"/>
        <v>5439</v>
      </c>
      <c r="AT100" s="16">
        <f t="shared" ref="AT100:AT132" si="68">IF(AS100,AS100/AR100,0)</f>
        <v>1813</v>
      </c>
      <c r="AU100" s="11"/>
      <c r="AV100" s="11"/>
      <c r="AW100" s="11"/>
      <c r="AX100" s="11"/>
      <c r="AY100" s="11"/>
      <c r="AZ100" s="11"/>
      <c r="BA100" s="127"/>
      <c r="BB100" s="11"/>
      <c r="BC100" s="11"/>
    </row>
    <row r="101" spans="1:55" hidden="1" x14ac:dyDescent="0.25">
      <c r="A101" s="19" t="s">
        <v>108</v>
      </c>
      <c r="B101" s="13">
        <v>2</v>
      </c>
      <c r="C101" s="13">
        <v>800</v>
      </c>
      <c r="D101" s="13">
        <f t="shared" si="53"/>
        <v>400</v>
      </c>
      <c r="E101" s="13">
        <v>2</v>
      </c>
      <c r="F101" s="13">
        <v>800</v>
      </c>
      <c r="G101" s="13">
        <f t="shared" si="54"/>
        <v>400</v>
      </c>
      <c r="H101" s="14">
        <v>0</v>
      </c>
      <c r="I101" s="14">
        <v>0</v>
      </c>
      <c r="J101" s="14">
        <f t="shared" si="55"/>
        <v>0</v>
      </c>
      <c r="K101" s="14">
        <v>1</v>
      </c>
      <c r="L101" s="14">
        <v>450</v>
      </c>
      <c r="M101" s="14">
        <f t="shared" si="56"/>
        <v>450</v>
      </c>
      <c r="N101" s="14"/>
      <c r="O101" s="14"/>
      <c r="P101" s="14">
        <f t="shared" si="57"/>
        <v>0</v>
      </c>
      <c r="Q101" s="14">
        <v>0</v>
      </c>
      <c r="R101" s="14">
        <v>0</v>
      </c>
      <c r="S101" s="14">
        <f t="shared" si="58"/>
        <v>0</v>
      </c>
      <c r="T101" s="14">
        <v>0</v>
      </c>
      <c r="U101" s="14">
        <v>0</v>
      </c>
      <c r="V101" s="14">
        <f t="shared" si="59"/>
        <v>0</v>
      </c>
      <c r="W101" s="14">
        <v>0</v>
      </c>
      <c r="X101" s="14">
        <v>0</v>
      </c>
      <c r="Y101" s="14">
        <f t="shared" si="60"/>
        <v>0</v>
      </c>
      <c r="Z101" s="14">
        <v>2</v>
      </c>
      <c r="AA101" s="14">
        <v>2800</v>
      </c>
      <c r="AB101" s="14">
        <f t="shared" si="61"/>
        <v>1400</v>
      </c>
      <c r="AC101" s="14"/>
      <c r="AD101" s="14"/>
      <c r="AE101" s="14">
        <f t="shared" si="62"/>
        <v>0</v>
      </c>
      <c r="AF101" s="14">
        <v>0</v>
      </c>
      <c r="AG101" s="14">
        <v>0</v>
      </c>
      <c r="AH101" s="14">
        <f t="shared" si="63"/>
        <v>0</v>
      </c>
      <c r="AI101" s="14"/>
      <c r="AJ101" s="14"/>
      <c r="AK101" s="14">
        <f t="shared" si="64"/>
        <v>0</v>
      </c>
      <c r="AL101" s="14"/>
      <c r="AM101" s="14"/>
      <c r="AN101" s="14">
        <f t="shared" si="65"/>
        <v>0</v>
      </c>
      <c r="AO101" s="14"/>
      <c r="AP101" s="14"/>
      <c r="AQ101" s="14">
        <f t="shared" si="66"/>
        <v>0</v>
      </c>
      <c r="AR101" s="16">
        <f t="shared" si="67"/>
        <v>3</v>
      </c>
      <c r="AS101" s="16">
        <f t="shared" si="67"/>
        <v>3250</v>
      </c>
      <c r="AT101" s="16">
        <f t="shared" si="68"/>
        <v>1083.3333333333333</v>
      </c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idden="1" x14ac:dyDescent="0.25">
      <c r="A102" s="19" t="s">
        <v>8</v>
      </c>
      <c r="B102" s="13">
        <v>5</v>
      </c>
      <c r="C102" s="13">
        <v>195</v>
      </c>
      <c r="D102" s="13">
        <f t="shared" si="53"/>
        <v>39</v>
      </c>
      <c r="E102" s="13">
        <v>1</v>
      </c>
      <c r="F102" s="13">
        <v>35</v>
      </c>
      <c r="G102" s="13">
        <f t="shared" si="54"/>
        <v>35</v>
      </c>
      <c r="H102" s="14">
        <v>0</v>
      </c>
      <c r="I102" s="14">
        <v>0</v>
      </c>
      <c r="J102" s="14">
        <f t="shared" si="55"/>
        <v>0</v>
      </c>
      <c r="K102" s="14">
        <v>1</v>
      </c>
      <c r="L102" s="14">
        <v>20</v>
      </c>
      <c r="M102" s="14">
        <f t="shared" si="56"/>
        <v>20</v>
      </c>
      <c r="N102" s="14"/>
      <c r="O102" s="14"/>
      <c r="P102" s="14">
        <f t="shared" si="57"/>
        <v>0</v>
      </c>
      <c r="Q102" s="14">
        <v>0</v>
      </c>
      <c r="R102" s="14">
        <v>0</v>
      </c>
      <c r="S102" s="14">
        <f t="shared" si="58"/>
        <v>0</v>
      </c>
      <c r="T102" s="14">
        <v>0</v>
      </c>
      <c r="U102" s="14">
        <v>0</v>
      </c>
      <c r="V102" s="14">
        <f t="shared" si="59"/>
        <v>0</v>
      </c>
      <c r="W102" s="14">
        <v>0</v>
      </c>
      <c r="X102" s="14">
        <v>0</v>
      </c>
      <c r="Y102" s="14">
        <f t="shared" si="60"/>
        <v>0</v>
      </c>
      <c r="Z102" s="14">
        <v>0</v>
      </c>
      <c r="AA102" s="14">
        <v>0</v>
      </c>
      <c r="AB102" s="14">
        <f t="shared" si="61"/>
        <v>0</v>
      </c>
      <c r="AC102" s="14"/>
      <c r="AD102" s="14"/>
      <c r="AE102" s="14">
        <f t="shared" si="62"/>
        <v>0</v>
      </c>
      <c r="AF102" s="14">
        <v>0</v>
      </c>
      <c r="AG102" s="14">
        <v>0</v>
      </c>
      <c r="AH102" s="14">
        <f t="shared" si="63"/>
        <v>0</v>
      </c>
      <c r="AI102" s="14"/>
      <c r="AJ102" s="14"/>
      <c r="AK102" s="14">
        <f t="shared" si="64"/>
        <v>0</v>
      </c>
      <c r="AL102" s="14"/>
      <c r="AM102" s="14"/>
      <c r="AN102" s="14">
        <f t="shared" si="65"/>
        <v>0</v>
      </c>
      <c r="AO102" s="14"/>
      <c r="AP102" s="14"/>
      <c r="AQ102" s="14">
        <f t="shared" si="66"/>
        <v>0</v>
      </c>
      <c r="AR102" s="16">
        <f t="shared" si="67"/>
        <v>1</v>
      </c>
      <c r="AS102" s="16">
        <f t="shared" si="67"/>
        <v>20</v>
      </c>
      <c r="AT102" s="16">
        <f t="shared" si="68"/>
        <v>20</v>
      </c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idden="1" x14ac:dyDescent="0.25">
      <c r="A103" s="19" t="s">
        <v>109</v>
      </c>
      <c r="B103" s="13">
        <v>1</v>
      </c>
      <c r="C103" s="13">
        <v>995</v>
      </c>
      <c r="D103" s="13">
        <f t="shared" si="53"/>
        <v>995</v>
      </c>
      <c r="E103" s="13">
        <v>1</v>
      </c>
      <c r="F103" s="13">
        <v>995</v>
      </c>
      <c r="G103" s="13">
        <f t="shared" si="54"/>
        <v>995</v>
      </c>
      <c r="H103" s="14">
        <v>0</v>
      </c>
      <c r="I103" s="14">
        <v>0</v>
      </c>
      <c r="J103" s="14">
        <f t="shared" si="55"/>
        <v>0</v>
      </c>
      <c r="K103" s="14">
        <v>0</v>
      </c>
      <c r="L103" s="14">
        <v>0</v>
      </c>
      <c r="M103" s="14">
        <f t="shared" si="56"/>
        <v>0</v>
      </c>
      <c r="N103" s="14">
        <v>1</v>
      </c>
      <c r="O103" s="14">
        <v>850</v>
      </c>
      <c r="P103" s="14">
        <f t="shared" si="57"/>
        <v>850</v>
      </c>
      <c r="Q103" s="14">
        <v>0</v>
      </c>
      <c r="R103" s="14">
        <v>0</v>
      </c>
      <c r="S103" s="14">
        <f t="shared" si="58"/>
        <v>0</v>
      </c>
      <c r="T103" s="14">
        <v>1</v>
      </c>
      <c r="U103" s="14">
        <v>990</v>
      </c>
      <c r="V103" s="14">
        <f t="shared" si="59"/>
        <v>990</v>
      </c>
      <c r="W103" s="14">
        <v>0</v>
      </c>
      <c r="X103" s="14">
        <v>0</v>
      </c>
      <c r="Y103" s="14">
        <f t="shared" si="60"/>
        <v>0</v>
      </c>
      <c r="Z103" s="14">
        <v>0</v>
      </c>
      <c r="AA103" s="14">
        <v>0</v>
      </c>
      <c r="AB103" s="14">
        <f t="shared" si="61"/>
        <v>0</v>
      </c>
      <c r="AC103" s="14"/>
      <c r="AD103" s="14"/>
      <c r="AE103" s="14">
        <f t="shared" si="62"/>
        <v>0</v>
      </c>
      <c r="AF103" s="14">
        <v>0</v>
      </c>
      <c r="AG103" s="14">
        <v>0</v>
      </c>
      <c r="AH103" s="14">
        <f t="shared" si="63"/>
        <v>0</v>
      </c>
      <c r="AI103" s="14"/>
      <c r="AJ103" s="14"/>
      <c r="AK103" s="14">
        <f t="shared" si="64"/>
        <v>0</v>
      </c>
      <c r="AL103" s="14"/>
      <c r="AM103" s="14"/>
      <c r="AN103" s="14">
        <f t="shared" si="65"/>
        <v>0</v>
      </c>
      <c r="AO103" s="14"/>
      <c r="AP103" s="14"/>
      <c r="AQ103" s="14">
        <f t="shared" si="66"/>
        <v>0</v>
      </c>
      <c r="AR103" s="16">
        <f t="shared" si="67"/>
        <v>2</v>
      </c>
      <c r="AS103" s="16">
        <f t="shared" si="67"/>
        <v>1840</v>
      </c>
      <c r="AT103" s="16">
        <f t="shared" si="68"/>
        <v>920</v>
      </c>
      <c r="AU103" s="11"/>
      <c r="AV103" s="11"/>
      <c r="AW103" s="11"/>
      <c r="AX103" s="11"/>
      <c r="AY103" s="11"/>
      <c r="AZ103" s="11"/>
      <c r="BA103" s="11"/>
      <c r="BB103" s="11"/>
      <c r="BC103" s="11"/>
    </row>
    <row r="104" spans="1:55" hidden="1" x14ac:dyDescent="0.25">
      <c r="A104" s="19" t="s">
        <v>64</v>
      </c>
      <c r="B104" s="13">
        <v>0</v>
      </c>
      <c r="C104" s="13">
        <v>0</v>
      </c>
      <c r="D104" s="13">
        <f t="shared" si="53"/>
        <v>0</v>
      </c>
      <c r="E104" s="13">
        <v>0</v>
      </c>
      <c r="F104" s="13">
        <v>0</v>
      </c>
      <c r="G104" s="13">
        <f t="shared" si="54"/>
        <v>0</v>
      </c>
      <c r="H104" s="14">
        <v>0</v>
      </c>
      <c r="I104" s="14">
        <v>0</v>
      </c>
      <c r="J104" s="14">
        <f t="shared" si="55"/>
        <v>0</v>
      </c>
      <c r="K104" s="14">
        <v>3</v>
      </c>
      <c r="L104" s="14">
        <v>325</v>
      </c>
      <c r="M104" s="14">
        <f t="shared" si="56"/>
        <v>108.33333333333333</v>
      </c>
      <c r="N104" s="14"/>
      <c r="O104" s="14"/>
      <c r="P104" s="14">
        <f t="shared" si="57"/>
        <v>0</v>
      </c>
      <c r="Q104" s="14">
        <v>0</v>
      </c>
      <c r="R104" s="14">
        <v>0</v>
      </c>
      <c r="S104" s="14">
        <f t="shared" si="58"/>
        <v>0</v>
      </c>
      <c r="T104" s="14">
        <v>0</v>
      </c>
      <c r="U104" s="14">
        <v>0</v>
      </c>
      <c r="V104" s="14">
        <f t="shared" si="59"/>
        <v>0</v>
      </c>
      <c r="W104" s="14">
        <v>0</v>
      </c>
      <c r="X104" s="14">
        <v>0</v>
      </c>
      <c r="Y104" s="14">
        <f t="shared" si="60"/>
        <v>0</v>
      </c>
      <c r="Z104" s="14">
        <v>0</v>
      </c>
      <c r="AA104" s="14">
        <v>0</v>
      </c>
      <c r="AB104" s="14">
        <f t="shared" si="61"/>
        <v>0</v>
      </c>
      <c r="AC104" s="14"/>
      <c r="AD104" s="14"/>
      <c r="AE104" s="14">
        <f t="shared" si="62"/>
        <v>0</v>
      </c>
      <c r="AF104" s="14">
        <v>0</v>
      </c>
      <c r="AG104" s="14">
        <v>0</v>
      </c>
      <c r="AH104" s="14">
        <f t="shared" si="63"/>
        <v>0</v>
      </c>
      <c r="AI104" s="14"/>
      <c r="AJ104" s="14"/>
      <c r="AK104" s="14">
        <f t="shared" si="64"/>
        <v>0</v>
      </c>
      <c r="AL104" s="14"/>
      <c r="AM104" s="14"/>
      <c r="AN104" s="14">
        <f t="shared" si="65"/>
        <v>0</v>
      </c>
      <c r="AO104" s="14"/>
      <c r="AP104" s="14"/>
      <c r="AQ104" s="14">
        <f t="shared" si="66"/>
        <v>0</v>
      </c>
      <c r="AR104" s="16">
        <f t="shared" si="67"/>
        <v>3</v>
      </c>
      <c r="AS104" s="16">
        <f t="shared" si="67"/>
        <v>325</v>
      </c>
      <c r="AT104" s="16">
        <f t="shared" si="68"/>
        <v>108.33333333333333</v>
      </c>
      <c r="AU104" s="11"/>
      <c r="AV104" s="11"/>
      <c r="AW104" s="11"/>
      <c r="AX104" s="11"/>
      <c r="AY104" s="11"/>
      <c r="AZ104" s="11"/>
      <c r="BA104" s="11"/>
      <c r="BB104" s="11"/>
      <c r="BC104" s="11"/>
    </row>
    <row r="105" spans="1:55" x14ac:dyDescent="0.25">
      <c r="A105" s="19" t="s">
        <v>9</v>
      </c>
      <c r="B105" s="13">
        <v>56</v>
      </c>
      <c r="C105" s="13">
        <v>157321</v>
      </c>
      <c r="D105" s="13">
        <f t="shared" si="53"/>
        <v>2809.3035714285716</v>
      </c>
      <c r="E105" s="13">
        <v>10</v>
      </c>
      <c r="F105" s="13">
        <v>21836</v>
      </c>
      <c r="G105" s="13">
        <f t="shared" si="54"/>
        <v>2183.6</v>
      </c>
      <c r="H105" s="14">
        <v>5</v>
      </c>
      <c r="I105" s="14">
        <v>9650</v>
      </c>
      <c r="J105" s="14">
        <f t="shared" si="55"/>
        <v>1930</v>
      </c>
      <c r="K105" s="14">
        <v>4</v>
      </c>
      <c r="L105" s="14">
        <v>7431</v>
      </c>
      <c r="M105" s="14">
        <f t="shared" si="56"/>
        <v>1857.75</v>
      </c>
      <c r="N105" s="14">
        <v>8</v>
      </c>
      <c r="O105" s="14">
        <v>12787</v>
      </c>
      <c r="P105" s="14">
        <f t="shared" si="57"/>
        <v>1598.375</v>
      </c>
      <c r="Q105" s="14">
        <v>7</v>
      </c>
      <c r="R105" s="14">
        <v>11012</v>
      </c>
      <c r="S105" s="14">
        <f t="shared" si="58"/>
        <v>1573.1428571428571</v>
      </c>
      <c r="T105" s="14">
        <v>0</v>
      </c>
      <c r="U105" s="14">
        <v>0</v>
      </c>
      <c r="V105" s="14">
        <f t="shared" si="59"/>
        <v>0</v>
      </c>
      <c r="W105" s="14">
        <v>12</v>
      </c>
      <c r="X105" s="14">
        <v>25550</v>
      </c>
      <c r="Y105" s="14">
        <f t="shared" si="60"/>
        <v>2129.1666666666665</v>
      </c>
      <c r="Z105" s="14">
        <v>7</v>
      </c>
      <c r="AA105" s="14">
        <v>16495</v>
      </c>
      <c r="AB105" s="14">
        <f t="shared" si="61"/>
        <v>2356.4285714285716</v>
      </c>
      <c r="AC105" s="14">
        <v>2</v>
      </c>
      <c r="AD105" s="14">
        <v>4420</v>
      </c>
      <c r="AE105" s="14">
        <f t="shared" si="62"/>
        <v>2210</v>
      </c>
      <c r="AF105" s="14">
        <v>2</v>
      </c>
      <c r="AG105" s="14">
        <v>4000</v>
      </c>
      <c r="AH105" s="14">
        <f t="shared" si="63"/>
        <v>2000</v>
      </c>
      <c r="AI105" s="14"/>
      <c r="AJ105" s="14"/>
      <c r="AK105" s="14">
        <f t="shared" si="64"/>
        <v>0</v>
      </c>
      <c r="AL105" s="14"/>
      <c r="AM105" s="14"/>
      <c r="AN105" s="14">
        <f t="shared" si="65"/>
        <v>0</v>
      </c>
      <c r="AO105" s="14"/>
      <c r="AP105" s="14"/>
      <c r="AQ105" s="14">
        <f t="shared" si="66"/>
        <v>0</v>
      </c>
      <c r="AR105" s="16">
        <f t="shared" si="67"/>
        <v>47</v>
      </c>
      <c r="AS105" s="16">
        <f t="shared" si="67"/>
        <v>91345</v>
      </c>
      <c r="AT105" s="16">
        <f t="shared" si="68"/>
        <v>1943.5106382978724</v>
      </c>
      <c r="AU105" s="11"/>
      <c r="AV105" s="127">
        <f>(M105-J105)/J105*100</f>
        <v>-3.7435233160621766</v>
      </c>
      <c r="AW105" s="128">
        <f>(P105-M105)/M105*100</f>
        <v>-13.961781725205222</v>
      </c>
      <c r="AX105" s="127">
        <f>(S105-P105)/P105*100</f>
        <v>-1.5786122065937522</v>
      </c>
      <c r="AY105" s="11"/>
      <c r="AZ105" s="11"/>
      <c r="BA105" s="127">
        <f>(AB105-Y105)/Y105*100</f>
        <v>10.673748951635464</v>
      </c>
      <c r="BB105" s="127">
        <f>(AE105-AB105)/AB105*100</f>
        <v>-6.2140042437102201</v>
      </c>
      <c r="BC105" s="127">
        <f>(AH105-AE105)/AE105*100</f>
        <v>-9.502262443438914</v>
      </c>
    </row>
    <row r="106" spans="1:55" hidden="1" x14ac:dyDescent="0.25">
      <c r="A106" s="19" t="s">
        <v>110</v>
      </c>
      <c r="B106" s="13">
        <v>3</v>
      </c>
      <c r="C106" s="13">
        <v>1550</v>
      </c>
      <c r="D106" s="13">
        <f t="shared" si="53"/>
        <v>516.66666666666663</v>
      </c>
      <c r="E106" s="13">
        <v>2</v>
      </c>
      <c r="F106" s="13">
        <v>1000</v>
      </c>
      <c r="G106" s="13">
        <f t="shared" si="54"/>
        <v>500</v>
      </c>
      <c r="H106" s="14">
        <v>0</v>
      </c>
      <c r="I106" s="14">
        <v>0</v>
      </c>
      <c r="J106" s="14">
        <f t="shared" si="55"/>
        <v>0</v>
      </c>
      <c r="K106" s="14">
        <v>0</v>
      </c>
      <c r="L106" s="14">
        <v>0</v>
      </c>
      <c r="M106" s="14">
        <f t="shared" si="56"/>
        <v>0</v>
      </c>
      <c r="N106" s="14"/>
      <c r="O106" s="14"/>
      <c r="P106" s="14">
        <f t="shared" si="57"/>
        <v>0</v>
      </c>
      <c r="Q106" s="14">
        <v>0</v>
      </c>
      <c r="R106" s="14">
        <v>0</v>
      </c>
      <c r="S106" s="14">
        <f t="shared" si="58"/>
        <v>0</v>
      </c>
      <c r="T106" s="14">
        <v>0</v>
      </c>
      <c r="U106" s="14">
        <v>0</v>
      </c>
      <c r="V106" s="14">
        <f t="shared" si="59"/>
        <v>0</v>
      </c>
      <c r="W106" s="14">
        <v>0</v>
      </c>
      <c r="X106" s="14">
        <v>0</v>
      </c>
      <c r="Y106" s="14">
        <f t="shared" si="60"/>
        <v>0</v>
      </c>
      <c r="Z106" s="14">
        <v>1</v>
      </c>
      <c r="AA106" s="14">
        <v>1150</v>
      </c>
      <c r="AB106" s="14">
        <f t="shared" si="61"/>
        <v>1150</v>
      </c>
      <c r="AC106" s="14"/>
      <c r="AD106" s="14"/>
      <c r="AE106" s="14">
        <f t="shared" si="62"/>
        <v>0</v>
      </c>
      <c r="AF106" s="14">
        <v>0</v>
      </c>
      <c r="AG106" s="14">
        <v>0</v>
      </c>
      <c r="AH106" s="14">
        <f t="shared" si="63"/>
        <v>0</v>
      </c>
      <c r="AI106" s="14"/>
      <c r="AJ106" s="14"/>
      <c r="AK106" s="14">
        <f t="shared" si="64"/>
        <v>0</v>
      </c>
      <c r="AL106" s="14"/>
      <c r="AM106" s="14"/>
      <c r="AN106" s="14">
        <f t="shared" si="65"/>
        <v>0</v>
      </c>
      <c r="AO106" s="14"/>
      <c r="AP106" s="14"/>
      <c r="AQ106" s="14">
        <f t="shared" si="66"/>
        <v>0</v>
      </c>
      <c r="AR106" s="16">
        <f t="shared" si="67"/>
        <v>1</v>
      </c>
      <c r="AS106" s="16">
        <f t="shared" si="67"/>
        <v>1150</v>
      </c>
      <c r="AT106" s="16">
        <f t="shared" si="68"/>
        <v>1150</v>
      </c>
      <c r="AU106" s="11"/>
      <c r="AV106" s="11"/>
      <c r="AW106" s="11"/>
      <c r="AX106" s="11"/>
      <c r="AY106" s="11"/>
      <c r="AZ106" s="11"/>
      <c r="BA106" s="11"/>
      <c r="BB106" s="11"/>
      <c r="BC106" s="11"/>
    </row>
    <row r="107" spans="1:55" hidden="1" x14ac:dyDescent="0.25">
      <c r="A107" s="19" t="s">
        <v>68</v>
      </c>
      <c r="B107" s="13">
        <v>0</v>
      </c>
      <c r="C107" s="13">
        <v>0</v>
      </c>
      <c r="D107" s="13">
        <f t="shared" si="53"/>
        <v>0</v>
      </c>
      <c r="E107" s="13">
        <v>0</v>
      </c>
      <c r="F107" s="13">
        <v>0</v>
      </c>
      <c r="G107" s="13">
        <f t="shared" si="54"/>
        <v>0</v>
      </c>
      <c r="H107" s="14">
        <v>0</v>
      </c>
      <c r="I107" s="14">
        <v>0</v>
      </c>
      <c r="J107" s="14">
        <f t="shared" si="55"/>
        <v>0</v>
      </c>
      <c r="K107" s="14">
        <v>0</v>
      </c>
      <c r="L107" s="14">
        <v>0</v>
      </c>
      <c r="M107" s="14">
        <f t="shared" si="56"/>
        <v>0</v>
      </c>
      <c r="N107" s="14"/>
      <c r="O107" s="14"/>
      <c r="P107" s="14">
        <f t="shared" si="57"/>
        <v>0</v>
      </c>
      <c r="Q107" s="14">
        <v>0</v>
      </c>
      <c r="R107" s="14">
        <v>0</v>
      </c>
      <c r="S107" s="14">
        <f t="shared" si="58"/>
        <v>0</v>
      </c>
      <c r="T107" s="14">
        <v>0</v>
      </c>
      <c r="U107" s="14">
        <v>0</v>
      </c>
      <c r="V107" s="14">
        <f t="shared" si="59"/>
        <v>0</v>
      </c>
      <c r="W107" s="14">
        <v>0</v>
      </c>
      <c r="X107" s="14">
        <v>0</v>
      </c>
      <c r="Y107" s="14">
        <f t="shared" si="60"/>
        <v>0</v>
      </c>
      <c r="Z107" s="14">
        <v>0</v>
      </c>
      <c r="AA107" s="14">
        <v>0</v>
      </c>
      <c r="AB107" s="14">
        <f t="shared" si="61"/>
        <v>0</v>
      </c>
      <c r="AC107" s="14">
        <v>1</v>
      </c>
      <c r="AD107" s="14">
        <v>800</v>
      </c>
      <c r="AE107" s="14">
        <f t="shared" si="62"/>
        <v>800</v>
      </c>
      <c r="AF107" s="14">
        <v>0</v>
      </c>
      <c r="AG107" s="14">
        <v>0</v>
      </c>
      <c r="AH107" s="14">
        <f t="shared" si="63"/>
        <v>0</v>
      </c>
      <c r="AI107" s="14"/>
      <c r="AJ107" s="14"/>
      <c r="AK107" s="14">
        <f t="shared" si="64"/>
        <v>0</v>
      </c>
      <c r="AL107" s="14"/>
      <c r="AM107" s="14"/>
      <c r="AN107" s="14">
        <f t="shared" si="65"/>
        <v>0</v>
      </c>
      <c r="AO107" s="14"/>
      <c r="AP107" s="14"/>
      <c r="AQ107" s="14">
        <f t="shared" si="66"/>
        <v>0</v>
      </c>
      <c r="AR107" s="16">
        <f t="shared" si="67"/>
        <v>1</v>
      </c>
      <c r="AS107" s="16">
        <f t="shared" si="67"/>
        <v>800</v>
      </c>
      <c r="AT107" s="16">
        <f t="shared" si="68"/>
        <v>800</v>
      </c>
      <c r="AU107" s="11"/>
      <c r="AV107" s="11"/>
      <c r="AW107" s="11"/>
      <c r="AX107" s="11"/>
      <c r="AY107" s="11"/>
      <c r="AZ107" s="11"/>
      <c r="BA107" s="11"/>
      <c r="BB107" s="11"/>
      <c r="BC107" s="11"/>
    </row>
    <row r="108" spans="1:55" hidden="1" x14ac:dyDescent="0.25">
      <c r="A108" s="19" t="s">
        <v>111</v>
      </c>
      <c r="B108" s="13">
        <v>0</v>
      </c>
      <c r="C108" s="13">
        <v>0</v>
      </c>
      <c r="D108" s="13">
        <f t="shared" si="53"/>
        <v>0</v>
      </c>
      <c r="E108" s="13">
        <v>0</v>
      </c>
      <c r="F108" s="13">
        <v>0</v>
      </c>
      <c r="G108" s="13">
        <f t="shared" si="54"/>
        <v>0</v>
      </c>
      <c r="H108" s="14">
        <v>0</v>
      </c>
      <c r="I108" s="14">
        <v>0</v>
      </c>
      <c r="J108" s="14">
        <f t="shared" si="55"/>
        <v>0</v>
      </c>
      <c r="K108" s="14">
        <v>0</v>
      </c>
      <c r="L108" s="14">
        <v>0</v>
      </c>
      <c r="M108" s="14">
        <f t="shared" si="56"/>
        <v>0</v>
      </c>
      <c r="N108" s="14"/>
      <c r="O108" s="14"/>
      <c r="P108" s="14">
        <f t="shared" si="57"/>
        <v>0</v>
      </c>
      <c r="Q108" s="14">
        <v>0</v>
      </c>
      <c r="R108" s="14">
        <v>0</v>
      </c>
      <c r="S108" s="14">
        <f t="shared" si="58"/>
        <v>0</v>
      </c>
      <c r="T108" s="14">
        <v>0</v>
      </c>
      <c r="U108" s="14">
        <v>0</v>
      </c>
      <c r="V108" s="14">
        <f t="shared" si="59"/>
        <v>0</v>
      </c>
      <c r="W108" s="14">
        <v>0</v>
      </c>
      <c r="X108" s="14">
        <v>0</v>
      </c>
      <c r="Y108" s="14">
        <f t="shared" si="60"/>
        <v>0</v>
      </c>
      <c r="Z108" s="14">
        <v>0</v>
      </c>
      <c r="AA108" s="14">
        <v>0</v>
      </c>
      <c r="AB108" s="14">
        <f t="shared" si="61"/>
        <v>0</v>
      </c>
      <c r="AC108" s="14"/>
      <c r="AD108" s="14"/>
      <c r="AE108" s="14">
        <f t="shared" si="62"/>
        <v>0</v>
      </c>
      <c r="AF108" s="14">
        <v>0</v>
      </c>
      <c r="AG108" s="14">
        <v>0</v>
      </c>
      <c r="AH108" s="14">
        <f t="shared" si="63"/>
        <v>0</v>
      </c>
      <c r="AI108" s="14"/>
      <c r="AJ108" s="14"/>
      <c r="AK108" s="14">
        <f t="shared" si="64"/>
        <v>0</v>
      </c>
      <c r="AL108" s="14"/>
      <c r="AM108" s="14"/>
      <c r="AN108" s="14">
        <f t="shared" si="65"/>
        <v>0</v>
      </c>
      <c r="AO108" s="14"/>
      <c r="AP108" s="14"/>
      <c r="AQ108" s="14">
        <f t="shared" si="66"/>
        <v>0</v>
      </c>
      <c r="AR108" s="16">
        <f t="shared" si="67"/>
        <v>0</v>
      </c>
      <c r="AS108" s="16">
        <f t="shared" si="67"/>
        <v>0</v>
      </c>
      <c r="AT108" s="16">
        <f t="shared" si="68"/>
        <v>0</v>
      </c>
      <c r="AU108" s="11"/>
      <c r="AV108" s="11"/>
      <c r="AW108" s="11"/>
      <c r="AX108" s="11"/>
      <c r="AY108" s="11"/>
      <c r="AZ108" s="11"/>
      <c r="BA108" s="11"/>
      <c r="BB108" s="11"/>
      <c r="BC108" s="11"/>
    </row>
    <row r="109" spans="1:55" hidden="1" x14ac:dyDescent="0.25">
      <c r="A109" s="19" t="s">
        <v>14</v>
      </c>
      <c r="B109" s="13">
        <v>4</v>
      </c>
      <c r="C109" s="13">
        <v>1510</v>
      </c>
      <c r="D109" s="13">
        <f t="shared" si="53"/>
        <v>377.5</v>
      </c>
      <c r="E109" s="13">
        <v>2</v>
      </c>
      <c r="F109" s="13">
        <v>860</v>
      </c>
      <c r="G109" s="13">
        <f t="shared" si="54"/>
        <v>430</v>
      </c>
      <c r="H109" s="14">
        <v>0</v>
      </c>
      <c r="I109" s="14">
        <v>0</v>
      </c>
      <c r="J109" s="14">
        <f t="shared" si="55"/>
        <v>0</v>
      </c>
      <c r="K109" s="14">
        <v>0</v>
      </c>
      <c r="L109" s="14">
        <v>0</v>
      </c>
      <c r="M109" s="14">
        <f t="shared" si="56"/>
        <v>0</v>
      </c>
      <c r="N109" s="14"/>
      <c r="O109" s="14"/>
      <c r="P109" s="14">
        <f t="shared" si="57"/>
        <v>0</v>
      </c>
      <c r="Q109" s="14">
        <v>0</v>
      </c>
      <c r="R109" s="14">
        <v>0</v>
      </c>
      <c r="S109" s="14">
        <f t="shared" si="58"/>
        <v>0</v>
      </c>
      <c r="T109" s="14">
        <v>0</v>
      </c>
      <c r="U109" s="14">
        <v>0</v>
      </c>
      <c r="V109" s="14">
        <f t="shared" si="59"/>
        <v>0</v>
      </c>
      <c r="W109" s="14">
        <v>0</v>
      </c>
      <c r="X109" s="14">
        <v>0</v>
      </c>
      <c r="Y109" s="14">
        <f t="shared" si="60"/>
        <v>0</v>
      </c>
      <c r="Z109" s="14">
        <v>1</v>
      </c>
      <c r="AA109" s="14">
        <v>950</v>
      </c>
      <c r="AB109" s="14">
        <f t="shared" si="61"/>
        <v>950</v>
      </c>
      <c r="AC109" s="14"/>
      <c r="AD109" s="14"/>
      <c r="AE109" s="14">
        <f t="shared" si="62"/>
        <v>0</v>
      </c>
      <c r="AF109" s="14">
        <v>0</v>
      </c>
      <c r="AG109" s="14">
        <v>0</v>
      </c>
      <c r="AH109" s="14">
        <f t="shared" si="63"/>
        <v>0</v>
      </c>
      <c r="AI109" s="14"/>
      <c r="AJ109" s="14"/>
      <c r="AK109" s="14">
        <f t="shared" si="64"/>
        <v>0</v>
      </c>
      <c r="AL109" s="14"/>
      <c r="AM109" s="14"/>
      <c r="AN109" s="14">
        <f t="shared" si="65"/>
        <v>0</v>
      </c>
      <c r="AO109" s="14"/>
      <c r="AP109" s="14"/>
      <c r="AQ109" s="14">
        <f t="shared" si="66"/>
        <v>0</v>
      </c>
      <c r="AR109" s="16">
        <f t="shared" si="67"/>
        <v>1</v>
      </c>
      <c r="AS109" s="16">
        <f t="shared" si="67"/>
        <v>950</v>
      </c>
      <c r="AT109" s="16">
        <f t="shared" si="68"/>
        <v>950</v>
      </c>
      <c r="AU109" s="11"/>
      <c r="AV109" s="11"/>
      <c r="AW109" s="11"/>
      <c r="AX109" s="11"/>
      <c r="AY109" s="11"/>
      <c r="AZ109" s="11"/>
      <c r="BA109" s="11"/>
      <c r="BB109" s="11"/>
      <c r="BC109" s="11"/>
    </row>
    <row r="110" spans="1:55" hidden="1" x14ac:dyDescent="0.25">
      <c r="A110" s="19" t="s">
        <v>71</v>
      </c>
      <c r="B110" s="13">
        <v>0</v>
      </c>
      <c r="C110" s="13">
        <v>0</v>
      </c>
      <c r="D110" s="13">
        <f t="shared" si="53"/>
        <v>0</v>
      </c>
      <c r="E110" s="13">
        <v>0</v>
      </c>
      <c r="F110" s="13">
        <v>0</v>
      </c>
      <c r="G110" s="13">
        <f t="shared" si="54"/>
        <v>0</v>
      </c>
      <c r="H110" s="14">
        <v>0</v>
      </c>
      <c r="I110" s="14">
        <v>0</v>
      </c>
      <c r="J110" s="14">
        <f t="shared" si="55"/>
        <v>0</v>
      </c>
      <c r="K110" s="14">
        <v>0</v>
      </c>
      <c r="L110" s="14">
        <v>0</v>
      </c>
      <c r="M110" s="14">
        <f t="shared" si="56"/>
        <v>0</v>
      </c>
      <c r="N110" s="14"/>
      <c r="O110" s="14"/>
      <c r="P110" s="14">
        <f t="shared" si="57"/>
        <v>0</v>
      </c>
      <c r="Q110" s="14">
        <v>0</v>
      </c>
      <c r="R110" s="14">
        <v>0</v>
      </c>
      <c r="S110" s="14">
        <f t="shared" si="58"/>
        <v>0</v>
      </c>
      <c r="T110" s="14">
        <v>0</v>
      </c>
      <c r="U110" s="14">
        <v>0</v>
      </c>
      <c r="V110" s="14">
        <f t="shared" si="59"/>
        <v>0</v>
      </c>
      <c r="W110" s="14">
        <v>0</v>
      </c>
      <c r="X110" s="14">
        <v>0</v>
      </c>
      <c r="Y110" s="14">
        <f t="shared" si="60"/>
        <v>0</v>
      </c>
      <c r="Z110" s="14">
        <v>0</v>
      </c>
      <c r="AA110" s="14">
        <v>0</v>
      </c>
      <c r="AB110" s="14">
        <f t="shared" si="61"/>
        <v>0</v>
      </c>
      <c r="AC110" s="14"/>
      <c r="AD110" s="14"/>
      <c r="AE110" s="14">
        <f t="shared" si="62"/>
        <v>0</v>
      </c>
      <c r="AF110" s="14">
        <v>0</v>
      </c>
      <c r="AG110" s="14">
        <v>0</v>
      </c>
      <c r="AH110" s="14">
        <f t="shared" si="63"/>
        <v>0</v>
      </c>
      <c r="AI110" s="14"/>
      <c r="AJ110" s="14"/>
      <c r="AK110" s="14">
        <f t="shared" si="64"/>
        <v>0</v>
      </c>
      <c r="AL110" s="14"/>
      <c r="AM110" s="14"/>
      <c r="AN110" s="14">
        <f t="shared" si="65"/>
        <v>0</v>
      </c>
      <c r="AO110" s="14"/>
      <c r="AP110" s="14"/>
      <c r="AQ110" s="14">
        <f t="shared" si="66"/>
        <v>0</v>
      </c>
      <c r="AR110" s="16">
        <f t="shared" si="67"/>
        <v>0</v>
      </c>
      <c r="AS110" s="16">
        <f t="shared" si="67"/>
        <v>0</v>
      </c>
      <c r="AT110" s="16">
        <f t="shared" si="68"/>
        <v>0</v>
      </c>
      <c r="AU110" s="11"/>
      <c r="AV110" s="11"/>
      <c r="AW110" s="11"/>
      <c r="AX110" s="11"/>
      <c r="AY110" s="11"/>
      <c r="AZ110" s="11"/>
      <c r="BA110" s="11"/>
      <c r="BB110" s="11"/>
      <c r="BC110" s="11"/>
    </row>
    <row r="111" spans="1:55" hidden="1" x14ac:dyDescent="0.25">
      <c r="A111" s="19" t="s">
        <v>73</v>
      </c>
      <c r="B111" s="13">
        <v>17</v>
      </c>
      <c r="C111" s="13">
        <v>14033</v>
      </c>
      <c r="D111" s="13">
        <f t="shared" si="53"/>
        <v>825.47058823529414</v>
      </c>
      <c r="E111" s="13">
        <v>8</v>
      </c>
      <c r="F111" s="13">
        <v>5061</v>
      </c>
      <c r="G111" s="13">
        <f t="shared" si="54"/>
        <v>632.625</v>
      </c>
      <c r="H111" s="14">
        <v>1</v>
      </c>
      <c r="I111" s="14">
        <v>460</v>
      </c>
      <c r="J111" s="14">
        <f t="shared" si="55"/>
        <v>460</v>
      </c>
      <c r="K111" s="14">
        <v>0</v>
      </c>
      <c r="L111" s="14">
        <v>0</v>
      </c>
      <c r="M111" s="14">
        <f t="shared" si="56"/>
        <v>0</v>
      </c>
      <c r="N111" s="14">
        <v>1</v>
      </c>
      <c r="O111" s="14">
        <v>550</v>
      </c>
      <c r="P111" s="14">
        <f t="shared" si="57"/>
        <v>550</v>
      </c>
      <c r="Q111" s="14">
        <v>0</v>
      </c>
      <c r="R111" s="14">
        <v>0</v>
      </c>
      <c r="S111" s="14">
        <f t="shared" si="58"/>
        <v>0</v>
      </c>
      <c r="T111" s="14">
        <v>1</v>
      </c>
      <c r="U111" s="14">
        <v>1075</v>
      </c>
      <c r="V111" s="14">
        <f t="shared" si="59"/>
        <v>1075</v>
      </c>
      <c r="W111" s="14">
        <v>0</v>
      </c>
      <c r="X111" s="14">
        <v>0</v>
      </c>
      <c r="Y111" s="14">
        <f t="shared" si="60"/>
        <v>0</v>
      </c>
      <c r="Z111" s="14">
        <v>0</v>
      </c>
      <c r="AA111" s="14">
        <v>0</v>
      </c>
      <c r="AB111" s="14">
        <f t="shared" si="61"/>
        <v>0</v>
      </c>
      <c r="AC111" s="14">
        <v>4</v>
      </c>
      <c r="AD111" s="14">
        <v>4400</v>
      </c>
      <c r="AE111" s="14">
        <f t="shared" si="62"/>
        <v>1100</v>
      </c>
      <c r="AF111" s="14">
        <v>6</v>
      </c>
      <c r="AG111" s="14">
        <v>6700</v>
      </c>
      <c r="AH111" s="14">
        <f t="shared" si="63"/>
        <v>1116.6666666666667</v>
      </c>
      <c r="AI111" s="14"/>
      <c r="AJ111" s="14"/>
      <c r="AK111" s="14">
        <f t="shared" si="64"/>
        <v>0</v>
      </c>
      <c r="AL111" s="14"/>
      <c r="AM111" s="14"/>
      <c r="AN111" s="14">
        <f t="shared" si="65"/>
        <v>0</v>
      </c>
      <c r="AO111" s="14"/>
      <c r="AP111" s="14"/>
      <c r="AQ111" s="14">
        <f t="shared" si="66"/>
        <v>0</v>
      </c>
      <c r="AR111" s="16">
        <f t="shared" si="67"/>
        <v>13</v>
      </c>
      <c r="AS111" s="16">
        <f t="shared" si="67"/>
        <v>13185</v>
      </c>
      <c r="AT111" s="16">
        <f t="shared" si="68"/>
        <v>1014.2307692307693</v>
      </c>
      <c r="AU111" s="11"/>
      <c r="AV111" s="11"/>
      <c r="AW111" s="11"/>
      <c r="AX111" s="11"/>
      <c r="AY111" s="11"/>
      <c r="AZ111" s="11"/>
      <c r="BA111" s="11"/>
      <c r="BB111" s="11"/>
      <c r="BC111" s="127">
        <f>(AH111-AE111)/AE111*100</f>
        <v>1.515151515151522</v>
      </c>
    </row>
    <row r="112" spans="1:55" hidden="1" x14ac:dyDescent="0.25">
      <c r="A112" s="19" t="s">
        <v>112</v>
      </c>
      <c r="B112" s="13">
        <v>4</v>
      </c>
      <c r="C112" s="13">
        <v>8400</v>
      </c>
      <c r="D112" s="13">
        <f t="shared" si="53"/>
        <v>2100</v>
      </c>
      <c r="E112" s="13">
        <v>0</v>
      </c>
      <c r="F112" s="13">
        <v>0</v>
      </c>
      <c r="G112" s="13">
        <f t="shared" si="54"/>
        <v>0</v>
      </c>
      <c r="H112" s="14">
        <v>0</v>
      </c>
      <c r="I112" s="14">
        <v>0</v>
      </c>
      <c r="J112" s="14">
        <f t="shared" si="55"/>
        <v>0</v>
      </c>
      <c r="K112" s="14">
        <v>0</v>
      </c>
      <c r="L112" s="14">
        <v>0</v>
      </c>
      <c r="M112" s="14">
        <f t="shared" si="56"/>
        <v>0</v>
      </c>
      <c r="N112" s="14"/>
      <c r="O112" s="14"/>
      <c r="P112" s="14">
        <f t="shared" si="57"/>
        <v>0</v>
      </c>
      <c r="Q112" s="14">
        <v>0</v>
      </c>
      <c r="R112" s="14">
        <v>0</v>
      </c>
      <c r="S112" s="14">
        <f t="shared" si="58"/>
        <v>0</v>
      </c>
      <c r="T112" s="14">
        <v>0</v>
      </c>
      <c r="U112" s="14">
        <v>0</v>
      </c>
      <c r="V112" s="14">
        <f t="shared" si="59"/>
        <v>0</v>
      </c>
      <c r="W112" s="14">
        <v>0</v>
      </c>
      <c r="X112" s="14">
        <v>0</v>
      </c>
      <c r="Y112" s="14">
        <f t="shared" si="60"/>
        <v>0</v>
      </c>
      <c r="Z112" s="14">
        <v>0</v>
      </c>
      <c r="AA112" s="14">
        <v>0</v>
      </c>
      <c r="AB112" s="14">
        <f t="shared" si="61"/>
        <v>0</v>
      </c>
      <c r="AC112" s="14"/>
      <c r="AD112" s="14"/>
      <c r="AE112" s="14">
        <f t="shared" si="62"/>
        <v>0</v>
      </c>
      <c r="AF112" s="14">
        <v>2</v>
      </c>
      <c r="AG112" s="14">
        <v>3570</v>
      </c>
      <c r="AH112" s="14">
        <f t="shared" si="63"/>
        <v>1785</v>
      </c>
      <c r="AI112" s="14"/>
      <c r="AJ112" s="14"/>
      <c r="AK112" s="14">
        <f t="shared" si="64"/>
        <v>0</v>
      </c>
      <c r="AL112" s="14"/>
      <c r="AM112" s="14"/>
      <c r="AN112" s="14">
        <f t="shared" si="65"/>
        <v>0</v>
      </c>
      <c r="AO112" s="14"/>
      <c r="AP112" s="14"/>
      <c r="AQ112" s="14">
        <f t="shared" si="66"/>
        <v>0</v>
      </c>
      <c r="AR112" s="16">
        <f t="shared" si="67"/>
        <v>2</v>
      </c>
      <c r="AS112" s="16">
        <f t="shared" si="67"/>
        <v>3570</v>
      </c>
      <c r="AT112" s="16">
        <f t="shared" si="68"/>
        <v>1785</v>
      </c>
      <c r="AU112" s="11"/>
      <c r="AV112" s="11"/>
      <c r="AW112" s="11"/>
      <c r="AX112" s="11"/>
      <c r="AY112" s="11"/>
      <c r="AZ112" s="11"/>
      <c r="BA112" s="11"/>
      <c r="BB112" s="11"/>
      <c r="BC112" s="11"/>
    </row>
    <row r="113" spans="1:55" hidden="1" x14ac:dyDescent="0.25">
      <c r="A113" s="19" t="s">
        <v>16</v>
      </c>
      <c r="B113" s="13">
        <v>8</v>
      </c>
      <c r="C113" s="13">
        <v>1600</v>
      </c>
      <c r="D113" s="13">
        <f t="shared" si="53"/>
        <v>200</v>
      </c>
      <c r="E113" s="13">
        <v>0</v>
      </c>
      <c r="F113" s="13">
        <v>0</v>
      </c>
      <c r="G113" s="13">
        <f t="shared" si="54"/>
        <v>0</v>
      </c>
      <c r="H113" s="14">
        <v>0</v>
      </c>
      <c r="I113" s="14">
        <v>0</v>
      </c>
      <c r="J113" s="14">
        <f t="shared" si="55"/>
        <v>0</v>
      </c>
      <c r="K113" s="14">
        <v>0</v>
      </c>
      <c r="L113" s="14">
        <v>0</v>
      </c>
      <c r="M113" s="14">
        <f t="shared" si="56"/>
        <v>0</v>
      </c>
      <c r="N113" s="14"/>
      <c r="O113" s="14"/>
      <c r="P113" s="14">
        <f t="shared" si="57"/>
        <v>0</v>
      </c>
      <c r="Q113" s="14">
        <v>0</v>
      </c>
      <c r="R113" s="14">
        <v>0</v>
      </c>
      <c r="S113" s="14">
        <f t="shared" si="58"/>
        <v>0</v>
      </c>
      <c r="T113" s="14">
        <v>0</v>
      </c>
      <c r="U113" s="14">
        <v>0</v>
      </c>
      <c r="V113" s="14">
        <f t="shared" si="59"/>
        <v>0</v>
      </c>
      <c r="W113" s="14">
        <v>0</v>
      </c>
      <c r="X113" s="14">
        <v>0</v>
      </c>
      <c r="Y113" s="14">
        <f t="shared" si="60"/>
        <v>0</v>
      </c>
      <c r="Z113" s="14">
        <v>0</v>
      </c>
      <c r="AA113" s="14">
        <v>0</v>
      </c>
      <c r="AB113" s="14">
        <f t="shared" si="61"/>
        <v>0</v>
      </c>
      <c r="AC113" s="14"/>
      <c r="AD113" s="14"/>
      <c r="AE113" s="14">
        <f t="shared" si="62"/>
        <v>0</v>
      </c>
      <c r="AF113" s="14">
        <v>0</v>
      </c>
      <c r="AG113" s="14">
        <v>0</v>
      </c>
      <c r="AH113" s="14">
        <f t="shared" si="63"/>
        <v>0</v>
      </c>
      <c r="AI113" s="14"/>
      <c r="AJ113" s="14"/>
      <c r="AK113" s="14">
        <f t="shared" si="64"/>
        <v>0</v>
      </c>
      <c r="AL113" s="14"/>
      <c r="AM113" s="14"/>
      <c r="AN113" s="14">
        <f t="shared" si="65"/>
        <v>0</v>
      </c>
      <c r="AO113" s="14"/>
      <c r="AP113" s="14"/>
      <c r="AQ113" s="14">
        <f t="shared" si="66"/>
        <v>0</v>
      </c>
      <c r="AR113" s="16">
        <f t="shared" si="67"/>
        <v>0</v>
      </c>
      <c r="AS113" s="16">
        <f t="shared" si="67"/>
        <v>0</v>
      </c>
      <c r="AT113" s="16">
        <f t="shared" si="68"/>
        <v>0</v>
      </c>
      <c r="AU113" s="11"/>
      <c r="AV113" s="11"/>
      <c r="AW113" s="11"/>
      <c r="AX113" s="11"/>
      <c r="AY113" s="11"/>
      <c r="AZ113" s="11"/>
      <c r="BA113" s="11"/>
      <c r="BB113" s="11"/>
      <c r="BC113" s="11"/>
    </row>
    <row r="114" spans="1:55" hidden="1" x14ac:dyDescent="0.25">
      <c r="A114" s="19" t="s">
        <v>74</v>
      </c>
      <c r="B114" s="13">
        <v>14</v>
      </c>
      <c r="C114" s="13">
        <v>8495</v>
      </c>
      <c r="D114" s="13">
        <f t="shared" si="53"/>
        <v>606.78571428571433</v>
      </c>
      <c r="E114" s="13">
        <v>0</v>
      </c>
      <c r="F114" s="13">
        <v>0</v>
      </c>
      <c r="G114" s="13">
        <f t="shared" si="54"/>
        <v>0</v>
      </c>
      <c r="H114" s="14">
        <v>0</v>
      </c>
      <c r="I114" s="14">
        <v>0</v>
      </c>
      <c r="J114" s="14">
        <f t="shared" si="55"/>
        <v>0</v>
      </c>
      <c r="K114" s="14">
        <v>0</v>
      </c>
      <c r="L114" s="14">
        <v>0</v>
      </c>
      <c r="M114" s="14">
        <f t="shared" si="56"/>
        <v>0</v>
      </c>
      <c r="N114" s="14"/>
      <c r="O114" s="14"/>
      <c r="P114" s="14">
        <f t="shared" si="57"/>
        <v>0</v>
      </c>
      <c r="Q114" s="14">
        <v>0</v>
      </c>
      <c r="R114" s="14">
        <v>0</v>
      </c>
      <c r="S114" s="14">
        <f t="shared" si="58"/>
        <v>0</v>
      </c>
      <c r="T114" s="14">
        <v>0</v>
      </c>
      <c r="U114" s="14">
        <v>0</v>
      </c>
      <c r="V114" s="14">
        <f t="shared" si="59"/>
        <v>0</v>
      </c>
      <c r="W114" s="14">
        <v>0</v>
      </c>
      <c r="X114" s="14">
        <v>0</v>
      </c>
      <c r="Y114" s="14">
        <f t="shared" si="60"/>
        <v>0</v>
      </c>
      <c r="Z114" s="14">
        <v>0</v>
      </c>
      <c r="AA114" s="14">
        <v>0</v>
      </c>
      <c r="AB114" s="14">
        <f t="shared" si="61"/>
        <v>0</v>
      </c>
      <c r="AC114" s="14"/>
      <c r="AD114" s="14"/>
      <c r="AE114" s="14">
        <f t="shared" si="62"/>
        <v>0</v>
      </c>
      <c r="AF114" s="14">
        <v>0</v>
      </c>
      <c r="AG114" s="14">
        <v>0</v>
      </c>
      <c r="AH114" s="14">
        <f t="shared" si="63"/>
        <v>0</v>
      </c>
      <c r="AI114" s="14"/>
      <c r="AJ114" s="14"/>
      <c r="AK114" s="14">
        <f t="shared" si="64"/>
        <v>0</v>
      </c>
      <c r="AL114" s="14"/>
      <c r="AM114" s="14"/>
      <c r="AN114" s="14">
        <f t="shared" si="65"/>
        <v>0</v>
      </c>
      <c r="AO114" s="14"/>
      <c r="AP114" s="14"/>
      <c r="AQ114" s="14">
        <f t="shared" si="66"/>
        <v>0</v>
      </c>
      <c r="AR114" s="16">
        <f t="shared" si="67"/>
        <v>0</v>
      </c>
      <c r="AS114" s="16">
        <f t="shared" si="67"/>
        <v>0</v>
      </c>
      <c r="AT114" s="16">
        <f t="shared" si="68"/>
        <v>0</v>
      </c>
      <c r="AU114" s="11"/>
      <c r="AV114" s="11"/>
      <c r="AW114" s="11"/>
      <c r="AX114" s="11"/>
      <c r="AY114" s="11"/>
      <c r="AZ114" s="11"/>
      <c r="BA114" s="11"/>
      <c r="BB114" s="11"/>
      <c r="BC114" s="11"/>
    </row>
    <row r="115" spans="1:55" hidden="1" x14ac:dyDescent="0.25">
      <c r="A115" s="19" t="s">
        <v>75</v>
      </c>
      <c r="B115" s="13">
        <v>2</v>
      </c>
      <c r="C115" s="13">
        <v>200</v>
      </c>
      <c r="D115" s="13">
        <f t="shared" si="53"/>
        <v>100</v>
      </c>
      <c r="E115" s="13">
        <v>1</v>
      </c>
      <c r="F115" s="13">
        <v>50</v>
      </c>
      <c r="G115" s="13">
        <f t="shared" si="54"/>
        <v>50</v>
      </c>
      <c r="H115" s="14">
        <v>0</v>
      </c>
      <c r="I115" s="14">
        <v>0</v>
      </c>
      <c r="J115" s="14">
        <f t="shared" si="55"/>
        <v>0</v>
      </c>
      <c r="K115" s="14">
        <v>0</v>
      </c>
      <c r="L115" s="14">
        <v>0</v>
      </c>
      <c r="M115" s="14">
        <f t="shared" si="56"/>
        <v>0</v>
      </c>
      <c r="N115" s="14"/>
      <c r="O115" s="14"/>
      <c r="P115" s="14">
        <f t="shared" si="57"/>
        <v>0</v>
      </c>
      <c r="Q115" s="14">
        <v>0</v>
      </c>
      <c r="R115" s="14">
        <v>0</v>
      </c>
      <c r="S115" s="14">
        <f t="shared" si="58"/>
        <v>0</v>
      </c>
      <c r="T115" s="14">
        <v>1</v>
      </c>
      <c r="U115" s="14">
        <v>50</v>
      </c>
      <c r="V115" s="14">
        <f t="shared" si="59"/>
        <v>50</v>
      </c>
      <c r="W115" s="14">
        <v>0</v>
      </c>
      <c r="X115" s="14">
        <v>0</v>
      </c>
      <c r="Y115" s="14">
        <f t="shared" si="60"/>
        <v>0</v>
      </c>
      <c r="Z115" s="14">
        <v>0</v>
      </c>
      <c r="AA115" s="14">
        <v>0</v>
      </c>
      <c r="AB115" s="14">
        <f t="shared" si="61"/>
        <v>0</v>
      </c>
      <c r="AC115" s="14"/>
      <c r="AD115" s="14"/>
      <c r="AE115" s="14">
        <f t="shared" si="62"/>
        <v>0</v>
      </c>
      <c r="AF115" s="14">
        <v>0</v>
      </c>
      <c r="AG115" s="14">
        <v>0</v>
      </c>
      <c r="AH115" s="14">
        <f t="shared" si="63"/>
        <v>0</v>
      </c>
      <c r="AI115" s="14"/>
      <c r="AJ115" s="14"/>
      <c r="AK115" s="14">
        <f t="shared" si="64"/>
        <v>0</v>
      </c>
      <c r="AL115" s="14"/>
      <c r="AM115" s="14"/>
      <c r="AN115" s="14">
        <f t="shared" si="65"/>
        <v>0</v>
      </c>
      <c r="AO115" s="14"/>
      <c r="AP115" s="14"/>
      <c r="AQ115" s="14">
        <f t="shared" si="66"/>
        <v>0</v>
      </c>
      <c r="AR115" s="16">
        <f t="shared" si="67"/>
        <v>1</v>
      </c>
      <c r="AS115" s="16">
        <f t="shared" si="67"/>
        <v>50</v>
      </c>
      <c r="AT115" s="16">
        <f t="shared" si="68"/>
        <v>50</v>
      </c>
      <c r="AU115" s="11"/>
      <c r="AV115" s="11"/>
      <c r="AW115" s="11"/>
      <c r="AX115" s="11"/>
      <c r="AY115" s="11"/>
      <c r="AZ115" s="11"/>
      <c r="BA115" s="11"/>
      <c r="BB115" s="11"/>
      <c r="BC115" s="11"/>
    </row>
    <row r="116" spans="1:55" hidden="1" x14ac:dyDescent="0.25">
      <c r="A116" s="19" t="s">
        <v>113</v>
      </c>
      <c r="B116" s="13">
        <v>0</v>
      </c>
      <c r="C116" s="13">
        <v>0</v>
      </c>
      <c r="D116" s="13">
        <f t="shared" si="53"/>
        <v>0</v>
      </c>
      <c r="E116" s="13">
        <v>0</v>
      </c>
      <c r="F116" s="13">
        <v>0</v>
      </c>
      <c r="G116" s="13">
        <f t="shared" si="54"/>
        <v>0</v>
      </c>
      <c r="H116" s="14">
        <v>0</v>
      </c>
      <c r="I116" s="14">
        <v>0</v>
      </c>
      <c r="J116" s="14">
        <f t="shared" si="55"/>
        <v>0</v>
      </c>
      <c r="K116" s="14">
        <v>0</v>
      </c>
      <c r="L116" s="14">
        <v>0</v>
      </c>
      <c r="M116" s="14">
        <f t="shared" si="56"/>
        <v>0</v>
      </c>
      <c r="N116" s="14"/>
      <c r="O116" s="14"/>
      <c r="P116" s="14">
        <f t="shared" si="57"/>
        <v>0</v>
      </c>
      <c r="Q116" s="14">
        <v>0</v>
      </c>
      <c r="R116" s="14">
        <v>0</v>
      </c>
      <c r="S116" s="14">
        <f t="shared" si="58"/>
        <v>0</v>
      </c>
      <c r="T116" s="14">
        <v>0</v>
      </c>
      <c r="U116" s="14">
        <v>0</v>
      </c>
      <c r="V116" s="14">
        <f t="shared" si="59"/>
        <v>0</v>
      </c>
      <c r="W116" s="14">
        <v>0</v>
      </c>
      <c r="X116" s="14">
        <v>0</v>
      </c>
      <c r="Y116" s="14">
        <f t="shared" si="60"/>
        <v>0</v>
      </c>
      <c r="Z116" s="14">
        <v>0</v>
      </c>
      <c r="AA116" s="14">
        <v>0</v>
      </c>
      <c r="AB116" s="14">
        <f t="shared" si="61"/>
        <v>0</v>
      </c>
      <c r="AC116" s="14"/>
      <c r="AD116" s="14"/>
      <c r="AE116" s="14">
        <f t="shared" si="62"/>
        <v>0</v>
      </c>
      <c r="AF116" s="14">
        <v>0</v>
      </c>
      <c r="AG116" s="14">
        <v>0</v>
      </c>
      <c r="AH116" s="14">
        <f t="shared" si="63"/>
        <v>0</v>
      </c>
      <c r="AI116" s="14"/>
      <c r="AJ116" s="14"/>
      <c r="AK116" s="14">
        <f t="shared" si="64"/>
        <v>0</v>
      </c>
      <c r="AL116" s="14"/>
      <c r="AM116" s="14"/>
      <c r="AN116" s="14">
        <f t="shared" si="65"/>
        <v>0</v>
      </c>
      <c r="AO116" s="14"/>
      <c r="AP116" s="14"/>
      <c r="AQ116" s="14">
        <f t="shared" si="66"/>
        <v>0</v>
      </c>
      <c r="AR116" s="16">
        <f t="shared" si="67"/>
        <v>0</v>
      </c>
      <c r="AS116" s="16">
        <f t="shared" si="67"/>
        <v>0</v>
      </c>
      <c r="AT116" s="16">
        <f t="shared" si="68"/>
        <v>0</v>
      </c>
      <c r="AU116" s="11"/>
      <c r="AV116" s="11"/>
      <c r="AW116" s="11"/>
      <c r="AX116" s="11"/>
      <c r="AY116" s="11"/>
      <c r="AZ116" s="11"/>
      <c r="BA116" s="11"/>
      <c r="BB116" s="11"/>
      <c r="BC116" s="11"/>
    </row>
    <row r="117" spans="1:55" hidden="1" x14ac:dyDescent="0.25">
      <c r="A117" s="19" t="s">
        <v>114</v>
      </c>
      <c r="B117" s="13">
        <v>14</v>
      </c>
      <c r="C117" s="13">
        <v>58100</v>
      </c>
      <c r="D117" s="13">
        <f t="shared" si="53"/>
        <v>4150</v>
      </c>
      <c r="E117" s="13">
        <v>0</v>
      </c>
      <c r="F117" s="13">
        <v>0</v>
      </c>
      <c r="G117" s="13">
        <f t="shared" si="54"/>
        <v>0</v>
      </c>
      <c r="H117" s="14">
        <v>0</v>
      </c>
      <c r="I117" s="14">
        <v>0</v>
      </c>
      <c r="J117" s="14">
        <f t="shared" si="55"/>
        <v>0</v>
      </c>
      <c r="K117" s="14">
        <v>0</v>
      </c>
      <c r="L117" s="14">
        <v>0</v>
      </c>
      <c r="M117" s="14">
        <f t="shared" si="56"/>
        <v>0</v>
      </c>
      <c r="N117" s="14"/>
      <c r="O117" s="14"/>
      <c r="P117" s="14">
        <f t="shared" si="57"/>
        <v>0</v>
      </c>
      <c r="Q117" s="14">
        <v>0</v>
      </c>
      <c r="R117" s="14">
        <v>0</v>
      </c>
      <c r="S117" s="14">
        <f t="shared" si="58"/>
        <v>0</v>
      </c>
      <c r="T117" s="14">
        <v>0</v>
      </c>
      <c r="U117" s="14">
        <v>0</v>
      </c>
      <c r="V117" s="14">
        <f t="shared" si="59"/>
        <v>0</v>
      </c>
      <c r="W117" s="14">
        <v>0</v>
      </c>
      <c r="X117" s="14">
        <v>0</v>
      </c>
      <c r="Y117" s="14">
        <f t="shared" si="60"/>
        <v>0</v>
      </c>
      <c r="Z117" s="14">
        <v>0</v>
      </c>
      <c r="AA117" s="14">
        <v>0</v>
      </c>
      <c r="AB117" s="14">
        <f t="shared" si="61"/>
        <v>0</v>
      </c>
      <c r="AC117" s="14"/>
      <c r="AD117" s="14"/>
      <c r="AE117" s="14">
        <f t="shared" si="62"/>
        <v>0</v>
      </c>
      <c r="AF117" s="14">
        <v>0</v>
      </c>
      <c r="AG117" s="14">
        <v>0</v>
      </c>
      <c r="AH117" s="14">
        <f t="shared" si="63"/>
        <v>0</v>
      </c>
      <c r="AI117" s="14"/>
      <c r="AJ117" s="14"/>
      <c r="AK117" s="14">
        <f t="shared" si="64"/>
        <v>0</v>
      </c>
      <c r="AL117" s="14"/>
      <c r="AM117" s="14"/>
      <c r="AN117" s="14">
        <f t="shared" si="65"/>
        <v>0</v>
      </c>
      <c r="AO117" s="14"/>
      <c r="AP117" s="14"/>
      <c r="AQ117" s="14">
        <f t="shared" si="66"/>
        <v>0</v>
      </c>
      <c r="AR117" s="16">
        <f t="shared" si="67"/>
        <v>0</v>
      </c>
      <c r="AS117" s="16">
        <f t="shared" si="67"/>
        <v>0</v>
      </c>
      <c r="AT117" s="16">
        <f t="shared" si="68"/>
        <v>0</v>
      </c>
      <c r="AU117" s="11"/>
      <c r="AV117" s="11"/>
      <c r="AW117" s="11"/>
      <c r="AX117" s="11"/>
      <c r="AY117" s="11"/>
      <c r="AZ117" s="11"/>
      <c r="BA117" s="11"/>
      <c r="BB117" s="11"/>
      <c r="BC117" s="11"/>
    </row>
    <row r="118" spans="1:55" x14ac:dyDescent="0.25">
      <c r="A118" s="19" t="s">
        <v>115</v>
      </c>
      <c r="B118" s="13">
        <v>26</v>
      </c>
      <c r="C118" s="13">
        <v>37637</v>
      </c>
      <c r="D118" s="13">
        <f t="shared" si="53"/>
        <v>1447.5769230769231</v>
      </c>
      <c r="E118" s="13">
        <v>11</v>
      </c>
      <c r="F118" s="13">
        <v>13675</v>
      </c>
      <c r="G118" s="13">
        <f t="shared" si="54"/>
        <v>1243.1818181818182</v>
      </c>
      <c r="H118" s="14">
        <v>4</v>
      </c>
      <c r="I118" s="14">
        <v>4544</v>
      </c>
      <c r="J118" s="14">
        <f t="shared" si="55"/>
        <v>1136</v>
      </c>
      <c r="K118" s="14">
        <v>0</v>
      </c>
      <c r="L118" s="14">
        <v>0</v>
      </c>
      <c r="M118" s="14">
        <f t="shared" si="56"/>
        <v>0</v>
      </c>
      <c r="N118" s="14"/>
      <c r="O118" s="14"/>
      <c r="P118" s="14">
        <f t="shared" si="57"/>
        <v>0</v>
      </c>
      <c r="Q118" s="14">
        <v>2</v>
      </c>
      <c r="R118" s="14">
        <v>1926</v>
      </c>
      <c r="S118" s="14">
        <f t="shared" si="58"/>
        <v>963</v>
      </c>
      <c r="T118" s="14">
        <v>2</v>
      </c>
      <c r="U118" s="14">
        <v>1926</v>
      </c>
      <c r="V118" s="14">
        <f t="shared" si="59"/>
        <v>963</v>
      </c>
      <c r="W118" s="14">
        <v>3</v>
      </c>
      <c r="X118" s="14">
        <v>4450</v>
      </c>
      <c r="Y118" s="14">
        <f t="shared" si="60"/>
        <v>1483.3333333333333</v>
      </c>
      <c r="Z118" s="14">
        <v>1</v>
      </c>
      <c r="AA118" s="14">
        <v>1650</v>
      </c>
      <c r="AB118" s="14">
        <f t="shared" si="61"/>
        <v>1650</v>
      </c>
      <c r="AC118" s="14">
        <v>3</v>
      </c>
      <c r="AD118" s="14">
        <v>5250</v>
      </c>
      <c r="AE118" s="14">
        <f t="shared" si="62"/>
        <v>1750</v>
      </c>
      <c r="AF118" s="14">
        <v>2</v>
      </c>
      <c r="AG118" s="14">
        <v>3260</v>
      </c>
      <c r="AH118" s="14">
        <f t="shared" si="63"/>
        <v>1630</v>
      </c>
      <c r="AI118" s="14"/>
      <c r="AJ118" s="14"/>
      <c r="AK118" s="14">
        <f t="shared" si="64"/>
        <v>0</v>
      </c>
      <c r="AL118" s="14"/>
      <c r="AM118" s="14"/>
      <c r="AN118" s="14">
        <f t="shared" si="65"/>
        <v>0</v>
      </c>
      <c r="AO118" s="14"/>
      <c r="AP118" s="14"/>
      <c r="AQ118" s="14">
        <f t="shared" si="66"/>
        <v>0</v>
      </c>
      <c r="AR118" s="16">
        <f t="shared" si="67"/>
        <v>17</v>
      </c>
      <c r="AS118" s="16">
        <f t="shared" si="67"/>
        <v>23006</v>
      </c>
      <c r="AT118" s="16">
        <f t="shared" si="68"/>
        <v>1353.2941176470588</v>
      </c>
      <c r="AU118" s="11"/>
      <c r="AV118" s="11"/>
      <c r="AW118" s="11"/>
      <c r="AX118" s="11"/>
      <c r="AY118" s="127"/>
      <c r="AZ118" s="127">
        <f>(Y118-V118)/V118*100</f>
        <v>54.0325372101073</v>
      </c>
      <c r="BA118" s="127">
        <f>(AB118-Y118)/Y118*100</f>
        <v>11.23595505617978</v>
      </c>
      <c r="BB118" s="127">
        <f>(AE118-AB118)/AB118*100</f>
        <v>6.0606060606060606</v>
      </c>
      <c r="BC118" s="127">
        <f t="shared" ref="BC118" si="69">(AH118-AE118)/AE118*100</f>
        <v>-6.8571428571428577</v>
      </c>
    </row>
    <row r="119" spans="1:55" hidden="1" x14ac:dyDescent="0.25">
      <c r="A119" s="19" t="s">
        <v>116</v>
      </c>
      <c r="B119" s="13">
        <v>0</v>
      </c>
      <c r="C119" s="13">
        <v>0</v>
      </c>
      <c r="D119" s="13">
        <f t="shared" si="53"/>
        <v>0</v>
      </c>
      <c r="E119" s="13">
        <v>0</v>
      </c>
      <c r="F119" s="13">
        <v>0</v>
      </c>
      <c r="G119" s="13">
        <f t="shared" si="54"/>
        <v>0</v>
      </c>
      <c r="H119" s="14">
        <v>0</v>
      </c>
      <c r="I119" s="14">
        <v>0</v>
      </c>
      <c r="J119" s="14">
        <f t="shared" si="55"/>
        <v>0</v>
      </c>
      <c r="K119" s="14">
        <v>2</v>
      </c>
      <c r="L119" s="14">
        <v>2284</v>
      </c>
      <c r="M119" s="14">
        <f t="shared" si="56"/>
        <v>1142</v>
      </c>
      <c r="N119" s="14"/>
      <c r="O119" s="14"/>
      <c r="P119" s="14">
        <f t="shared" si="57"/>
        <v>0</v>
      </c>
      <c r="Q119" s="14">
        <v>0</v>
      </c>
      <c r="R119" s="14">
        <v>0</v>
      </c>
      <c r="S119" s="14">
        <f t="shared" si="58"/>
        <v>0</v>
      </c>
      <c r="T119" s="14">
        <v>0</v>
      </c>
      <c r="U119" s="14">
        <v>0</v>
      </c>
      <c r="V119" s="14">
        <f t="shared" si="59"/>
        <v>0</v>
      </c>
      <c r="W119" s="14">
        <v>0</v>
      </c>
      <c r="X119" s="14">
        <v>0</v>
      </c>
      <c r="Y119" s="14">
        <f t="shared" si="60"/>
        <v>0</v>
      </c>
      <c r="Z119" s="14">
        <v>0</v>
      </c>
      <c r="AA119" s="14">
        <v>0</v>
      </c>
      <c r="AB119" s="14">
        <f t="shared" si="61"/>
        <v>0</v>
      </c>
      <c r="AC119" s="14">
        <v>5</v>
      </c>
      <c r="AD119" s="14">
        <v>5835</v>
      </c>
      <c r="AE119" s="14">
        <f t="shared" si="62"/>
        <v>1167</v>
      </c>
      <c r="AF119" s="14">
        <v>4</v>
      </c>
      <c r="AG119" s="14">
        <v>4668</v>
      </c>
      <c r="AH119" s="14">
        <f t="shared" si="63"/>
        <v>1167</v>
      </c>
      <c r="AI119" s="14"/>
      <c r="AJ119" s="14"/>
      <c r="AK119" s="14">
        <f t="shared" si="64"/>
        <v>0</v>
      </c>
      <c r="AL119" s="14"/>
      <c r="AM119" s="14"/>
      <c r="AN119" s="14">
        <f t="shared" si="65"/>
        <v>0</v>
      </c>
      <c r="AO119" s="14"/>
      <c r="AP119" s="14"/>
      <c r="AQ119" s="14">
        <f t="shared" si="66"/>
        <v>0</v>
      </c>
      <c r="AR119" s="16">
        <f t="shared" si="67"/>
        <v>11</v>
      </c>
      <c r="AS119" s="16">
        <f t="shared" si="67"/>
        <v>12787</v>
      </c>
      <c r="AT119" s="16">
        <f t="shared" si="68"/>
        <v>1162.4545454545455</v>
      </c>
      <c r="AU119" s="11"/>
      <c r="AV119" s="11"/>
      <c r="AW119" s="11"/>
      <c r="AX119" s="11"/>
      <c r="AY119" s="11"/>
      <c r="AZ119" s="11"/>
      <c r="BA119" s="11"/>
      <c r="BB119" s="11"/>
      <c r="BC119" s="127"/>
    </row>
    <row r="120" spans="1:55" hidden="1" x14ac:dyDescent="0.25">
      <c r="A120" s="19" t="s">
        <v>117</v>
      </c>
      <c r="B120" s="13">
        <v>20</v>
      </c>
      <c r="C120" s="13">
        <v>58034</v>
      </c>
      <c r="D120" s="13">
        <f t="shared" si="53"/>
        <v>2901.7</v>
      </c>
      <c r="E120" s="13">
        <v>4</v>
      </c>
      <c r="F120" s="13">
        <v>9272</v>
      </c>
      <c r="G120" s="13">
        <f t="shared" si="54"/>
        <v>2318</v>
      </c>
      <c r="H120" s="14">
        <v>0</v>
      </c>
      <c r="I120" s="14">
        <v>0</v>
      </c>
      <c r="J120" s="14">
        <f t="shared" si="55"/>
        <v>0</v>
      </c>
      <c r="K120" s="14">
        <v>1</v>
      </c>
      <c r="L120" s="14">
        <v>2031</v>
      </c>
      <c r="M120" s="14">
        <f t="shared" si="56"/>
        <v>2031</v>
      </c>
      <c r="N120" s="14">
        <v>3</v>
      </c>
      <c r="O120" s="14">
        <v>5450</v>
      </c>
      <c r="P120" s="14">
        <f t="shared" si="57"/>
        <v>1816.6666666666667</v>
      </c>
      <c r="Q120" s="14">
        <v>2</v>
      </c>
      <c r="R120" s="14">
        <v>3300</v>
      </c>
      <c r="S120" s="14">
        <f t="shared" si="58"/>
        <v>1650</v>
      </c>
      <c r="T120" s="14">
        <v>7</v>
      </c>
      <c r="U120" s="14">
        <v>13575</v>
      </c>
      <c r="V120" s="14">
        <f t="shared" si="59"/>
        <v>1939.2857142857142</v>
      </c>
      <c r="W120" s="14">
        <v>4</v>
      </c>
      <c r="X120" s="14">
        <v>8635</v>
      </c>
      <c r="Y120" s="14">
        <f t="shared" si="60"/>
        <v>2158.75</v>
      </c>
      <c r="Z120" s="14">
        <v>4</v>
      </c>
      <c r="AA120" s="14">
        <v>10180</v>
      </c>
      <c r="AB120" s="14">
        <f t="shared" si="61"/>
        <v>2545</v>
      </c>
      <c r="AC120" s="14"/>
      <c r="AD120" s="14"/>
      <c r="AE120" s="14">
        <f t="shared" si="62"/>
        <v>0</v>
      </c>
      <c r="AF120" s="14">
        <v>0</v>
      </c>
      <c r="AG120" s="14">
        <v>0</v>
      </c>
      <c r="AH120" s="14">
        <f t="shared" si="63"/>
        <v>0</v>
      </c>
      <c r="AI120" s="14"/>
      <c r="AJ120" s="14"/>
      <c r="AK120" s="14">
        <f t="shared" si="64"/>
        <v>0</v>
      </c>
      <c r="AL120" s="14"/>
      <c r="AM120" s="14"/>
      <c r="AN120" s="14">
        <f t="shared" si="65"/>
        <v>0</v>
      </c>
      <c r="AO120" s="14"/>
      <c r="AP120" s="14"/>
      <c r="AQ120" s="14">
        <f t="shared" si="66"/>
        <v>0</v>
      </c>
      <c r="AR120" s="16">
        <f t="shared" si="67"/>
        <v>21</v>
      </c>
      <c r="AS120" s="16">
        <f t="shared" si="67"/>
        <v>43171</v>
      </c>
      <c r="AT120" s="16">
        <f t="shared" si="68"/>
        <v>2055.7619047619046</v>
      </c>
      <c r="AU120" s="11"/>
      <c r="AV120" s="11"/>
      <c r="AW120" s="128">
        <f t="shared" ref="AW120:AW121" si="70">(P120-M120)/M120*100</f>
        <v>-10.553093714098141</v>
      </c>
      <c r="AX120" s="127">
        <f t="shared" ref="AX120:AX121" si="71">(S120-P120)/P120*100</f>
        <v>-9.1743119266055082</v>
      </c>
      <c r="AY120" s="127">
        <f t="shared" ref="AY120:AY121" si="72">(V120-S120)/S120*100</f>
        <v>17.532467532467528</v>
      </c>
      <c r="AZ120" s="127">
        <f t="shared" ref="AZ120:AZ121" si="73">(Y120-V120)/V120*100</f>
        <v>11.316758747697978</v>
      </c>
      <c r="BA120" s="127">
        <f t="shared" ref="BA120:BA121" si="74">(AB120-Y120)/Y120*100</f>
        <v>17.892298784018529</v>
      </c>
      <c r="BB120" s="11"/>
      <c r="BC120" s="11"/>
    </row>
    <row r="121" spans="1:55" hidden="1" x14ac:dyDescent="0.25">
      <c r="A121" s="19" t="s">
        <v>118</v>
      </c>
      <c r="B121" s="13">
        <v>35</v>
      </c>
      <c r="C121" s="13">
        <v>98992</v>
      </c>
      <c r="D121" s="13">
        <f t="shared" si="53"/>
        <v>2828.3428571428572</v>
      </c>
      <c r="E121" s="13">
        <v>4</v>
      </c>
      <c r="F121" s="13">
        <v>9400</v>
      </c>
      <c r="G121" s="13">
        <f t="shared" si="54"/>
        <v>2350</v>
      </c>
      <c r="H121" s="14">
        <v>4</v>
      </c>
      <c r="I121" s="14">
        <v>7920</v>
      </c>
      <c r="J121" s="14">
        <f t="shared" si="55"/>
        <v>1980</v>
      </c>
      <c r="K121" s="14">
        <v>2</v>
      </c>
      <c r="L121" s="14">
        <v>3650</v>
      </c>
      <c r="M121" s="14">
        <f t="shared" si="56"/>
        <v>1825</v>
      </c>
      <c r="N121" s="14">
        <v>1</v>
      </c>
      <c r="O121" s="14">
        <v>1750</v>
      </c>
      <c r="P121" s="14">
        <f t="shared" si="57"/>
        <v>1750</v>
      </c>
      <c r="Q121" s="14">
        <v>2</v>
      </c>
      <c r="R121" s="14">
        <v>3332</v>
      </c>
      <c r="S121" s="14">
        <f t="shared" si="58"/>
        <v>1666</v>
      </c>
      <c r="T121" s="14">
        <v>3</v>
      </c>
      <c r="U121" s="14">
        <v>5064</v>
      </c>
      <c r="V121" s="14">
        <f t="shared" si="59"/>
        <v>1688</v>
      </c>
      <c r="W121" s="14">
        <v>2</v>
      </c>
      <c r="X121" s="14">
        <v>3436</v>
      </c>
      <c r="Y121" s="14">
        <f t="shared" si="60"/>
        <v>1718</v>
      </c>
      <c r="Z121" s="14">
        <v>1</v>
      </c>
      <c r="AA121" s="14">
        <v>1750</v>
      </c>
      <c r="AB121" s="14">
        <f t="shared" si="61"/>
        <v>1750</v>
      </c>
      <c r="AC121" s="14">
        <v>1</v>
      </c>
      <c r="AD121" s="14">
        <v>1750</v>
      </c>
      <c r="AE121" s="14">
        <f t="shared" si="62"/>
        <v>1750</v>
      </c>
      <c r="AF121" s="14">
        <v>5</v>
      </c>
      <c r="AG121" s="14">
        <f>6600+1350</f>
        <v>7950</v>
      </c>
      <c r="AH121" s="14">
        <f t="shared" si="63"/>
        <v>1590</v>
      </c>
      <c r="AI121" s="14"/>
      <c r="AJ121" s="14"/>
      <c r="AK121" s="14">
        <f t="shared" si="64"/>
        <v>0</v>
      </c>
      <c r="AL121" s="14"/>
      <c r="AM121" s="14"/>
      <c r="AN121" s="14">
        <f t="shared" si="65"/>
        <v>0</v>
      </c>
      <c r="AO121" s="14"/>
      <c r="AP121" s="14"/>
      <c r="AQ121" s="14">
        <f t="shared" si="66"/>
        <v>0</v>
      </c>
      <c r="AR121" s="16">
        <f t="shared" si="67"/>
        <v>21</v>
      </c>
      <c r="AS121" s="16">
        <f t="shared" si="67"/>
        <v>36602</v>
      </c>
      <c r="AT121" s="16">
        <f t="shared" si="68"/>
        <v>1742.952380952381</v>
      </c>
      <c r="AU121" s="11"/>
      <c r="AV121" s="127">
        <f>(M121-J121)/J121*100</f>
        <v>-7.8282828282828287</v>
      </c>
      <c r="AW121" s="128">
        <f t="shared" si="70"/>
        <v>-4.10958904109589</v>
      </c>
      <c r="AX121" s="127">
        <f t="shared" si="71"/>
        <v>-4.8</v>
      </c>
      <c r="AY121" s="127">
        <f t="shared" si="72"/>
        <v>1.3205282112845138</v>
      </c>
      <c r="AZ121" s="127">
        <f t="shared" si="73"/>
        <v>1.7772511848341233</v>
      </c>
      <c r="BA121" s="127">
        <f t="shared" si="74"/>
        <v>1.8626309662398137</v>
      </c>
      <c r="BB121" s="127"/>
      <c r="BC121" s="127">
        <f>(AH121-AE121)/AE121*100</f>
        <v>-9.1428571428571423</v>
      </c>
    </row>
    <row r="122" spans="1:55" hidden="1" x14ac:dyDescent="0.25">
      <c r="A122" s="19" t="s">
        <v>119</v>
      </c>
      <c r="B122" s="13">
        <v>47</v>
      </c>
      <c r="C122" s="13">
        <v>35485</v>
      </c>
      <c r="D122" s="13">
        <f t="shared" si="53"/>
        <v>755</v>
      </c>
      <c r="E122" s="13">
        <v>7</v>
      </c>
      <c r="F122" s="13">
        <v>2906</v>
      </c>
      <c r="G122" s="13">
        <f t="shared" si="54"/>
        <v>415.14285714285717</v>
      </c>
      <c r="H122" s="14">
        <v>3</v>
      </c>
      <c r="I122" s="14">
        <v>1162</v>
      </c>
      <c r="J122" s="14">
        <f t="shared" si="55"/>
        <v>387.33333333333331</v>
      </c>
      <c r="K122" s="14">
        <v>0</v>
      </c>
      <c r="L122" s="14">
        <v>0</v>
      </c>
      <c r="M122" s="14">
        <f t="shared" si="56"/>
        <v>0</v>
      </c>
      <c r="N122" s="14"/>
      <c r="O122" s="14"/>
      <c r="P122" s="14">
        <f t="shared" si="57"/>
        <v>0</v>
      </c>
      <c r="Q122" s="14">
        <v>0</v>
      </c>
      <c r="R122" s="14">
        <v>0</v>
      </c>
      <c r="S122" s="14">
        <f t="shared" si="58"/>
        <v>0</v>
      </c>
      <c r="T122" s="14">
        <v>0</v>
      </c>
      <c r="U122" s="14">
        <v>0</v>
      </c>
      <c r="V122" s="14">
        <f t="shared" si="59"/>
        <v>0</v>
      </c>
      <c r="W122" s="14">
        <v>6</v>
      </c>
      <c r="X122" s="14">
        <v>8100</v>
      </c>
      <c r="Y122" s="14">
        <f t="shared" si="60"/>
        <v>1350</v>
      </c>
      <c r="Z122" s="14">
        <v>0</v>
      </c>
      <c r="AA122" s="14">
        <v>0</v>
      </c>
      <c r="AB122" s="14">
        <f t="shared" si="61"/>
        <v>0</v>
      </c>
      <c r="AC122" s="14">
        <v>5</v>
      </c>
      <c r="AD122" s="14">
        <v>6750</v>
      </c>
      <c r="AE122" s="14">
        <f t="shared" si="62"/>
        <v>1350</v>
      </c>
      <c r="AF122" s="14">
        <v>0</v>
      </c>
      <c r="AG122" s="14">
        <v>0</v>
      </c>
      <c r="AH122" s="14">
        <f t="shared" si="63"/>
        <v>0</v>
      </c>
      <c r="AI122" s="14"/>
      <c r="AJ122" s="14"/>
      <c r="AK122" s="14">
        <f t="shared" si="64"/>
        <v>0</v>
      </c>
      <c r="AL122" s="14"/>
      <c r="AM122" s="14"/>
      <c r="AN122" s="14">
        <f t="shared" si="65"/>
        <v>0</v>
      </c>
      <c r="AO122" s="14"/>
      <c r="AP122" s="14"/>
      <c r="AQ122" s="14">
        <f t="shared" si="66"/>
        <v>0</v>
      </c>
      <c r="AR122" s="16">
        <f t="shared" si="67"/>
        <v>14</v>
      </c>
      <c r="AS122" s="16">
        <f t="shared" si="67"/>
        <v>16012</v>
      </c>
      <c r="AT122" s="16">
        <f t="shared" si="68"/>
        <v>1143.7142857142858</v>
      </c>
      <c r="AU122" s="11"/>
      <c r="AV122" s="11"/>
      <c r="AW122" s="11"/>
      <c r="AX122" s="11"/>
      <c r="AY122" s="11"/>
      <c r="AZ122" s="11"/>
      <c r="BA122" s="11"/>
      <c r="BB122" s="11"/>
      <c r="BC122" s="11"/>
    </row>
    <row r="123" spans="1:55" x14ac:dyDescent="0.25">
      <c r="A123" s="19" t="s">
        <v>19</v>
      </c>
      <c r="B123" s="13">
        <v>42</v>
      </c>
      <c r="C123" s="13">
        <v>77336</v>
      </c>
      <c r="D123" s="13">
        <f t="shared" si="53"/>
        <v>1841.3333333333333</v>
      </c>
      <c r="E123" s="13">
        <v>17</v>
      </c>
      <c r="F123" s="13">
        <v>24005</v>
      </c>
      <c r="G123" s="13">
        <f t="shared" si="54"/>
        <v>1412.0588235294117</v>
      </c>
      <c r="H123" s="14">
        <v>2</v>
      </c>
      <c r="I123" s="14">
        <v>2550</v>
      </c>
      <c r="J123" s="14">
        <f t="shared" si="55"/>
        <v>1275</v>
      </c>
      <c r="K123" s="14">
        <v>6</v>
      </c>
      <c r="L123" s="14">
        <v>7375</v>
      </c>
      <c r="M123" s="14">
        <f t="shared" si="56"/>
        <v>1229.1666666666667</v>
      </c>
      <c r="N123" s="14">
        <v>6</v>
      </c>
      <c r="O123" s="14">
        <v>5564</v>
      </c>
      <c r="P123" s="14">
        <f t="shared" si="57"/>
        <v>927.33333333333337</v>
      </c>
      <c r="Q123" s="14">
        <v>8</v>
      </c>
      <c r="R123" s="14">
        <v>7025</v>
      </c>
      <c r="S123" s="14">
        <f t="shared" si="58"/>
        <v>878.125</v>
      </c>
      <c r="T123" s="14">
        <v>3</v>
      </c>
      <c r="U123" s="14">
        <v>3851</v>
      </c>
      <c r="V123" s="14">
        <f t="shared" si="59"/>
        <v>1283.6666666666667</v>
      </c>
      <c r="W123" s="14">
        <v>8</v>
      </c>
      <c r="X123" s="14">
        <v>11550</v>
      </c>
      <c r="Y123" s="14">
        <f t="shared" si="60"/>
        <v>1443.75</v>
      </c>
      <c r="Z123" s="14">
        <v>3</v>
      </c>
      <c r="AA123" s="14">
        <v>5004</v>
      </c>
      <c r="AB123" s="14">
        <f t="shared" si="61"/>
        <v>1668</v>
      </c>
      <c r="AC123" s="14">
        <v>2</v>
      </c>
      <c r="AD123" s="14">
        <v>3100</v>
      </c>
      <c r="AE123" s="14">
        <f t="shared" si="62"/>
        <v>1550</v>
      </c>
      <c r="AF123" s="14">
        <v>10</v>
      </c>
      <c r="AG123" s="14">
        <v>13700</v>
      </c>
      <c r="AH123" s="14">
        <f t="shared" si="63"/>
        <v>1370</v>
      </c>
      <c r="AI123" s="14"/>
      <c r="AJ123" s="14"/>
      <c r="AK123" s="14">
        <f t="shared" si="64"/>
        <v>0</v>
      </c>
      <c r="AL123" s="14"/>
      <c r="AM123" s="14"/>
      <c r="AN123" s="14">
        <f t="shared" si="65"/>
        <v>0</v>
      </c>
      <c r="AO123" s="14"/>
      <c r="AP123" s="14"/>
      <c r="AQ123" s="14">
        <f t="shared" si="66"/>
        <v>0</v>
      </c>
      <c r="AR123" s="16">
        <f t="shared" si="67"/>
        <v>48</v>
      </c>
      <c r="AS123" s="16">
        <f t="shared" si="67"/>
        <v>59719</v>
      </c>
      <c r="AT123" s="16">
        <f t="shared" si="68"/>
        <v>1244.1458333333333</v>
      </c>
      <c r="AU123" s="11"/>
      <c r="AV123" s="127">
        <f>(M123-J123)/J123*100</f>
        <v>-3.5947712418300597</v>
      </c>
      <c r="AW123" s="128">
        <f>(P123-M123)/M123*100</f>
        <v>-24.555932203389833</v>
      </c>
      <c r="AX123" s="127">
        <f>(S123-P123)/P123*100</f>
        <v>-5.3064342199856256</v>
      </c>
      <c r="AY123" s="127">
        <f>(V123-S123)/S123*100</f>
        <v>46.18268090154212</v>
      </c>
      <c r="AZ123" s="127">
        <f>(Y123-V123)/V123*100</f>
        <v>12.47078680862113</v>
      </c>
      <c r="BA123" s="127">
        <f>(AB123-Y123)/Y123*100</f>
        <v>15.532467532467534</v>
      </c>
      <c r="BB123" s="127">
        <f>(AE123-AB123)/AB123*100</f>
        <v>-7.0743405275779381</v>
      </c>
      <c r="BC123" s="127">
        <f>(AH123-AE123)/AE123*100</f>
        <v>-11.612903225806452</v>
      </c>
    </row>
    <row r="124" spans="1:55" hidden="1" x14ac:dyDescent="0.25">
      <c r="A124" s="19" t="s">
        <v>120</v>
      </c>
      <c r="B124" s="13">
        <v>0</v>
      </c>
      <c r="C124" s="13">
        <v>0</v>
      </c>
      <c r="D124" s="13">
        <f t="shared" si="53"/>
        <v>0</v>
      </c>
      <c r="E124" s="13">
        <v>0</v>
      </c>
      <c r="F124" s="13">
        <v>0</v>
      </c>
      <c r="G124" s="13">
        <f t="shared" si="54"/>
        <v>0</v>
      </c>
      <c r="H124" s="14">
        <v>0</v>
      </c>
      <c r="I124" s="14">
        <v>0</v>
      </c>
      <c r="J124" s="14">
        <f t="shared" si="55"/>
        <v>0</v>
      </c>
      <c r="K124" s="14">
        <v>1</v>
      </c>
      <c r="L124" s="14">
        <v>575</v>
      </c>
      <c r="M124" s="14">
        <f t="shared" si="56"/>
        <v>575</v>
      </c>
      <c r="N124" s="14"/>
      <c r="O124" s="14"/>
      <c r="P124" s="14">
        <f t="shared" si="57"/>
        <v>0</v>
      </c>
      <c r="Q124" s="14">
        <v>0</v>
      </c>
      <c r="R124" s="14">
        <v>0</v>
      </c>
      <c r="S124" s="14">
        <f t="shared" si="58"/>
        <v>0</v>
      </c>
      <c r="T124" s="14">
        <v>0</v>
      </c>
      <c r="U124" s="14">
        <v>0</v>
      </c>
      <c r="V124" s="14">
        <f t="shared" si="59"/>
        <v>0</v>
      </c>
      <c r="W124" s="14">
        <v>0</v>
      </c>
      <c r="X124" s="14">
        <v>0</v>
      </c>
      <c r="Y124" s="14">
        <f t="shared" si="60"/>
        <v>0</v>
      </c>
      <c r="Z124" s="14">
        <v>0</v>
      </c>
      <c r="AA124" s="14">
        <v>0</v>
      </c>
      <c r="AB124" s="14">
        <f t="shared" si="61"/>
        <v>0</v>
      </c>
      <c r="AC124" s="14"/>
      <c r="AD124" s="14"/>
      <c r="AE124" s="14">
        <f t="shared" si="62"/>
        <v>0</v>
      </c>
      <c r="AF124" s="14">
        <v>0</v>
      </c>
      <c r="AG124" s="14">
        <v>0</v>
      </c>
      <c r="AH124" s="14">
        <f t="shared" si="63"/>
        <v>0</v>
      </c>
      <c r="AI124" s="14"/>
      <c r="AJ124" s="14"/>
      <c r="AK124" s="14">
        <f t="shared" si="64"/>
        <v>0</v>
      </c>
      <c r="AL124" s="14"/>
      <c r="AM124" s="14"/>
      <c r="AN124" s="14">
        <f t="shared" si="65"/>
        <v>0</v>
      </c>
      <c r="AO124" s="14"/>
      <c r="AP124" s="14"/>
      <c r="AQ124" s="14">
        <f t="shared" si="66"/>
        <v>0</v>
      </c>
      <c r="AR124" s="16">
        <f t="shared" si="67"/>
        <v>1</v>
      </c>
      <c r="AS124" s="16">
        <f t="shared" si="67"/>
        <v>575</v>
      </c>
      <c r="AT124" s="16">
        <f t="shared" si="68"/>
        <v>575</v>
      </c>
      <c r="AU124" s="11"/>
      <c r="AV124" s="11"/>
      <c r="AW124" s="11"/>
      <c r="AX124" s="11"/>
      <c r="AY124" s="11"/>
      <c r="AZ124" s="11"/>
      <c r="BA124" s="11"/>
      <c r="BB124" s="11"/>
      <c r="BC124" s="11"/>
    </row>
    <row r="125" spans="1:55" hidden="1" x14ac:dyDescent="0.25">
      <c r="A125" s="19" t="s">
        <v>89</v>
      </c>
      <c r="B125" s="13">
        <v>8</v>
      </c>
      <c r="C125" s="13">
        <v>6010</v>
      </c>
      <c r="D125" s="13">
        <f t="shared" si="53"/>
        <v>751.25</v>
      </c>
      <c r="E125" s="13">
        <v>2</v>
      </c>
      <c r="F125" s="13">
        <v>1140</v>
      </c>
      <c r="G125" s="13">
        <f t="shared" si="54"/>
        <v>570</v>
      </c>
      <c r="H125" s="14">
        <v>0</v>
      </c>
      <c r="I125" s="14">
        <v>0</v>
      </c>
      <c r="J125" s="14">
        <f t="shared" si="55"/>
        <v>0</v>
      </c>
      <c r="K125" s="14">
        <v>0</v>
      </c>
      <c r="L125" s="14">
        <v>0</v>
      </c>
      <c r="M125" s="14">
        <f t="shared" si="56"/>
        <v>0</v>
      </c>
      <c r="N125" s="14"/>
      <c r="O125" s="14"/>
      <c r="P125" s="14">
        <f t="shared" si="57"/>
        <v>0</v>
      </c>
      <c r="Q125" s="14">
        <v>1</v>
      </c>
      <c r="R125" s="14">
        <v>463</v>
      </c>
      <c r="S125" s="14">
        <f t="shared" si="58"/>
        <v>463</v>
      </c>
      <c r="T125" s="14">
        <v>1</v>
      </c>
      <c r="U125" s="14">
        <v>1150</v>
      </c>
      <c r="V125" s="14">
        <f t="shared" si="59"/>
        <v>1150</v>
      </c>
      <c r="W125" s="14">
        <v>1</v>
      </c>
      <c r="X125" s="14">
        <v>1150</v>
      </c>
      <c r="Y125" s="14">
        <f t="shared" si="60"/>
        <v>1150</v>
      </c>
      <c r="Z125" s="14">
        <v>0</v>
      </c>
      <c r="AA125" s="14">
        <v>0</v>
      </c>
      <c r="AB125" s="14">
        <f t="shared" si="61"/>
        <v>0</v>
      </c>
      <c r="AC125" s="14">
        <v>2</v>
      </c>
      <c r="AD125" s="14">
        <v>2600</v>
      </c>
      <c r="AE125" s="14">
        <f t="shared" si="62"/>
        <v>1300</v>
      </c>
      <c r="AF125" s="14">
        <v>1</v>
      </c>
      <c r="AG125" s="14">
        <v>1200</v>
      </c>
      <c r="AH125" s="14">
        <f t="shared" si="63"/>
        <v>1200</v>
      </c>
      <c r="AI125" s="14"/>
      <c r="AJ125" s="14"/>
      <c r="AK125" s="14">
        <f t="shared" si="64"/>
        <v>0</v>
      </c>
      <c r="AL125" s="14"/>
      <c r="AM125" s="14"/>
      <c r="AN125" s="14">
        <f t="shared" si="65"/>
        <v>0</v>
      </c>
      <c r="AO125" s="14"/>
      <c r="AP125" s="14"/>
      <c r="AQ125" s="14">
        <f t="shared" si="66"/>
        <v>0</v>
      </c>
      <c r="AR125" s="16">
        <f t="shared" si="67"/>
        <v>6</v>
      </c>
      <c r="AS125" s="16">
        <f t="shared" si="67"/>
        <v>6563</v>
      </c>
      <c r="AT125" s="16">
        <f t="shared" si="68"/>
        <v>1093.8333333333333</v>
      </c>
      <c r="AU125" s="11"/>
      <c r="AV125" s="11"/>
      <c r="AW125" s="11"/>
      <c r="AX125" s="11"/>
      <c r="AY125" s="127">
        <f t="shared" ref="AY125:AY126" si="75">(V125-S125)/S125*100</f>
        <v>148.38012958963282</v>
      </c>
      <c r="AZ125" s="127"/>
      <c r="BA125" s="11"/>
      <c r="BB125" s="11"/>
      <c r="BC125" s="127">
        <f>(AH125-AE125)/AE125*100</f>
        <v>-7.6923076923076925</v>
      </c>
    </row>
    <row r="126" spans="1:55" hidden="1" x14ac:dyDescent="0.25">
      <c r="A126" s="19" t="s">
        <v>90</v>
      </c>
      <c r="B126" s="13">
        <v>5</v>
      </c>
      <c r="C126" s="13">
        <v>800</v>
      </c>
      <c r="D126" s="13">
        <f t="shared" si="53"/>
        <v>160</v>
      </c>
      <c r="E126" s="13">
        <v>4</v>
      </c>
      <c r="F126" s="13">
        <v>450</v>
      </c>
      <c r="G126" s="13">
        <f t="shared" si="54"/>
        <v>112.5</v>
      </c>
      <c r="H126" s="14">
        <v>0</v>
      </c>
      <c r="I126" s="14">
        <v>0</v>
      </c>
      <c r="J126" s="14">
        <f t="shared" si="55"/>
        <v>0</v>
      </c>
      <c r="K126" s="14">
        <v>1</v>
      </c>
      <c r="L126" s="14">
        <v>130</v>
      </c>
      <c r="M126" s="14">
        <f t="shared" si="56"/>
        <v>130</v>
      </c>
      <c r="N126" s="14">
        <v>2</v>
      </c>
      <c r="O126" s="14">
        <v>260</v>
      </c>
      <c r="P126" s="14">
        <f t="shared" si="57"/>
        <v>130</v>
      </c>
      <c r="Q126" s="14">
        <v>1</v>
      </c>
      <c r="R126" s="14">
        <v>40</v>
      </c>
      <c r="S126" s="14">
        <f t="shared" si="58"/>
        <v>40</v>
      </c>
      <c r="T126" s="14">
        <v>2</v>
      </c>
      <c r="U126" s="14">
        <f>75+80</f>
        <v>155</v>
      </c>
      <c r="V126" s="14">
        <f t="shared" si="59"/>
        <v>77.5</v>
      </c>
      <c r="W126" s="14">
        <v>0</v>
      </c>
      <c r="X126" s="14">
        <v>0</v>
      </c>
      <c r="Y126" s="14">
        <f t="shared" si="60"/>
        <v>0</v>
      </c>
      <c r="Z126" s="14">
        <v>2</v>
      </c>
      <c r="AA126" s="14">
        <v>150</v>
      </c>
      <c r="AB126" s="14">
        <f t="shared" si="61"/>
        <v>75</v>
      </c>
      <c r="AC126" s="14"/>
      <c r="AD126" s="14"/>
      <c r="AE126" s="14">
        <f t="shared" si="62"/>
        <v>0</v>
      </c>
      <c r="AF126" s="14">
        <v>0</v>
      </c>
      <c r="AG126" s="14">
        <v>0</v>
      </c>
      <c r="AH126" s="14">
        <f t="shared" si="63"/>
        <v>0</v>
      </c>
      <c r="AI126" s="14"/>
      <c r="AJ126" s="14"/>
      <c r="AK126" s="14">
        <f t="shared" si="64"/>
        <v>0</v>
      </c>
      <c r="AL126" s="14"/>
      <c r="AM126" s="14"/>
      <c r="AN126" s="14">
        <f t="shared" si="65"/>
        <v>0</v>
      </c>
      <c r="AO126" s="14"/>
      <c r="AP126" s="14"/>
      <c r="AQ126" s="14">
        <f t="shared" si="66"/>
        <v>0</v>
      </c>
      <c r="AR126" s="16">
        <f t="shared" si="67"/>
        <v>8</v>
      </c>
      <c r="AS126" s="16">
        <f t="shared" si="67"/>
        <v>735</v>
      </c>
      <c r="AT126" s="16">
        <f t="shared" si="68"/>
        <v>91.875</v>
      </c>
      <c r="AU126" s="11"/>
      <c r="AV126" s="11"/>
      <c r="AW126" s="128"/>
      <c r="AX126" s="127">
        <f>(S126-P126)/P126*100</f>
        <v>-69.230769230769226</v>
      </c>
      <c r="AY126" s="127">
        <f t="shared" si="75"/>
        <v>93.75</v>
      </c>
      <c r="AZ126" s="11"/>
      <c r="BA126" s="11"/>
      <c r="BB126" s="11"/>
      <c r="BC126" s="11"/>
    </row>
    <row r="127" spans="1:55" hidden="1" x14ac:dyDescent="0.25">
      <c r="A127" s="19" t="s">
        <v>23</v>
      </c>
      <c r="B127" s="13">
        <v>1</v>
      </c>
      <c r="C127" s="13">
        <v>400</v>
      </c>
      <c r="D127" s="13">
        <f t="shared" si="53"/>
        <v>400</v>
      </c>
      <c r="E127" s="13">
        <v>0</v>
      </c>
      <c r="F127" s="13">
        <v>0</v>
      </c>
      <c r="G127" s="13">
        <f t="shared" si="54"/>
        <v>0</v>
      </c>
      <c r="H127" s="14">
        <v>0</v>
      </c>
      <c r="I127" s="14">
        <v>0</v>
      </c>
      <c r="J127" s="14">
        <f t="shared" si="55"/>
        <v>0</v>
      </c>
      <c r="K127" s="14">
        <v>0</v>
      </c>
      <c r="L127" s="14">
        <v>0</v>
      </c>
      <c r="M127" s="14">
        <f t="shared" si="56"/>
        <v>0</v>
      </c>
      <c r="N127" s="14"/>
      <c r="O127" s="14"/>
      <c r="P127" s="14">
        <f t="shared" si="57"/>
        <v>0</v>
      </c>
      <c r="Q127" s="14">
        <v>0</v>
      </c>
      <c r="R127" s="14">
        <v>0</v>
      </c>
      <c r="S127" s="14">
        <f t="shared" si="58"/>
        <v>0</v>
      </c>
      <c r="T127" s="14">
        <v>0</v>
      </c>
      <c r="U127" s="14">
        <v>0</v>
      </c>
      <c r="V127" s="14">
        <f t="shared" si="59"/>
        <v>0</v>
      </c>
      <c r="W127" s="14">
        <v>0</v>
      </c>
      <c r="X127" s="14">
        <v>0</v>
      </c>
      <c r="Y127" s="14">
        <f t="shared" si="60"/>
        <v>0</v>
      </c>
      <c r="Z127" s="14">
        <v>0</v>
      </c>
      <c r="AA127" s="14">
        <v>0</v>
      </c>
      <c r="AB127" s="14">
        <f t="shared" si="61"/>
        <v>0</v>
      </c>
      <c r="AC127" s="14"/>
      <c r="AD127" s="14"/>
      <c r="AE127" s="14">
        <f t="shared" si="62"/>
        <v>0</v>
      </c>
      <c r="AF127" s="14">
        <v>2</v>
      </c>
      <c r="AG127" s="14">
        <v>1626</v>
      </c>
      <c r="AH127" s="14">
        <f t="shared" si="63"/>
        <v>813</v>
      </c>
      <c r="AI127" s="14"/>
      <c r="AJ127" s="14"/>
      <c r="AK127" s="14">
        <f t="shared" si="64"/>
        <v>0</v>
      </c>
      <c r="AL127" s="14"/>
      <c r="AM127" s="14"/>
      <c r="AN127" s="14">
        <f t="shared" si="65"/>
        <v>0</v>
      </c>
      <c r="AO127" s="14"/>
      <c r="AP127" s="14"/>
      <c r="AQ127" s="14">
        <f t="shared" si="66"/>
        <v>0</v>
      </c>
      <c r="AR127" s="16">
        <f t="shared" si="67"/>
        <v>2</v>
      </c>
      <c r="AS127" s="16">
        <f t="shared" si="67"/>
        <v>1626</v>
      </c>
      <c r="AT127" s="16">
        <f t="shared" si="68"/>
        <v>813</v>
      </c>
      <c r="AU127" s="11"/>
      <c r="AV127" s="11"/>
      <c r="AW127" s="11"/>
      <c r="AX127" s="11"/>
      <c r="AY127" s="11"/>
      <c r="AZ127" s="11"/>
      <c r="BA127" s="11"/>
      <c r="BB127" s="11"/>
      <c r="BC127" s="11"/>
    </row>
    <row r="128" spans="1:55" hidden="1" x14ac:dyDescent="0.25">
      <c r="A128" s="19" t="s">
        <v>24</v>
      </c>
      <c r="B128" s="13">
        <v>1</v>
      </c>
      <c r="C128" s="13">
        <v>700</v>
      </c>
      <c r="D128" s="13">
        <f t="shared" si="53"/>
        <v>700</v>
      </c>
      <c r="E128" s="13">
        <v>0</v>
      </c>
      <c r="F128" s="13">
        <v>0</v>
      </c>
      <c r="G128" s="13">
        <f t="shared" si="54"/>
        <v>0</v>
      </c>
      <c r="H128" s="14">
        <v>0</v>
      </c>
      <c r="I128" s="14">
        <v>0</v>
      </c>
      <c r="J128" s="14">
        <f t="shared" si="55"/>
        <v>0</v>
      </c>
      <c r="K128" s="14">
        <v>0</v>
      </c>
      <c r="L128" s="14">
        <v>0</v>
      </c>
      <c r="M128" s="14">
        <f t="shared" si="56"/>
        <v>0</v>
      </c>
      <c r="N128" s="14"/>
      <c r="O128" s="14"/>
      <c r="P128" s="14">
        <f t="shared" si="57"/>
        <v>0</v>
      </c>
      <c r="Q128" s="14">
        <v>2</v>
      </c>
      <c r="R128" s="14">
        <v>525</v>
      </c>
      <c r="S128" s="14">
        <f t="shared" si="58"/>
        <v>262.5</v>
      </c>
      <c r="T128" s="14">
        <v>0</v>
      </c>
      <c r="U128" s="14">
        <v>0</v>
      </c>
      <c r="V128" s="14">
        <f t="shared" si="59"/>
        <v>0</v>
      </c>
      <c r="W128" s="14">
        <v>2</v>
      </c>
      <c r="X128" s="14">
        <v>2670</v>
      </c>
      <c r="Y128" s="14">
        <f t="shared" si="60"/>
        <v>1335</v>
      </c>
      <c r="Z128" s="14">
        <v>0</v>
      </c>
      <c r="AA128" s="14">
        <v>0</v>
      </c>
      <c r="AB128" s="14">
        <f t="shared" si="61"/>
        <v>0</v>
      </c>
      <c r="AC128" s="14"/>
      <c r="AD128" s="14"/>
      <c r="AE128" s="14">
        <f t="shared" si="62"/>
        <v>0</v>
      </c>
      <c r="AF128" s="14">
        <v>1</v>
      </c>
      <c r="AG128" s="14">
        <v>1117</v>
      </c>
      <c r="AH128" s="14">
        <f t="shared" si="63"/>
        <v>1117</v>
      </c>
      <c r="AI128" s="14"/>
      <c r="AJ128" s="14"/>
      <c r="AK128" s="14">
        <f t="shared" si="64"/>
        <v>0</v>
      </c>
      <c r="AL128" s="14"/>
      <c r="AM128" s="14"/>
      <c r="AN128" s="14">
        <f t="shared" si="65"/>
        <v>0</v>
      </c>
      <c r="AO128" s="14"/>
      <c r="AP128" s="14"/>
      <c r="AQ128" s="14">
        <f t="shared" si="66"/>
        <v>0</v>
      </c>
      <c r="AR128" s="16">
        <f t="shared" si="67"/>
        <v>5</v>
      </c>
      <c r="AS128" s="16">
        <f t="shared" si="67"/>
        <v>4312</v>
      </c>
      <c r="AT128" s="16">
        <f t="shared" si="68"/>
        <v>862.4</v>
      </c>
      <c r="AU128" s="11"/>
      <c r="AV128" s="11"/>
      <c r="AW128" s="11"/>
      <c r="AX128" s="11"/>
      <c r="AY128" s="11"/>
      <c r="AZ128" s="11"/>
      <c r="BA128" s="11"/>
      <c r="BB128" s="11"/>
      <c r="BC128" s="11"/>
    </row>
    <row r="129" spans="1:55" hidden="1" x14ac:dyDescent="0.25">
      <c r="A129" s="19" t="s">
        <v>25</v>
      </c>
      <c r="B129" s="13">
        <v>2</v>
      </c>
      <c r="C129" s="13">
        <v>120</v>
      </c>
      <c r="D129" s="13">
        <f t="shared" si="53"/>
        <v>60</v>
      </c>
      <c r="E129" s="13">
        <v>0</v>
      </c>
      <c r="F129" s="13">
        <v>0</v>
      </c>
      <c r="G129" s="13">
        <f t="shared" si="54"/>
        <v>0</v>
      </c>
      <c r="H129" s="14">
        <v>1</v>
      </c>
      <c r="I129" s="14">
        <v>50</v>
      </c>
      <c r="J129" s="14">
        <f t="shared" si="55"/>
        <v>50</v>
      </c>
      <c r="K129" s="14">
        <v>0</v>
      </c>
      <c r="L129" s="14">
        <v>0</v>
      </c>
      <c r="M129" s="14">
        <f t="shared" si="56"/>
        <v>0</v>
      </c>
      <c r="N129" s="14"/>
      <c r="O129" s="14"/>
      <c r="P129" s="14">
        <f t="shared" si="57"/>
        <v>0</v>
      </c>
      <c r="Q129" s="14">
        <v>0</v>
      </c>
      <c r="R129" s="14">
        <v>0</v>
      </c>
      <c r="S129" s="14">
        <f t="shared" si="58"/>
        <v>0</v>
      </c>
      <c r="T129" s="14">
        <v>0</v>
      </c>
      <c r="U129" s="14">
        <v>0</v>
      </c>
      <c r="V129" s="14">
        <f t="shared" si="59"/>
        <v>0</v>
      </c>
      <c r="W129" s="14">
        <v>0</v>
      </c>
      <c r="X129" s="14">
        <v>0</v>
      </c>
      <c r="Y129" s="14">
        <f t="shared" si="60"/>
        <v>0</v>
      </c>
      <c r="Z129" s="14">
        <v>0</v>
      </c>
      <c r="AA129" s="14">
        <v>0</v>
      </c>
      <c r="AB129" s="14">
        <f t="shared" si="61"/>
        <v>0</v>
      </c>
      <c r="AC129" s="14"/>
      <c r="AD129" s="14"/>
      <c r="AE129" s="14">
        <f t="shared" si="62"/>
        <v>0</v>
      </c>
      <c r="AF129" s="14">
        <v>0</v>
      </c>
      <c r="AG129" s="14">
        <v>0</v>
      </c>
      <c r="AH129" s="14">
        <f t="shared" si="63"/>
        <v>0</v>
      </c>
      <c r="AI129" s="14"/>
      <c r="AJ129" s="14"/>
      <c r="AK129" s="14">
        <f t="shared" si="64"/>
        <v>0</v>
      </c>
      <c r="AL129" s="14"/>
      <c r="AM129" s="14"/>
      <c r="AN129" s="14">
        <f t="shared" si="65"/>
        <v>0</v>
      </c>
      <c r="AO129" s="14"/>
      <c r="AP129" s="14"/>
      <c r="AQ129" s="14">
        <f t="shared" si="66"/>
        <v>0</v>
      </c>
      <c r="AR129" s="16">
        <f t="shared" si="67"/>
        <v>1</v>
      </c>
      <c r="AS129" s="16">
        <f t="shared" si="67"/>
        <v>50</v>
      </c>
      <c r="AT129" s="16">
        <f t="shared" si="68"/>
        <v>50</v>
      </c>
      <c r="AU129" s="11"/>
      <c r="AV129" s="11"/>
      <c r="AW129" s="11"/>
      <c r="AX129" s="11"/>
      <c r="AY129" s="11"/>
      <c r="AZ129" s="11"/>
      <c r="BA129" s="11"/>
      <c r="BB129" s="11"/>
      <c r="BC129" s="11"/>
    </row>
    <row r="130" spans="1:55" x14ac:dyDescent="0.25">
      <c r="A130" s="19" t="s">
        <v>121</v>
      </c>
      <c r="B130" s="13">
        <v>13</v>
      </c>
      <c r="C130" s="13">
        <v>14376</v>
      </c>
      <c r="D130" s="13">
        <f t="shared" si="53"/>
        <v>1105.8461538461538</v>
      </c>
      <c r="E130" s="13">
        <v>0</v>
      </c>
      <c r="F130" s="13">
        <v>0</v>
      </c>
      <c r="G130" s="13">
        <f t="shared" si="54"/>
        <v>0</v>
      </c>
      <c r="H130" s="14">
        <v>1</v>
      </c>
      <c r="I130" s="14">
        <v>750</v>
      </c>
      <c r="J130" s="14">
        <f t="shared" si="55"/>
        <v>750</v>
      </c>
      <c r="K130" s="14">
        <v>2</v>
      </c>
      <c r="L130" s="14">
        <v>1450</v>
      </c>
      <c r="M130" s="14">
        <f t="shared" si="56"/>
        <v>725</v>
      </c>
      <c r="N130" s="14">
        <v>1</v>
      </c>
      <c r="O130" s="14">
        <v>513</v>
      </c>
      <c r="P130" s="14">
        <f t="shared" si="57"/>
        <v>513</v>
      </c>
      <c r="Q130" s="14">
        <v>2</v>
      </c>
      <c r="R130" s="14">
        <v>1000</v>
      </c>
      <c r="S130" s="14">
        <f t="shared" si="58"/>
        <v>500</v>
      </c>
      <c r="T130" s="14">
        <v>2</v>
      </c>
      <c r="U130" s="14">
        <v>2620</v>
      </c>
      <c r="V130" s="14">
        <f t="shared" si="59"/>
        <v>1310</v>
      </c>
      <c r="W130" s="14">
        <v>1</v>
      </c>
      <c r="X130" s="14">
        <v>1550</v>
      </c>
      <c r="Y130" s="14">
        <f t="shared" si="60"/>
        <v>1550</v>
      </c>
      <c r="Z130" s="14">
        <v>3</v>
      </c>
      <c r="AA130" s="14">
        <v>3730</v>
      </c>
      <c r="AB130" s="14">
        <f t="shared" si="61"/>
        <v>1243.3333333333333</v>
      </c>
      <c r="AC130" s="14">
        <v>1</v>
      </c>
      <c r="AD130" s="14">
        <v>1300</v>
      </c>
      <c r="AE130" s="14">
        <f t="shared" si="62"/>
        <v>1300</v>
      </c>
      <c r="AF130" s="14">
        <v>1</v>
      </c>
      <c r="AG130" s="14">
        <v>1350</v>
      </c>
      <c r="AH130" s="14">
        <f t="shared" si="63"/>
        <v>1350</v>
      </c>
      <c r="AI130" s="14"/>
      <c r="AJ130" s="14"/>
      <c r="AK130" s="14">
        <f t="shared" si="64"/>
        <v>0</v>
      </c>
      <c r="AL130" s="14"/>
      <c r="AM130" s="14"/>
      <c r="AN130" s="14">
        <f t="shared" si="65"/>
        <v>0</v>
      </c>
      <c r="AO130" s="14"/>
      <c r="AP130" s="14"/>
      <c r="AQ130" s="14">
        <f t="shared" si="66"/>
        <v>0</v>
      </c>
      <c r="AR130" s="16">
        <f t="shared" si="67"/>
        <v>14</v>
      </c>
      <c r="AS130" s="16">
        <f t="shared" si="67"/>
        <v>14263</v>
      </c>
      <c r="AT130" s="16">
        <f t="shared" si="68"/>
        <v>1018.7857142857143</v>
      </c>
      <c r="AU130" s="11"/>
      <c r="AV130" s="127">
        <f>(M130-J130)/J130*100</f>
        <v>-3.3333333333333335</v>
      </c>
      <c r="AW130" s="128">
        <f>(P130-M130)/M130*100</f>
        <v>-29.241379310344829</v>
      </c>
      <c r="AX130" s="127">
        <f>(S130-P130)/P130*100</f>
        <v>-2.53411306042885</v>
      </c>
      <c r="AY130" s="127">
        <f>(V130-S130)/S130*100</f>
        <v>162</v>
      </c>
      <c r="AZ130" s="127">
        <f>(Y130-V130)/V130*100</f>
        <v>18.320610687022899</v>
      </c>
      <c r="BA130" s="127">
        <f>(AB130-Y130)/Y130*100</f>
        <v>-19.784946236559144</v>
      </c>
      <c r="BB130" s="127">
        <f>(AE130-AB130)/AB130*100</f>
        <v>4.5576407506702479</v>
      </c>
      <c r="BC130" s="127">
        <f>(AH130-AE130)/AE130*100</f>
        <v>3.8461538461538463</v>
      </c>
    </row>
    <row r="131" spans="1:55" hidden="1" x14ac:dyDescent="0.25">
      <c r="A131" s="19" t="s">
        <v>122</v>
      </c>
      <c r="B131" s="13">
        <v>2</v>
      </c>
      <c r="C131" s="13">
        <v>2695</v>
      </c>
      <c r="D131" s="13">
        <f t="shared" si="53"/>
        <v>1347.5</v>
      </c>
      <c r="E131" s="13">
        <v>0</v>
      </c>
      <c r="F131" s="13">
        <v>0</v>
      </c>
      <c r="G131" s="13">
        <f t="shared" si="54"/>
        <v>0</v>
      </c>
      <c r="H131" s="14">
        <v>0</v>
      </c>
      <c r="I131" s="14">
        <v>0</v>
      </c>
      <c r="J131" s="14">
        <f t="shared" si="55"/>
        <v>0</v>
      </c>
      <c r="K131" s="14">
        <v>0</v>
      </c>
      <c r="L131" s="14">
        <v>0</v>
      </c>
      <c r="M131" s="14">
        <f t="shared" si="56"/>
        <v>0</v>
      </c>
      <c r="N131" s="14"/>
      <c r="O131" s="14"/>
      <c r="P131" s="14">
        <f t="shared" si="57"/>
        <v>0</v>
      </c>
      <c r="Q131" s="14">
        <v>0</v>
      </c>
      <c r="R131" s="14">
        <v>0</v>
      </c>
      <c r="S131" s="14">
        <f t="shared" si="58"/>
        <v>0</v>
      </c>
      <c r="T131" s="14">
        <v>0</v>
      </c>
      <c r="U131" s="14">
        <v>0</v>
      </c>
      <c r="V131" s="14">
        <f t="shared" si="59"/>
        <v>0</v>
      </c>
      <c r="W131" s="14">
        <v>0</v>
      </c>
      <c r="X131" s="14">
        <v>0</v>
      </c>
      <c r="Y131" s="14">
        <f t="shared" si="60"/>
        <v>0</v>
      </c>
      <c r="Z131" s="14">
        <v>0</v>
      </c>
      <c r="AA131" s="14">
        <v>0</v>
      </c>
      <c r="AB131" s="14">
        <f t="shared" si="61"/>
        <v>0</v>
      </c>
      <c r="AC131" s="14"/>
      <c r="AD131" s="14"/>
      <c r="AE131" s="14">
        <f t="shared" si="62"/>
        <v>0</v>
      </c>
      <c r="AF131" s="14">
        <v>0</v>
      </c>
      <c r="AG131" s="14">
        <v>0</v>
      </c>
      <c r="AH131" s="14">
        <f t="shared" si="63"/>
        <v>0</v>
      </c>
      <c r="AI131" s="14"/>
      <c r="AJ131" s="14"/>
      <c r="AK131" s="14">
        <f t="shared" si="64"/>
        <v>0</v>
      </c>
      <c r="AL131" s="14"/>
      <c r="AM131" s="14"/>
      <c r="AN131" s="14">
        <f t="shared" si="65"/>
        <v>0</v>
      </c>
      <c r="AO131" s="14"/>
      <c r="AP131" s="14"/>
      <c r="AQ131" s="14">
        <f t="shared" si="66"/>
        <v>0</v>
      </c>
      <c r="AR131" s="16">
        <f t="shared" si="67"/>
        <v>0</v>
      </c>
      <c r="AS131" s="16">
        <f t="shared" si="67"/>
        <v>0</v>
      </c>
      <c r="AT131" s="16">
        <f t="shared" si="68"/>
        <v>0</v>
      </c>
      <c r="AU131" s="11"/>
      <c r="AV131" s="11"/>
      <c r="AW131" s="11"/>
      <c r="AX131" s="11"/>
      <c r="AY131" s="11"/>
      <c r="AZ131" s="11"/>
      <c r="BA131" s="11"/>
      <c r="BB131" s="11"/>
      <c r="BC131" s="11"/>
    </row>
    <row r="132" spans="1:55" hidden="1" x14ac:dyDescent="0.25">
      <c r="A132" s="19" t="s">
        <v>99</v>
      </c>
      <c r="B132" s="13">
        <v>4</v>
      </c>
      <c r="C132" s="13">
        <v>2600</v>
      </c>
      <c r="D132" s="13">
        <f t="shared" si="53"/>
        <v>650</v>
      </c>
      <c r="E132" s="13">
        <v>0</v>
      </c>
      <c r="F132" s="13">
        <v>0</v>
      </c>
      <c r="G132" s="13">
        <f t="shared" si="54"/>
        <v>0</v>
      </c>
      <c r="H132" s="14">
        <v>0</v>
      </c>
      <c r="I132" s="14">
        <v>0</v>
      </c>
      <c r="J132" s="14">
        <f t="shared" si="55"/>
        <v>0</v>
      </c>
      <c r="K132" s="14">
        <v>0</v>
      </c>
      <c r="L132" s="14">
        <v>0</v>
      </c>
      <c r="M132" s="14">
        <f t="shared" si="56"/>
        <v>0</v>
      </c>
      <c r="N132" s="14"/>
      <c r="O132" s="14"/>
      <c r="P132" s="14">
        <f t="shared" si="57"/>
        <v>0</v>
      </c>
      <c r="Q132" s="14">
        <v>0</v>
      </c>
      <c r="R132" s="14">
        <v>0</v>
      </c>
      <c r="S132" s="14">
        <f t="shared" si="58"/>
        <v>0</v>
      </c>
      <c r="T132" s="14">
        <v>0</v>
      </c>
      <c r="U132" s="14">
        <v>0</v>
      </c>
      <c r="V132" s="14">
        <f t="shared" si="59"/>
        <v>0</v>
      </c>
      <c r="W132" s="14">
        <v>0</v>
      </c>
      <c r="X132" s="14">
        <v>0</v>
      </c>
      <c r="Y132" s="14">
        <f t="shared" si="60"/>
        <v>0</v>
      </c>
      <c r="Z132" s="14">
        <v>0</v>
      </c>
      <c r="AA132" s="14">
        <v>0</v>
      </c>
      <c r="AB132" s="14">
        <f t="shared" si="61"/>
        <v>0</v>
      </c>
      <c r="AC132" s="14"/>
      <c r="AD132" s="14"/>
      <c r="AE132" s="14">
        <f t="shared" si="62"/>
        <v>0</v>
      </c>
      <c r="AF132" s="14">
        <v>0</v>
      </c>
      <c r="AG132" s="14">
        <v>0</v>
      </c>
      <c r="AH132" s="14">
        <f t="shared" si="63"/>
        <v>0</v>
      </c>
      <c r="AI132" s="14"/>
      <c r="AJ132" s="14"/>
      <c r="AK132" s="14">
        <f t="shared" si="64"/>
        <v>0</v>
      </c>
      <c r="AL132" s="14"/>
      <c r="AM132" s="14"/>
      <c r="AN132" s="14">
        <f t="shared" si="65"/>
        <v>0</v>
      </c>
      <c r="AO132" s="14"/>
      <c r="AP132" s="14"/>
      <c r="AQ132" s="14">
        <f t="shared" si="66"/>
        <v>0</v>
      </c>
      <c r="AR132" s="16">
        <f t="shared" si="67"/>
        <v>0</v>
      </c>
      <c r="AS132" s="16">
        <f t="shared" si="67"/>
        <v>0</v>
      </c>
      <c r="AT132" s="16">
        <f t="shared" si="68"/>
        <v>0</v>
      </c>
      <c r="AU132" s="11"/>
      <c r="AV132" s="11"/>
      <c r="AW132" s="11"/>
      <c r="AX132" s="11"/>
      <c r="AY132" s="11"/>
      <c r="AZ132" s="11"/>
      <c r="BA132" s="11"/>
      <c r="BB132" s="11"/>
      <c r="BC132" s="11"/>
    </row>
    <row r="133" spans="1:55" x14ac:dyDescent="0.25">
      <c r="A133" s="126" t="s">
        <v>55</v>
      </c>
      <c r="B133" s="13">
        <v>221</v>
      </c>
      <c r="C133" s="13">
        <v>136730</v>
      </c>
      <c r="D133" s="13">
        <f>IF(C133,C133/B133,0)</f>
        <v>618.68778280542983</v>
      </c>
      <c r="E133" s="13">
        <v>88</v>
      </c>
      <c r="F133" s="13">
        <v>47680</v>
      </c>
      <c r="G133" s="13">
        <f>IF(F133,F133/E133,0)</f>
        <v>541.81818181818187</v>
      </c>
      <c r="H133" s="14">
        <v>0</v>
      </c>
      <c r="I133" s="14">
        <v>0</v>
      </c>
      <c r="J133" s="14">
        <f>IF(I133,I133/H133,0)</f>
        <v>0</v>
      </c>
      <c r="K133" s="14">
        <v>40</v>
      </c>
      <c r="L133" s="14">
        <v>16210</v>
      </c>
      <c r="M133" s="14">
        <f>IF(L133,L133/K133,0)</f>
        <v>405.25</v>
      </c>
      <c r="N133" s="14">
        <v>11</v>
      </c>
      <c r="O133" s="14">
        <v>4620</v>
      </c>
      <c r="P133" s="14">
        <f>IF(O133,O133/N133,0)</f>
        <v>420</v>
      </c>
      <c r="Q133" s="14">
        <v>10</v>
      </c>
      <c r="R133" s="14">
        <v>4000</v>
      </c>
      <c r="S133" s="14">
        <f>IF(R133,R133/Q133,0)</f>
        <v>400</v>
      </c>
      <c r="T133" s="14">
        <v>30</v>
      </c>
      <c r="U133" s="14">
        <v>11320</v>
      </c>
      <c r="V133" s="14">
        <f>IF(U133,U133/T133,0)</f>
        <v>377.33333333333331</v>
      </c>
      <c r="W133" s="14">
        <v>37</v>
      </c>
      <c r="X133" s="14">
        <v>13875</v>
      </c>
      <c r="Y133" s="14">
        <f>IF(X133,X133/W133,0)</f>
        <v>375</v>
      </c>
      <c r="Z133" s="14">
        <v>33</v>
      </c>
      <c r="AA133" s="14">
        <v>12975</v>
      </c>
      <c r="AB133" s="14">
        <f>IF(AA133,AA133/Z133,0)</f>
        <v>393.18181818181819</v>
      </c>
      <c r="AC133" s="14">
        <v>34</v>
      </c>
      <c r="AD133" s="14">
        <v>16000</v>
      </c>
      <c r="AE133" s="14">
        <f>IF(AD133,AD133/AC133,0)</f>
        <v>470.58823529411762</v>
      </c>
      <c r="AF133" s="14">
        <v>60</v>
      </c>
      <c r="AG133" s="14">
        <v>20625</v>
      </c>
      <c r="AH133" s="14">
        <f>IF(AG133,AG133/AF133,0)</f>
        <v>343.75</v>
      </c>
      <c r="AI133" s="14">
        <v>0</v>
      </c>
      <c r="AJ133" s="14">
        <v>0</v>
      </c>
      <c r="AK133" s="14">
        <f>IF(AJ133,AJ133/AI133,0)</f>
        <v>0</v>
      </c>
      <c r="AL133" s="14">
        <v>0</v>
      </c>
      <c r="AM133" s="14">
        <v>0</v>
      </c>
      <c r="AN133" s="14">
        <f>IF(AM133,AM133/AL133,0)</f>
        <v>0</v>
      </c>
      <c r="AO133" s="14">
        <v>0</v>
      </c>
      <c r="AP133" s="14">
        <v>0</v>
      </c>
      <c r="AQ133" s="14">
        <f>IF(AP133,AP133/AO133,0)</f>
        <v>0</v>
      </c>
      <c r="AR133" s="16">
        <f>H133+K133+N133+Q133+T133+W133+Z133+AC133+AF133+AI133+AL133+AO133</f>
        <v>255</v>
      </c>
      <c r="AS133" s="16">
        <f>I133+L133+O133+R133+U133+X133+AA133+AD133+AG133+AJ133+AM133+AP133</f>
        <v>99625</v>
      </c>
      <c r="AT133" s="16">
        <f>IF(AS133,AS133/AR133,0)</f>
        <v>390.68627450980392</v>
      </c>
      <c r="AU133" s="11"/>
      <c r="AV133" s="11"/>
      <c r="AW133" s="128">
        <f>(P133-M133)/M133*100</f>
        <v>3.639728562615669</v>
      </c>
      <c r="AX133" s="127">
        <f>(S133-P133)/P133*100</f>
        <v>-4.7619047619047619</v>
      </c>
      <c r="AY133" s="127">
        <f>(V133-S133)/S133*100</f>
        <v>-5.6666666666666714</v>
      </c>
      <c r="AZ133" s="127">
        <f>(Y133-V133)/V133*100</f>
        <v>-0.61837455830388199</v>
      </c>
      <c r="BA133" s="127">
        <f>(AB133-Y133)/Y133*100</f>
        <v>4.8484848484848495</v>
      </c>
      <c r="BB133" s="127">
        <f>(AE133-AB133)/AB133*100</f>
        <v>19.687181230873847</v>
      </c>
      <c r="BC133" s="127">
        <f>(AH133-AE133)/AE133*100</f>
        <v>-26.953124999999993</v>
      </c>
    </row>
    <row r="134" spans="1:55" hidden="1" x14ac:dyDescent="0.25">
      <c r="A134" s="126" t="s">
        <v>11</v>
      </c>
      <c r="B134" s="13">
        <v>1</v>
      </c>
      <c r="C134" s="13">
        <v>735</v>
      </c>
      <c r="D134" s="13">
        <f t="shared" ref="D134:D138" si="76">IF(C134,C134/B134,0)</f>
        <v>735</v>
      </c>
      <c r="E134" s="13">
        <v>0</v>
      </c>
      <c r="F134" s="13">
        <v>0</v>
      </c>
      <c r="G134" s="13">
        <f t="shared" ref="G134:G138" si="77">IF(F134,F134/E134,0)</f>
        <v>0</v>
      </c>
      <c r="H134" s="14">
        <v>0</v>
      </c>
      <c r="I134" s="14">
        <v>0</v>
      </c>
      <c r="J134" s="14">
        <f>IF(I134,I134/H134,0)</f>
        <v>0</v>
      </c>
      <c r="K134" s="14">
        <v>0</v>
      </c>
      <c r="L134" s="14">
        <v>0</v>
      </c>
      <c r="M134" s="14">
        <f>IF(L134,L134/K134,0)</f>
        <v>0</v>
      </c>
      <c r="N134" s="14">
        <v>0</v>
      </c>
      <c r="O134" s="14">
        <v>0</v>
      </c>
      <c r="P134" s="14">
        <f>IF(O134,O134/N134,0)</f>
        <v>0</v>
      </c>
      <c r="Q134" s="14">
        <v>0</v>
      </c>
      <c r="R134" s="14">
        <v>0</v>
      </c>
      <c r="S134" s="14">
        <f>IF(R134,R134/Q134,0)</f>
        <v>0</v>
      </c>
      <c r="T134" s="14">
        <v>0</v>
      </c>
      <c r="U134" s="14">
        <v>0</v>
      </c>
      <c r="V134" s="14">
        <f>IF(U134,U134/T134,0)</f>
        <v>0</v>
      </c>
      <c r="W134" s="14">
        <v>0</v>
      </c>
      <c r="X134" s="14">
        <v>0</v>
      </c>
      <c r="Y134" s="14">
        <f>IF(X134,X134/W134,0)</f>
        <v>0</v>
      </c>
      <c r="Z134" s="14">
        <v>0</v>
      </c>
      <c r="AA134" s="14">
        <v>0</v>
      </c>
      <c r="AB134" s="14">
        <f>IF(AA134,AA134/Z134,0)</f>
        <v>0</v>
      </c>
      <c r="AC134" s="14">
        <v>0</v>
      </c>
      <c r="AD134" s="14">
        <v>0</v>
      </c>
      <c r="AE134" s="14">
        <f>IF(AD134,AD134/AC134,0)</f>
        <v>0</v>
      </c>
      <c r="AF134" s="14">
        <v>0</v>
      </c>
      <c r="AG134" s="14">
        <v>0</v>
      </c>
      <c r="AH134" s="14">
        <f>IF(AG134,AG134/AF134,0)</f>
        <v>0</v>
      </c>
      <c r="AI134" s="14">
        <v>0</v>
      </c>
      <c r="AJ134" s="14">
        <v>0</v>
      </c>
      <c r="AK134" s="14">
        <f>IF(AJ134,AJ134/AI134,0)</f>
        <v>0</v>
      </c>
      <c r="AL134" s="14">
        <v>0</v>
      </c>
      <c r="AM134" s="14">
        <v>0</v>
      </c>
      <c r="AN134" s="14">
        <f>IF(AM134,AM134/AL134,0)</f>
        <v>0</v>
      </c>
      <c r="AO134" s="14">
        <v>0</v>
      </c>
      <c r="AP134" s="14">
        <v>0</v>
      </c>
      <c r="AQ134" s="14">
        <f>IF(AP134,AP134/AO134,0)</f>
        <v>0</v>
      </c>
      <c r="AR134" s="16">
        <f t="shared" ref="AR134:AS138" si="78">H134+K134+N134+Q134+T134+W134+Z134+AC134+AF134+AI134+AL134+AO134</f>
        <v>0</v>
      </c>
      <c r="AS134" s="16">
        <f t="shared" si="78"/>
        <v>0</v>
      </c>
      <c r="AT134" s="16">
        <f t="shared" ref="AT134:AT138" si="79">IF(AS134,AS134/AR134,0)</f>
        <v>0</v>
      </c>
      <c r="AU134" s="11"/>
      <c r="AV134" s="11"/>
      <c r="AW134" s="11"/>
      <c r="AX134" s="11"/>
      <c r="AY134" s="11"/>
      <c r="AZ134" s="11"/>
      <c r="BA134" s="11"/>
      <c r="BB134" s="11"/>
      <c r="BC134" s="11"/>
    </row>
    <row r="135" spans="1:55" hidden="1" x14ac:dyDescent="0.25">
      <c r="A135" s="126" t="s">
        <v>75</v>
      </c>
      <c r="B135" s="13">
        <v>16</v>
      </c>
      <c r="C135" s="13">
        <v>7760</v>
      </c>
      <c r="D135" s="13">
        <f t="shared" si="76"/>
        <v>485</v>
      </c>
      <c r="E135" s="13">
        <v>1</v>
      </c>
      <c r="F135" s="13">
        <v>400</v>
      </c>
      <c r="G135" s="13">
        <f t="shared" si="77"/>
        <v>400</v>
      </c>
      <c r="H135" s="14">
        <v>0</v>
      </c>
      <c r="I135" s="14">
        <v>0</v>
      </c>
      <c r="J135" s="14">
        <f t="shared" ref="J135:J138" si="80">IF(I135,I135/H135,0)</f>
        <v>0</v>
      </c>
      <c r="K135" s="14">
        <v>1</v>
      </c>
      <c r="L135" s="14">
        <v>375</v>
      </c>
      <c r="M135" s="14">
        <f t="shared" ref="M135:M138" si="81">IF(L135,L135/K135,0)</f>
        <v>375</v>
      </c>
      <c r="N135" s="14">
        <v>0</v>
      </c>
      <c r="O135" s="14">
        <v>0</v>
      </c>
      <c r="P135" s="14">
        <f t="shared" ref="P135:P138" si="82">IF(O135,O135/N135,0)</f>
        <v>0</v>
      </c>
      <c r="Q135" s="14">
        <v>0</v>
      </c>
      <c r="R135" s="14">
        <v>0</v>
      </c>
      <c r="S135" s="14">
        <f t="shared" ref="S135:S138" si="83">IF(R135,R135/Q135,0)</f>
        <v>0</v>
      </c>
      <c r="T135" s="14">
        <v>0</v>
      </c>
      <c r="U135" s="14">
        <v>0</v>
      </c>
      <c r="V135" s="14">
        <f t="shared" ref="V135:V138" si="84">IF(U135,U135/T135,0)</f>
        <v>0</v>
      </c>
      <c r="W135" s="14">
        <v>0</v>
      </c>
      <c r="X135" s="14">
        <v>0</v>
      </c>
      <c r="Y135" s="14">
        <f t="shared" ref="Y135:Y138" si="85">IF(X135,X135/W135,0)</f>
        <v>0</v>
      </c>
      <c r="Z135" s="14">
        <v>0</v>
      </c>
      <c r="AA135" s="14">
        <v>0</v>
      </c>
      <c r="AB135" s="14">
        <f t="shared" ref="AB135:AB138" si="86">IF(AA135,AA135/Z135,0)</f>
        <v>0</v>
      </c>
      <c r="AC135" s="14">
        <v>0</v>
      </c>
      <c r="AD135" s="14">
        <v>0</v>
      </c>
      <c r="AE135" s="14">
        <f t="shared" ref="AE135:AE138" si="87">IF(AD135,AD135/AC135,0)</f>
        <v>0</v>
      </c>
      <c r="AF135" s="14">
        <v>0</v>
      </c>
      <c r="AG135" s="14">
        <v>0</v>
      </c>
      <c r="AH135" s="14">
        <f t="shared" ref="AH135:AH138" si="88">IF(AG135,AG135/AF135,0)</f>
        <v>0</v>
      </c>
      <c r="AI135" s="14">
        <v>0</v>
      </c>
      <c r="AJ135" s="14">
        <v>0</v>
      </c>
      <c r="AK135" s="14">
        <f t="shared" ref="AK135:AK138" si="89">IF(AJ135,AJ135/AI135,0)</f>
        <v>0</v>
      </c>
      <c r="AL135" s="14">
        <v>0</v>
      </c>
      <c r="AM135" s="14">
        <v>0</v>
      </c>
      <c r="AN135" s="14">
        <f t="shared" ref="AN135:AN138" si="90">IF(AM135,AM135/AL135,0)</f>
        <v>0</v>
      </c>
      <c r="AO135" s="14">
        <v>0</v>
      </c>
      <c r="AP135" s="14">
        <v>0</v>
      </c>
      <c r="AQ135" s="14">
        <f t="shared" ref="AQ135:AQ138" si="91">IF(AP135,AP135/AO135,0)</f>
        <v>0</v>
      </c>
      <c r="AR135" s="16">
        <f t="shared" si="78"/>
        <v>1</v>
      </c>
      <c r="AS135" s="16">
        <f t="shared" si="78"/>
        <v>375</v>
      </c>
      <c r="AT135" s="16">
        <f t="shared" si="79"/>
        <v>375</v>
      </c>
      <c r="AU135" s="11"/>
      <c r="AV135" s="11"/>
      <c r="AW135" s="11"/>
      <c r="AX135" s="11"/>
      <c r="AY135" s="11"/>
      <c r="AZ135" s="11"/>
      <c r="BA135" s="11"/>
      <c r="BB135" s="11"/>
      <c r="BC135" s="11"/>
    </row>
    <row r="136" spans="1:55" hidden="1" x14ac:dyDescent="0.25">
      <c r="A136" s="126" t="s">
        <v>73</v>
      </c>
      <c r="B136" s="13">
        <v>2</v>
      </c>
      <c r="C136" s="13">
        <v>2416</v>
      </c>
      <c r="D136" s="13">
        <f t="shared" si="76"/>
        <v>1208</v>
      </c>
      <c r="E136" s="13">
        <v>0</v>
      </c>
      <c r="F136" s="13">
        <v>0</v>
      </c>
      <c r="G136" s="13">
        <f t="shared" si="77"/>
        <v>0</v>
      </c>
      <c r="H136" s="14">
        <v>0</v>
      </c>
      <c r="I136" s="14">
        <v>0</v>
      </c>
      <c r="J136" s="14">
        <f t="shared" si="80"/>
        <v>0</v>
      </c>
      <c r="K136" s="14">
        <v>0</v>
      </c>
      <c r="L136" s="14">
        <v>0</v>
      </c>
      <c r="M136" s="14">
        <f t="shared" si="81"/>
        <v>0</v>
      </c>
      <c r="N136" s="14">
        <v>0</v>
      </c>
      <c r="O136" s="14">
        <v>0</v>
      </c>
      <c r="P136" s="14">
        <f t="shared" si="82"/>
        <v>0</v>
      </c>
      <c r="Q136" s="14">
        <v>1</v>
      </c>
      <c r="R136" s="14">
        <v>500</v>
      </c>
      <c r="S136" s="14">
        <f t="shared" si="83"/>
        <v>500</v>
      </c>
      <c r="T136" s="14">
        <v>0</v>
      </c>
      <c r="U136" s="14">
        <v>0</v>
      </c>
      <c r="V136" s="14">
        <f t="shared" si="84"/>
        <v>0</v>
      </c>
      <c r="W136" s="14">
        <v>1</v>
      </c>
      <c r="X136" s="14">
        <v>1225</v>
      </c>
      <c r="Y136" s="14">
        <f t="shared" si="85"/>
        <v>1225</v>
      </c>
      <c r="Z136" s="14">
        <v>1</v>
      </c>
      <c r="AA136" s="14">
        <v>1050</v>
      </c>
      <c r="AB136" s="14">
        <f t="shared" si="86"/>
        <v>1050</v>
      </c>
      <c r="AC136" s="14">
        <v>0</v>
      </c>
      <c r="AD136" s="14">
        <v>0</v>
      </c>
      <c r="AE136" s="14">
        <f t="shared" si="87"/>
        <v>0</v>
      </c>
      <c r="AF136" s="14">
        <v>0</v>
      </c>
      <c r="AG136" s="14">
        <v>0</v>
      </c>
      <c r="AH136" s="14">
        <f t="shared" si="88"/>
        <v>0</v>
      </c>
      <c r="AI136" s="14">
        <v>0</v>
      </c>
      <c r="AJ136" s="14">
        <v>0</v>
      </c>
      <c r="AK136" s="14">
        <f t="shared" si="89"/>
        <v>0</v>
      </c>
      <c r="AL136" s="14">
        <v>0</v>
      </c>
      <c r="AM136" s="14">
        <v>0</v>
      </c>
      <c r="AN136" s="14">
        <f t="shared" si="90"/>
        <v>0</v>
      </c>
      <c r="AO136" s="14">
        <v>0</v>
      </c>
      <c r="AP136" s="14">
        <v>0</v>
      </c>
      <c r="AQ136" s="14">
        <f t="shared" si="91"/>
        <v>0</v>
      </c>
      <c r="AR136" s="16">
        <f t="shared" si="78"/>
        <v>3</v>
      </c>
      <c r="AS136" s="16">
        <f t="shared" si="78"/>
        <v>2775</v>
      </c>
      <c r="AT136" s="16">
        <f t="shared" si="79"/>
        <v>925</v>
      </c>
      <c r="AU136" s="11"/>
      <c r="AV136" s="11"/>
      <c r="AW136" s="11"/>
      <c r="AX136" s="11"/>
      <c r="AY136" s="11"/>
      <c r="AZ136" s="11"/>
      <c r="BA136" s="127">
        <f>(AB136-Y136)/Y136*100</f>
        <v>-14.285714285714285</v>
      </c>
      <c r="BB136" s="11"/>
      <c r="BC136" s="11"/>
    </row>
    <row r="137" spans="1:55" hidden="1" x14ac:dyDescent="0.25">
      <c r="A137" s="126" t="s">
        <v>18</v>
      </c>
      <c r="B137" s="13">
        <v>0</v>
      </c>
      <c r="C137" s="13">
        <v>0</v>
      </c>
      <c r="D137" s="13">
        <f t="shared" si="76"/>
        <v>0</v>
      </c>
      <c r="E137" s="13">
        <v>0</v>
      </c>
      <c r="F137" s="13">
        <v>0</v>
      </c>
      <c r="G137" s="13">
        <f t="shared" si="77"/>
        <v>0</v>
      </c>
      <c r="H137" s="14">
        <v>0</v>
      </c>
      <c r="I137" s="14">
        <v>0</v>
      </c>
      <c r="J137" s="14">
        <f t="shared" si="80"/>
        <v>0</v>
      </c>
      <c r="K137" s="14">
        <v>0</v>
      </c>
      <c r="L137" s="14">
        <v>0</v>
      </c>
      <c r="M137" s="14">
        <f t="shared" si="81"/>
        <v>0</v>
      </c>
      <c r="N137" s="14">
        <v>0</v>
      </c>
      <c r="O137" s="14">
        <v>0</v>
      </c>
      <c r="P137" s="14">
        <f t="shared" si="82"/>
        <v>0</v>
      </c>
      <c r="Q137" s="14">
        <v>0</v>
      </c>
      <c r="R137" s="14">
        <v>0</v>
      </c>
      <c r="S137" s="14">
        <f t="shared" si="83"/>
        <v>0</v>
      </c>
      <c r="T137" s="14">
        <v>0</v>
      </c>
      <c r="U137" s="14">
        <v>0</v>
      </c>
      <c r="V137" s="14">
        <f t="shared" si="84"/>
        <v>0</v>
      </c>
      <c r="W137" s="14">
        <v>0</v>
      </c>
      <c r="X137" s="14">
        <v>0</v>
      </c>
      <c r="Y137" s="14">
        <f t="shared" si="85"/>
        <v>0</v>
      </c>
      <c r="Z137" s="14">
        <v>0</v>
      </c>
      <c r="AA137" s="14">
        <v>0</v>
      </c>
      <c r="AB137" s="14">
        <f t="shared" si="86"/>
        <v>0</v>
      </c>
      <c r="AC137" s="14">
        <v>0</v>
      </c>
      <c r="AD137" s="14">
        <v>0</v>
      </c>
      <c r="AE137" s="14">
        <f t="shared" si="87"/>
        <v>0</v>
      </c>
      <c r="AF137" s="14">
        <v>0</v>
      </c>
      <c r="AG137" s="14">
        <v>0</v>
      </c>
      <c r="AH137" s="14">
        <f t="shared" si="88"/>
        <v>0</v>
      </c>
      <c r="AI137" s="14">
        <v>0</v>
      </c>
      <c r="AJ137" s="14">
        <v>0</v>
      </c>
      <c r="AK137" s="14">
        <f t="shared" si="89"/>
        <v>0</v>
      </c>
      <c r="AL137" s="14">
        <v>0</v>
      </c>
      <c r="AM137" s="14">
        <v>0</v>
      </c>
      <c r="AN137" s="14">
        <f t="shared" si="90"/>
        <v>0</v>
      </c>
      <c r="AO137" s="14">
        <v>0</v>
      </c>
      <c r="AP137" s="14">
        <v>0</v>
      </c>
      <c r="AQ137" s="14">
        <f t="shared" si="91"/>
        <v>0</v>
      </c>
      <c r="AR137" s="16">
        <f t="shared" si="78"/>
        <v>0</v>
      </c>
      <c r="AS137" s="16">
        <f t="shared" si="78"/>
        <v>0</v>
      </c>
      <c r="AT137" s="16">
        <f t="shared" si="79"/>
        <v>0</v>
      </c>
      <c r="AU137" s="11"/>
      <c r="AV137" s="11"/>
      <c r="AW137" s="11"/>
      <c r="AX137" s="11"/>
      <c r="AY137" s="11"/>
      <c r="AZ137" s="11"/>
      <c r="BA137" s="11"/>
      <c r="BB137" s="11"/>
      <c r="BC137" s="11"/>
    </row>
    <row r="138" spans="1:55" hidden="1" x14ac:dyDescent="0.25">
      <c r="A138" s="126" t="s">
        <v>101</v>
      </c>
      <c r="B138" s="13">
        <v>0</v>
      </c>
      <c r="C138" s="13">
        <v>0</v>
      </c>
      <c r="D138" s="13">
        <f t="shared" si="76"/>
        <v>0</v>
      </c>
      <c r="E138" s="13">
        <v>0</v>
      </c>
      <c r="F138" s="13">
        <v>0</v>
      </c>
      <c r="G138" s="13">
        <f t="shared" si="77"/>
        <v>0</v>
      </c>
      <c r="H138" s="14">
        <v>0</v>
      </c>
      <c r="I138" s="14">
        <v>0</v>
      </c>
      <c r="J138" s="14">
        <f t="shared" si="80"/>
        <v>0</v>
      </c>
      <c r="K138" s="14">
        <v>0</v>
      </c>
      <c r="L138" s="14">
        <v>0</v>
      </c>
      <c r="M138" s="14">
        <f t="shared" si="81"/>
        <v>0</v>
      </c>
      <c r="N138" s="14">
        <v>0</v>
      </c>
      <c r="O138" s="14">
        <v>0</v>
      </c>
      <c r="P138" s="14">
        <f t="shared" si="82"/>
        <v>0</v>
      </c>
      <c r="Q138" s="14">
        <v>0</v>
      </c>
      <c r="R138" s="14">
        <v>0</v>
      </c>
      <c r="S138" s="14">
        <f t="shared" si="83"/>
        <v>0</v>
      </c>
      <c r="T138" s="14">
        <v>0</v>
      </c>
      <c r="U138" s="14">
        <v>0</v>
      </c>
      <c r="V138" s="14">
        <f t="shared" si="84"/>
        <v>0</v>
      </c>
      <c r="W138" s="14">
        <v>0</v>
      </c>
      <c r="X138" s="14">
        <v>0</v>
      </c>
      <c r="Y138" s="14">
        <f t="shared" si="85"/>
        <v>0</v>
      </c>
      <c r="Z138" s="14">
        <v>0</v>
      </c>
      <c r="AA138" s="14">
        <v>0</v>
      </c>
      <c r="AB138" s="14">
        <f t="shared" si="86"/>
        <v>0</v>
      </c>
      <c r="AC138" s="14">
        <v>0</v>
      </c>
      <c r="AD138" s="14">
        <v>0</v>
      </c>
      <c r="AE138" s="14">
        <f t="shared" si="87"/>
        <v>0</v>
      </c>
      <c r="AF138" s="14">
        <v>0</v>
      </c>
      <c r="AG138" s="14">
        <v>0</v>
      </c>
      <c r="AH138" s="14">
        <f t="shared" si="88"/>
        <v>0</v>
      </c>
      <c r="AI138" s="14">
        <v>0</v>
      </c>
      <c r="AJ138" s="14">
        <v>0</v>
      </c>
      <c r="AK138" s="14">
        <f t="shared" si="89"/>
        <v>0</v>
      </c>
      <c r="AL138" s="14">
        <v>0</v>
      </c>
      <c r="AM138" s="14">
        <v>0</v>
      </c>
      <c r="AN138" s="14">
        <f t="shared" si="90"/>
        <v>0</v>
      </c>
      <c r="AO138" s="14">
        <v>0</v>
      </c>
      <c r="AP138" s="14">
        <v>0</v>
      </c>
      <c r="AQ138" s="14">
        <f t="shared" si="91"/>
        <v>0</v>
      </c>
      <c r="AR138" s="16">
        <f t="shared" si="78"/>
        <v>0</v>
      </c>
      <c r="AS138" s="16">
        <f t="shared" si="78"/>
        <v>0</v>
      </c>
      <c r="AT138" s="16">
        <f t="shared" si="79"/>
        <v>0</v>
      </c>
      <c r="AU138" s="11"/>
      <c r="AV138" s="11"/>
      <c r="AW138" s="11"/>
      <c r="AX138" s="11"/>
      <c r="AY138" s="11"/>
      <c r="AZ138" s="11"/>
      <c r="BA138" s="11"/>
      <c r="BB138" s="11"/>
      <c r="BC138" s="11"/>
    </row>
    <row r="139" spans="1:55" hidden="1" x14ac:dyDescent="0.25">
      <c r="L139" s="22">
        <f>SUM(L3:L138)</f>
        <v>69045</v>
      </c>
      <c r="O139" s="22">
        <f>SUM(O3:O138)</f>
        <v>76914</v>
      </c>
      <c r="R139" s="22">
        <f>SUM(R3:R138)</f>
        <v>54786</v>
      </c>
      <c r="U139" s="22">
        <f>SUM(U3:U138)</f>
        <v>91385</v>
      </c>
      <c r="X139" s="22">
        <f>SUM(X3:X138)</f>
        <v>138375</v>
      </c>
      <c r="AA139" s="22">
        <f>SUM(AA3:AA138)</f>
        <v>116400</v>
      </c>
      <c r="AD139" s="22">
        <f>SUM(AD3:AD138)</f>
        <v>77281</v>
      </c>
      <c r="AG139" s="22">
        <f>SUM(AG3:AG138)</f>
        <v>118845</v>
      </c>
      <c r="AS139" s="22">
        <f>SUM(AS3:AS138)</f>
        <v>812197</v>
      </c>
    </row>
  </sheetData>
  <autoFilter ref="A1:BC139">
    <filterColumn colId="1" showButton="0"/>
    <filterColumn colId="2" showButton="0"/>
    <filterColumn colId="4" showButton="0"/>
    <filterColumn colId="5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53">
      <customFilters>
        <customFilter operator="notEqual" val=" "/>
      </customFilters>
    </filterColumn>
  </autoFilter>
  <mergeCells count="7">
    <mergeCell ref="AR1:AT1"/>
    <mergeCell ref="A1:A2"/>
    <mergeCell ref="B1:D1"/>
    <mergeCell ref="E1:G1"/>
    <mergeCell ref="AI1:AK1"/>
    <mergeCell ref="AL1:AN1"/>
    <mergeCell ref="AO1:A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39"/>
  <sheetViews>
    <sheetView topLeftCell="AB1" workbookViewId="0">
      <selection activeCell="AZ20" sqref="AZ20"/>
    </sheetView>
  </sheetViews>
  <sheetFormatPr defaultRowHeight="15" x14ac:dyDescent="0.25"/>
  <cols>
    <col min="1" max="1" width="14.28515625" bestFit="1" customWidth="1"/>
    <col min="8" max="8" width="10.28515625" hidden="1" customWidth="1"/>
    <col min="9" max="9" width="14.85546875" bestFit="1" customWidth="1"/>
    <col min="11" max="11" width="0" hidden="1" customWidth="1"/>
    <col min="12" max="12" width="15.28515625" bestFit="1" customWidth="1"/>
    <col min="14" max="14" width="0" hidden="1" customWidth="1"/>
    <col min="15" max="15" width="14.5703125" bestFit="1" customWidth="1"/>
    <col min="17" max="17" width="0" hidden="1" customWidth="1"/>
    <col min="18" max="18" width="14" bestFit="1" customWidth="1"/>
    <col min="20" max="20" width="0" hidden="1" customWidth="1"/>
    <col min="21" max="21" width="15" bestFit="1" customWidth="1"/>
    <col min="23" max="23" width="10.28515625" hidden="1" customWidth="1"/>
    <col min="24" max="24" width="14.85546875" bestFit="1" customWidth="1"/>
    <col min="26" max="26" width="0" hidden="1" customWidth="1"/>
    <col min="27" max="27" width="14.7109375" bestFit="1" customWidth="1"/>
    <col min="29" max="29" width="0" hidden="1" customWidth="1"/>
    <col min="30" max="30" width="15.140625" bestFit="1" customWidth="1"/>
    <col min="32" max="32" width="14.85546875" hidden="1" customWidth="1"/>
    <col min="33" max="34" width="14.85546875" bestFit="1" customWidth="1"/>
    <col min="35" max="35" width="9.85546875" hidden="1" customWidth="1"/>
    <col min="36" max="36" width="11.7109375" hidden="1" customWidth="1"/>
    <col min="37" max="37" width="10.7109375" hidden="1" customWidth="1"/>
    <col min="38" max="38" width="9.85546875" hidden="1" customWidth="1"/>
    <col min="39" max="39" width="11.7109375" hidden="1" customWidth="1"/>
    <col min="40" max="40" width="10.7109375" hidden="1" customWidth="1"/>
    <col min="41" max="41" width="9.85546875" hidden="1" customWidth="1"/>
    <col min="42" max="42" width="11.7109375" hidden="1" customWidth="1"/>
    <col min="43" max="43" width="10.7109375" hidden="1" customWidth="1"/>
    <col min="45" max="45" width="11.7109375" bestFit="1" customWidth="1"/>
    <col min="46" max="46" width="10.7109375" bestFit="1" customWidth="1"/>
  </cols>
  <sheetData>
    <row r="1" spans="1:55" ht="51" x14ac:dyDescent="0.25">
      <c r="A1" s="188" t="s">
        <v>0</v>
      </c>
      <c r="B1" s="188" t="s">
        <v>1</v>
      </c>
      <c r="C1" s="188"/>
      <c r="D1" s="188"/>
      <c r="E1" s="186" t="s">
        <v>33</v>
      </c>
      <c r="F1" s="186"/>
      <c r="G1" s="186"/>
      <c r="H1" s="118" t="s">
        <v>34</v>
      </c>
      <c r="I1" s="118" t="s">
        <v>34</v>
      </c>
      <c r="J1" s="118" t="s">
        <v>34</v>
      </c>
      <c r="K1" s="118" t="s">
        <v>35</v>
      </c>
      <c r="L1" s="118" t="s">
        <v>35</v>
      </c>
      <c r="M1" s="118" t="s">
        <v>35</v>
      </c>
      <c r="N1" s="118" t="s">
        <v>36</v>
      </c>
      <c r="O1" s="118" t="s">
        <v>36</v>
      </c>
      <c r="P1" s="118" t="s">
        <v>36</v>
      </c>
      <c r="Q1" s="118" t="s">
        <v>37</v>
      </c>
      <c r="R1" s="118" t="s">
        <v>37</v>
      </c>
      <c r="S1" s="118" t="s">
        <v>37</v>
      </c>
      <c r="T1" s="118" t="s">
        <v>38</v>
      </c>
      <c r="U1" s="118" t="s">
        <v>38</v>
      </c>
      <c r="V1" s="118" t="s">
        <v>38</v>
      </c>
      <c r="W1" s="118" t="s">
        <v>39</v>
      </c>
      <c r="X1" s="118" t="s">
        <v>39</v>
      </c>
      <c r="Y1" s="118" t="s">
        <v>39</v>
      </c>
      <c r="Z1" s="118" t="s">
        <v>40</v>
      </c>
      <c r="AA1" s="118" t="s">
        <v>40</v>
      </c>
      <c r="AB1" s="118" t="s">
        <v>40</v>
      </c>
      <c r="AC1" s="118" t="s">
        <v>103</v>
      </c>
      <c r="AD1" s="118" t="s">
        <v>103</v>
      </c>
      <c r="AE1" s="118" t="s">
        <v>103</v>
      </c>
      <c r="AF1" s="118" t="s">
        <v>104</v>
      </c>
      <c r="AG1" s="118" t="s">
        <v>104</v>
      </c>
      <c r="AH1" s="118" t="s">
        <v>104</v>
      </c>
      <c r="AI1" s="186" t="s">
        <v>105</v>
      </c>
      <c r="AJ1" s="186"/>
      <c r="AK1" s="186"/>
      <c r="AL1" s="186" t="s">
        <v>106</v>
      </c>
      <c r="AM1" s="186"/>
      <c r="AN1" s="186"/>
      <c r="AO1" s="186" t="s">
        <v>107</v>
      </c>
      <c r="AP1" s="186"/>
      <c r="AQ1" s="186"/>
      <c r="AR1" s="187" t="s">
        <v>41</v>
      </c>
      <c r="AS1" s="187"/>
      <c r="AT1" s="187"/>
      <c r="AU1" s="12" t="s">
        <v>42</v>
      </c>
      <c r="AV1" s="12" t="s">
        <v>43</v>
      </c>
      <c r="AW1" s="12" t="s">
        <v>44</v>
      </c>
      <c r="AX1" s="12" t="s">
        <v>45</v>
      </c>
      <c r="AY1" s="12" t="s">
        <v>46</v>
      </c>
      <c r="AZ1" s="12" t="s">
        <v>47</v>
      </c>
      <c r="BA1" s="12" t="s">
        <v>48</v>
      </c>
      <c r="BB1" s="12" t="s">
        <v>236</v>
      </c>
      <c r="BC1" s="12" t="s">
        <v>237</v>
      </c>
    </row>
    <row r="2" spans="1:55" x14ac:dyDescent="0.25">
      <c r="A2" s="188"/>
      <c r="B2" s="118" t="s">
        <v>2</v>
      </c>
      <c r="C2" s="118" t="s">
        <v>3</v>
      </c>
      <c r="D2" s="118" t="s">
        <v>4</v>
      </c>
      <c r="E2" s="118" t="s">
        <v>2</v>
      </c>
      <c r="F2" s="118" t="s">
        <v>3</v>
      </c>
      <c r="G2" s="118" t="s">
        <v>4</v>
      </c>
      <c r="H2" s="118" t="s">
        <v>2</v>
      </c>
      <c r="I2" s="5" t="s">
        <v>3</v>
      </c>
      <c r="J2" s="5" t="s">
        <v>4</v>
      </c>
      <c r="K2" s="118" t="s">
        <v>2</v>
      </c>
      <c r="L2" s="5" t="s">
        <v>3</v>
      </c>
      <c r="M2" s="5" t="s">
        <v>4</v>
      </c>
      <c r="N2" s="118" t="s">
        <v>2</v>
      </c>
      <c r="O2" s="5" t="s">
        <v>3</v>
      </c>
      <c r="P2" s="5" t="s">
        <v>4</v>
      </c>
      <c r="Q2" s="118" t="s">
        <v>2</v>
      </c>
      <c r="R2" s="5" t="s">
        <v>3</v>
      </c>
      <c r="S2" s="5" t="s">
        <v>4</v>
      </c>
      <c r="T2" s="118" t="s">
        <v>2</v>
      </c>
      <c r="U2" s="5" t="s">
        <v>3</v>
      </c>
      <c r="V2" s="5" t="s">
        <v>4</v>
      </c>
      <c r="W2" s="118" t="s">
        <v>2</v>
      </c>
      <c r="X2" s="5" t="s">
        <v>3</v>
      </c>
      <c r="Y2" s="5" t="s">
        <v>4</v>
      </c>
      <c r="Z2" s="118" t="s">
        <v>2</v>
      </c>
      <c r="AA2" s="5" t="s">
        <v>3</v>
      </c>
      <c r="AB2" s="5" t="s">
        <v>4</v>
      </c>
      <c r="AC2" s="118" t="s">
        <v>2</v>
      </c>
      <c r="AD2" s="5" t="s">
        <v>3</v>
      </c>
      <c r="AE2" s="5" t="s">
        <v>4</v>
      </c>
      <c r="AF2" s="118" t="s">
        <v>2</v>
      </c>
      <c r="AG2" s="5" t="s">
        <v>3</v>
      </c>
      <c r="AH2" s="5" t="s">
        <v>4</v>
      </c>
      <c r="AI2" s="118" t="s">
        <v>2</v>
      </c>
      <c r="AJ2" s="5" t="s">
        <v>3</v>
      </c>
      <c r="AK2" s="5" t="s">
        <v>4</v>
      </c>
      <c r="AL2" s="118" t="s">
        <v>2</v>
      </c>
      <c r="AM2" s="5" t="s">
        <v>3</v>
      </c>
      <c r="AN2" s="5" t="s">
        <v>4</v>
      </c>
      <c r="AO2" s="118" t="s">
        <v>2</v>
      </c>
      <c r="AP2" s="5" t="s">
        <v>3</v>
      </c>
      <c r="AQ2" s="5" t="s">
        <v>4</v>
      </c>
      <c r="AR2" s="119" t="s">
        <v>2</v>
      </c>
      <c r="AS2" s="8" t="s">
        <v>3</v>
      </c>
      <c r="AT2" s="8" t="s">
        <v>4</v>
      </c>
      <c r="AU2" s="11"/>
      <c r="AV2" s="127"/>
      <c r="AW2" s="11"/>
      <c r="AX2" s="127"/>
      <c r="AY2" s="11"/>
      <c r="AZ2" s="11"/>
      <c r="BA2" s="11"/>
      <c r="BB2" s="11"/>
      <c r="BC2" s="11"/>
    </row>
    <row r="3" spans="1:55" x14ac:dyDescent="0.25">
      <c r="A3" s="3" t="s">
        <v>5</v>
      </c>
      <c r="B3" s="2">
        <v>11</v>
      </c>
      <c r="C3" s="2">
        <v>7425</v>
      </c>
      <c r="D3" s="2">
        <f>IF(C3,C3/B3,0)</f>
        <v>675</v>
      </c>
      <c r="E3" s="4">
        <v>1</v>
      </c>
      <c r="F3" s="4">
        <v>425</v>
      </c>
      <c r="G3" s="4">
        <f>IF(F3,F3/E3,0)</f>
        <v>425</v>
      </c>
      <c r="H3" s="4">
        <v>3</v>
      </c>
      <c r="I3" s="6">
        <v>1425</v>
      </c>
      <c r="J3" s="6">
        <f>IF(I3,I3/H3,0)</f>
        <v>475</v>
      </c>
      <c r="K3" s="4"/>
      <c r="L3" s="6"/>
      <c r="M3" s="6">
        <f>IF(L3,L3/K3,0)</f>
        <v>0</v>
      </c>
      <c r="N3" s="4"/>
      <c r="O3" s="6"/>
      <c r="P3" s="6">
        <f>IF(O3,O3/N3,0)</f>
        <v>0</v>
      </c>
      <c r="Q3" s="4"/>
      <c r="R3" s="6"/>
      <c r="S3" s="6">
        <f>IF(R3,R3/Q3,0)</f>
        <v>0</v>
      </c>
      <c r="T3" s="4"/>
      <c r="U3" s="6"/>
      <c r="V3" s="6">
        <f>IF(U3,U3/T3,0)</f>
        <v>0</v>
      </c>
      <c r="W3" s="4"/>
      <c r="X3" s="6"/>
      <c r="Y3" s="6">
        <f>IF(X3,X3/W3,0)</f>
        <v>0</v>
      </c>
      <c r="Z3" s="4"/>
      <c r="AA3" s="6"/>
      <c r="AB3" s="6">
        <f>IF(AA3,AA3/Z3,0)</f>
        <v>0</v>
      </c>
      <c r="AC3" s="4"/>
      <c r="AD3" s="6"/>
      <c r="AE3" s="6">
        <f>IF(AD3,AD3/AC3,0)</f>
        <v>0</v>
      </c>
      <c r="AF3" s="4"/>
      <c r="AG3" s="6"/>
      <c r="AH3" s="6">
        <f>IF(AG3,AG3/AF3,0)</f>
        <v>0</v>
      </c>
      <c r="AI3" s="4"/>
      <c r="AJ3" s="6"/>
      <c r="AK3" s="6">
        <f>IF(AJ3,AJ3/AI3,0)</f>
        <v>0</v>
      </c>
      <c r="AL3" s="4"/>
      <c r="AM3" s="6"/>
      <c r="AN3" s="6">
        <f>IF(AM3,AM3/AL3,0)</f>
        <v>0</v>
      </c>
      <c r="AO3" s="4"/>
      <c r="AP3" s="6"/>
      <c r="AQ3" s="6">
        <f>IF(AP3,AP3/AO3,0)</f>
        <v>0</v>
      </c>
      <c r="AR3" s="9">
        <f>H3+K3+N3+Q3+T3+W3+Z3+AC3+AF3+AI3+AL3+AO3</f>
        <v>3</v>
      </c>
      <c r="AS3" s="10">
        <f>I3+L3+O3+R3+U3+X3+AA3+AD3+AG3+AJ3+AM3+AP3</f>
        <v>1425</v>
      </c>
      <c r="AT3" s="10">
        <f>IF(AS3,AS3/AR3,0)</f>
        <v>475</v>
      </c>
      <c r="AU3" s="11"/>
      <c r="AV3" s="11"/>
      <c r="AW3" s="11"/>
      <c r="AX3" s="11"/>
      <c r="AY3" s="11"/>
      <c r="AZ3" s="11"/>
      <c r="BA3" s="11"/>
      <c r="BB3" s="11"/>
      <c r="BC3" s="11"/>
    </row>
    <row r="4" spans="1:55" x14ac:dyDescent="0.25">
      <c r="A4" s="3" t="s">
        <v>6</v>
      </c>
      <c r="B4" s="2">
        <v>1</v>
      </c>
      <c r="C4" s="2">
        <v>700</v>
      </c>
      <c r="D4" s="2">
        <f t="shared" ref="D4:D30" si="0">IF(C4,C4/B4,0)</f>
        <v>700</v>
      </c>
      <c r="E4" s="4">
        <v>1</v>
      </c>
      <c r="F4" s="4">
        <v>700</v>
      </c>
      <c r="G4" s="4">
        <f t="shared" ref="G4:G30" si="1">IF(F4,F4/E4,0)</f>
        <v>700</v>
      </c>
      <c r="H4" s="4"/>
      <c r="I4" s="6"/>
      <c r="J4" s="6">
        <f t="shared" ref="J4:J30" si="2">IF(I4,I4/H4,0)</f>
        <v>0</v>
      </c>
      <c r="K4" s="4">
        <v>1</v>
      </c>
      <c r="L4" s="6">
        <v>450</v>
      </c>
      <c r="M4" s="6">
        <f t="shared" ref="M4:M30" si="3">IF(L4,L4/K4,0)</f>
        <v>450</v>
      </c>
      <c r="N4" s="4">
        <v>1</v>
      </c>
      <c r="O4" s="6">
        <v>450</v>
      </c>
      <c r="P4" s="6">
        <f t="shared" ref="P4:P30" si="4">IF(O4,O4/N4,0)</f>
        <v>450</v>
      </c>
      <c r="Q4" s="4"/>
      <c r="R4" s="6"/>
      <c r="S4" s="6">
        <f t="shared" ref="S4:S30" si="5">IF(R4,R4/Q4,0)</f>
        <v>0</v>
      </c>
      <c r="T4" s="4"/>
      <c r="U4" s="6"/>
      <c r="V4" s="6">
        <f t="shared" ref="V4:V30" si="6">IF(U4,U4/T4,0)</f>
        <v>0</v>
      </c>
      <c r="W4" s="4"/>
      <c r="X4" s="6"/>
      <c r="Y4" s="6">
        <f t="shared" ref="Y4:Y30" si="7">IF(X4,X4/W4,0)</f>
        <v>0</v>
      </c>
      <c r="Z4" s="4"/>
      <c r="AA4" s="6"/>
      <c r="AB4" s="6">
        <f t="shared" ref="AB4:AB30" si="8">IF(AA4,AA4/Z4,0)</f>
        <v>0</v>
      </c>
      <c r="AC4" s="4"/>
      <c r="AD4" s="6"/>
      <c r="AE4" s="6">
        <f t="shared" ref="AE4:AE30" si="9">IF(AD4,AD4/AC4,0)</f>
        <v>0</v>
      </c>
      <c r="AF4" s="4">
        <v>2</v>
      </c>
      <c r="AG4" s="6">
        <v>800</v>
      </c>
      <c r="AH4" s="6">
        <f t="shared" ref="AH4:AH30" si="10">IF(AG4,AG4/AF4,0)</f>
        <v>400</v>
      </c>
      <c r="AI4" s="4"/>
      <c r="AJ4" s="6"/>
      <c r="AK4" s="6">
        <f t="shared" ref="AK4:AK30" si="11">IF(AJ4,AJ4/AI4,0)</f>
        <v>0</v>
      </c>
      <c r="AL4" s="4"/>
      <c r="AM4" s="6"/>
      <c r="AN4" s="6">
        <f t="shared" ref="AN4:AN30" si="12">IF(AM4,AM4/AL4,0)</f>
        <v>0</v>
      </c>
      <c r="AO4" s="4"/>
      <c r="AP4" s="6"/>
      <c r="AQ4" s="6">
        <f t="shared" ref="AQ4:AQ30" si="13">IF(AP4,AP4/AO4,0)</f>
        <v>0</v>
      </c>
      <c r="AR4" s="9">
        <f t="shared" ref="AR4:AS30" si="14">H4+K4+N4+Q4+T4+W4+Z4+AC4+AF4+AI4+AL4+AO4</f>
        <v>4</v>
      </c>
      <c r="AS4" s="10">
        <f t="shared" si="14"/>
        <v>1700</v>
      </c>
      <c r="AT4" s="10">
        <f t="shared" ref="AT4:AT30" si="15">IF(AS4,AS4/AR4,0)</f>
        <v>425</v>
      </c>
      <c r="AU4" s="11"/>
      <c r="AV4" s="11"/>
      <c r="AW4" s="128"/>
      <c r="AX4" s="11"/>
      <c r="AY4" s="11"/>
      <c r="AZ4" s="11"/>
      <c r="BA4" s="11"/>
      <c r="BB4" s="11"/>
      <c r="BC4" s="11"/>
    </row>
    <row r="5" spans="1:55" x14ac:dyDescent="0.25">
      <c r="A5" s="3" t="s">
        <v>7</v>
      </c>
      <c r="B5" s="2">
        <v>71</v>
      </c>
      <c r="C5" s="2">
        <v>41550</v>
      </c>
      <c r="D5" s="2">
        <f t="shared" si="0"/>
        <v>585.21126760563379</v>
      </c>
      <c r="E5" s="4">
        <v>28</v>
      </c>
      <c r="F5" s="4">
        <v>12225</v>
      </c>
      <c r="G5" s="4">
        <f t="shared" si="1"/>
        <v>436.60714285714283</v>
      </c>
      <c r="H5" s="4">
        <v>10</v>
      </c>
      <c r="I5" s="6">
        <v>4750</v>
      </c>
      <c r="J5" s="6">
        <f t="shared" si="2"/>
        <v>475</v>
      </c>
      <c r="K5" s="4">
        <v>2</v>
      </c>
      <c r="L5" s="6">
        <f>2150-1300</f>
        <v>850</v>
      </c>
      <c r="M5" s="6">
        <f t="shared" si="3"/>
        <v>425</v>
      </c>
      <c r="N5" s="4">
        <v>3</v>
      </c>
      <c r="O5" s="6">
        <f>2950-(600*3)</f>
        <v>1150</v>
      </c>
      <c r="P5" s="6">
        <f t="shared" si="4"/>
        <v>383.33333333333331</v>
      </c>
      <c r="Q5" s="4">
        <v>5</v>
      </c>
      <c r="R5" s="6">
        <f>4900</f>
        <v>4900</v>
      </c>
      <c r="S5" s="6">
        <f t="shared" si="5"/>
        <v>980</v>
      </c>
      <c r="T5" s="4">
        <v>3</v>
      </c>
      <c r="U5" s="6">
        <f>4450</f>
        <v>4450</v>
      </c>
      <c r="V5" s="6">
        <f t="shared" si="6"/>
        <v>1483.3333333333333</v>
      </c>
      <c r="W5" s="4">
        <v>21</v>
      </c>
      <c r="X5" s="6">
        <f>20125</f>
        <v>20125</v>
      </c>
      <c r="Y5" s="6">
        <f t="shared" si="7"/>
        <v>958.33333333333337</v>
      </c>
      <c r="Z5" s="4">
        <v>10</v>
      </c>
      <c r="AA5" s="6">
        <v>11620</v>
      </c>
      <c r="AB5" s="6">
        <f t="shared" si="8"/>
        <v>1162</v>
      </c>
      <c r="AC5" s="4">
        <v>2</v>
      </c>
      <c r="AD5" s="6">
        <f>2900-1100</f>
        <v>1800</v>
      </c>
      <c r="AE5" s="6">
        <f t="shared" si="9"/>
        <v>900</v>
      </c>
      <c r="AF5" s="4">
        <v>7</v>
      </c>
      <c r="AG5" s="6">
        <f>8200-(4*550)</f>
        <v>6000</v>
      </c>
      <c r="AH5" s="6">
        <f t="shared" si="10"/>
        <v>857.14285714285711</v>
      </c>
      <c r="AI5" s="4"/>
      <c r="AJ5" s="6"/>
      <c r="AK5" s="6">
        <f t="shared" si="11"/>
        <v>0</v>
      </c>
      <c r="AL5" s="4"/>
      <c r="AM5" s="6"/>
      <c r="AN5" s="6">
        <f t="shared" si="12"/>
        <v>0</v>
      </c>
      <c r="AO5" s="4"/>
      <c r="AP5" s="6"/>
      <c r="AQ5" s="6">
        <f t="shared" si="13"/>
        <v>0</v>
      </c>
      <c r="AR5" s="9">
        <f t="shared" si="14"/>
        <v>63</v>
      </c>
      <c r="AS5" s="10">
        <f t="shared" si="14"/>
        <v>55645</v>
      </c>
      <c r="AT5" s="10">
        <f t="shared" si="15"/>
        <v>883.25396825396831</v>
      </c>
      <c r="AU5" s="11"/>
      <c r="AV5" s="127">
        <f>(M5-J5)/J5*100</f>
        <v>-10.526315789473683</v>
      </c>
      <c r="AW5" s="128">
        <f>(P5-M5)/M5*100</f>
        <v>-9.8039215686274552</v>
      </c>
      <c r="AX5" s="127">
        <f>(S5-P5)/P5*100</f>
        <v>155.6521739130435</v>
      </c>
      <c r="AY5" s="127">
        <f>(V5-S5)/S5*100</f>
        <v>51.360544217687064</v>
      </c>
      <c r="AZ5" s="127">
        <f>(Y5-V5)/V5*100</f>
        <v>-35.393258426966284</v>
      </c>
      <c r="BA5" s="127">
        <f>(AB5-Y5)/Y5*100</f>
        <v>21.252173913043475</v>
      </c>
      <c r="BB5" s="127">
        <f>(AE5-AB5)/AB5*100</f>
        <v>-22.547332185886404</v>
      </c>
      <c r="BC5" s="127">
        <f>(AH5-AE5)/AE5*100</f>
        <v>-4.7619047619047654</v>
      </c>
    </row>
    <row r="6" spans="1:55" x14ac:dyDescent="0.25">
      <c r="A6" s="3" t="s">
        <v>8</v>
      </c>
      <c r="B6" s="2">
        <v>43</v>
      </c>
      <c r="C6" s="2">
        <v>14505</v>
      </c>
      <c r="D6" s="2">
        <f t="shared" si="0"/>
        <v>337.32558139534882</v>
      </c>
      <c r="E6" s="4">
        <v>3</v>
      </c>
      <c r="F6" s="4">
        <v>105</v>
      </c>
      <c r="G6" s="4">
        <f t="shared" si="1"/>
        <v>35</v>
      </c>
      <c r="H6" s="4"/>
      <c r="I6" s="6"/>
      <c r="J6" s="6">
        <f t="shared" si="2"/>
        <v>0</v>
      </c>
      <c r="K6" s="4">
        <v>2</v>
      </c>
      <c r="L6" s="6">
        <v>300</v>
      </c>
      <c r="M6" s="6">
        <f t="shared" si="3"/>
        <v>150</v>
      </c>
      <c r="N6" s="4"/>
      <c r="O6" s="6"/>
      <c r="P6" s="6">
        <f t="shared" si="4"/>
        <v>0</v>
      </c>
      <c r="Q6" s="4">
        <v>1</v>
      </c>
      <c r="R6" s="6">
        <v>75</v>
      </c>
      <c r="S6" s="6">
        <f t="shared" si="5"/>
        <v>75</v>
      </c>
      <c r="T6" s="4"/>
      <c r="U6" s="6"/>
      <c r="V6" s="6">
        <f t="shared" si="6"/>
        <v>0</v>
      </c>
      <c r="W6" s="4"/>
      <c r="X6" s="6"/>
      <c r="Y6" s="6">
        <f t="shared" si="7"/>
        <v>0</v>
      </c>
      <c r="Z6" s="4"/>
      <c r="AA6" s="6"/>
      <c r="AB6" s="6">
        <f t="shared" si="8"/>
        <v>0</v>
      </c>
      <c r="AC6" s="4"/>
      <c r="AD6" s="6"/>
      <c r="AE6" s="6">
        <f t="shared" si="9"/>
        <v>0</v>
      </c>
      <c r="AF6" s="4">
        <v>2</v>
      </c>
      <c r="AG6" s="6">
        <v>300</v>
      </c>
      <c r="AH6" s="6">
        <f t="shared" si="10"/>
        <v>150</v>
      </c>
      <c r="AI6" s="4"/>
      <c r="AJ6" s="6"/>
      <c r="AK6" s="6">
        <f t="shared" si="11"/>
        <v>0</v>
      </c>
      <c r="AL6" s="4"/>
      <c r="AM6" s="6"/>
      <c r="AN6" s="6">
        <f t="shared" si="12"/>
        <v>0</v>
      </c>
      <c r="AO6" s="4"/>
      <c r="AP6" s="6"/>
      <c r="AQ6" s="6">
        <f t="shared" si="13"/>
        <v>0</v>
      </c>
      <c r="AR6" s="9">
        <f t="shared" si="14"/>
        <v>5</v>
      </c>
      <c r="AS6" s="10">
        <f t="shared" si="14"/>
        <v>675</v>
      </c>
      <c r="AT6" s="10">
        <f t="shared" si="15"/>
        <v>135</v>
      </c>
      <c r="AU6" s="11"/>
      <c r="AV6" s="11"/>
      <c r="AW6" s="11"/>
      <c r="AX6" s="11"/>
      <c r="AY6" s="11"/>
      <c r="AZ6" s="11"/>
      <c r="BA6" s="11"/>
      <c r="BB6" s="11"/>
      <c r="BC6" s="11"/>
    </row>
    <row r="7" spans="1:55" x14ac:dyDescent="0.25">
      <c r="A7" s="3" t="s">
        <v>9</v>
      </c>
      <c r="B7" s="2">
        <v>32</v>
      </c>
      <c r="C7" s="2">
        <v>124350</v>
      </c>
      <c r="D7" s="2">
        <f t="shared" si="0"/>
        <v>3885.9375</v>
      </c>
      <c r="E7" s="4">
        <v>8</v>
      </c>
      <c r="F7" s="4">
        <v>27200</v>
      </c>
      <c r="G7" s="4">
        <f t="shared" si="1"/>
        <v>3400</v>
      </c>
      <c r="H7" s="4">
        <v>2</v>
      </c>
      <c r="I7" s="6">
        <v>7100</v>
      </c>
      <c r="J7" s="6">
        <f t="shared" si="2"/>
        <v>3550</v>
      </c>
      <c r="K7" s="4"/>
      <c r="L7" s="6"/>
      <c r="M7" s="6">
        <f t="shared" si="3"/>
        <v>0</v>
      </c>
      <c r="N7" s="4">
        <v>3</v>
      </c>
      <c r="O7" s="6">
        <v>9600</v>
      </c>
      <c r="P7" s="6">
        <f t="shared" si="4"/>
        <v>3200</v>
      </c>
      <c r="Q7" s="4">
        <v>1</v>
      </c>
      <c r="R7" s="6">
        <v>3235</v>
      </c>
      <c r="S7" s="6">
        <f t="shared" si="5"/>
        <v>3235</v>
      </c>
      <c r="T7" s="4">
        <v>1</v>
      </c>
      <c r="U7" s="6">
        <v>3235</v>
      </c>
      <c r="V7" s="6">
        <f t="shared" si="6"/>
        <v>3235</v>
      </c>
      <c r="W7" s="4">
        <v>1</v>
      </c>
      <c r="X7" s="6">
        <v>3235</v>
      </c>
      <c r="Y7" s="6">
        <f t="shared" si="7"/>
        <v>3235</v>
      </c>
      <c r="Z7" s="4">
        <v>1</v>
      </c>
      <c r="AA7" s="6">
        <v>3375</v>
      </c>
      <c r="AB7" s="6">
        <f t="shared" si="8"/>
        <v>3375</v>
      </c>
      <c r="AC7" s="4"/>
      <c r="AD7" s="6"/>
      <c r="AE7" s="6">
        <f t="shared" si="9"/>
        <v>0</v>
      </c>
      <c r="AF7" s="4">
        <v>3</v>
      </c>
      <c r="AG7" s="6">
        <v>10575</v>
      </c>
      <c r="AH7" s="6">
        <f t="shared" si="10"/>
        <v>3525</v>
      </c>
      <c r="AI7" s="4"/>
      <c r="AJ7" s="6"/>
      <c r="AK7" s="6">
        <f t="shared" si="11"/>
        <v>0</v>
      </c>
      <c r="AL7" s="4"/>
      <c r="AM7" s="6"/>
      <c r="AN7" s="6">
        <f t="shared" si="12"/>
        <v>0</v>
      </c>
      <c r="AO7" s="4"/>
      <c r="AP7" s="6"/>
      <c r="AQ7" s="6">
        <f t="shared" si="13"/>
        <v>0</v>
      </c>
      <c r="AR7" s="9">
        <f t="shared" si="14"/>
        <v>12</v>
      </c>
      <c r="AS7" s="10">
        <f t="shared" si="14"/>
        <v>40355</v>
      </c>
      <c r="AT7" s="10">
        <f t="shared" si="15"/>
        <v>3362.9166666666665</v>
      </c>
      <c r="AU7" s="11"/>
      <c r="AV7" s="11"/>
      <c r="AW7" s="11"/>
      <c r="AX7" s="127">
        <f>(S7-P7)/P7*100</f>
        <v>1.09375</v>
      </c>
      <c r="AY7" s="127"/>
      <c r="AZ7" s="127"/>
      <c r="BA7" s="127">
        <f>(AB7-Y7)/Y7*100</f>
        <v>4.327666151468315</v>
      </c>
      <c r="BB7" s="11"/>
      <c r="BC7" s="11"/>
    </row>
    <row r="8" spans="1:55" x14ac:dyDescent="0.25">
      <c r="A8" s="3" t="s">
        <v>10</v>
      </c>
      <c r="B8" s="2">
        <v>0</v>
      </c>
      <c r="C8" s="2">
        <v>0</v>
      </c>
      <c r="D8" s="2">
        <f t="shared" si="0"/>
        <v>0</v>
      </c>
      <c r="E8" s="4">
        <v>0</v>
      </c>
      <c r="F8" s="4">
        <v>0</v>
      </c>
      <c r="G8" s="4">
        <f t="shared" si="1"/>
        <v>0</v>
      </c>
      <c r="H8" s="4">
        <v>0</v>
      </c>
      <c r="I8" s="6">
        <v>0</v>
      </c>
      <c r="J8" s="6">
        <f t="shared" si="2"/>
        <v>0</v>
      </c>
      <c r="K8" s="4">
        <v>0</v>
      </c>
      <c r="L8" s="6">
        <v>0</v>
      </c>
      <c r="M8" s="6">
        <f t="shared" si="3"/>
        <v>0</v>
      </c>
      <c r="N8" s="4">
        <v>0</v>
      </c>
      <c r="O8" s="6">
        <v>0</v>
      </c>
      <c r="P8" s="6">
        <f t="shared" si="4"/>
        <v>0</v>
      </c>
      <c r="Q8" s="4">
        <v>0</v>
      </c>
      <c r="R8" s="6">
        <v>0</v>
      </c>
      <c r="S8" s="6">
        <f t="shared" si="5"/>
        <v>0</v>
      </c>
      <c r="T8" s="4">
        <v>1</v>
      </c>
      <c r="U8" s="6">
        <v>3500</v>
      </c>
      <c r="V8" s="6">
        <f t="shared" si="6"/>
        <v>3500</v>
      </c>
      <c r="W8" s="4"/>
      <c r="X8" s="6"/>
      <c r="Y8" s="6">
        <f t="shared" si="7"/>
        <v>0</v>
      </c>
      <c r="Z8" s="4">
        <v>1</v>
      </c>
      <c r="AA8" s="6">
        <v>3500</v>
      </c>
      <c r="AB8" s="6">
        <f t="shared" si="8"/>
        <v>3500</v>
      </c>
      <c r="AC8" s="4"/>
      <c r="AD8" s="6"/>
      <c r="AE8" s="6">
        <f t="shared" si="9"/>
        <v>0</v>
      </c>
      <c r="AF8" s="4">
        <v>1</v>
      </c>
      <c r="AG8" s="6">
        <v>3500</v>
      </c>
      <c r="AH8" s="6">
        <f t="shared" si="10"/>
        <v>3500</v>
      </c>
      <c r="AI8" s="4"/>
      <c r="AJ8" s="6"/>
      <c r="AK8" s="6">
        <f t="shared" si="11"/>
        <v>0</v>
      </c>
      <c r="AL8" s="4"/>
      <c r="AM8" s="6"/>
      <c r="AN8" s="6">
        <f t="shared" si="12"/>
        <v>0</v>
      </c>
      <c r="AO8" s="4"/>
      <c r="AP8" s="6"/>
      <c r="AQ8" s="6">
        <f t="shared" si="13"/>
        <v>0</v>
      </c>
      <c r="AR8" s="9">
        <f t="shared" si="14"/>
        <v>3</v>
      </c>
      <c r="AS8" s="10">
        <f t="shared" si="14"/>
        <v>10500</v>
      </c>
      <c r="AT8" s="10">
        <f t="shared" si="15"/>
        <v>3500</v>
      </c>
      <c r="AU8" s="11"/>
      <c r="AV8" s="11"/>
      <c r="AW8" s="11"/>
      <c r="AX8" s="11"/>
      <c r="AY8" s="11"/>
      <c r="AZ8" s="11"/>
      <c r="BA8" s="11"/>
      <c r="BB8" s="11"/>
      <c r="BC8" s="11"/>
    </row>
    <row r="9" spans="1:55" x14ac:dyDescent="0.25">
      <c r="A9" s="3" t="s">
        <v>11</v>
      </c>
      <c r="B9" s="2">
        <v>44</v>
      </c>
      <c r="C9" s="2">
        <v>30675</v>
      </c>
      <c r="D9" s="2">
        <f t="shared" si="0"/>
        <v>697.15909090909088</v>
      </c>
      <c r="E9" s="4">
        <v>10</v>
      </c>
      <c r="F9" s="4">
        <v>4000</v>
      </c>
      <c r="G9" s="4">
        <f t="shared" si="1"/>
        <v>400</v>
      </c>
      <c r="H9" s="4"/>
      <c r="I9" s="6"/>
      <c r="J9" s="6">
        <f t="shared" si="2"/>
        <v>0</v>
      </c>
      <c r="K9" s="4"/>
      <c r="L9" s="6"/>
      <c r="M9" s="6">
        <f t="shared" si="3"/>
        <v>0</v>
      </c>
      <c r="N9" s="4"/>
      <c r="O9" s="6"/>
      <c r="P9" s="6">
        <f t="shared" si="4"/>
        <v>0</v>
      </c>
      <c r="Q9" s="4"/>
      <c r="R9" s="6"/>
      <c r="S9" s="6">
        <f t="shared" si="5"/>
        <v>0</v>
      </c>
      <c r="T9" s="4"/>
      <c r="U9" s="6"/>
      <c r="V9" s="6">
        <f t="shared" si="6"/>
        <v>0</v>
      </c>
      <c r="W9" s="4"/>
      <c r="X9" s="6"/>
      <c r="Y9" s="6">
        <f t="shared" si="7"/>
        <v>0</v>
      </c>
      <c r="Z9" s="4"/>
      <c r="AA9" s="6"/>
      <c r="AB9" s="6">
        <f t="shared" si="8"/>
        <v>0</v>
      </c>
      <c r="AC9" s="4"/>
      <c r="AD9" s="6"/>
      <c r="AE9" s="6">
        <f t="shared" si="9"/>
        <v>0</v>
      </c>
      <c r="AF9" s="4"/>
      <c r="AG9" s="6"/>
      <c r="AH9" s="6">
        <f t="shared" si="10"/>
        <v>0</v>
      </c>
      <c r="AI9" s="4"/>
      <c r="AJ9" s="6"/>
      <c r="AK9" s="6">
        <f t="shared" si="11"/>
        <v>0</v>
      </c>
      <c r="AL9" s="4"/>
      <c r="AM9" s="6"/>
      <c r="AN9" s="6">
        <f t="shared" si="12"/>
        <v>0</v>
      </c>
      <c r="AO9" s="4"/>
      <c r="AP9" s="6"/>
      <c r="AQ9" s="6">
        <f t="shared" si="13"/>
        <v>0</v>
      </c>
      <c r="AR9" s="9">
        <f t="shared" si="14"/>
        <v>0</v>
      </c>
      <c r="AS9" s="10">
        <f t="shared" si="14"/>
        <v>0</v>
      </c>
      <c r="AT9" s="10">
        <f t="shared" si="15"/>
        <v>0</v>
      </c>
      <c r="AU9" s="11"/>
      <c r="AV9" s="11"/>
      <c r="AW9" s="11"/>
      <c r="AX9" s="11"/>
      <c r="AY9" s="11"/>
      <c r="AZ9" s="11"/>
      <c r="BA9" s="11"/>
      <c r="BB9" s="11"/>
      <c r="BC9" s="11"/>
    </row>
    <row r="10" spans="1:55" x14ac:dyDescent="0.25">
      <c r="A10" s="3" t="s">
        <v>12</v>
      </c>
      <c r="B10" s="2">
        <v>0</v>
      </c>
      <c r="C10" s="2">
        <v>0</v>
      </c>
      <c r="D10" s="2">
        <f t="shared" si="0"/>
        <v>0</v>
      </c>
      <c r="E10" s="4">
        <v>0</v>
      </c>
      <c r="F10" s="4">
        <v>0</v>
      </c>
      <c r="G10" s="4">
        <f t="shared" si="1"/>
        <v>0</v>
      </c>
      <c r="H10" s="4"/>
      <c r="I10" s="6"/>
      <c r="J10" s="6">
        <f t="shared" si="2"/>
        <v>0</v>
      </c>
      <c r="K10" s="4"/>
      <c r="L10" s="6"/>
      <c r="M10" s="6">
        <f t="shared" si="3"/>
        <v>0</v>
      </c>
      <c r="N10" s="4"/>
      <c r="O10" s="6"/>
      <c r="P10" s="6">
        <f t="shared" si="4"/>
        <v>0</v>
      </c>
      <c r="Q10" s="4"/>
      <c r="R10" s="6"/>
      <c r="S10" s="6">
        <f t="shared" si="5"/>
        <v>0</v>
      </c>
      <c r="T10" s="4"/>
      <c r="U10" s="6"/>
      <c r="V10" s="6">
        <f t="shared" si="6"/>
        <v>0</v>
      </c>
      <c r="W10" s="4"/>
      <c r="X10" s="6"/>
      <c r="Y10" s="6">
        <f t="shared" si="7"/>
        <v>0</v>
      </c>
      <c r="Z10" s="4"/>
      <c r="AA10" s="6"/>
      <c r="AB10" s="6">
        <f t="shared" si="8"/>
        <v>0</v>
      </c>
      <c r="AC10" s="4"/>
      <c r="AD10" s="6"/>
      <c r="AE10" s="6">
        <f t="shared" si="9"/>
        <v>0</v>
      </c>
      <c r="AF10" s="4"/>
      <c r="AG10" s="6"/>
      <c r="AH10" s="6">
        <f t="shared" si="10"/>
        <v>0</v>
      </c>
      <c r="AI10" s="4"/>
      <c r="AJ10" s="6"/>
      <c r="AK10" s="6">
        <f t="shared" si="11"/>
        <v>0</v>
      </c>
      <c r="AL10" s="4"/>
      <c r="AM10" s="6"/>
      <c r="AN10" s="6">
        <f t="shared" si="12"/>
        <v>0</v>
      </c>
      <c r="AO10" s="4"/>
      <c r="AP10" s="6"/>
      <c r="AQ10" s="6">
        <f t="shared" si="13"/>
        <v>0</v>
      </c>
      <c r="AR10" s="9">
        <f t="shared" si="14"/>
        <v>0</v>
      </c>
      <c r="AS10" s="10">
        <f t="shared" si="14"/>
        <v>0</v>
      </c>
      <c r="AT10" s="10">
        <f t="shared" si="15"/>
        <v>0</v>
      </c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x14ac:dyDescent="0.25">
      <c r="A11" s="3" t="s">
        <v>13</v>
      </c>
      <c r="B11" s="2">
        <v>1</v>
      </c>
      <c r="C11" s="2">
        <v>375</v>
      </c>
      <c r="D11" s="2">
        <f t="shared" si="0"/>
        <v>375</v>
      </c>
      <c r="E11" s="4">
        <v>1</v>
      </c>
      <c r="F11" s="4">
        <v>375</v>
      </c>
      <c r="G11" s="4">
        <f t="shared" si="1"/>
        <v>375</v>
      </c>
      <c r="H11" s="4"/>
      <c r="I11" s="6"/>
      <c r="J11" s="6">
        <f t="shared" si="2"/>
        <v>0</v>
      </c>
      <c r="K11" s="4">
        <v>1</v>
      </c>
      <c r="L11" s="6">
        <v>400</v>
      </c>
      <c r="M11" s="6">
        <f t="shared" si="3"/>
        <v>400</v>
      </c>
      <c r="N11" s="4"/>
      <c r="O11" s="6"/>
      <c r="P11" s="6">
        <f t="shared" si="4"/>
        <v>0</v>
      </c>
      <c r="Q11" s="4"/>
      <c r="R11" s="6"/>
      <c r="S11" s="6">
        <f t="shared" si="5"/>
        <v>0</v>
      </c>
      <c r="T11" s="4"/>
      <c r="U11" s="6"/>
      <c r="V11" s="6">
        <f t="shared" si="6"/>
        <v>0</v>
      </c>
      <c r="W11" s="4"/>
      <c r="X11" s="6"/>
      <c r="Y11" s="6">
        <f t="shared" si="7"/>
        <v>0</v>
      </c>
      <c r="Z11" s="4"/>
      <c r="AA11" s="6"/>
      <c r="AB11" s="6">
        <f t="shared" si="8"/>
        <v>0</v>
      </c>
      <c r="AC11" s="4"/>
      <c r="AD11" s="6"/>
      <c r="AE11" s="6">
        <f t="shared" si="9"/>
        <v>0</v>
      </c>
      <c r="AF11" s="4"/>
      <c r="AG11" s="6"/>
      <c r="AH11" s="6">
        <f t="shared" si="10"/>
        <v>0</v>
      </c>
      <c r="AI11" s="4"/>
      <c r="AJ11" s="6"/>
      <c r="AK11" s="6">
        <f t="shared" si="11"/>
        <v>0</v>
      </c>
      <c r="AL11" s="4"/>
      <c r="AM11" s="6"/>
      <c r="AN11" s="6">
        <f t="shared" si="12"/>
        <v>0</v>
      </c>
      <c r="AO11" s="4"/>
      <c r="AP11" s="6"/>
      <c r="AQ11" s="6">
        <f t="shared" si="13"/>
        <v>0</v>
      </c>
      <c r="AR11" s="9">
        <f t="shared" si="14"/>
        <v>1</v>
      </c>
      <c r="AS11" s="10">
        <f t="shared" si="14"/>
        <v>400</v>
      </c>
      <c r="AT11" s="10">
        <f t="shared" si="15"/>
        <v>400</v>
      </c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x14ac:dyDescent="0.25">
      <c r="A12" s="3" t="s">
        <v>14</v>
      </c>
      <c r="B12" s="2">
        <v>3</v>
      </c>
      <c r="C12" s="2">
        <v>2300</v>
      </c>
      <c r="D12" s="2">
        <f t="shared" si="0"/>
        <v>766.66666666666663</v>
      </c>
      <c r="E12" s="4">
        <v>0</v>
      </c>
      <c r="F12" s="4">
        <v>0</v>
      </c>
      <c r="G12" s="4">
        <f t="shared" si="1"/>
        <v>0</v>
      </c>
      <c r="H12" s="4"/>
      <c r="I12" s="6"/>
      <c r="J12" s="6">
        <f t="shared" si="2"/>
        <v>0</v>
      </c>
      <c r="K12" s="4"/>
      <c r="L12" s="6"/>
      <c r="M12" s="6">
        <f t="shared" si="3"/>
        <v>0</v>
      </c>
      <c r="N12" s="4"/>
      <c r="O12" s="6"/>
      <c r="P12" s="6">
        <f t="shared" si="4"/>
        <v>0</v>
      </c>
      <c r="Q12" s="4"/>
      <c r="R12" s="6"/>
      <c r="S12" s="6">
        <f t="shared" si="5"/>
        <v>0</v>
      </c>
      <c r="T12" s="4"/>
      <c r="U12" s="6"/>
      <c r="V12" s="6">
        <f t="shared" si="6"/>
        <v>0</v>
      </c>
      <c r="W12" s="4"/>
      <c r="X12" s="6"/>
      <c r="Y12" s="6">
        <f t="shared" si="7"/>
        <v>0</v>
      </c>
      <c r="Z12" s="4"/>
      <c r="AA12" s="6"/>
      <c r="AB12" s="6">
        <f t="shared" si="8"/>
        <v>0</v>
      </c>
      <c r="AC12" s="4"/>
      <c r="AD12" s="6"/>
      <c r="AE12" s="6">
        <f t="shared" si="9"/>
        <v>0</v>
      </c>
      <c r="AF12" s="4"/>
      <c r="AG12" s="6"/>
      <c r="AH12" s="6">
        <f t="shared" si="10"/>
        <v>0</v>
      </c>
      <c r="AI12" s="4"/>
      <c r="AJ12" s="6"/>
      <c r="AK12" s="6">
        <f t="shared" si="11"/>
        <v>0</v>
      </c>
      <c r="AL12" s="4"/>
      <c r="AM12" s="6"/>
      <c r="AN12" s="6">
        <f t="shared" si="12"/>
        <v>0</v>
      </c>
      <c r="AO12" s="4"/>
      <c r="AP12" s="6"/>
      <c r="AQ12" s="6">
        <f t="shared" si="13"/>
        <v>0</v>
      </c>
      <c r="AR12" s="9">
        <f t="shared" si="14"/>
        <v>0</v>
      </c>
      <c r="AS12" s="10">
        <f t="shared" si="14"/>
        <v>0</v>
      </c>
      <c r="AT12" s="10">
        <f t="shared" si="15"/>
        <v>0</v>
      </c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x14ac:dyDescent="0.25">
      <c r="A13" s="3" t="s">
        <v>15</v>
      </c>
      <c r="B13" s="2">
        <v>30</v>
      </c>
      <c r="C13" s="2">
        <v>14900</v>
      </c>
      <c r="D13" s="2">
        <f t="shared" si="0"/>
        <v>496.66666666666669</v>
      </c>
      <c r="E13" s="4">
        <v>0</v>
      </c>
      <c r="F13" s="4">
        <v>0</v>
      </c>
      <c r="G13" s="4">
        <f t="shared" si="1"/>
        <v>0</v>
      </c>
      <c r="H13" s="4"/>
      <c r="I13" s="6"/>
      <c r="J13" s="6">
        <f t="shared" si="2"/>
        <v>0</v>
      </c>
      <c r="K13" s="4"/>
      <c r="L13" s="6"/>
      <c r="M13" s="6">
        <f t="shared" si="3"/>
        <v>0</v>
      </c>
      <c r="N13" s="4"/>
      <c r="O13" s="6"/>
      <c r="P13" s="6">
        <f t="shared" si="4"/>
        <v>0</v>
      </c>
      <c r="Q13" s="4"/>
      <c r="R13" s="6"/>
      <c r="S13" s="6">
        <f t="shared" si="5"/>
        <v>0</v>
      </c>
      <c r="T13" s="4"/>
      <c r="U13" s="6"/>
      <c r="V13" s="6">
        <f t="shared" si="6"/>
        <v>0</v>
      </c>
      <c r="W13" s="4"/>
      <c r="X13" s="6"/>
      <c r="Y13" s="6">
        <f t="shared" si="7"/>
        <v>0</v>
      </c>
      <c r="Z13" s="4"/>
      <c r="AA13" s="6"/>
      <c r="AB13" s="6">
        <f t="shared" si="8"/>
        <v>0</v>
      </c>
      <c r="AC13" s="4"/>
      <c r="AD13" s="6"/>
      <c r="AE13" s="6">
        <f t="shared" si="9"/>
        <v>0</v>
      </c>
      <c r="AF13" s="4"/>
      <c r="AG13" s="6"/>
      <c r="AH13" s="6">
        <f t="shared" si="10"/>
        <v>0</v>
      </c>
      <c r="AI13" s="4"/>
      <c r="AJ13" s="6"/>
      <c r="AK13" s="6">
        <f t="shared" si="11"/>
        <v>0</v>
      </c>
      <c r="AL13" s="4"/>
      <c r="AM13" s="6"/>
      <c r="AN13" s="6">
        <f t="shared" si="12"/>
        <v>0</v>
      </c>
      <c r="AO13" s="4"/>
      <c r="AP13" s="6"/>
      <c r="AQ13" s="6">
        <f t="shared" si="13"/>
        <v>0</v>
      </c>
      <c r="AR13" s="9">
        <f t="shared" si="14"/>
        <v>0</v>
      </c>
      <c r="AS13" s="10">
        <f t="shared" si="14"/>
        <v>0</v>
      </c>
      <c r="AT13" s="10">
        <f t="shared" si="15"/>
        <v>0</v>
      </c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x14ac:dyDescent="0.25">
      <c r="A14" s="3" t="s">
        <v>16</v>
      </c>
      <c r="B14" s="2">
        <v>30</v>
      </c>
      <c r="C14" s="2">
        <v>18500</v>
      </c>
      <c r="D14" s="2">
        <f t="shared" si="0"/>
        <v>616.66666666666663</v>
      </c>
      <c r="E14" s="4">
        <v>13</v>
      </c>
      <c r="F14" s="4">
        <v>7200</v>
      </c>
      <c r="G14" s="4">
        <f t="shared" si="1"/>
        <v>553.84615384615381</v>
      </c>
      <c r="H14" s="4">
        <v>6</v>
      </c>
      <c r="I14" s="6">
        <v>2700</v>
      </c>
      <c r="J14" s="6">
        <f t="shared" si="2"/>
        <v>450</v>
      </c>
      <c r="K14" s="4">
        <v>5</v>
      </c>
      <c r="L14" s="6">
        <v>2250</v>
      </c>
      <c r="M14" s="6">
        <f t="shared" si="3"/>
        <v>450</v>
      </c>
      <c r="N14" s="4">
        <v>6</v>
      </c>
      <c r="O14" s="6">
        <v>2700</v>
      </c>
      <c r="P14" s="6">
        <f t="shared" si="4"/>
        <v>450</v>
      </c>
      <c r="Q14" s="4"/>
      <c r="R14" s="6"/>
      <c r="S14" s="6">
        <f t="shared" si="5"/>
        <v>0</v>
      </c>
      <c r="T14" s="4"/>
      <c r="U14" s="6"/>
      <c r="V14" s="6">
        <f t="shared" si="6"/>
        <v>0</v>
      </c>
      <c r="W14" s="4"/>
      <c r="X14" s="6"/>
      <c r="Y14" s="6">
        <f t="shared" si="7"/>
        <v>0</v>
      </c>
      <c r="Z14" s="4">
        <v>6</v>
      </c>
      <c r="AA14" s="6">
        <v>2700</v>
      </c>
      <c r="AB14" s="6">
        <f t="shared" si="8"/>
        <v>450</v>
      </c>
      <c r="AC14" s="4"/>
      <c r="AD14" s="6"/>
      <c r="AE14" s="6">
        <f t="shared" si="9"/>
        <v>0</v>
      </c>
      <c r="AF14" s="4"/>
      <c r="AG14" s="6"/>
      <c r="AH14" s="6">
        <f t="shared" si="10"/>
        <v>0</v>
      </c>
      <c r="AI14" s="4"/>
      <c r="AJ14" s="6"/>
      <c r="AK14" s="6">
        <f t="shared" si="11"/>
        <v>0</v>
      </c>
      <c r="AL14" s="4"/>
      <c r="AM14" s="6"/>
      <c r="AN14" s="6">
        <f t="shared" si="12"/>
        <v>0</v>
      </c>
      <c r="AO14" s="4"/>
      <c r="AP14" s="6"/>
      <c r="AQ14" s="6">
        <f t="shared" si="13"/>
        <v>0</v>
      </c>
      <c r="AR14" s="9">
        <f t="shared" si="14"/>
        <v>23</v>
      </c>
      <c r="AS14" s="10">
        <f t="shared" si="14"/>
        <v>10350</v>
      </c>
      <c r="AT14" s="10">
        <f t="shared" si="15"/>
        <v>450</v>
      </c>
      <c r="AU14" s="11"/>
      <c r="AV14" s="127"/>
      <c r="AW14" s="128"/>
      <c r="AX14" s="11"/>
      <c r="AY14" s="11"/>
      <c r="AZ14" s="11"/>
      <c r="BA14" s="11"/>
      <c r="BB14" s="11"/>
      <c r="BC14" s="11"/>
    </row>
    <row r="15" spans="1:55" x14ac:dyDescent="0.25">
      <c r="A15" s="3" t="s">
        <v>17</v>
      </c>
      <c r="B15" s="2">
        <v>0</v>
      </c>
      <c r="C15" s="2">
        <v>0</v>
      </c>
      <c r="D15" s="2">
        <f t="shared" si="0"/>
        <v>0</v>
      </c>
      <c r="E15" s="4">
        <v>0</v>
      </c>
      <c r="F15" s="4">
        <v>0</v>
      </c>
      <c r="G15" s="4">
        <f t="shared" si="1"/>
        <v>0</v>
      </c>
      <c r="H15" s="4"/>
      <c r="I15" s="6"/>
      <c r="J15" s="6">
        <f t="shared" si="2"/>
        <v>0</v>
      </c>
      <c r="K15" s="4"/>
      <c r="L15" s="6"/>
      <c r="M15" s="6">
        <f t="shared" si="3"/>
        <v>0</v>
      </c>
      <c r="N15" s="4"/>
      <c r="O15" s="6"/>
      <c r="P15" s="6">
        <f t="shared" si="4"/>
        <v>0</v>
      </c>
      <c r="Q15" s="4"/>
      <c r="R15" s="6"/>
      <c r="S15" s="6">
        <f t="shared" si="5"/>
        <v>0</v>
      </c>
      <c r="T15" s="4"/>
      <c r="U15" s="6"/>
      <c r="V15" s="6">
        <f t="shared" si="6"/>
        <v>0</v>
      </c>
      <c r="W15" s="4"/>
      <c r="X15" s="6"/>
      <c r="Y15" s="6">
        <f t="shared" si="7"/>
        <v>0</v>
      </c>
      <c r="Z15" s="4"/>
      <c r="AA15" s="6"/>
      <c r="AB15" s="6">
        <f t="shared" si="8"/>
        <v>0</v>
      </c>
      <c r="AC15" s="4"/>
      <c r="AD15" s="6"/>
      <c r="AE15" s="6">
        <f t="shared" si="9"/>
        <v>0</v>
      </c>
      <c r="AF15" s="4"/>
      <c r="AG15" s="6"/>
      <c r="AH15" s="6">
        <f t="shared" si="10"/>
        <v>0</v>
      </c>
      <c r="AI15" s="4"/>
      <c r="AJ15" s="6"/>
      <c r="AK15" s="6">
        <f t="shared" si="11"/>
        <v>0</v>
      </c>
      <c r="AL15" s="4"/>
      <c r="AM15" s="6"/>
      <c r="AN15" s="6">
        <f t="shared" si="12"/>
        <v>0</v>
      </c>
      <c r="AO15" s="4"/>
      <c r="AP15" s="6"/>
      <c r="AQ15" s="6">
        <f t="shared" si="13"/>
        <v>0</v>
      </c>
      <c r="AR15" s="9">
        <f t="shared" si="14"/>
        <v>0</v>
      </c>
      <c r="AS15" s="10">
        <f t="shared" si="14"/>
        <v>0</v>
      </c>
      <c r="AT15" s="10">
        <f t="shared" si="15"/>
        <v>0</v>
      </c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x14ac:dyDescent="0.25">
      <c r="A16" s="3" t="s">
        <v>18</v>
      </c>
      <c r="B16" s="2">
        <v>0</v>
      </c>
      <c r="C16" s="2">
        <v>0</v>
      </c>
      <c r="D16" s="2">
        <f t="shared" si="0"/>
        <v>0</v>
      </c>
      <c r="E16" s="4">
        <v>0</v>
      </c>
      <c r="F16" s="4">
        <v>0</v>
      </c>
      <c r="G16" s="4">
        <f t="shared" si="1"/>
        <v>0</v>
      </c>
      <c r="H16" s="4"/>
      <c r="I16" s="6"/>
      <c r="J16" s="6">
        <f t="shared" si="2"/>
        <v>0</v>
      </c>
      <c r="K16" s="4"/>
      <c r="L16" s="6"/>
      <c r="M16" s="6">
        <f t="shared" si="3"/>
        <v>0</v>
      </c>
      <c r="N16" s="4"/>
      <c r="O16" s="6"/>
      <c r="P16" s="6">
        <f t="shared" si="4"/>
        <v>0</v>
      </c>
      <c r="Q16" s="4"/>
      <c r="R16" s="6"/>
      <c r="S16" s="6">
        <f t="shared" si="5"/>
        <v>0</v>
      </c>
      <c r="T16" s="4"/>
      <c r="U16" s="6"/>
      <c r="V16" s="6">
        <f t="shared" si="6"/>
        <v>0</v>
      </c>
      <c r="W16" s="4"/>
      <c r="X16" s="6"/>
      <c r="Y16" s="6">
        <f t="shared" si="7"/>
        <v>0</v>
      </c>
      <c r="Z16" s="4"/>
      <c r="AA16" s="6"/>
      <c r="AB16" s="6">
        <f t="shared" si="8"/>
        <v>0</v>
      </c>
      <c r="AC16" s="4"/>
      <c r="AD16" s="6"/>
      <c r="AE16" s="6">
        <f t="shared" si="9"/>
        <v>0</v>
      </c>
      <c r="AF16" s="4"/>
      <c r="AG16" s="6"/>
      <c r="AH16" s="6">
        <f t="shared" si="10"/>
        <v>0</v>
      </c>
      <c r="AI16" s="4"/>
      <c r="AJ16" s="6"/>
      <c r="AK16" s="6">
        <f t="shared" si="11"/>
        <v>0</v>
      </c>
      <c r="AL16" s="4"/>
      <c r="AM16" s="6"/>
      <c r="AN16" s="6">
        <f t="shared" si="12"/>
        <v>0</v>
      </c>
      <c r="AO16" s="4"/>
      <c r="AP16" s="6"/>
      <c r="AQ16" s="6">
        <f t="shared" si="13"/>
        <v>0</v>
      </c>
      <c r="AR16" s="9">
        <f t="shared" si="14"/>
        <v>0</v>
      </c>
      <c r="AS16" s="10">
        <f t="shared" si="14"/>
        <v>0</v>
      </c>
      <c r="AT16" s="10">
        <f t="shared" si="15"/>
        <v>0</v>
      </c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x14ac:dyDescent="0.25">
      <c r="A17" s="3" t="s">
        <v>19</v>
      </c>
      <c r="B17" s="2">
        <v>10</v>
      </c>
      <c r="C17" s="2">
        <v>20200</v>
      </c>
      <c r="D17" s="2">
        <f t="shared" si="0"/>
        <v>2020</v>
      </c>
      <c r="E17" s="4">
        <v>6</v>
      </c>
      <c r="F17" s="4">
        <v>12200</v>
      </c>
      <c r="G17" s="4">
        <f t="shared" si="1"/>
        <v>2033.3333333333333</v>
      </c>
      <c r="H17" s="4"/>
      <c r="I17" s="6"/>
      <c r="J17" s="6">
        <f t="shared" si="2"/>
        <v>0</v>
      </c>
      <c r="K17" s="4"/>
      <c r="L17" s="6"/>
      <c r="M17" s="6">
        <f t="shared" si="3"/>
        <v>0</v>
      </c>
      <c r="N17" s="4"/>
      <c r="O17" s="6"/>
      <c r="P17" s="6">
        <f t="shared" si="4"/>
        <v>0</v>
      </c>
      <c r="Q17" s="4"/>
      <c r="R17" s="6"/>
      <c r="S17" s="6">
        <f t="shared" si="5"/>
        <v>0</v>
      </c>
      <c r="T17" s="4"/>
      <c r="U17" s="6"/>
      <c r="V17" s="6">
        <f t="shared" si="6"/>
        <v>0</v>
      </c>
      <c r="W17" s="4"/>
      <c r="X17" s="6"/>
      <c r="Y17" s="6">
        <f t="shared" si="7"/>
        <v>0</v>
      </c>
      <c r="Z17" s="4"/>
      <c r="AA17" s="6"/>
      <c r="AB17" s="6">
        <f t="shared" si="8"/>
        <v>0</v>
      </c>
      <c r="AC17" s="4"/>
      <c r="AD17" s="6"/>
      <c r="AE17" s="6">
        <f t="shared" si="9"/>
        <v>0</v>
      </c>
      <c r="AF17" s="4"/>
      <c r="AG17" s="6"/>
      <c r="AH17" s="6">
        <f t="shared" si="10"/>
        <v>0</v>
      </c>
      <c r="AI17" s="4"/>
      <c r="AJ17" s="6"/>
      <c r="AK17" s="6">
        <f t="shared" si="11"/>
        <v>0</v>
      </c>
      <c r="AL17" s="4"/>
      <c r="AM17" s="6"/>
      <c r="AN17" s="6">
        <f t="shared" si="12"/>
        <v>0</v>
      </c>
      <c r="AO17" s="4"/>
      <c r="AP17" s="6"/>
      <c r="AQ17" s="6">
        <f t="shared" si="13"/>
        <v>0</v>
      </c>
      <c r="AR17" s="9">
        <f t="shared" si="14"/>
        <v>0</v>
      </c>
      <c r="AS17" s="10">
        <f t="shared" si="14"/>
        <v>0</v>
      </c>
      <c r="AT17" s="10">
        <f t="shared" si="15"/>
        <v>0</v>
      </c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x14ac:dyDescent="0.25">
      <c r="A18" s="3" t="s">
        <v>20</v>
      </c>
      <c r="B18" s="2">
        <v>7</v>
      </c>
      <c r="C18" s="2">
        <v>4625</v>
      </c>
      <c r="D18" s="2">
        <f t="shared" si="0"/>
        <v>660.71428571428567</v>
      </c>
      <c r="E18" s="4">
        <v>6</v>
      </c>
      <c r="F18" s="4">
        <v>3675</v>
      </c>
      <c r="G18" s="4">
        <f t="shared" si="1"/>
        <v>612.5</v>
      </c>
      <c r="H18" s="4"/>
      <c r="I18" s="6"/>
      <c r="J18" s="6">
        <f t="shared" si="2"/>
        <v>0</v>
      </c>
      <c r="K18" s="4"/>
      <c r="L18" s="6"/>
      <c r="M18" s="6">
        <f t="shared" si="3"/>
        <v>0</v>
      </c>
      <c r="N18" s="4"/>
      <c r="O18" s="6"/>
      <c r="P18" s="6">
        <f t="shared" si="4"/>
        <v>0</v>
      </c>
      <c r="Q18" s="4"/>
      <c r="R18" s="6"/>
      <c r="S18" s="6">
        <f t="shared" si="5"/>
        <v>0</v>
      </c>
      <c r="T18" s="4"/>
      <c r="U18" s="6"/>
      <c r="V18" s="6">
        <f t="shared" si="6"/>
        <v>0</v>
      </c>
      <c r="W18" s="4">
        <v>1</v>
      </c>
      <c r="X18" s="6">
        <v>750</v>
      </c>
      <c r="Y18" s="6">
        <f t="shared" si="7"/>
        <v>750</v>
      </c>
      <c r="Z18" s="4"/>
      <c r="AA18" s="6"/>
      <c r="AB18" s="6">
        <f t="shared" si="8"/>
        <v>0</v>
      </c>
      <c r="AC18" s="4"/>
      <c r="AD18" s="6"/>
      <c r="AE18" s="6">
        <f t="shared" si="9"/>
        <v>0</v>
      </c>
      <c r="AF18" s="4"/>
      <c r="AG18" s="6"/>
      <c r="AH18" s="6">
        <f t="shared" si="10"/>
        <v>0</v>
      </c>
      <c r="AI18" s="4"/>
      <c r="AJ18" s="6"/>
      <c r="AK18" s="6">
        <f t="shared" si="11"/>
        <v>0</v>
      </c>
      <c r="AL18" s="4"/>
      <c r="AM18" s="6"/>
      <c r="AN18" s="6">
        <f t="shared" si="12"/>
        <v>0</v>
      </c>
      <c r="AO18" s="4"/>
      <c r="AP18" s="6"/>
      <c r="AQ18" s="6">
        <f t="shared" si="13"/>
        <v>0</v>
      </c>
      <c r="AR18" s="9">
        <f t="shared" si="14"/>
        <v>1</v>
      </c>
      <c r="AS18" s="10">
        <f t="shared" si="14"/>
        <v>750</v>
      </c>
      <c r="AT18" s="10">
        <f t="shared" si="15"/>
        <v>750</v>
      </c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x14ac:dyDescent="0.25">
      <c r="A19" s="3" t="s">
        <v>21</v>
      </c>
      <c r="B19" s="2">
        <v>11</v>
      </c>
      <c r="C19" s="2">
        <v>4400</v>
      </c>
      <c r="D19" s="2">
        <f t="shared" si="0"/>
        <v>400</v>
      </c>
      <c r="E19" s="4">
        <v>0</v>
      </c>
      <c r="F19" s="4">
        <v>0</v>
      </c>
      <c r="G19" s="4">
        <f t="shared" si="1"/>
        <v>0</v>
      </c>
      <c r="H19" s="4"/>
      <c r="I19" s="6"/>
      <c r="J19" s="6">
        <f t="shared" si="2"/>
        <v>0</v>
      </c>
      <c r="K19" s="4">
        <v>0</v>
      </c>
      <c r="L19" s="6">
        <v>0</v>
      </c>
      <c r="M19" s="6">
        <f t="shared" si="3"/>
        <v>0</v>
      </c>
      <c r="N19" s="4"/>
      <c r="O19" s="6"/>
      <c r="P19" s="6">
        <f t="shared" si="4"/>
        <v>0</v>
      </c>
      <c r="Q19" s="4"/>
      <c r="R19" s="6"/>
      <c r="S19" s="6">
        <f t="shared" si="5"/>
        <v>0</v>
      </c>
      <c r="T19" s="4"/>
      <c r="U19" s="6"/>
      <c r="V19" s="6">
        <f t="shared" si="6"/>
        <v>0</v>
      </c>
      <c r="W19" s="4"/>
      <c r="X19" s="6"/>
      <c r="Y19" s="6">
        <f t="shared" si="7"/>
        <v>0</v>
      </c>
      <c r="Z19" s="4"/>
      <c r="AA19" s="6"/>
      <c r="AB19" s="6">
        <f t="shared" si="8"/>
        <v>0</v>
      </c>
      <c r="AC19" s="4"/>
      <c r="AD19" s="6"/>
      <c r="AE19" s="6">
        <f t="shared" si="9"/>
        <v>0</v>
      </c>
      <c r="AF19" s="4"/>
      <c r="AG19" s="6"/>
      <c r="AH19" s="6">
        <f t="shared" si="10"/>
        <v>0</v>
      </c>
      <c r="AI19" s="4"/>
      <c r="AJ19" s="6"/>
      <c r="AK19" s="6">
        <f t="shared" si="11"/>
        <v>0</v>
      </c>
      <c r="AL19" s="4"/>
      <c r="AM19" s="6"/>
      <c r="AN19" s="6">
        <f t="shared" si="12"/>
        <v>0</v>
      </c>
      <c r="AO19" s="4"/>
      <c r="AP19" s="6"/>
      <c r="AQ19" s="6">
        <f t="shared" si="13"/>
        <v>0</v>
      </c>
      <c r="AR19" s="9">
        <f t="shared" si="14"/>
        <v>0</v>
      </c>
      <c r="AS19" s="10">
        <f t="shared" si="14"/>
        <v>0</v>
      </c>
      <c r="AT19" s="10">
        <f t="shared" si="15"/>
        <v>0</v>
      </c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x14ac:dyDescent="0.25">
      <c r="A20" s="3" t="s">
        <v>22</v>
      </c>
      <c r="B20" s="2">
        <v>130</v>
      </c>
      <c r="C20" s="2">
        <v>35065</v>
      </c>
      <c r="D20" s="2">
        <f t="shared" si="0"/>
        <v>269.73076923076923</v>
      </c>
      <c r="E20" s="4">
        <v>22</v>
      </c>
      <c r="F20" s="4">
        <v>5450</v>
      </c>
      <c r="G20" s="4">
        <f t="shared" si="1"/>
        <v>247.72727272727272</v>
      </c>
      <c r="H20" s="4"/>
      <c r="I20" s="6"/>
      <c r="J20" s="6">
        <f t="shared" si="2"/>
        <v>0</v>
      </c>
      <c r="K20" s="4">
        <v>10</v>
      </c>
      <c r="L20" s="6">
        <v>1500</v>
      </c>
      <c r="M20" s="6">
        <f t="shared" si="3"/>
        <v>150</v>
      </c>
      <c r="N20" s="4">
        <v>6</v>
      </c>
      <c r="O20" s="6">
        <v>450</v>
      </c>
      <c r="P20" s="6">
        <f t="shared" si="4"/>
        <v>75</v>
      </c>
      <c r="Q20" s="4">
        <v>10</v>
      </c>
      <c r="R20" s="6">
        <v>1875</v>
      </c>
      <c r="S20" s="6">
        <f t="shared" si="5"/>
        <v>187.5</v>
      </c>
      <c r="T20" s="4">
        <v>7</v>
      </c>
      <c r="U20" s="6">
        <v>1235</v>
      </c>
      <c r="V20" s="6">
        <f t="shared" si="6"/>
        <v>176.42857142857142</v>
      </c>
      <c r="W20" s="4">
        <v>3</v>
      </c>
      <c r="X20" s="6">
        <v>675</v>
      </c>
      <c r="Y20" s="6">
        <f t="shared" si="7"/>
        <v>225</v>
      </c>
      <c r="Z20" s="4"/>
      <c r="AA20" s="6"/>
      <c r="AB20" s="6">
        <f t="shared" si="8"/>
        <v>0</v>
      </c>
      <c r="AC20" s="4"/>
      <c r="AD20" s="6"/>
      <c r="AE20" s="6">
        <f t="shared" si="9"/>
        <v>0</v>
      </c>
      <c r="AF20" s="4">
        <v>1</v>
      </c>
      <c r="AG20" s="6">
        <v>300</v>
      </c>
      <c r="AH20" s="6">
        <f t="shared" si="10"/>
        <v>300</v>
      </c>
      <c r="AI20" s="4"/>
      <c r="AJ20" s="6"/>
      <c r="AK20" s="6">
        <f t="shared" si="11"/>
        <v>0</v>
      </c>
      <c r="AL20" s="4"/>
      <c r="AM20" s="6"/>
      <c r="AN20" s="6">
        <f t="shared" si="12"/>
        <v>0</v>
      </c>
      <c r="AO20" s="4"/>
      <c r="AP20" s="6"/>
      <c r="AQ20" s="6">
        <f t="shared" si="13"/>
        <v>0</v>
      </c>
      <c r="AR20" s="9">
        <f t="shared" si="14"/>
        <v>37</v>
      </c>
      <c r="AS20" s="10">
        <f t="shared" si="14"/>
        <v>6035</v>
      </c>
      <c r="AT20" s="10">
        <f t="shared" si="15"/>
        <v>163.1081081081081</v>
      </c>
      <c r="AU20" s="11"/>
      <c r="AV20" s="11"/>
      <c r="AW20" s="128">
        <f t="shared" ref="AW20:AW21" si="16">(P20-M20)/M20*100</f>
        <v>-50</v>
      </c>
      <c r="AX20" s="127">
        <f t="shared" ref="AX20:AX21" si="17">(S20-P20)/P20*100</f>
        <v>150</v>
      </c>
      <c r="AY20" s="127">
        <f t="shared" ref="AY20:AY21" si="18">(V20-S20)/S20*100</f>
        <v>-5.9047619047619113</v>
      </c>
      <c r="AZ20" s="127">
        <f t="shared" ref="AZ20:AZ21" si="19">(Y20-V20)/V20*100</f>
        <v>27.530364372469645</v>
      </c>
      <c r="BA20" s="11"/>
      <c r="BB20" s="11"/>
      <c r="BC20" s="11"/>
    </row>
    <row r="21" spans="1:55" x14ac:dyDescent="0.25">
      <c r="A21" s="3" t="s">
        <v>23</v>
      </c>
      <c r="B21" s="2">
        <v>157</v>
      </c>
      <c r="C21" s="2">
        <v>67900</v>
      </c>
      <c r="D21" s="2">
        <f t="shared" si="0"/>
        <v>432.484076433121</v>
      </c>
      <c r="E21" s="4">
        <v>73</v>
      </c>
      <c r="F21" s="4">
        <v>26975</v>
      </c>
      <c r="G21" s="4">
        <f t="shared" si="1"/>
        <v>369.52054794520546</v>
      </c>
      <c r="H21" s="4">
        <v>2</v>
      </c>
      <c r="I21" s="6">
        <v>850</v>
      </c>
      <c r="J21" s="6">
        <f t="shared" si="2"/>
        <v>425</v>
      </c>
      <c r="K21" s="4">
        <v>10</v>
      </c>
      <c r="L21" s="6">
        <v>3125</v>
      </c>
      <c r="M21" s="6">
        <f t="shared" si="3"/>
        <v>312.5</v>
      </c>
      <c r="N21" s="4">
        <v>2</v>
      </c>
      <c r="O21" s="6">
        <v>675</v>
      </c>
      <c r="P21" s="6">
        <f t="shared" si="4"/>
        <v>337.5</v>
      </c>
      <c r="Q21" s="4">
        <v>5</v>
      </c>
      <c r="R21" s="6">
        <v>1125</v>
      </c>
      <c r="S21" s="6">
        <f t="shared" si="5"/>
        <v>225</v>
      </c>
      <c r="T21" s="4">
        <v>13</v>
      </c>
      <c r="U21" s="6">
        <v>7925</v>
      </c>
      <c r="V21" s="6">
        <f t="shared" si="6"/>
        <v>609.61538461538464</v>
      </c>
      <c r="W21" s="4">
        <v>2</v>
      </c>
      <c r="X21" s="6">
        <v>1400</v>
      </c>
      <c r="Y21" s="6">
        <f t="shared" si="7"/>
        <v>700</v>
      </c>
      <c r="Z21" s="4">
        <v>10</v>
      </c>
      <c r="AA21" s="6">
        <v>8000</v>
      </c>
      <c r="AB21" s="6">
        <f t="shared" si="8"/>
        <v>800</v>
      </c>
      <c r="AC21" s="4">
        <v>2</v>
      </c>
      <c r="AD21" s="6">
        <v>1500</v>
      </c>
      <c r="AE21" s="6">
        <f t="shared" si="9"/>
        <v>750</v>
      </c>
      <c r="AF21" s="4">
        <v>1</v>
      </c>
      <c r="AG21" s="6">
        <v>700</v>
      </c>
      <c r="AH21" s="6">
        <f t="shared" si="10"/>
        <v>700</v>
      </c>
      <c r="AI21" s="4"/>
      <c r="AJ21" s="6"/>
      <c r="AK21" s="6">
        <f t="shared" si="11"/>
        <v>0</v>
      </c>
      <c r="AL21" s="4"/>
      <c r="AM21" s="6"/>
      <c r="AN21" s="6">
        <f t="shared" si="12"/>
        <v>0</v>
      </c>
      <c r="AO21" s="4"/>
      <c r="AP21" s="6"/>
      <c r="AQ21" s="6">
        <f t="shared" si="13"/>
        <v>0</v>
      </c>
      <c r="AR21" s="9">
        <f t="shared" si="14"/>
        <v>47</v>
      </c>
      <c r="AS21" s="10">
        <f t="shared" si="14"/>
        <v>25300</v>
      </c>
      <c r="AT21" s="10">
        <f t="shared" si="15"/>
        <v>538.29787234042556</v>
      </c>
      <c r="AU21" s="11"/>
      <c r="AV21" s="127">
        <f>(M21-J21)/J21*100</f>
        <v>-26.47058823529412</v>
      </c>
      <c r="AW21" s="128">
        <f t="shared" si="16"/>
        <v>8</v>
      </c>
      <c r="AX21" s="127">
        <f t="shared" si="17"/>
        <v>-33.333333333333329</v>
      </c>
      <c r="AY21" s="127">
        <f t="shared" si="18"/>
        <v>170.94017094017096</v>
      </c>
      <c r="AZ21" s="127">
        <f t="shared" si="19"/>
        <v>14.826498422712927</v>
      </c>
      <c r="BA21" s="127">
        <f>(AB21-Y21)/Y21*100</f>
        <v>14.285714285714285</v>
      </c>
      <c r="BB21" s="127">
        <f>(AE21-AB21)/AB21*100</f>
        <v>-6.25</v>
      </c>
      <c r="BC21" s="127">
        <f>(AH21-AE21)/AE21*100</f>
        <v>-6.666666666666667</v>
      </c>
    </row>
    <row r="22" spans="1:55" x14ac:dyDescent="0.25">
      <c r="A22" s="3" t="s">
        <v>24</v>
      </c>
      <c r="B22" s="2">
        <v>0</v>
      </c>
      <c r="C22" s="2">
        <v>0</v>
      </c>
      <c r="D22" s="2">
        <f t="shared" si="0"/>
        <v>0</v>
      </c>
      <c r="E22" s="4">
        <v>0</v>
      </c>
      <c r="F22" s="4">
        <v>0</v>
      </c>
      <c r="G22" s="4">
        <f t="shared" si="1"/>
        <v>0</v>
      </c>
      <c r="H22" s="4"/>
      <c r="I22" s="6"/>
      <c r="J22" s="6">
        <f t="shared" si="2"/>
        <v>0</v>
      </c>
      <c r="K22" s="4"/>
      <c r="L22" s="6"/>
      <c r="M22" s="6">
        <f t="shared" si="3"/>
        <v>0</v>
      </c>
      <c r="N22" s="4"/>
      <c r="O22" s="6"/>
      <c r="P22" s="6">
        <f t="shared" si="4"/>
        <v>0</v>
      </c>
      <c r="Q22" s="4"/>
      <c r="R22" s="6"/>
      <c r="S22" s="6">
        <f t="shared" si="5"/>
        <v>0</v>
      </c>
      <c r="T22" s="4"/>
      <c r="U22" s="6"/>
      <c r="V22" s="6">
        <f t="shared" si="6"/>
        <v>0</v>
      </c>
      <c r="W22" s="4"/>
      <c r="X22" s="6"/>
      <c r="Y22" s="6">
        <f t="shared" si="7"/>
        <v>0</v>
      </c>
      <c r="Z22" s="4"/>
      <c r="AA22" s="6"/>
      <c r="AB22" s="6">
        <f t="shared" si="8"/>
        <v>0</v>
      </c>
      <c r="AC22" s="4"/>
      <c r="AD22" s="6"/>
      <c r="AE22" s="6">
        <f t="shared" si="9"/>
        <v>0</v>
      </c>
      <c r="AF22" s="4">
        <v>3</v>
      </c>
      <c r="AG22" s="6">
        <v>7350</v>
      </c>
      <c r="AH22" s="6">
        <f t="shared" si="10"/>
        <v>2450</v>
      </c>
      <c r="AI22" s="4"/>
      <c r="AJ22" s="6"/>
      <c r="AK22" s="6">
        <f t="shared" si="11"/>
        <v>0</v>
      </c>
      <c r="AL22" s="4"/>
      <c r="AM22" s="6"/>
      <c r="AN22" s="6">
        <f t="shared" si="12"/>
        <v>0</v>
      </c>
      <c r="AO22" s="4"/>
      <c r="AP22" s="6"/>
      <c r="AQ22" s="6">
        <f t="shared" si="13"/>
        <v>0</v>
      </c>
      <c r="AR22" s="9">
        <f t="shared" si="14"/>
        <v>3</v>
      </c>
      <c r="AS22" s="10">
        <f t="shared" si="14"/>
        <v>7350</v>
      </c>
      <c r="AT22" s="10">
        <f t="shared" si="15"/>
        <v>2450</v>
      </c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x14ac:dyDescent="0.25">
      <c r="A23" s="3" t="s">
        <v>25</v>
      </c>
      <c r="B23" s="2">
        <v>0</v>
      </c>
      <c r="C23" s="2">
        <v>0</v>
      </c>
      <c r="D23" s="2">
        <f t="shared" si="0"/>
        <v>0</v>
      </c>
      <c r="E23" s="4">
        <v>0</v>
      </c>
      <c r="F23" s="4">
        <v>0</v>
      </c>
      <c r="G23" s="4">
        <f t="shared" si="1"/>
        <v>0</v>
      </c>
      <c r="H23" s="4"/>
      <c r="I23" s="6"/>
      <c r="J23" s="6">
        <f t="shared" si="2"/>
        <v>0</v>
      </c>
      <c r="K23" s="4"/>
      <c r="L23" s="6"/>
      <c r="M23" s="6">
        <f t="shared" si="3"/>
        <v>0</v>
      </c>
      <c r="N23" s="4"/>
      <c r="O23" s="6"/>
      <c r="P23" s="6">
        <f t="shared" si="4"/>
        <v>0</v>
      </c>
      <c r="Q23" s="4"/>
      <c r="R23" s="6"/>
      <c r="S23" s="6">
        <f t="shared" si="5"/>
        <v>0</v>
      </c>
      <c r="T23" s="4"/>
      <c r="U23" s="6"/>
      <c r="V23" s="6">
        <f t="shared" si="6"/>
        <v>0</v>
      </c>
      <c r="W23" s="4"/>
      <c r="X23" s="6"/>
      <c r="Y23" s="6">
        <f t="shared" si="7"/>
        <v>0</v>
      </c>
      <c r="Z23" s="4"/>
      <c r="AA23" s="6"/>
      <c r="AB23" s="6">
        <f t="shared" si="8"/>
        <v>0</v>
      </c>
      <c r="AC23" s="4"/>
      <c r="AD23" s="6"/>
      <c r="AE23" s="6">
        <f t="shared" si="9"/>
        <v>0</v>
      </c>
      <c r="AF23" s="4"/>
      <c r="AG23" s="6"/>
      <c r="AH23" s="6">
        <f t="shared" si="10"/>
        <v>0</v>
      </c>
      <c r="AI23" s="4"/>
      <c r="AJ23" s="6"/>
      <c r="AK23" s="6">
        <f t="shared" si="11"/>
        <v>0</v>
      </c>
      <c r="AL23" s="4"/>
      <c r="AM23" s="6"/>
      <c r="AN23" s="6">
        <f t="shared" si="12"/>
        <v>0</v>
      </c>
      <c r="AO23" s="4"/>
      <c r="AP23" s="6"/>
      <c r="AQ23" s="6">
        <f t="shared" si="13"/>
        <v>0</v>
      </c>
      <c r="AR23" s="9">
        <f t="shared" si="14"/>
        <v>0</v>
      </c>
      <c r="AS23" s="10">
        <f t="shared" si="14"/>
        <v>0</v>
      </c>
      <c r="AT23" s="10">
        <f t="shared" si="15"/>
        <v>0</v>
      </c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x14ac:dyDescent="0.25">
      <c r="A24" s="3" t="s">
        <v>26</v>
      </c>
      <c r="B24" s="2">
        <v>0</v>
      </c>
      <c r="C24" s="2">
        <v>0</v>
      </c>
      <c r="D24" s="2">
        <f t="shared" si="0"/>
        <v>0</v>
      </c>
      <c r="E24" s="4">
        <v>0</v>
      </c>
      <c r="F24" s="4">
        <v>0</v>
      </c>
      <c r="G24" s="4">
        <f t="shared" si="1"/>
        <v>0</v>
      </c>
      <c r="H24" s="4"/>
      <c r="I24" s="6"/>
      <c r="J24" s="6">
        <f t="shared" si="2"/>
        <v>0</v>
      </c>
      <c r="K24" s="4"/>
      <c r="L24" s="6"/>
      <c r="M24" s="6">
        <f t="shared" si="3"/>
        <v>0</v>
      </c>
      <c r="N24" s="4"/>
      <c r="O24" s="6"/>
      <c r="P24" s="6">
        <f t="shared" si="4"/>
        <v>0</v>
      </c>
      <c r="Q24" s="4"/>
      <c r="R24" s="6"/>
      <c r="S24" s="6">
        <f t="shared" si="5"/>
        <v>0</v>
      </c>
      <c r="T24" s="4"/>
      <c r="U24" s="6"/>
      <c r="V24" s="6">
        <f t="shared" si="6"/>
        <v>0</v>
      </c>
      <c r="W24" s="4"/>
      <c r="X24" s="6"/>
      <c r="Y24" s="6">
        <f t="shared" si="7"/>
        <v>0</v>
      </c>
      <c r="Z24" s="4"/>
      <c r="AA24" s="6"/>
      <c r="AB24" s="6">
        <f t="shared" si="8"/>
        <v>0</v>
      </c>
      <c r="AC24" s="4"/>
      <c r="AD24" s="6"/>
      <c r="AE24" s="6">
        <f t="shared" si="9"/>
        <v>0</v>
      </c>
      <c r="AF24" s="4">
        <v>1</v>
      </c>
      <c r="AG24" s="6">
        <v>100</v>
      </c>
      <c r="AH24" s="6">
        <f t="shared" si="10"/>
        <v>100</v>
      </c>
      <c r="AI24" s="4"/>
      <c r="AJ24" s="6"/>
      <c r="AK24" s="6">
        <f t="shared" si="11"/>
        <v>0</v>
      </c>
      <c r="AL24" s="4"/>
      <c r="AM24" s="6"/>
      <c r="AN24" s="6">
        <f t="shared" si="12"/>
        <v>0</v>
      </c>
      <c r="AO24" s="4"/>
      <c r="AP24" s="6"/>
      <c r="AQ24" s="6">
        <f t="shared" si="13"/>
        <v>0</v>
      </c>
      <c r="AR24" s="9">
        <f t="shared" si="14"/>
        <v>1</v>
      </c>
      <c r="AS24" s="10">
        <f t="shared" si="14"/>
        <v>100</v>
      </c>
      <c r="AT24" s="10">
        <f t="shared" si="15"/>
        <v>100</v>
      </c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x14ac:dyDescent="0.25">
      <c r="A25" s="3" t="s">
        <v>27</v>
      </c>
      <c r="B25" s="2">
        <v>0</v>
      </c>
      <c r="C25" s="2">
        <v>0</v>
      </c>
      <c r="D25" s="2">
        <f t="shared" si="0"/>
        <v>0</v>
      </c>
      <c r="E25" s="4">
        <v>0</v>
      </c>
      <c r="F25" s="4">
        <v>0</v>
      </c>
      <c r="G25" s="4">
        <f t="shared" si="1"/>
        <v>0</v>
      </c>
      <c r="H25" s="4"/>
      <c r="I25" s="6"/>
      <c r="J25" s="6">
        <f t="shared" si="2"/>
        <v>0</v>
      </c>
      <c r="K25" s="4"/>
      <c r="L25" s="6"/>
      <c r="M25" s="6">
        <f t="shared" si="3"/>
        <v>0</v>
      </c>
      <c r="N25" s="4"/>
      <c r="O25" s="6"/>
      <c r="P25" s="6">
        <f t="shared" si="4"/>
        <v>0</v>
      </c>
      <c r="Q25" s="4"/>
      <c r="R25" s="6"/>
      <c r="S25" s="6">
        <f t="shared" si="5"/>
        <v>0</v>
      </c>
      <c r="T25" s="4"/>
      <c r="U25" s="6"/>
      <c r="V25" s="6">
        <f t="shared" si="6"/>
        <v>0</v>
      </c>
      <c r="W25" s="4"/>
      <c r="X25" s="6"/>
      <c r="Y25" s="6">
        <f t="shared" si="7"/>
        <v>0</v>
      </c>
      <c r="Z25" s="4"/>
      <c r="AA25" s="6"/>
      <c r="AB25" s="6">
        <f t="shared" si="8"/>
        <v>0</v>
      </c>
      <c r="AC25" s="4"/>
      <c r="AD25" s="6"/>
      <c r="AE25" s="6">
        <f t="shared" si="9"/>
        <v>0</v>
      </c>
      <c r="AF25" s="4"/>
      <c r="AG25" s="6"/>
      <c r="AH25" s="6">
        <f t="shared" si="10"/>
        <v>0</v>
      </c>
      <c r="AI25" s="4"/>
      <c r="AJ25" s="6"/>
      <c r="AK25" s="6">
        <f t="shared" si="11"/>
        <v>0</v>
      </c>
      <c r="AL25" s="4"/>
      <c r="AM25" s="6"/>
      <c r="AN25" s="6">
        <f t="shared" si="12"/>
        <v>0</v>
      </c>
      <c r="AO25" s="4"/>
      <c r="AP25" s="6"/>
      <c r="AQ25" s="6">
        <f t="shared" si="13"/>
        <v>0</v>
      </c>
      <c r="AR25" s="9">
        <f t="shared" si="14"/>
        <v>0</v>
      </c>
      <c r="AS25" s="10">
        <f t="shared" si="14"/>
        <v>0</v>
      </c>
      <c r="AT25" s="10">
        <f t="shared" si="15"/>
        <v>0</v>
      </c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x14ac:dyDescent="0.25">
      <c r="A26" s="3" t="s">
        <v>28</v>
      </c>
      <c r="B26" s="2">
        <v>10</v>
      </c>
      <c r="C26" s="2">
        <v>27500</v>
      </c>
      <c r="D26" s="2">
        <f t="shared" si="0"/>
        <v>2750</v>
      </c>
      <c r="E26" s="4">
        <v>1</v>
      </c>
      <c r="F26" s="4">
        <v>2750</v>
      </c>
      <c r="G26" s="4">
        <f t="shared" si="1"/>
        <v>2750</v>
      </c>
      <c r="H26" s="4">
        <v>3</v>
      </c>
      <c r="I26" s="6">
        <v>8268</v>
      </c>
      <c r="J26" s="6">
        <f t="shared" si="2"/>
        <v>2756</v>
      </c>
      <c r="K26" s="4"/>
      <c r="L26" s="6"/>
      <c r="M26" s="6">
        <f t="shared" si="3"/>
        <v>0</v>
      </c>
      <c r="N26" s="4">
        <v>5</v>
      </c>
      <c r="O26" s="6">
        <v>12500</v>
      </c>
      <c r="P26" s="6">
        <f t="shared" si="4"/>
        <v>2500</v>
      </c>
      <c r="Q26" s="4"/>
      <c r="R26" s="6"/>
      <c r="S26" s="6">
        <f t="shared" si="5"/>
        <v>0</v>
      </c>
      <c r="T26" s="4">
        <v>4</v>
      </c>
      <c r="U26" s="6">
        <v>11700</v>
      </c>
      <c r="V26" s="6">
        <f t="shared" si="6"/>
        <v>2925</v>
      </c>
      <c r="W26" s="4"/>
      <c r="X26" s="6"/>
      <c r="Y26" s="6">
        <f t="shared" si="7"/>
        <v>0</v>
      </c>
      <c r="Z26" s="4"/>
      <c r="AA26" s="6"/>
      <c r="AB26" s="6">
        <f t="shared" si="8"/>
        <v>0</v>
      </c>
      <c r="AC26" s="4"/>
      <c r="AD26" s="6"/>
      <c r="AE26" s="6">
        <f t="shared" si="9"/>
        <v>0</v>
      </c>
      <c r="AF26" s="4"/>
      <c r="AG26" s="6"/>
      <c r="AH26" s="6">
        <f t="shared" si="10"/>
        <v>0</v>
      </c>
      <c r="AI26" s="4"/>
      <c r="AJ26" s="6"/>
      <c r="AK26" s="6">
        <f t="shared" si="11"/>
        <v>0</v>
      </c>
      <c r="AL26" s="4"/>
      <c r="AM26" s="6"/>
      <c r="AN26" s="6">
        <f t="shared" si="12"/>
        <v>0</v>
      </c>
      <c r="AO26" s="4"/>
      <c r="AP26" s="6"/>
      <c r="AQ26" s="6">
        <f t="shared" si="13"/>
        <v>0</v>
      </c>
      <c r="AR26" s="9">
        <f t="shared" si="14"/>
        <v>12</v>
      </c>
      <c r="AS26" s="10">
        <f t="shared" si="14"/>
        <v>32468</v>
      </c>
      <c r="AT26" s="10">
        <f t="shared" si="15"/>
        <v>2705.6666666666665</v>
      </c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x14ac:dyDescent="0.25">
      <c r="A27" s="3" t="s">
        <v>29</v>
      </c>
      <c r="B27" s="2">
        <v>0</v>
      </c>
      <c r="C27" s="2">
        <v>0</v>
      </c>
      <c r="D27" s="2">
        <f t="shared" si="0"/>
        <v>0</v>
      </c>
      <c r="E27" s="4">
        <v>0</v>
      </c>
      <c r="F27" s="4">
        <v>0</v>
      </c>
      <c r="G27" s="4">
        <f t="shared" si="1"/>
        <v>0</v>
      </c>
      <c r="H27" s="4"/>
      <c r="I27" s="6"/>
      <c r="J27" s="6">
        <f t="shared" si="2"/>
        <v>0</v>
      </c>
      <c r="K27" s="4">
        <v>5</v>
      </c>
      <c r="L27" s="6">
        <v>2750</v>
      </c>
      <c r="M27" s="6">
        <f t="shared" si="3"/>
        <v>550</v>
      </c>
      <c r="N27" s="4">
        <v>17</v>
      </c>
      <c r="O27" s="6">
        <v>5400</v>
      </c>
      <c r="P27" s="6">
        <f t="shared" si="4"/>
        <v>317.64705882352939</v>
      </c>
      <c r="Q27" s="4">
        <v>13</v>
      </c>
      <c r="R27" s="6">
        <v>4225</v>
      </c>
      <c r="S27" s="6">
        <f t="shared" si="5"/>
        <v>325</v>
      </c>
      <c r="T27" s="4"/>
      <c r="U27" s="6"/>
      <c r="V27" s="6">
        <f t="shared" si="6"/>
        <v>0</v>
      </c>
      <c r="W27" s="4"/>
      <c r="X27" s="6"/>
      <c r="Y27" s="6">
        <f t="shared" si="7"/>
        <v>0</v>
      </c>
      <c r="Z27" s="4"/>
      <c r="AA27" s="6"/>
      <c r="AB27" s="6">
        <f t="shared" si="8"/>
        <v>0</v>
      </c>
      <c r="AC27" s="4"/>
      <c r="AD27" s="6"/>
      <c r="AE27" s="6">
        <f t="shared" si="9"/>
        <v>0</v>
      </c>
      <c r="AF27" s="4"/>
      <c r="AG27" s="6"/>
      <c r="AH27" s="6">
        <f t="shared" si="10"/>
        <v>0</v>
      </c>
      <c r="AI27" s="4"/>
      <c r="AJ27" s="6"/>
      <c r="AK27" s="6">
        <f t="shared" si="11"/>
        <v>0</v>
      </c>
      <c r="AL27" s="4"/>
      <c r="AM27" s="6"/>
      <c r="AN27" s="6">
        <f t="shared" si="12"/>
        <v>0</v>
      </c>
      <c r="AO27" s="4"/>
      <c r="AP27" s="6"/>
      <c r="AQ27" s="6">
        <f t="shared" si="13"/>
        <v>0</v>
      </c>
      <c r="AR27" s="9">
        <f t="shared" si="14"/>
        <v>35</v>
      </c>
      <c r="AS27" s="10">
        <f t="shared" si="14"/>
        <v>12375</v>
      </c>
      <c r="AT27" s="10">
        <f t="shared" si="15"/>
        <v>353.57142857142856</v>
      </c>
      <c r="AU27" s="11"/>
      <c r="AV27" s="11"/>
      <c r="AW27" s="128">
        <f>(P27-M27)/M27*100</f>
        <v>-42.245989304812838</v>
      </c>
      <c r="AX27" s="127">
        <f>(S27-P27)/P27*100</f>
        <v>2.3148148148148211</v>
      </c>
      <c r="AY27" s="11"/>
      <c r="AZ27" s="11"/>
      <c r="BA27" s="11"/>
      <c r="BB27" s="11"/>
      <c r="BC27" s="11"/>
    </row>
    <row r="28" spans="1:55" x14ac:dyDescent="0.25">
      <c r="A28" s="3" t="s">
        <v>30</v>
      </c>
      <c r="B28" s="2">
        <v>18</v>
      </c>
      <c r="C28" s="2">
        <v>34850</v>
      </c>
      <c r="D28" s="2">
        <f t="shared" si="0"/>
        <v>1936.1111111111111</v>
      </c>
      <c r="E28" s="4">
        <v>0</v>
      </c>
      <c r="F28" s="4">
        <v>0</v>
      </c>
      <c r="G28" s="4">
        <f t="shared" si="1"/>
        <v>0</v>
      </c>
      <c r="H28" s="4"/>
      <c r="I28" s="6"/>
      <c r="J28" s="6">
        <f t="shared" si="2"/>
        <v>0</v>
      </c>
      <c r="K28" s="4"/>
      <c r="L28" s="6"/>
      <c r="M28" s="6">
        <f t="shared" si="3"/>
        <v>0</v>
      </c>
      <c r="N28" s="4"/>
      <c r="O28" s="6"/>
      <c r="P28" s="6">
        <f t="shared" si="4"/>
        <v>0</v>
      </c>
      <c r="Q28" s="4"/>
      <c r="R28" s="6"/>
      <c r="S28" s="6">
        <f t="shared" si="5"/>
        <v>0</v>
      </c>
      <c r="T28" s="4"/>
      <c r="U28" s="6"/>
      <c r="V28" s="6">
        <f t="shared" si="6"/>
        <v>0</v>
      </c>
      <c r="W28" s="4"/>
      <c r="X28" s="6"/>
      <c r="Y28" s="6">
        <f t="shared" si="7"/>
        <v>0</v>
      </c>
      <c r="Z28" s="4"/>
      <c r="AA28" s="6"/>
      <c r="AB28" s="6">
        <f t="shared" si="8"/>
        <v>0</v>
      </c>
      <c r="AC28" s="4"/>
      <c r="AD28" s="6"/>
      <c r="AE28" s="6">
        <f t="shared" si="9"/>
        <v>0</v>
      </c>
      <c r="AF28" s="4"/>
      <c r="AG28" s="6"/>
      <c r="AH28" s="6">
        <f t="shared" si="10"/>
        <v>0</v>
      </c>
      <c r="AI28" s="4"/>
      <c r="AJ28" s="6"/>
      <c r="AK28" s="6">
        <f t="shared" si="11"/>
        <v>0</v>
      </c>
      <c r="AL28" s="4"/>
      <c r="AM28" s="6"/>
      <c r="AN28" s="6">
        <f t="shared" si="12"/>
        <v>0</v>
      </c>
      <c r="AO28" s="4"/>
      <c r="AP28" s="6"/>
      <c r="AQ28" s="6">
        <f t="shared" si="13"/>
        <v>0</v>
      </c>
      <c r="AR28" s="9">
        <f t="shared" si="14"/>
        <v>0</v>
      </c>
      <c r="AS28" s="10">
        <f t="shared" si="14"/>
        <v>0</v>
      </c>
      <c r="AT28" s="10">
        <f t="shared" si="15"/>
        <v>0</v>
      </c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x14ac:dyDescent="0.25">
      <c r="A29" s="3" t="s">
        <v>31</v>
      </c>
      <c r="B29" s="2">
        <v>0</v>
      </c>
      <c r="C29" s="2">
        <v>0</v>
      </c>
      <c r="D29" s="2">
        <f t="shared" si="0"/>
        <v>0</v>
      </c>
      <c r="E29" s="4">
        <v>0</v>
      </c>
      <c r="F29" s="4">
        <v>0</v>
      </c>
      <c r="G29" s="4">
        <f t="shared" si="1"/>
        <v>0</v>
      </c>
      <c r="H29" s="4"/>
      <c r="I29" s="6"/>
      <c r="J29" s="6">
        <f t="shared" si="2"/>
        <v>0</v>
      </c>
      <c r="K29" s="4"/>
      <c r="L29" s="6"/>
      <c r="M29" s="6">
        <f t="shared" si="3"/>
        <v>0</v>
      </c>
      <c r="N29" s="4"/>
      <c r="O29" s="6"/>
      <c r="P29" s="6">
        <f t="shared" si="4"/>
        <v>0</v>
      </c>
      <c r="Q29" s="4"/>
      <c r="R29" s="6"/>
      <c r="S29" s="6">
        <f t="shared" si="5"/>
        <v>0</v>
      </c>
      <c r="T29" s="4"/>
      <c r="U29" s="6"/>
      <c r="V29" s="6">
        <f t="shared" si="6"/>
        <v>0</v>
      </c>
      <c r="W29" s="4"/>
      <c r="X29" s="6"/>
      <c r="Y29" s="6">
        <f t="shared" si="7"/>
        <v>0</v>
      </c>
      <c r="Z29" s="4"/>
      <c r="AA29" s="6"/>
      <c r="AB29" s="6">
        <f t="shared" si="8"/>
        <v>0</v>
      </c>
      <c r="AC29" s="4"/>
      <c r="AD29" s="6"/>
      <c r="AE29" s="6">
        <f t="shared" si="9"/>
        <v>0</v>
      </c>
      <c r="AF29" s="4"/>
      <c r="AG29" s="6"/>
      <c r="AH29" s="6">
        <f t="shared" si="10"/>
        <v>0</v>
      </c>
      <c r="AI29" s="4"/>
      <c r="AJ29" s="6"/>
      <c r="AK29" s="6">
        <f t="shared" si="11"/>
        <v>0</v>
      </c>
      <c r="AL29" s="4"/>
      <c r="AM29" s="6"/>
      <c r="AN29" s="6">
        <f t="shared" si="12"/>
        <v>0</v>
      </c>
      <c r="AO29" s="4"/>
      <c r="AP29" s="6"/>
      <c r="AQ29" s="6">
        <f t="shared" si="13"/>
        <v>0</v>
      </c>
      <c r="AR29" s="9">
        <f t="shared" si="14"/>
        <v>0</v>
      </c>
      <c r="AS29" s="10">
        <f t="shared" si="14"/>
        <v>0</v>
      </c>
      <c r="AT29" s="10">
        <f t="shared" si="15"/>
        <v>0</v>
      </c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x14ac:dyDescent="0.25">
      <c r="A30" s="3" t="s">
        <v>32</v>
      </c>
      <c r="B30" s="2">
        <v>14</v>
      </c>
      <c r="C30" s="2">
        <v>7625</v>
      </c>
      <c r="D30" s="2">
        <f t="shared" si="0"/>
        <v>544.64285714285711</v>
      </c>
      <c r="E30" s="4">
        <v>0</v>
      </c>
      <c r="F30" s="4">
        <v>0</v>
      </c>
      <c r="G30" s="4">
        <f t="shared" si="1"/>
        <v>0</v>
      </c>
      <c r="H30" s="4"/>
      <c r="I30" s="6"/>
      <c r="J30" s="6">
        <f t="shared" si="2"/>
        <v>0</v>
      </c>
      <c r="K30" s="4"/>
      <c r="L30" s="6"/>
      <c r="M30" s="6">
        <f t="shared" si="3"/>
        <v>0</v>
      </c>
      <c r="N30" s="4"/>
      <c r="O30" s="6"/>
      <c r="P30" s="6">
        <f t="shared" si="4"/>
        <v>0</v>
      </c>
      <c r="Q30" s="4"/>
      <c r="R30" s="6"/>
      <c r="S30" s="6">
        <f t="shared" si="5"/>
        <v>0</v>
      </c>
      <c r="T30" s="4">
        <v>15</v>
      </c>
      <c r="U30" s="6">
        <v>4725</v>
      </c>
      <c r="V30" s="6">
        <f t="shared" si="6"/>
        <v>315</v>
      </c>
      <c r="W30" s="4">
        <v>1</v>
      </c>
      <c r="X30" s="6">
        <v>315</v>
      </c>
      <c r="Y30" s="6">
        <f t="shared" si="7"/>
        <v>315</v>
      </c>
      <c r="Z30" s="4"/>
      <c r="AA30" s="6"/>
      <c r="AB30" s="6">
        <f t="shared" si="8"/>
        <v>0</v>
      </c>
      <c r="AC30" s="4"/>
      <c r="AD30" s="6"/>
      <c r="AE30" s="6">
        <f t="shared" si="9"/>
        <v>0</v>
      </c>
      <c r="AF30" s="4">
        <v>8</v>
      </c>
      <c r="AG30" s="6">
        <v>3400</v>
      </c>
      <c r="AH30" s="6">
        <f t="shared" si="10"/>
        <v>425</v>
      </c>
      <c r="AI30" s="4"/>
      <c r="AJ30" s="6"/>
      <c r="AK30" s="6">
        <f t="shared" si="11"/>
        <v>0</v>
      </c>
      <c r="AL30" s="4"/>
      <c r="AM30" s="6"/>
      <c r="AN30" s="6">
        <f t="shared" si="12"/>
        <v>0</v>
      </c>
      <c r="AO30" s="4"/>
      <c r="AP30" s="6"/>
      <c r="AQ30" s="6">
        <f t="shared" si="13"/>
        <v>0</v>
      </c>
      <c r="AR30" s="9">
        <f t="shared" si="14"/>
        <v>24</v>
      </c>
      <c r="AS30" s="10">
        <f t="shared" si="14"/>
        <v>8440</v>
      </c>
      <c r="AT30" s="10">
        <f t="shared" si="15"/>
        <v>351.66666666666669</v>
      </c>
      <c r="AU30" s="11"/>
      <c r="AV30" s="11"/>
      <c r="AW30" s="11"/>
      <c r="AX30" s="11"/>
      <c r="AY30" s="11"/>
      <c r="AZ30" s="127"/>
      <c r="BA30" s="11"/>
      <c r="BB30" s="11"/>
      <c r="BC30" s="11"/>
    </row>
    <row r="31" spans="1:55" x14ac:dyDescent="0.25">
      <c r="A31" s="20" t="s">
        <v>49</v>
      </c>
      <c r="B31" s="13">
        <v>19</v>
      </c>
      <c r="C31" s="13">
        <v>17940</v>
      </c>
      <c r="D31" s="13">
        <f>IF(C31,C31/B31,0)</f>
        <v>944.21052631578948</v>
      </c>
      <c r="E31" s="14">
        <v>5</v>
      </c>
      <c r="F31" s="14">
        <v>4250</v>
      </c>
      <c r="G31" s="14">
        <f>IF(F31,F31/E31,0)</f>
        <v>850</v>
      </c>
      <c r="H31" s="14">
        <v>0</v>
      </c>
      <c r="I31" s="14">
        <v>0</v>
      </c>
      <c r="J31" s="14">
        <f>IF(I31,I31/H31,0)</f>
        <v>0</v>
      </c>
      <c r="K31" s="14">
        <v>2</v>
      </c>
      <c r="L31" s="14">
        <v>1777</v>
      </c>
      <c r="M31" s="14">
        <f>IF(L31,L31/K31,0)</f>
        <v>888.5</v>
      </c>
      <c r="N31" s="14"/>
      <c r="O31" s="14"/>
      <c r="P31" s="14">
        <f>IF(O31,O31/N31,0)</f>
        <v>0</v>
      </c>
      <c r="Q31" s="14">
        <v>0</v>
      </c>
      <c r="R31" s="14">
        <v>0</v>
      </c>
      <c r="S31" s="14">
        <f>IF(R31,R31/Q31,0)</f>
        <v>0</v>
      </c>
      <c r="T31" s="14"/>
      <c r="U31" s="14"/>
      <c r="V31" s="14">
        <f>IF(U31,U31/T31,0)</f>
        <v>0</v>
      </c>
      <c r="W31" s="14">
        <v>3</v>
      </c>
      <c r="X31" s="14">
        <v>2250</v>
      </c>
      <c r="Y31" s="14">
        <f>IF(X31,X31/W31,0)</f>
        <v>750</v>
      </c>
      <c r="Z31" s="14"/>
      <c r="AA31" s="14"/>
      <c r="AB31" s="14">
        <f>IF(AA31,AA31/Z31,0)</f>
        <v>0</v>
      </c>
      <c r="AC31" s="14"/>
      <c r="AD31" s="15"/>
      <c r="AE31" s="14">
        <f>IF(AD31,AD31/AC31,0)</f>
        <v>0</v>
      </c>
      <c r="AF31" s="14"/>
      <c r="AG31" s="14"/>
      <c r="AH31" s="14">
        <f>IF(AG31,AG31/AF31,0)</f>
        <v>0</v>
      </c>
      <c r="AI31" s="14"/>
      <c r="AJ31" s="15"/>
      <c r="AK31" s="14">
        <f>IF(AJ31,AJ31/AI31,0)</f>
        <v>0</v>
      </c>
      <c r="AL31" s="14"/>
      <c r="AM31" s="15"/>
      <c r="AN31" s="14">
        <f>IF(AM31,AM31/AL31,0)</f>
        <v>0</v>
      </c>
      <c r="AO31" s="14"/>
      <c r="AP31" s="15"/>
      <c r="AQ31" s="14">
        <f>IF(AP31,AP31/AO31,0)</f>
        <v>0</v>
      </c>
      <c r="AR31" s="16">
        <f>H31+K31+N31+Q31+T31+W31+Z31+AC31+AF31+AI31+AL31+AO31</f>
        <v>5</v>
      </c>
      <c r="AS31" s="16">
        <f>I31+L31+O31+R31+U31+X31+AA31+AD31+AG31+AJ31+AM31+AP31</f>
        <v>4027</v>
      </c>
      <c r="AT31" s="17">
        <f>IF(AS31,AS31/AR31,0)</f>
        <v>805.4</v>
      </c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x14ac:dyDescent="0.25">
      <c r="A32" s="20" t="s">
        <v>50</v>
      </c>
      <c r="B32" s="13">
        <v>1</v>
      </c>
      <c r="C32" s="13">
        <v>631</v>
      </c>
      <c r="D32" s="13">
        <f t="shared" ref="D32:D98" si="20">IF(C32,C32/B32,0)</f>
        <v>631</v>
      </c>
      <c r="E32" s="14">
        <v>0</v>
      </c>
      <c r="F32" s="14">
        <v>0</v>
      </c>
      <c r="G32" s="14">
        <f t="shared" ref="G32:G98" si="21">IF(F32,F32/E32,0)</f>
        <v>0</v>
      </c>
      <c r="H32" s="14">
        <v>0</v>
      </c>
      <c r="I32" s="14">
        <v>0</v>
      </c>
      <c r="J32" s="14">
        <f t="shared" ref="J32:J98" si="22">IF(I32,I32/H32,0)</f>
        <v>0</v>
      </c>
      <c r="K32" s="14"/>
      <c r="L32" s="14"/>
      <c r="M32" s="14">
        <f t="shared" ref="M32:M98" si="23">IF(L32,L32/K32,0)</f>
        <v>0</v>
      </c>
      <c r="N32" s="14"/>
      <c r="O32" s="14"/>
      <c r="P32" s="14">
        <f t="shared" ref="P32:P98" si="24">IF(O32,O32/N32,0)</f>
        <v>0</v>
      </c>
      <c r="Q32" s="14">
        <v>0</v>
      </c>
      <c r="R32" s="14">
        <v>0</v>
      </c>
      <c r="S32" s="14">
        <f t="shared" ref="S32:S98" si="25">IF(R32,R32/Q32,0)</f>
        <v>0</v>
      </c>
      <c r="T32" s="14"/>
      <c r="U32" s="14"/>
      <c r="V32" s="14">
        <f t="shared" ref="V32:V44" si="26">IF(U32,U32/T32,0)</f>
        <v>0</v>
      </c>
      <c r="W32" s="14"/>
      <c r="X32" s="14"/>
      <c r="Y32" s="14">
        <f t="shared" ref="Y32:Y44" si="27">IF(X32,X32/W32,0)</f>
        <v>0</v>
      </c>
      <c r="Z32" s="14"/>
      <c r="AA32" s="14"/>
      <c r="AB32" s="14">
        <f t="shared" ref="AB32:AB44" si="28">IF(AA32,AA32/Z32,0)</f>
        <v>0</v>
      </c>
      <c r="AC32" s="14"/>
      <c r="AD32" s="15"/>
      <c r="AE32" s="14">
        <f t="shared" ref="AE32:AE98" si="29">IF(AD32,AD32/AC32,0)</f>
        <v>0</v>
      </c>
      <c r="AF32" s="14"/>
      <c r="AG32" s="14"/>
      <c r="AH32" s="14">
        <f t="shared" ref="AH32:AH44" si="30">IF(AG32,AG32/AF32,0)</f>
        <v>0</v>
      </c>
      <c r="AI32" s="14"/>
      <c r="AJ32" s="15"/>
      <c r="AK32" s="14">
        <f t="shared" ref="AK32:AK98" si="31">IF(AJ32,AJ32/AI32,0)</f>
        <v>0</v>
      </c>
      <c r="AL32" s="14"/>
      <c r="AM32" s="15"/>
      <c r="AN32" s="14">
        <f t="shared" ref="AN32:AN98" si="32">IF(AM32,AM32/AL32,0)</f>
        <v>0</v>
      </c>
      <c r="AO32" s="14"/>
      <c r="AP32" s="15"/>
      <c r="AQ32" s="14">
        <f t="shared" ref="AQ32:AQ98" si="33">IF(AP32,AP32/AO32,0)</f>
        <v>0</v>
      </c>
      <c r="AR32" s="16">
        <f t="shared" ref="AR32:AS98" si="34">H32+K32+N32+Q32+T32+W32+Z32+AC32+AF32+AI32+AL32+AO32</f>
        <v>0</v>
      </c>
      <c r="AS32" s="16">
        <f t="shared" si="34"/>
        <v>0</v>
      </c>
      <c r="AT32" s="17">
        <f t="shared" ref="AT32:AT98" si="35">IF(AS32,AS32/AR32,0)</f>
        <v>0</v>
      </c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x14ac:dyDescent="0.25">
      <c r="A33" s="20" t="s">
        <v>51</v>
      </c>
      <c r="B33" s="13">
        <v>8</v>
      </c>
      <c r="C33" s="13">
        <v>3295</v>
      </c>
      <c r="D33" s="13">
        <f t="shared" si="20"/>
        <v>411.875</v>
      </c>
      <c r="E33" s="14">
        <v>2</v>
      </c>
      <c r="F33" s="14">
        <v>765</v>
      </c>
      <c r="G33" s="14">
        <f t="shared" si="21"/>
        <v>382.5</v>
      </c>
      <c r="H33" s="14">
        <v>1</v>
      </c>
      <c r="I33" s="14">
        <v>350</v>
      </c>
      <c r="J33" s="14">
        <f t="shared" si="22"/>
        <v>350</v>
      </c>
      <c r="K33" s="14"/>
      <c r="L33" s="14"/>
      <c r="M33" s="14">
        <f t="shared" si="23"/>
        <v>0</v>
      </c>
      <c r="N33" s="14">
        <v>1</v>
      </c>
      <c r="O33" s="14">
        <v>165</v>
      </c>
      <c r="P33" s="14">
        <f t="shared" si="24"/>
        <v>165</v>
      </c>
      <c r="Q33" s="14">
        <v>0</v>
      </c>
      <c r="R33" s="14">
        <v>0</v>
      </c>
      <c r="S33" s="14">
        <f t="shared" si="25"/>
        <v>0</v>
      </c>
      <c r="T33" s="14">
        <v>3</v>
      </c>
      <c r="U33" s="14">
        <v>2315</v>
      </c>
      <c r="V33" s="14">
        <f t="shared" si="26"/>
        <v>771.66666666666663</v>
      </c>
      <c r="W33" s="14">
        <v>2</v>
      </c>
      <c r="X33" s="14">
        <v>1275</v>
      </c>
      <c r="Y33" s="14">
        <f t="shared" si="27"/>
        <v>637.5</v>
      </c>
      <c r="Z33" s="14">
        <v>1</v>
      </c>
      <c r="AA33" s="14">
        <v>700</v>
      </c>
      <c r="AB33" s="14">
        <f t="shared" si="28"/>
        <v>700</v>
      </c>
      <c r="AC33" s="14"/>
      <c r="AD33" s="15"/>
      <c r="AE33" s="14">
        <f t="shared" si="29"/>
        <v>0</v>
      </c>
      <c r="AF33" s="14">
        <v>2</v>
      </c>
      <c r="AG33" s="14">
        <v>1050</v>
      </c>
      <c r="AH33" s="14">
        <f t="shared" si="30"/>
        <v>525</v>
      </c>
      <c r="AI33" s="14"/>
      <c r="AJ33" s="15"/>
      <c r="AK33" s="14">
        <f t="shared" si="31"/>
        <v>0</v>
      </c>
      <c r="AL33" s="14"/>
      <c r="AM33" s="15"/>
      <c r="AN33" s="14">
        <f t="shared" si="32"/>
        <v>0</v>
      </c>
      <c r="AO33" s="14"/>
      <c r="AP33" s="15"/>
      <c r="AQ33" s="14">
        <f t="shared" si="33"/>
        <v>0</v>
      </c>
      <c r="AR33" s="16">
        <f t="shared" si="34"/>
        <v>10</v>
      </c>
      <c r="AS33" s="16">
        <f t="shared" si="34"/>
        <v>5855</v>
      </c>
      <c r="AT33" s="17">
        <f t="shared" si="35"/>
        <v>585.5</v>
      </c>
      <c r="AU33" s="11"/>
      <c r="AV33" s="11"/>
      <c r="AW33" s="11"/>
      <c r="AX33" s="11"/>
      <c r="AY33" s="11"/>
      <c r="AZ33" s="127">
        <f>(Y33-V33)/V33*100</f>
        <v>-17.386609071274293</v>
      </c>
      <c r="BA33" s="127">
        <f>(AB33-Y33)/Y33*100</f>
        <v>9.8039215686274517</v>
      </c>
      <c r="BB33" s="11"/>
      <c r="BC33" s="11"/>
    </row>
    <row r="34" spans="1:55" x14ac:dyDescent="0.25">
      <c r="A34" s="20" t="s">
        <v>235</v>
      </c>
      <c r="B34" s="13">
        <v>0</v>
      </c>
      <c r="C34" s="13">
        <v>0</v>
      </c>
      <c r="D34" s="13">
        <f t="shared" si="20"/>
        <v>0</v>
      </c>
      <c r="E34" s="14">
        <v>0</v>
      </c>
      <c r="F34" s="14">
        <v>0</v>
      </c>
      <c r="G34" s="14">
        <f t="shared" si="21"/>
        <v>0</v>
      </c>
      <c r="H34" s="14">
        <v>0</v>
      </c>
      <c r="I34" s="14">
        <v>0</v>
      </c>
      <c r="J34" s="14">
        <f t="shared" si="22"/>
        <v>0</v>
      </c>
      <c r="K34" s="14"/>
      <c r="L34" s="14"/>
      <c r="M34" s="14">
        <f t="shared" si="23"/>
        <v>0</v>
      </c>
      <c r="N34" s="14"/>
      <c r="O34" s="14"/>
      <c r="P34" s="14">
        <f t="shared" si="24"/>
        <v>0</v>
      </c>
      <c r="Q34" s="14">
        <v>0</v>
      </c>
      <c r="R34" s="14">
        <v>0</v>
      </c>
      <c r="S34" s="14">
        <f t="shared" si="25"/>
        <v>0</v>
      </c>
      <c r="T34" s="14">
        <v>1</v>
      </c>
      <c r="U34" s="14">
        <v>1110</v>
      </c>
      <c r="V34" s="14">
        <f t="shared" si="26"/>
        <v>1110</v>
      </c>
      <c r="W34" s="14"/>
      <c r="X34" s="14"/>
      <c r="Y34" s="14">
        <f t="shared" si="27"/>
        <v>0</v>
      </c>
      <c r="Z34" s="14"/>
      <c r="AA34" s="14"/>
      <c r="AB34" s="14">
        <f t="shared" si="28"/>
        <v>0</v>
      </c>
      <c r="AC34" s="14"/>
      <c r="AD34" s="15"/>
      <c r="AE34" s="14">
        <f t="shared" si="29"/>
        <v>0</v>
      </c>
      <c r="AF34" s="14">
        <v>1</v>
      </c>
      <c r="AG34" s="14">
        <v>200</v>
      </c>
      <c r="AH34" s="14">
        <f t="shared" si="30"/>
        <v>200</v>
      </c>
      <c r="AI34" s="14"/>
      <c r="AJ34" s="15"/>
      <c r="AK34" s="14">
        <f t="shared" si="31"/>
        <v>0</v>
      </c>
      <c r="AL34" s="14"/>
      <c r="AM34" s="15"/>
      <c r="AN34" s="14">
        <f t="shared" si="32"/>
        <v>0</v>
      </c>
      <c r="AO34" s="14"/>
      <c r="AP34" s="15"/>
      <c r="AQ34" s="14">
        <f t="shared" si="33"/>
        <v>0</v>
      </c>
      <c r="AR34" s="16">
        <f t="shared" si="34"/>
        <v>2</v>
      </c>
      <c r="AS34" s="16">
        <f t="shared" si="34"/>
        <v>1310</v>
      </c>
      <c r="AT34" s="17">
        <f t="shared" si="35"/>
        <v>655</v>
      </c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x14ac:dyDescent="0.25">
      <c r="A35" s="20" t="s">
        <v>53</v>
      </c>
      <c r="B35" s="13">
        <v>2</v>
      </c>
      <c r="C35" s="13">
        <v>1220</v>
      </c>
      <c r="D35" s="13">
        <f t="shared" si="20"/>
        <v>610</v>
      </c>
      <c r="E35" s="14">
        <v>0</v>
      </c>
      <c r="F35" s="14">
        <v>0</v>
      </c>
      <c r="G35" s="14">
        <f t="shared" si="21"/>
        <v>0</v>
      </c>
      <c r="H35" s="14">
        <v>0</v>
      </c>
      <c r="I35" s="14">
        <v>0</v>
      </c>
      <c r="J35" s="14">
        <f t="shared" si="22"/>
        <v>0</v>
      </c>
      <c r="K35" s="14"/>
      <c r="L35" s="14"/>
      <c r="M35" s="14">
        <f t="shared" si="23"/>
        <v>0</v>
      </c>
      <c r="N35" s="14">
        <v>1</v>
      </c>
      <c r="O35" s="14">
        <v>355</v>
      </c>
      <c r="P35" s="14">
        <f t="shared" si="24"/>
        <v>355</v>
      </c>
      <c r="Q35" s="14">
        <v>0</v>
      </c>
      <c r="R35" s="14">
        <v>0</v>
      </c>
      <c r="S35" s="14">
        <f t="shared" si="25"/>
        <v>0</v>
      </c>
      <c r="T35" s="14"/>
      <c r="U35" s="14"/>
      <c r="V35" s="14">
        <f t="shared" si="26"/>
        <v>0</v>
      </c>
      <c r="W35" s="14"/>
      <c r="X35" s="14"/>
      <c r="Y35" s="14">
        <f t="shared" si="27"/>
        <v>0</v>
      </c>
      <c r="Z35" s="14"/>
      <c r="AA35" s="14"/>
      <c r="AB35" s="14">
        <f t="shared" si="28"/>
        <v>0</v>
      </c>
      <c r="AC35" s="14"/>
      <c r="AD35" s="15"/>
      <c r="AE35" s="14">
        <f t="shared" si="29"/>
        <v>0</v>
      </c>
      <c r="AF35" s="14"/>
      <c r="AG35" s="14"/>
      <c r="AH35" s="14">
        <f t="shared" si="30"/>
        <v>0</v>
      </c>
      <c r="AI35" s="14"/>
      <c r="AJ35" s="15"/>
      <c r="AK35" s="14">
        <f t="shared" si="31"/>
        <v>0</v>
      </c>
      <c r="AL35" s="14"/>
      <c r="AM35" s="15"/>
      <c r="AN35" s="14">
        <f t="shared" si="32"/>
        <v>0</v>
      </c>
      <c r="AO35" s="14"/>
      <c r="AP35" s="15"/>
      <c r="AQ35" s="14">
        <f t="shared" si="33"/>
        <v>0</v>
      </c>
      <c r="AR35" s="16">
        <f t="shared" si="34"/>
        <v>1</v>
      </c>
      <c r="AS35" s="16">
        <f t="shared" si="34"/>
        <v>355</v>
      </c>
      <c r="AT35" s="17">
        <f t="shared" si="35"/>
        <v>355</v>
      </c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x14ac:dyDescent="0.25">
      <c r="A36" s="20" t="s">
        <v>54</v>
      </c>
      <c r="B36" s="13">
        <v>5</v>
      </c>
      <c r="C36" s="13">
        <v>3015</v>
      </c>
      <c r="D36" s="13">
        <f t="shared" si="20"/>
        <v>603</v>
      </c>
      <c r="E36" s="14">
        <v>1</v>
      </c>
      <c r="F36" s="14">
        <v>355</v>
      </c>
      <c r="G36" s="14">
        <f t="shared" si="21"/>
        <v>355</v>
      </c>
      <c r="H36" s="14">
        <v>0</v>
      </c>
      <c r="I36" s="14">
        <v>0</v>
      </c>
      <c r="J36" s="14">
        <f t="shared" si="22"/>
        <v>0</v>
      </c>
      <c r="K36" s="14">
        <v>1</v>
      </c>
      <c r="L36" s="14">
        <v>400</v>
      </c>
      <c r="M36" s="14">
        <f t="shared" si="23"/>
        <v>400</v>
      </c>
      <c r="N36" s="14">
        <v>1</v>
      </c>
      <c r="O36" s="14">
        <v>315</v>
      </c>
      <c r="P36" s="14">
        <f t="shared" si="24"/>
        <v>315</v>
      </c>
      <c r="Q36" s="14">
        <v>0</v>
      </c>
      <c r="R36" s="14">
        <v>0</v>
      </c>
      <c r="S36" s="14">
        <f t="shared" si="25"/>
        <v>0</v>
      </c>
      <c r="T36" s="14"/>
      <c r="U36" s="14"/>
      <c r="V36" s="14">
        <f t="shared" si="26"/>
        <v>0</v>
      </c>
      <c r="W36" s="14">
        <v>1</v>
      </c>
      <c r="X36" s="14">
        <v>715</v>
      </c>
      <c r="Y36" s="14">
        <f t="shared" si="27"/>
        <v>715</v>
      </c>
      <c r="Z36" s="14">
        <v>1</v>
      </c>
      <c r="AA36" s="14">
        <v>715</v>
      </c>
      <c r="AB36" s="14">
        <f t="shared" si="28"/>
        <v>715</v>
      </c>
      <c r="AC36" s="14"/>
      <c r="AD36" s="15"/>
      <c r="AE36" s="14">
        <f t="shared" si="29"/>
        <v>0</v>
      </c>
      <c r="AF36" s="14"/>
      <c r="AG36" s="14"/>
      <c r="AH36" s="14">
        <f t="shared" si="30"/>
        <v>0</v>
      </c>
      <c r="AI36" s="14"/>
      <c r="AJ36" s="15"/>
      <c r="AK36" s="14">
        <f t="shared" si="31"/>
        <v>0</v>
      </c>
      <c r="AL36" s="14"/>
      <c r="AM36" s="15"/>
      <c r="AN36" s="14">
        <f t="shared" si="32"/>
        <v>0</v>
      </c>
      <c r="AO36" s="14"/>
      <c r="AP36" s="15"/>
      <c r="AQ36" s="14">
        <f t="shared" si="33"/>
        <v>0</v>
      </c>
      <c r="AR36" s="16">
        <f t="shared" si="34"/>
        <v>4</v>
      </c>
      <c r="AS36" s="16">
        <f t="shared" si="34"/>
        <v>2145</v>
      </c>
      <c r="AT36" s="17">
        <f t="shared" si="35"/>
        <v>536.25</v>
      </c>
      <c r="AU36" s="11"/>
      <c r="AV36" s="11"/>
      <c r="AW36" s="128">
        <f>(P36-M36)/M36*100</f>
        <v>-21.25</v>
      </c>
      <c r="AX36" s="11"/>
      <c r="AY36" s="11"/>
      <c r="AZ36" s="11"/>
      <c r="BA36" s="127"/>
      <c r="BB36" s="11"/>
      <c r="BC36" s="11"/>
    </row>
    <row r="37" spans="1:55" x14ac:dyDescent="0.25">
      <c r="A37" s="20" t="s">
        <v>6</v>
      </c>
      <c r="B37" s="13">
        <v>9</v>
      </c>
      <c r="C37" s="13">
        <v>505</v>
      </c>
      <c r="D37" s="13">
        <f t="shared" si="20"/>
        <v>56.111111111111114</v>
      </c>
      <c r="E37" s="14">
        <v>1</v>
      </c>
      <c r="F37" s="14">
        <v>50</v>
      </c>
      <c r="G37" s="14">
        <f t="shared" si="21"/>
        <v>50</v>
      </c>
      <c r="H37" s="14">
        <v>0</v>
      </c>
      <c r="I37" s="14">
        <v>0</v>
      </c>
      <c r="J37" s="14">
        <f t="shared" si="22"/>
        <v>0</v>
      </c>
      <c r="K37" s="14"/>
      <c r="L37" s="14"/>
      <c r="M37" s="14">
        <f t="shared" si="23"/>
        <v>0</v>
      </c>
      <c r="N37" s="14"/>
      <c r="O37" s="14"/>
      <c r="P37" s="14">
        <f t="shared" si="24"/>
        <v>0</v>
      </c>
      <c r="Q37" s="14">
        <v>0</v>
      </c>
      <c r="R37" s="14">
        <v>0</v>
      </c>
      <c r="S37" s="14">
        <f t="shared" si="25"/>
        <v>0</v>
      </c>
      <c r="T37" s="14"/>
      <c r="U37" s="14"/>
      <c r="V37" s="14">
        <f t="shared" si="26"/>
        <v>0</v>
      </c>
      <c r="W37" s="14"/>
      <c r="X37" s="14"/>
      <c r="Y37" s="14">
        <f t="shared" si="27"/>
        <v>0</v>
      </c>
      <c r="Z37" s="14"/>
      <c r="AA37" s="14"/>
      <c r="AB37" s="14">
        <f t="shared" si="28"/>
        <v>0</v>
      </c>
      <c r="AC37" s="14"/>
      <c r="AD37" s="15"/>
      <c r="AE37" s="14">
        <f t="shared" si="29"/>
        <v>0</v>
      </c>
      <c r="AF37" s="14"/>
      <c r="AG37" s="14"/>
      <c r="AH37" s="14">
        <f t="shared" si="30"/>
        <v>0</v>
      </c>
      <c r="AI37" s="14"/>
      <c r="AJ37" s="15"/>
      <c r="AK37" s="14">
        <f t="shared" si="31"/>
        <v>0</v>
      </c>
      <c r="AL37" s="14"/>
      <c r="AM37" s="15"/>
      <c r="AN37" s="14">
        <f t="shared" si="32"/>
        <v>0</v>
      </c>
      <c r="AO37" s="14"/>
      <c r="AP37" s="15"/>
      <c r="AQ37" s="14">
        <f t="shared" si="33"/>
        <v>0</v>
      </c>
      <c r="AR37" s="16">
        <f t="shared" si="34"/>
        <v>0</v>
      </c>
      <c r="AS37" s="16">
        <f t="shared" si="34"/>
        <v>0</v>
      </c>
      <c r="AT37" s="17">
        <f t="shared" si="35"/>
        <v>0</v>
      </c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x14ac:dyDescent="0.25">
      <c r="A38" s="20" t="s">
        <v>7</v>
      </c>
      <c r="B38" s="13">
        <v>4</v>
      </c>
      <c r="C38" s="13">
        <v>1642</v>
      </c>
      <c r="D38" s="13">
        <f t="shared" si="20"/>
        <v>410.5</v>
      </c>
      <c r="E38" s="14">
        <v>1</v>
      </c>
      <c r="F38" s="14">
        <v>450</v>
      </c>
      <c r="G38" s="14">
        <f t="shared" si="21"/>
        <v>450</v>
      </c>
      <c r="H38" s="14">
        <v>0</v>
      </c>
      <c r="I38" s="14">
        <v>0</v>
      </c>
      <c r="J38" s="14">
        <f t="shared" si="22"/>
        <v>0</v>
      </c>
      <c r="K38" s="14"/>
      <c r="L38" s="14"/>
      <c r="M38" s="14">
        <f t="shared" si="23"/>
        <v>0</v>
      </c>
      <c r="N38" s="14"/>
      <c r="O38" s="14"/>
      <c r="P38" s="14">
        <f t="shared" si="24"/>
        <v>0</v>
      </c>
      <c r="Q38" s="14">
        <v>2</v>
      </c>
      <c r="R38" s="14">
        <v>675</v>
      </c>
      <c r="S38" s="14">
        <f t="shared" si="25"/>
        <v>337.5</v>
      </c>
      <c r="T38" s="14"/>
      <c r="U38" s="14"/>
      <c r="V38" s="14">
        <f t="shared" si="26"/>
        <v>0</v>
      </c>
      <c r="W38" s="14"/>
      <c r="X38" s="14"/>
      <c r="Y38" s="14">
        <f t="shared" si="27"/>
        <v>0</v>
      </c>
      <c r="Z38" s="14"/>
      <c r="AA38" s="14"/>
      <c r="AB38" s="14">
        <f t="shared" si="28"/>
        <v>0</v>
      </c>
      <c r="AC38" s="14"/>
      <c r="AD38" s="15"/>
      <c r="AE38" s="14">
        <f t="shared" si="29"/>
        <v>0</v>
      </c>
      <c r="AF38" s="14"/>
      <c r="AG38" s="14"/>
      <c r="AH38" s="14">
        <f t="shared" si="30"/>
        <v>0</v>
      </c>
      <c r="AI38" s="14"/>
      <c r="AJ38" s="15"/>
      <c r="AK38" s="14">
        <f t="shared" si="31"/>
        <v>0</v>
      </c>
      <c r="AL38" s="14"/>
      <c r="AM38" s="15"/>
      <c r="AN38" s="14">
        <f t="shared" si="32"/>
        <v>0</v>
      </c>
      <c r="AO38" s="14"/>
      <c r="AP38" s="15"/>
      <c r="AQ38" s="14">
        <f t="shared" si="33"/>
        <v>0</v>
      </c>
      <c r="AR38" s="16">
        <f t="shared" si="34"/>
        <v>2</v>
      </c>
      <c r="AS38" s="16">
        <f t="shared" si="34"/>
        <v>675</v>
      </c>
      <c r="AT38" s="17">
        <f t="shared" si="35"/>
        <v>337.5</v>
      </c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x14ac:dyDescent="0.25">
      <c r="A39" s="20" t="s">
        <v>55</v>
      </c>
      <c r="B39" s="13">
        <v>54</v>
      </c>
      <c r="C39" s="13">
        <v>4755</v>
      </c>
      <c r="D39" s="13">
        <f t="shared" si="20"/>
        <v>88.055555555555557</v>
      </c>
      <c r="E39" s="14">
        <v>25</v>
      </c>
      <c r="F39" s="14">
        <v>1875</v>
      </c>
      <c r="G39" s="14">
        <f t="shared" si="21"/>
        <v>75</v>
      </c>
      <c r="H39" s="14">
        <v>4</v>
      </c>
      <c r="I39" s="14">
        <v>200</v>
      </c>
      <c r="J39" s="14">
        <f t="shared" si="22"/>
        <v>50</v>
      </c>
      <c r="K39" s="14">
        <v>8</v>
      </c>
      <c r="L39" s="14">
        <v>337</v>
      </c>
      <c r="M39" s="14">
        <f t="shared" si="23"/>
        <v>42.125</v>
      </c>
      <c r="N39" s="14">
        <v>13</v>
      </c>
      <c r="O39" s="14">
        <v>695</v>
      </c>
      <c r="P39" s="14">
        <f t="shared" si="24"/>
        <v>53.46153846153846</v>
      </c>
      <c r="Q39" s="14">
        <v>20</v>
      </c>
      <c r="R39" s="14">
        <v>1000</v>
      </c>
      <c r="S39" s="14">
        <f t="shared" si="25"/>
        <v>50</v>
      </c>
      <c r="T39" s="14"/>
      <c r="U39" s="14"/>
      <c r="V39" s="14">
        <f t="shared" si="26"/>
        <v>0</v>
      </c>
      <c r="W39" s="14"/>
      <c r="X39" s="14"/>
      <c r="Y39" s="14">
        <f t="shared" si="27"/>
        <v>0</v>
      </c>
      <c r="Z39" s="14">
        <v>16</v>
      </c>
      <c r="AA39" s="14">
        <v>1135</v>
      </c>
      <c r="AB39" s="14">
        <f t="shared" si="28"/>
        <v>70.9375</v>
      </c>
      <c r="AC39" s="14">
        <v>8</v>
      </c>
      <c r="AD39" s="15">
        <v>680</v>
      </c>
      <c r="AE39" s="14">
        <f t="shared" si="29"/>
        <v>85</v>
      </c>
      <c r="AF39" s="14">
        <v>18</v>
      </c>
      <c r="AG39" s="14">
        <v>1260</v>
      </c>
      <c r="AH39" s="14">
        <f t="shared" si="30"/>
        <v>70</v>
      </c>
      <c r="AI39" s="14"/>
      <c r="AJ39" s="15"/>
      <c r="AK39" s="14">
        <f t="shared" si="31"/>
        <v>0</v>
      </c>
      <c r="AL39" s="14"/>
      <c r="AM39" s="15"/>
      <c r="AN39" s="14">
        <f t="shared" si="32"/>
        <v>0</v>
      </c>
      <c r="AO39" s="14"/>
      <c r="AP39" s="15"/>
      <c r="AQ39" s="14">
        <f t="shared" si="33"/>
        <v>0</v>
      </c>
      <c r="AR39" s="16">
        <f t="shared" si="34"/>
        <v>87</v>
      </c>
      <c r="AS39" s="16">
        <f t="shared" si="34"/>
        <v>5307</v>
      </c>
      <c r="AT39" s="17">
        <f t="shared" si="35"/>
        <v>61</v>
      </c>
      <c r="AU39" s="11"/>
      <c r="AV39" s="127">
        <f>(M39-J39)/J39*100</f>
        <v>-15.75</v>
      </c>
      <c r="AW39" s="128">
        <f>(P39-M39)/M39*100</f>
        <v>26.911664003652131</v>
      </c>
      <c r="AX39" s="127">
        <f>(S39-P39)/P39*100</f>
        <v>-6.4748201438848891</v>
      </c>
      <c r="AY39" s="11"/>
      <c r="AZ39" s="11"/>
      <c r="BA39" s="11"/>
      <c r="BB39" s="127">
        <f>(AE39-AB39)/AB39*100</f>
        <v>19.823788546255507</v>
      </c>
      <c r="BC39" s="127">
        <f>(AH39-AE39)/AE39*100</f>
        <v>-17.647058823529413</v>
      </c>
    </row>
    <row r="40" spans="1:55" x14ac:dyDescent="0.25">
      <c r="A40" s="20" t="s">
        <v>56</v>
      </c>
      <c r="B40" s="13">
        <v>4</v>
      </c>
      <c r="C40" s="13">
        <v>3900</v>
      </c>
      <c r="D40" s="13">
        <f t="shared" si="20"/>
        <v>975</v>
      </c>
      <c r="E40" s="14">
        <v>0</v>
      </c>
      <c r="F40" s="14">
        <v>0</v>
      </c>
      <c r="G40" s="14">
        <f t="shared" si="21"/>
        <v>0</v>
      </c>
      <c r="H40" s="14">
        <v>0</v>
      </c>
      <c r="I40" s="14">
        <v>0</v>
      </c>
      <c r="J40" s="14">
        <f t="shared" si="22"/>
        <v>0</v>
      </c>
      <c r="K40" s="14"/>
      <c r="L40" s="14"/>
      <c r="M40" s="14">
        <f t="shared" si="23"/>
        <v>0</v>
      </c>
      <c r="N40" s="14"/>
      <c r="O40" s="14"/>
      <c r="P40" s="14">
        <f t="shared" si="24"/>
        <v>0</v>
      </c>
      <c r="Q40" s="14">
        <v>0</v>
      </c>
      <c r="R40" s="14">
        <v>0</v>
      </c>
      <c r="S40" s="14">
        <f t="shared" si="25"/>
        <v>0</v>
      </c>
      <c r="T40" s="14"/>
      <c r="U40" s="14"/>
      <c r="V40" s="14">
        <f t="shared" si="26"/>
        <v>0</v>
      </c>
      <c r="W40" s="14"/>
      <c r="X40" s="14"/>
      <c r="Y40" s="14">
        <f t="shared" si="27"/>
        <v>0</v>
      </c>
      <c r="Z40" s="14">
        <v>2</v>
      </c>
      <c r="AA40" s="14">
        <v>1600</v>
      </c>
      <c r="AB40" s="14">
        <f t="shared" si="28"/>
        <v>800</v>
      </c>
      <c r="AC40" s="14"/>
      <c r="AD40" s="15"/>
      <c r="AE40" s="14">
        <f t="shared" si="29"/>
        <v>0</v>
      </c>
      <c r="AF40" s="14">
        <v>2</v>
      </c>
      <c r="AG40" s="14">
        <v>1626</v>
      </c>
      <c r="AH40" s="14">
        <f t="shared" si="30"/>
        <v>813</v>
      </c>
      <c r="AI40" s="14"/>
      <c r="AJ40" s="15"/>
      <c r="AK40" s="14">
        <f t="shared" si="31"/>
        <v>0</v>
      </c>
      <c r="AL40" s="14"/>
      <c r="AM40" s="15"/>
      <c r="AN40" s="14">
        <f t="shared" si="32"/>
        <v>0</v>
      </c>
      <c r="AO40" s="14"/>
      <c r="AP40" s="15"/>
      <c r="AQ40" s="14">
        <f t="shared" si="33"/>
        <v>0</v>
      </c>
      <c r="AR40" s="16">
        <f t="shared" si="34"/>
        <v>4</v>
      </c>
      <c r="AS40" s="16">
        <f t="shared" si="34"/>
        <v>3226</v>
      </c>
      <c r="AT40" s="17">
        <f t="shared" si="35"/>
        <v>806.5</v>
      </c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x14ac:dyDescent="0.25">
      <c r="A41" s="20" t="s">
        <v>8</v>
      </c>
      <c r="B41" s="13">
        <v>10</v>
      </c>
      <c r="C41" s="13">
        <v>310</v>
      </c>
      <c r="D41" s="13">
        <f t="shared" si="20"/>
        <v>31</v>
      </c>
      <c r="E41" s="14">
        <v>4</v>
      </c>
      <c r="F41" s="14">
        <v>105</v>
      </c>
      <c r="G41" s="14">
        <f t="shared" si="21"/>
        <v>26.25</v>
      </c>
      <c r="H41" s="14">
        <v>0</v>
      </c>
      <c r="I41" s="14">
        <v>0</v>
      </c>
      <c r="J41" s="14">
        <f t="shared" si="22"/>
        <v>0</v>
      </c>
      <c r="K41" s="14"/>
      <c r="L41" s="14"/>
      <c r="M41" s="14">
        <f t="shared" si="23"/>
        <v>0</v>
      </c>
      <c r="N41" s="14"/>
      <c r="O41" s="14"/>
      <c r="P41" s="14">
        <f t="shared" si="24"/>
        <v>0</v>
      </c>
      <c r="Q41" s="14">
        <v>0</v>
      </c>
      <c r="R41" s="14">
        <v>0</v>
      </c>
      <c r="S41" s="14">
        <f t="shared" si="25"/>
        <v>0</v>
      </c>
      <c r="T41" s="14"/>
      <c r="U41" s="14"/>
      <c r="V41" s="14">
        <f t="shared" si="26"/>
        <v>0</v>
      </c>
      <c r="W41" s="14"/>
      <c r="X41" s="14"/>
      <c r="Y41" s="14">
        <f t="shared" si="27"/>
        <v>0</v>
      </c>
      <c r="Z41" s="14"/>
      <c r="AA41" s="14"/>
      <c r="AB41" s="14">
        <f t="shared" si="28"/>
        <v>0</v>
      </c>
      <c r="AC41" s="14"/>
      <c r="AD41" s="15"/>
      <c r="AE41" s="14">
        <f t="shared" si="29"/>
        <v>0</v>
      </c>
      <c r="AF41" s="14"/>
      <c r="AG41" s="14"/>
      <c r="AH41" s="14">
        <f t="shared" si="30"/>
        <v>0</v>
      </c>
      <c r="AI41" s="14"/>
      <c r="AJ41" s="15"/>
      <c r="AK41" s="14">
        <f t="shared" si="31"/>
        <v>0</v>
      </c>
      <c r="AL41" s="14"/>
      <c r="AM41" s="15"/>
      <c r="AN41" s="14">
        <f t="shared" si="32"/>
        <v>0</v>
      </c>
      <c r="AO41" s="14"/>
      <c r="AP41" s="15"/>
      <c r="AQ41" s="14">
        <f t="shared" si="33"/>
        <v>0</v>
      </c>
      <c r="AR41" s="16">
        <f t="shared" si="34"/>
        <v>0</v>
      </c>
      <c r="AS41" s="16">
        <f t="shared" si="34"/>
        <v>0</v>
      </c>
      <c r="AT41" s="17">
        <f t="shared" si="35"/>
        <v>0</v>
      </c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x14ac:dyDescent="0.25">
      <c r="A42" s="20" t="s">
        <v>57</v>
      </c>
      <c r="B42" s="13">
        <v>3</v>
      </c>
      <c r="C42" s="13">
        <v>2914</v>
      </c>
      <c r="D42" s="13">
        <f t="shared" si="20"/>
        <v>971.33333333333337</v>
      </c>
      <c r="E42" s="14">
        <v>0</v>
      </c>
      <c r="F42" s="14">
        <v>0</v>
      </c>
      <c r="G42" s="14">
        <f t="shared" si="21"/>
        <v>0</v>
      </c>
      <c r="H42" s="14">
        <v>0</v>
      </c>
      <c r="I42" s="14">
        <v>0</v>
      </c>
      <c r="J42" s="14">
        <f t="shared" si="22"/>
        <v>0</v>
      </c>
      <c r="K42" s="14"/>
      <c r="L42" s="14"/>
      <c r="M42" s="14">
        <f t="shared" si="23"/>
        <v>0</v>
      </c>
      <c r="N42" s="14"/>
      <c r="O42" s="14"/>
      <c r="P42" s="14">
        <f t="shared" si="24"/>
        <v>0</v>
      </c>
      <c r="Q42" s="14">
        <v>0</v>
      </c>
      <c r="R42" s="14">
        <v>0</v>
      </c>
      <c r="S42" s="14">
        <f t="shared" si="25"/>
        <v>0</v>
      </c>
      <c r="T42" s="14"/>
      <c r="U42" s="14"/>
      <c r="V42" s="14">
        <f t="shared" si="26"/>
        <v>0</v>
      </c>
      <c r="W42" s="14"/>
      <c r="X42" s="14"/>
      <c r="Y42" s="14">
        <f t="shared" si="27"/>
        <v>0</v>
      </c>
      <c r="Z42" s="14"/>
      <c r="AA42" s="14"/>
      <c r="AB42" s="14">
        <f t="shared" si="28"/>
        <v>0</v>
      </c>
      <c r="AC42" s="14">
        <v>1</v>
      </c>
      <c r="AD42" s="15">
        <v>1250</v>
      </c>
      <c r="AE42" s="14">
        <f t="shared" si="29"/>
        <v>1250</v>
      </c>
      <c r="AF42" s="14"/>
      <c r="AG42" s="14"/>
      <c r="AH42" s="14">
        <f t="shared" si="30"/>
        <v>0</v>
      </c>
      <c r="AI42" s="14"/>
      <c r="AJ42" s="15"/>
      <c r="AK42" s="14">
        <f t="shared" si="31"/>
        <v>0</v>
      </c>
      <c r="AL42" s="14"/>
      <c r="AM42" s="15"/>
      <c r="AN42" s="14">
        <f t="shared" si="32"/>
        <v>0</v>
      </c>
      <c r="AO42" s="14"/>
      <c r="AP42" s="15"/>
      <c r="AQ42" s="14">
        <f t="shared" si="33"/>
        <v>0</v>
      </c>
      <c r="AR42" s="16">
        <f t="shared" si="34"/>
        <v>1</v>
      </c>
      <c r="AS42" s="16">
        <f t="shared" si="34"/>
        <v>1250</v>
      </c>
      <c r="AT42" s="17">
        <f t="shared" si="35"/>
        <v>1250</v>
      </c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x14ac:dyDescent="0.25">
      <c r="A43" s="20" t="s">
        <v>58</v>
      </c>
      <c r="B43" s="13">
        <v>8</v>
      </c>
      <c r="C43" s="13">
        <v>3920</v>
      </c>
      <c r="D43" s="13">
        <f t="shared" si="20"/>
        <v>490</v>
      </c>
      <c r="E43" s="14">
        <v>4</v>
      </c>
      <c r="F43" s="14">
        <v>1128</v>
      </c>
      <c r="G43" s="14">
        <f t="shared" si="21"/>
        <v>282</v>
      </c>
      <c r="H43" s="14">
        <v>4</v>
      </c>
      <c r="I43" s="14">
        <v>1300</v>
      </c>
      <c r="J43" s="14">
        <f t="shared" si="22"/>
        <v>325</v>
      </c>
      <c r="K43" s="14"/>
      <c r="L43" s="14"/>
      <c r="M43" s="14">
        <f t="shared" si="23"/>
        <v>0</v>
      </c>
      <c r="N43" s="14"/>
      <c r="O43" s="14"/>
      <c r="P43" s="14">
        <f t="shared" si="24"/>
        <v>0</v>
      </c>
      <c r="Q43" s="14">
        <v>0</v>
      </c>
      <c r="R43" s="14">
        <v>0</v>
      </c>
      <c r="S43" s="14">
        <f t="shared" si="25"/>
        <v>0</v>
      </c>
      <c r="T43" s="14"/>
      <c r="U43" s="14"/>
      <c r="V43" s="14">
        <f t="shared" si="26"/>
        <v>0</v>
      </c>
      <c r="W43" s="14"/>
      <c r="X43" s="14"/>
      <c r="Y43" s="14">
        <f t="shared" si="27"/>
        <v>0</v>
      </c>
      <c r="Z43" s="14"/>
      <c r="AA43" s="14"/>
      <c r="AB43" s="14">
        <f t="shared" si="28"/>
        <v>0</v>
      </c>
      <c r="AC43" s="14"/>
      <c r="AD43" s="15"/>
      <c r="AE43" s="14">
        <f t="shared" si="29"/>
        <v>0</v>
      </c>
      <c r="AF43" s="14"/>
      <c r="AG43" s="14"/>
      <c r="AH43" s="14">
        <f t="shared" si="30"/>
        <v>0</v>
      </c>
      <c r="AI43" s="14"/>
      <c r="AJ43" s="15"/>
      <c r="AK43" s="14">
        <f t="shared" si="31"/>
        <v>0</v>
      </c>
      <c r="AL43" s="14"/>
      <c r="AM43" s="15"/>
      <c r="AN43" s="14">
        <f t="shared" si="32"/>
        <v>0</v>
      </c>
      <c r="AO43" s="14"/>
      <c r="AP43" s="15"/>
      <c r="AQ43" s="14">
        <f t="shared" si="33"/>
        <v>0</v>
      </c>
      <c r="AR43" s="16">
        <f t="shared" si="34"/>
        <v>4</v>
      </c>
      <c r="AS43" s="16">
        <f t="shared" si="34"/>
        <v>1300</v>
      </c>
      <c r="AT43" s="17">
        <f t="shared" si="35"/>
        <v>325</v>
      </c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x14ac:dyDescent="0.25">
      <c r="A44" s="20" t="s">
        <v>59</v>
      </c>
      <c r="B44" s="13">
        <v>10</v>
      </c>
      <c r="C44" s="13">
        <v>8284</v>
      </c>
      <c r="D44" s="13">
        <f t="shared" si="20"/>
        <v>828.4</v>
      </c>
      <c r="E44" s="14">
        <v>3</v>
      </c>
      <c r="F44" s="14">
        <v>1135</v>
      </c>
      <c r="G44" s="14">
        <f t="shared" si="21"/>
        <v>378.33333333333331</v>
      </c>
      <c r="H44" s="14">
        <v>2</v>
      </c>
      <c r="I44" s="14">
        <v>850</v>
      </c>
      <c r="J44" s="14">
        <f t="shared" si="22"/>
        <v>425</v>
      </c>
      <c r="K44" s="14">
        <v>1</v>
      </c>
      <c r="L44" s="14">
        <v>450</v>
      </c>
      <c r="M44" s="14">
        <f t="shared" si="23"/>
        <v>450</v>
      </c>
      <c r="N44" s="14">
        <v>4</v>
      </c>
      <c r="O44" s="14">
        <v>1900</v>
      </c>
      <c r="P44" s="14">
        <f t="shared" si="24"/>
        <v>475</v>
      </c>
      <c r="Q44" s="14">
        <v>0</v>
      </c>
      <c r="R44" s="14">
        <v>0</v>
      </c>
      <c r="S44" s="14">
        <f t="shared" si="25"/>
        <v>0</v>
      </c>
      <c r="T44" s="14"/>
      <c r="U44" s="14"/>
      <c r="V44" s="14">
        <f t="shared" si="26"/>
        <v>0</v>
      </c>
      <c r="W44" s="14">
        <v>2</v>
      </c>
      <c r="X44" s="14">
        <v>1734</v>
      </c>
      <c r="Y44" s="14">
        <f t="shared" si="27"/>
        <v>867</v>
      </c>
      <c r="Z44" s="14">
        <v>3</v>
      </c>
      <c r="AA44" s="14">
        <v>2601</v>
      </c>
      <c r="AB44" s="14">
        <f t="shared" si="28"/>
        <v>867</v>
      </c>
      <c r="AC44" s="14"/>
      <c r="AD44" s="15"/>
      <c r="AE44" s="14">
        <f t="shared" si="29"/>
        <v>0</v>
      </c>
      <c r="AF44" s="14">
        <v>2</v>
      </c>
      <c r="AG44" s="14">
        <v>1734</v>
      </c>
      <c r="AH44" s="14">
        <f t="shared" si="30"/>
        <v>867</v>
      </c>
      <c r="AI44" s="14"/>
      <c r="AJ44" s="15"/>
      <c r="AK44" s="14">
        <f t="shared" si="31"/>
        <v>0</v>
      </c>
      <c r="AL44" s="14"/>
      <c r="AM44" s="15"/>
      <c r="AN44" s="14">
        <f t="shared" si="32"/>
        <v>0</v>
      </c>
      <c r="AO44" s="14"/>
      <c r="AP44" s="15"/>
      <c r="AQ44" s="14">
        <f t="shared" si="33"/>
        <v>0</v>
      </c>
      <c r="AR44" s="16">
        <f t="shared" si="34"/>
        <v>14</v>
      </c>
      <c r="AS44" s="16">
        <f t="shared" si="34"/>
        <v>9269</v>
      </c>
      <c r="AT44" s="17">
        <f t="shared" si="35"/>
        <v>662.07142857142856</v>
      </c>
      <c r="AU44" s="11"/>
      <c r="AV44" s="127">
        <f>(M44-J44)/J44*100</f>
        <v>5.8823529411764701</v>
      </c>
      <c r="AW44" s="128">
        <f>(P44-M44)/M44*100</f>
        <v>5.5555555555555554</v>
      </c>
      <c r="AX44" s="11"/>
      <c r="AY44" s="11"/>
      <c r="AZ44" s="11"/>
      <c r="BA44" s="127"/>
      <c r="BB44" s="11"/>
      <c r="BC44" s="11"/>
    </row>
    <row r="45" spans="1:55" x14ac:dyDescent="0.25">
      <c r="A45" s="20" t="s">
        <v>60</v>
      </c>
      <c r="B45" s="13">
        <v>1</v>
      </c>
      <c r="C45" s="13">
        <v>1200</v>
      </c>
      <c r="D45" s="13">
        <f t="shared" si="20"/>
        <v>1200</v>
      </c>
      <c r="E45" s="14">
        <v>1</v>
      </c>
      <c r="F45" s="14">
        <v>1200</v>
      </c>
      <c r="G45" s="14">
        <f t="shared" si="21"/>
        <v>1200</v>
      </c>
      <c r="H45" s="14">
        <v>0</v>
      </c>
      <c r="I45" s="14">
        <v>0</v>
      </c>
      <c r="J45" s="14">
        <f>IF(I45,I45/H45,0)</f>
        <v>0</v>
      </c>
      <c r="K45" s="14">
        <v>1</v>
      </c>
      <c r="L45" s="14">
        <v>1090</v>
      </c>
      <c r="M45" s="14">
        <f>IF(L45,L45/K45,0)</f>
        <v>1090</v>
      </c>
      <c r="N45" s="14"/>
      <c r="O45" s="14"/>
      <c r="P45" s="14">
        <f>IF(O45,O45/N45,0)</f>
        <v>0</v>
      </c>
      <c r="Q45" s="14">
        <v>0</v>
      </c>
      <c r="R45" s="14">
        <v>0</v>
      </c>
      <c r="S45" s="14">
        <f>IF(R45,R45/Q45,0)</f>
        <v>0</v>
      </c>
      <c r="T45" s="14"/>
      <c r="U45" s="14"/>
      <c r="V45" s="14">
        <f>IF(U45,U45/T45,0)</f>
        <v>0</v>
      </c>
      <c r="W45" s="14"/>
      <c r="X45" s="14"/>
      <c r="Y45" s="14">
        <f>IF(X45,X45/W45,0)</f>
        <v>0</v>
      </c>
      <c r="Z45" s="14"/>
      <c r="AA45" s="14"/>
      <c r="AB45" s="14">
        <f>IF(AA45,AA45/Z45,0)</f>
        <v>0</v>
      </c>
      <c r="AC45" s="14"/>
      <c r="AD45" s="15"/>
      <c r="AE45" s="14">
        <f t="shared" si="29"/>
        <v>0</v>
      </c>
      <c r="AF45" s="14"/>
      <c r="AG45" s="14"/>
      <c r="AH45" s="14">
        <f>IF(AG45,AG45/AF45,0)</f>
        <v>0</v>
      </c>
      <c r="AI45" s="14"/>
      <c r="AJ45" s="15"/>
      <c r="AK45" s="14">
        <f t="shared" si="31"/>
        <v>0</v>
      </c>
      <c r="AL45" s="14"/>
      <c r="AM45" s="15"/>
      <c r="AN45" s="14">
        <f t="shared" si="32"/>
        <v>0</v>
      </c>
      <c r="AO45" s="14"/>
      <c r="AP45" s="15"/>
      <c r="AQ45" s="14">
        <f t="shared" si="33"/>
        <v>0</v>
      </c>
      <c r="AR45" s="16">
        <f t="shared" si="34"/>
        <v>1</v>
      </c>
      <c r="AS45" s="16">
        <f t="shared" si="34"/>
        <v>1090</v>
      </c>
      <c r="AT45" s="17">
        <f t="shared" si="35"/>
        <v>1090</v>
      </c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x14ac:dyDescent="0.25">
      <c r="A46" s="20" t="s">
        <v>61</v>
      </c>
      <c r="B46" s="13">
        <v>7</v>
      </c>
      <c r="C46" s="13">
        <v>4290</v>
      </c>
      <c r="D46" s="13">
        <f t="shared" si="20"/>
        <v>612.85714285714289</v>
      </c>
      <c r="E46" s="14">
        <v>3</v>
      </c>
      <c r="F46" s="14">
        <v>1650</v>
      </c>
      <c r="G46" s="14">
        <f t="shared" si="21"/>
        <v>550</v>
      </c>
      <c r="H46" s="14">
        <v>0</v>
      </c>
      <c r="I46" s="14">
        <v>0</v>
      </c>
      <c r="J46" s="14">
        <f>IF(I46,I46/H46,0)</f>
        <v>0</v>
      </c>
      <c r="K46" s="14"/>
      <c r="L46" s="14"/>
      <c r="M46" s="14">
        <f>IF(L46,L46/K46,0)</f>
        <v>0</v>
      </c>
      <c r="N46" s="14"/>
      <c r="O46" s="14"/>
      <c r="P46" s="14">
        <f>IF(O46,O46/N46,0)</f>
        <v>0</v>
      </c>
      <c r="Q46" s="14">
        <v>0</v>
      </c>
      <c r="R46" s="14">
        <v>0</v>
      </c>
      <c r="S46" s="14">
        <f>IF(R46,R46/Q46,0)</f>
        <v>0</v>
      </c>
      <c r="T46" s="14"/>
      <c r="U46" s="14"/>
      <c r="V46" s="14">
        <f>IF(U46,U46/T46,0)</f>
        <v>0</v>
      </c>
      <c r="W46" s="14"/>
      <c r="X46" s="14"/>
      <c r="Y46" s="14">
        <f>IF(X46,X46/W46,0)</f>
        <v>0</v>
      </c>
      <c r="Z46" s="14">
        <v>1</v>
      </c>
      <c r="AA46" s="14">
        <v>475</v>
      </c>
      <c r="AB46" s="14">
        <f>IF(AA46,AA46/Z46,0)</f>
        <v>475</v>
      </c>
      <c r="AC46" s="14"/>
      <c r="AD46" s="15"/>
      <c r="AE46" s="14">
        <f t="shared" si="29"/>
        <v>0</v>
      </c>
      <c r="AF46" s="14">
        <v>2</v>
      </c>
      <c r="AG46" s="14">
        <v>1038</v>
      </c>
      <c r="AH46" s="14">
        <f>IF(AG46,AG46/AF46,0)</f>
        <v>519</v>
      </c>
      <c r="AI46" s="14"/>
      <c r="AJ46" s="15"/>
      <c r="AK46" s="14">
        <f t="shared" si="31"/>
        <v>0</v>
      </c>
      <c r="AL46" s="14"/>
      <c r="AM46" s="15"/>
      <c r="AN46" s="14">
        <f t="shared" si="32"/>
        <v>0</v>
      </c>
      <c r="AO46" s="14"/>
      <c r="AP46" s="15"/>
      <c r="AQ46" s="14">
        <f t="shared" si="33"/>
        <v>0</v>
      </c>
      <c r="AR46" s="16">
        <f t="shared" si="34"/>
        <v>3</v>
      </c>
      <c r="AS46" s="16">
        <f t="shared" si="34"/>
        <v>1513</v>
      </c>
      <c r="AT46" s="17">
        <f t="shared" si="35"/>
        <v>504.33333333333331</v>
      </c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x14ac:dyDescent="0.25">
      <c r="A47" s="20" t="s">
        <v>62</v>
      </c>
      <c r="B47" s="13">
        <v>3</v>
      </c>
      <c r="C47" s="13">
        <v>1950</v>
      </c>
      <c r="D47" s="13">
        <f t="shared" si="20"/>
        <v>650</v>
      </c>
      <c r="E47" s="14">
        <v>0</v>
      </c>
      <c r="F47" s="14">
        <v>0</v>
      </c>
      <c r="G47" s="14">
        <f t="shared" si="21"/>
        <v>0</v>
      </c>
      <c r="H47" s="14">
        <v>0</v>
      </c>
      <c r="I47" s="14">
        <v>0</v>
      </c>
      <c r="J47" s="14">
        <f t="shared" si="22"/>
        <v>0</v>
      </c>
      <c r="K47" s="14"/>
      <c r="L47" s="14"/>
      <c r="M47" s="14">
        <f t="shared" si="23"/>
        <v>0</v>
      </c>
      <c r="N47" s="14">
        <v>1</v>
      </c>
      <c r="O47" s="14">
        <v>325</v>
      </c>
      <c r="P47" s="14">
        <f t="shared" si="24"/>
        <v>325</v>
      </c>
      <c r="Q47" s="14">
        <v>0</v>
      </c>
      <c r="R47" s="14">
        <v>0</v>
      </c>
      <c r="S47" s="14">
        <f t="shared" si="25"/>
        <v>0</v>
      </c>
      <c r="T47" s="14"/>
      <c r="U47" s="14"/>
      <c r="V47" s="14">
        <f t="shared" ref="V47:V51" si="36">IF(U47,U47/T47,0)</f>
        <v>0</v>
      </c>
      <c r="W47" s="14"/>
      <c r="X47" s="14"/>
      <c r="Y47" s="14">
        <f t="shared" ref="Y47:Y51" si="37">IF(X47,X47/W47,0)</f>
        <v>0</v>
      </c>
      <c r="Z47" s="14"/>
      <c r="AA47" s="14"/>
      <c r="AB47" s="14">
        <f t="shared" ref="AB47:AB51" si="38">IF(AA47,AA47/Z47,0)</f>
        <v>0</v>
      </c>
      <c r="AC47" s="14"/>
      <c r="AD47" s="15"/>
      <c r="AE47" s="14">
        <f t="shared" si="29"/>
        <v>0</v>
      </c>
      <c r="AF47" s="14"/>
      <c r="AG47" s="14"/>
      <c r="AH47" s="14">
        <f t="shared" ref="AH47:AH51" si="39">IF(AG47,AG47/AF47,0)</f>
        <v>0</v>
      </c>
      <c r="AI47" s="14"/>
      <c r="AJ47" s="15"/>
      <c r="AK47" s="14">
        <f t="shared" si="31"/>
        <v>0</v>
      </c>
      <c r="AL47" s="14"/>
      <c r="AM47" s="15"/>
      <c r="AN47" s="14">
        <f t="shared" si="32"/>
        <v>0</v>
      </c>
      <c r="AO47" s="14"/>
      <c r="AP47" s="15"/>
      <c r="AQ47" s="14">
        <f t="shared" si="33"/>
        <v>0</v>
      </c>
      <c r="AR47" s="16">
        <f t="shared" si="34"/>
        <v>1</v>
      </c>
      <c r="AS47" s="16">
        <f t="shared" si="34"/>
        <v>325</v>
      </c>
      <c r="AT47" s="17">
        <f t="shared" si="35"/>
        <v>325</v>
      </c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x14ac:dyDescent="0.25">
      <c r="A48" s="20" t="s">
        <v>63</v>
      </c>
      <c r="B48" s="13">
        <v>4</v>
      </c>
      <c r="C48" s="13">
        <v>4875</v>
      </c>
      <c r="D48" s="13">
        <f t="shared" si="20"/>
        <v>1218.75</v>
      </c>
      <c r="E48" s="14">
        <v>3</v>
      </c>
      <c r="F48" s="14">
        <v>3675</v>
      </c>
      <c r="G48" s="14">
        <f t="shared" si="21"/>
        <v>1225</v>
      </c>
      <c r="H48" s="14">
        <v>1</v>
      </c>
      <c r="I48" s="14">
        <v>1175</v>
      </c>
      <c r="J48" s="14">
        <f t="shared" si="22"/>
        <v>1175</v>
      </c>
      <c r="K48" s="14">
        <v>2</v>
      </c>
      <c r="L48" s="14">
        <v>1700</v>
      </c>
      <c r="M48" s="14">
        <f t="shared" si="23"/>
        <v>850</v>
      </c>
      <c r="N48" s="14"/>
      <c r="O48" s="14"/>
      <c r="P48" s="14">
        <f t="shared" si="24"/>
        <v>0</v>
      </c>
      <c r="Q48" s="14">
        <v>0</v>
      </c>
      <c r="R48" s="14">
        <v>0</v>
      </c>
      <c r="S48" s="14">
        <f t="shared" si="25"/>
        <v>0</v>
      </c>
      <c r="T48" s="14">
        <v>1</v>
      </c>
      <c r="U48" s="14">
        <v>1550</v>
      </c>
      <c r="V48" s="14">
        <f t="shared" si="36"/>
        <v>1550</v>
      </c>
      <c r="W48" s="14"/>
      <c r="X48" s="14"/>
      <c r="Y48" s="14">
        <f t="shared" si="37"/>
        <v>0</v>
      </c>
      <c r="Z48" s="14">
        <v>1</v>
      </c>
      <c r="AA48" s="14">
        <v>1500</v>
      </c>
      <c r="AB48" s="14">
        <f t="shared" si="38"/>
        <v>1500</v>
      </c>
      <c r="AC48" s="14"/>
      <c r="AD48" s="15"/>
      <c r="AE48" s="14">
        <f t="shared" si="29"/>
        <v>0</v>
      </c>
      <c r="AF48" s="14"/>
      <c r="AG48" s="14"/>
      <c r="AH48" s="14">
        <f t="shared" si="39"/>
        <v>0</v>
      </c>
      <c r="AI48" s="14"/>
      <c r="AJ48" s="15"/>
      <c r="AK48" s="14">
        <f t="shared" si="31"/>
        <v>0</v>
      </c>
      <c r="AL48" s="14"/>
      <c r="AM48" s="15"/>
      <c r="AN48" s="14">
        <f t="shared" si="32"/>
        <v>0</v>
      </c>
      <c r="AO48" s="14"/>
      <c r="AP48" s="15"/>
      <c r="AQ48" s="14">
        <f t="shared" si="33"/>
        <v>0</v>
      </c>
      <c r="AR48" s="16">
        <f t="shared" si="34"/>
        <v>5</v>
      </c>
      <c r="AS48" s="16">
        <f t="shared" si="34"/>
        <v>5925</v>
      </c>
      <c r="AT48" s="17">
        <f t="shared" si="35"/>
        <v>1185</v>
      </c>
      <c r="AU48" s="11"/>
      <c r="AV48" s="127">
        <f>(M48-J48)/J48*100</f>
        <v>-27.659574468085108</v>
      </c>
      <c r="AW48" s="11"/>
      <c r="AX48" s="11"/>
      <c r="AY48" s="11"/>
      <c r="AZ48" s="11"/>
      <c r="BA48" s="11"/>
      <c r="BB48" s="11"/>
      <c r="BC48" s="11"/>
    </row>
    <row r="49" spans="1:55" x14ac:dyDescent="0.25">
      <c r="A49" s="20" t="s">
        <v>64</v>
      </c>
      <c r="B49" s="13">
        <v>0</v>
      </c>
      <c r="C49" s="13">
        <v>0</v>
      </c>
      <c r="D49" s="13">
        <f t="shared" si="20"/>
        <v>0</v>
      </c>
      <c r="E49" s="14">
        <v>0</v>
      </c>
      <c r="F49" s="14">
        <v>0</v>
      </c>
      <c r="G49" s="14">
        <f t="shared" si="21"/>
        <v>0</v>
      </c>
      <c r="H49" s="14">
        <v>0</v>
      </c>
      <c r="I49" s="14">
        <v>0</v>
      </c>
      <c r="J49" s="14">
        <f t="shared" si="22"/>
        <v>0</v>
      </c>
      <c r="K49" s="14">
        <v>3</v>
      </c>
      <c r="L49" s="14">
        <v>900</v>
      </c>
      <c r="M49" s="14">
        <f t="shared" si="23"/>
        <v>300</v>
      </c>
      <c r="N49" s="14"/>
      <c r="O49" s="14"/>
      <c r="P49" s="14">
        <f t="shared" si="24"/>
        <v>0</v>
      </c>
      <c r="Q49" s="14">
        <v>0</v>
      </c>
      <c r="R49" s="14">
        <v>0</v>
      </c>
      <c r="S49" s="14">
        <f t="shared" si="25"/>
        <v>0</v>
      </c>
      <c r="T49" s="14">
        <v>4</v>
      </c>
      <c r="U49" s="14">
        <v>1200</v>
      </c>
      <c r="V49" s="14">
        <f t="shared" si="36"/>
        <v>300</v>
      </c>
      <c r="W49" s="14">
        <v>3</v>
      </c>
      <c r="X49" s="14">
        <v>900</v>
      </c>
      <c r="Y49" s="14">
        <f t="shared" si="37"/>
        <v>300</v>
      </c>
      <c r="Z49" s="14"/>
      <c r="AA49" s="14"/>
      <c r="AB49" s="14">
        <f t="shared" si="38"/>
        <v>0</v>
      </c>
      <c r="AC49" s="14">
        <v>12</v>
      </c>
      <c r="AD49" s="15">
        <v>2700</v>
      </c>
      <c r="AE49" s="14">
        <f t="shared" si="29"/>
        <v>225</v>
      </c>
      <c r="AF49" s="14"/>
      <c r="AG49" s="14"/>
      <c r="AH49" s="14">
        <f t="shared" si="39"/>
        <v>0</v>
      </c>
      <c r="AI49" s="14"/>
      <c r="AJ49" s="15"/>
      <c r="AK49" s="14">
        <f t="shared" si="31"/>
        <v>0</v>
      </c>
      <c r="AL49" s="14"/>
      <c r="AM49" s="15"/>
      <c r="AN49" s="14">
        <f t="shared" si="32"/>
        <v>0</v>
      </c>
      <c r="AO49" s="14"/>
      <c r="AP49" s="15"/>
      <c r="AQ49" s="14">
        <f t="shared" si="33"/>
        <v>0</v>
      </c>
      <c r="AR49" s="16">
        <f t="shared" si="34"/>
        <v>22</v>
      </c>
      <c r="AS49" s="16">
        <f t="shared" si="34"/>
        <v>5700</v>
      </c>
      <c r="AT49" s="17">
        <f t="shared" si="35"/>
        <v>259.09090909090907</v>
      </c>
      <c r="AU49" s="11"/>
      <c r="AV49" s="11"/>
      <c r="AW49" s="11"/>
      <c r="AX49" s="11"/>
      <c r="AY49" s="11"/>
      <c r="AZ49" s="127"/>
      <c r="BA49" s="11"/>
      <c r="BB49" s="11"/>
      <c r="BC49" s="11"/>
    </row>
    <row r="50" spans="1:55" x14ac:dyDescent="0.25">
      <c r="A50" s="20" t="s">
        <v>65</v>
      </c>
      <c r="B50" s="13">
        <v>0</v>
      </c>
      <c r="C50" s="13">
        <v>0</v>
      </c>
      <c r="D50" s="13">
        <f t="shared" si="20"/>
        <v>0</v>
      </c>
      <c r="E50" s="14">
        <v>0</v>
      </c>
      <c r="F50" s="14">
        <v>0</v>
      </c>
      <c r="G50" s="14">
        <f t="shared" si="21"/>
        <v>0</v>
      </c>
      <c r="H50" s="14">
        <v>0</v>
      </c>
      <c r="I50" s="14">
        <v>0</v>
      </c>
      <c r="J50" s="14">
        <f t="shared" si="22"/>
        <v>0</v>
      </c>
      <c r="K50" s="14">
        <v>1</v>
      </c>
      <c r="L50" s="14">
        <v>160</v>
      </c>
      <c r="M50" s="14">
        <f t="shared" si="23"/>
        <v>160</v>
      </c>
      <c r="N50" s="14"/>
      <c r="O50" s="14"/>
      <c r="P50" s="14">
        <f t="shared" si="24"/>
        <v>0</v>
      </c>
      <c r="Q50" s="14">
        <v>0</v>
      </c>
      <c r="R50" s="14">
        <v>0</v>
      </c>
      <c r="S50" s="14">
        <f t="shared" si="25"/>
        <v>0</v>
      </c>
      <c r="T50" s="14"/>
      <c r="U50" s="14"/>
      <c r="V50" s="14">
        <f t="shared" si="36"/>
        <v>0</v>
      </c>
      <c r="W50" s="14"/>
      <c r="X50" s="14"/>
      <c r="Y50" s="14">
        <f t="shared" si="37"/>
        <v>0</v>
      </c>
      <c r="Z50" s="14"/>
      <c r="AA50" s="14"/>
      <c r="AB50" s="14">
        <f t="shared" si="38"/>
        <v>0</v>
      </c>
      <c r="AC50" s="14">
        <v>1</v>
      </c>
      <c r="AD50" s="15">
        <v>40</v>
      </c>
      <c r="AE50" s="14">
        <f t="shared" si="29"/>
        <v>40</v>
      </c>
      <c r="AF50" s="14"/>
      <c r="AG50" s="14"/>
      <c r="AH50" s="14">
        <f t="shared" si="39"/>
        <v>0</v>
      </c>
      <c r="AI50" s="14"/>
      <c r="AJ50" s="15"/>
      <c r="AK50" s="14">
        <f t="shared" si="31"/>
        <v>0</v>
      </c>
      <c r="AL50" s="14"/>
      <c r="AM50" s="15"/>
      <c r="AN50" s="14">
        <f t="shared" si="32"/>
        <v>0</v>
      </c>
      <c r="AO50" s="14"/>
      <c r="AP50" s="15"/>
      <c r="AQ50" s="14">
        <f t="shared" si="33"/>
        <v>0</v>
      </c>
      <c r="AR50" s="16">
        <f t="shared" si="34"/>
        <v>2</v>
      </c>
      <c r="AS50" s="16">
        <f t="shared" si="34"/>
        <v>200</v>
      </c>
      <c r="AT50" s="17">
        <f t="shared" si="35"/>
        <v>100</v>
      </c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x14ac:dyDescent="0.25">
      <c r="A51" s="20" t="s">
        <v>66</v>
      </c>
      <c r="B51" s="13">
        <v>0</v>
      </c>
      <c r="C51" s="13">
        <v>0</v>
      </c>
      <c r="D51" s="13">
        <f t="shared" si="20"/>
        <v>0</v>
      </c>
      <c r="E51" s="14">
        <v>0</v>
      </c>
      <c r="F51" s="14">
        <v>0</v>
      </c>
      <c r="G51" s="14">
        <f t="shared" si="21"/>
        <v>0</v>
      </c>
      <c r="H51" s="14">
        <v>0</v>
      </c>
      <c r="I51" s="14">
        <v>0</v>
      </c>
      <c r="J51" s="14">
        <f t="shared" si="22"/>
        <v>0</v>
      </c>
      <c r="K51" s="14"/>
      <c r="L51" s="14"/>
      <c r="M51" s="14">
        <f t="shared" si="23"/>
        <v>0</v>
      </c>
      <c r="N51" s="14"/>
      <c r="O51" s="14"/>
      <c r="P51" s="14">
        <f t="shared" si="24"/>
        <v>0</v>
      </c>
      <c r="Q51" s="14">
        <v>0</v>
      </c>
      <c r="R51" s="14">
        <v>0</v>
      </c>
      <c r="S51" s="14">
        <f t="shared" si="25"/>
        <v>0</v>
      </c>
      <c r="T51" s="14"/>
      <c r="U51" s="14"/>
      <c r="V51" s="14">
        <f t="shared" si="36"/>
        <v>0</v>
      </c>
      <c r="W51" s="14"/>
      <c r="X51" s="14"/>
      <c r="Y51" s="14">
        <f t="shared" si="37"/>
        <v>0</v>
      </c>
      <c r="Z51" s="14"/>
      <c r="AA51" s="14"/>
      <c r="AB51" s="14">
        <f t="shared" si="38"/>
        <v>0</v>
      </c>
      <c r="AC51" s="14"/>
      <c r="AD51" s="15"/>
      <c r="AE51" s="14">
        <f t="shared" si="29"/>
        <v>0</v>
      </c>
      <c r="AF51" s="14"/>
      <c r="AG51" s="14"/>
      <c r="AH51" s="14">
        <f t="shared" si="39"/>
        <v>0</v>
      </c>
      <c r="AI51" s="14"/>
      <c r="AJ51" s="15"/>
      <c r="AK51" s="14">
        <f t="shared" si="31"/>
        <v>0</v>
      </c>
      <c r="AL51" s="14"/>
      <c r="AM51" s="15"/>
      <c r="AN51" s="14">
        <f t="shared" si="32"/>
        <v>0</v>
      </c>
      <c r="AO51" s="14"/>
      <c r="AP51" s="15"/>
      <c r="AQ51" s="14">
        <f t="shared" si="33"/>
        <v>0</v>
      </c>
      <c r="AR51" s="16">
        <f t="shared" si="34"/>
        <v>0</v>
      </c>
      <c r="AS51" s="16">
        <f t="shared" si="34"/>
        <v>0</v>
      </c>
      <c r="AT51" s="17">
        <f t="shared" si="35"/>
        <v>0</v>
      </c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x14ac:dyDescent="0.25">
      <c r="A52" s="20" t="s">
        <v>67</v>
      </c>
      <c r="B52" s="13">
        <v>2</v>
      </c>
      <c r="C52" s="13">
        <v>3610</v>
      </c>
      <c r="D52" s="13">
        <f t="shared" si="20"/>
        <v>1805</v>
      </c>
      <c r="E52" s="14">
        <v>0</v>
      </c>
      <c r="F52" s="14">
        <v>0</v>
      </c>
      <c r="G52" s="14">
        <f t="shared" si="21"/>
        <v>0</v>
      </c>
      <c r="H52" s="14">
        <v>0</v>
      </c>
      <c r="I52" s="14">
        <v>0</v>
      </c>
      <c r="J52" s="14">
        <f>IF(I52,I52/H52,0)</f>
        <v>0</v>
      </c>
      <c r="K52" s="14"/>
      <c r="L52" s="14"/>
      <c r="M52" s="14">
        <f>IF(L52,L52/K52,0)</f>
        <v>0</v>
      </c>
      <c r="N52" s="14"/>
      <c r="O52" s="14"/>
      <c r="P52" s="14">
        <f>IF(O52,O52/N52,0)</f>
        <v>0</v>
      </c>
      <c r="Q52" s="14">
        <v>0</v>
      </c>
      <c r="R52" s="14">
        <v>0</v>
      </c>
      <c r="S52" s="14">
        <f>IF(R52,R52/Q52,0)</f>
        <v>0</v>
      </c>
      <c r="T52" s="14"/>
      <c r="U52" s="14"/>
      <c r="V52" s="14">
        <f>IF(U52,U52/T52,0)</f>
        <v>0</v>
      </c>
      <c r="W52" s="14">
        <v>1</v>
      </c>
      <c r="X52" s="14">
        <v>1050</v>
      </c>
      <c r="Y52" s="14">
        <f>IF(X52,X52/W52,0)</f>
        <v>1050</v>
      </c>
      <c r="Z52" s="14"/>
      <c r="AA52" s="14"/>
      <c r="AB52" s="14">
        <f>IF(AA52,AA52/Z52,0)</f>
        <v>0</v>
      </c>
      <c r="AC52" s="14"/>
      <c r="AD52" s="15"/>
      <c r="AE52" s="14">
        <f t="shared" si="29"/>
        <v>0</v>
      </c>
      <c r="AF52" s="14"/>
      <c r="AG52" s="14"/>
      <c r="AH52" s="14">
        <f>IF(AG52,AG52/AF52,0)</f>
        <v>0</v>
      </c>
      <c r="AI52" s="14"/>
      <c r="AJ52" s="15"/>
      <c r="AK52" s="14">
        <f t="shared" si="31"/>
        <v>0</v>
      </c>
      <c r="AL52" s="14"/>
      <c r="AM52" s="15"/>
      <c r="AN52" s="14">
        <f t="shared" si="32"/>
        <v>0</v>
      </c>
      <c r="AO52" s="14"/>
      <c r="AP52" s="15"/>
      <c r="AQ52" s="14">
        <f t="shared" si="33"/>
        <v>0</v>
      </c>
      <c r="AR52" s="16">
        <f t="shared" si="34"/>
        <v>1</v>
      </c>
      <c r="AS52" s="16">
        <f t="shared" si="34"/>
        <v>1050</v>
      </c>
      <c r="AT52" s="17">
        <f t="shared" si="35"/>
        <v>1050</v>
      </c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x14ac:dyDescent="0.25">
      <c r="A53" s="20" t="s">
        <v>68</v>
      </c>
      <c r="B53" s="13">
        <v>142</v>
      </c>
      <c r="C53" s="13">
        <v>69867</v>
      </c>
      <c r="D53" s="13">
        <f t="shared" si="20"/>
        <v>492.02112676056339</v>
      </c>
      <c r="E53" s="14">
        <v>28</v>
      </c>
      <c r="F53" s="14">
        <v>11265</v>
      </c>
      <c r="G53" s="14">
        <f t="shared" si="21"/>
        <v>402.32142857142856</v>
      </c>
      <c r="H53" s="14">
        <v>3</v>
      </c>
      <c r="I53" s="14">
        <v>1350</v>
      </c>
      <c r="J53" s="14">
        <f t="shared" si="22"/>
        <v>450</v>
      </c>
      <c r="K53" s="14">
        <v>2</v>
      </c>
      <c r="L53" s="14">
        <v>900</v>
      </c>
      <c r="M53" s="14">
        <f t="shared" si="23"/>
        <v>450</v>
      </c>
      <c r="N53" s="14">
        <v>10</v>
      </c>
      <c r="O53" s="14">
        <v>4241</v>
      </c>
      <c r="P53" s="14">
        <f t="shared" si="24"/>
        <v>424.1</v>
      </c>
      <c r="Q53" s="14">
        <v>5</v>
      </c>
      <c r="R53" s="14">
        <v>1965</v>
      </c>
      <c r="S53" s="14">
        <f t="shared" si="25"/>
        <v>393</v>
      </c>
      <c r="T53" s="14">
        <v>4</v>
      </c>
      <c r="U53" s="14">
        <f>1214+450</f>
        <v>1664</v>
      </c>
      <c r="V53" s="14">
        <f t="shared" ref="V53:V55" si="40">IF(U53,U53/T53,0)</f>
        <v>416</v>
      </c>
      <c r="W53" s="14">
        <v>14</v>
      </c>
      <c r="X53" s="14">
        <v>5757</v>
      </c>
      <c r="Y53" s="14">
        <f t="shared" ref="Y53:Y55" si="41">IF(X53,X53/W53,0)</f>
        <v>411.21428571428572</v>
      </c>
      <c r="Z53" s="14">
        <v>6</v>
      </c>
      <c r="AA53" s="14">
        <v>2475</v>
      </c>
      <c r="AB53" s="14">
        <f t="shared" ref="AB53:AB55" si="42">IF(AA53,AA53/Z53,0)</f>
        <v>412.5</v>
      </c>
      <c r="AC53" s="14">
        <v>3</v>
      </c>
      <c r="AD53" s="15">
        <v>1389</v>
      </c>
      <c r="AE53" s="14">
        <f t="shared" si="29"/>
        <v>463</v>
      </c>
      <c r="AF53" s="14">
        <v>1</v>
      </c>
      <c r="AG53" s="14">
        <v>463</v>
      </c>
      <c r="AH53" s="14">
        <f t="shared" ref="AH53:AH55" si="43">IF(AG53,AG53/AF53,0)</f>
        <v>463</v>
      </c>
      <c r="AI53" s="14"/>
      <c r="AJ53" s="15"/>
      <c r="AK53" s="14">
        <f t="shared" si="31"/>
        <v>0</v>
      </c>
      <c r="AL53" s="14"/>
      <c r="AM53" s="15"/>
      <c r="AN53" s="14">
        <f t="shared" si="32"/>
        <v>0</v>
      </c>
      <c r="AO53" s="14"/>
      <c r="AP53" s="15"/>
      <c r="AQ53" s="14">
        <f t="shared" si="33"/>
        <v>0</v>
      </c>
      <c r="AR53" s="16">
        <f t="shared" si="34"/>
        <v>48</v>
      </c>
      <c r="AS53" s="16">
        <f t="shared" si="34"/>
        <v>20204</v>
      </c>
      <c r="AT53" s="17">
        <f t="shared" si="35"/>
        <v>420.91666666666669</v>
      </c>
      <c r="AU53" s="11"/>
      <c r="AV53" s="127"/>
      <c r="AW53" s="128">
        <f>(P53-M53)/M53*100</f>
        <v>-5.7555555555555502</v>
      </c>
      <c r="AX53" s="127">
        <f>(S53-P53)/P53*100</f>
        <v>-7.3331761377033775</v>
      </c>
      <c r="AY53" s="127">
        <f>(V53-S53)/S53*100</f>
        <v>5.8524173027989823</v>
      </c>
      <c r="AZ53" s="127">
        <f>(Y53-V53)/V53*100</f>
        <v>-1.1504120879120858</v>
      </c>
      <c r="BA53" s="127">
        <f>(AB53-Y53)/Y53*100</f>
        <v>0.31266284523188959</v>
      </c>
      <c r="BB53" s="127">
        <f>(AE53-AB53)/AB53*100</f>
        <v>12.242424242424242</v>
      </c>
      <c r="BC53" s="127"/>
    </row>
    <row r="54" spans="1:55" x14ac:dyDescent="0.25">
      <c r="A54" s="20" t="s">
        <v>13</v>
      </c>
      <c r="B54" s="13">
        <v>0</v>
      </c>
      <c r="C54" s="13">
        <v>0</v>
      </c>
      <c r="D54" s="13">
        <f t="shared" si="20"/>
        <v>0</v>
      </c>
      <c r="E54" s="14">
        <v>0</v>
      </c>
      <c r="F54" s="14">
        <v>0</v>
      </c>
      <c r="G54" s="14">
        <f t="shared" si="21"/>
        <v>0</v>
      </c>
      <c r="H54" s="14">
        <v>0</v>
      </c>
      <c r="I54" s="14">
        <v>0</v>
      </c>
      <c r="J54" s="14">
        <f t="shared" si="22"/>
        <v>0</v>
      </c>
      <c r="K54" s="14"/>
      <c r="L54" s="14"/>
      <c r="M54" s="14">
        <f t="shared" si="23"/>
        <v>0</v>
      </c>
      <c r="N54" s="14"/>
      <c r="O54" s="14"/>
      <c r="P54" s="14">
        <f t="shared" si="24"/>
        <v>0</v>
      </c>
      <c r="Q54" s="14">
        <v>0</v>
      </c>
      <c r="R54" s="14">
        <v>0</v>
      </c>
      <c r="S54" s="14">
        <f t="shared" si="25"/>
        <v>0</v>
      </c>
      <c r="T54" s="14"/>
      <c r="U54" s="14"/>
      <c r="V54" s="14">
        <f t="shared" si="40"/>
        <v>0</v>
      </c>
      <c r="W54" s="14"/>
      <c r="X54" s="14"/>
      <c r="Y54" s="14">
        <f t="shared" si="41"/>
        <v>0</v>
      </c>
      <c r="Z54" s="14"/>
      <c r="AA54" s="14"/>
      <c r="AB54" s="14">
        <f t="shared" si="42"/>
        <v>0</v>
      </c>
      <c r="AC54" s="14"/>
      <c r="AD54" s="15"/>
      <c r="AE54" s="14">
        <f t="shared" si="29"/>
        <v>0</v>
      </c>
      <c r="AF54" s="14"/>
      <c r="AG54" s="14"/>
      <c r="AH54" s="14">
        <f t="shared" si="43"/>
        <v>0</v>
      </c>
      <c r="AI54" s="14"/>
      <c r="AJ54" s="15"/>
      <c r="AK54" s="14">
        <f t="shared" si="31"/>
        <v>0</v>
      </c>
      <c r="AL54" s="14"/>
      <c r="AM54" s="15"/>
      <c r="AN54" s="14">
        <f t="shared" si="32"/>
        <v>0</v>
      </c>
      <c r="AO54" s="14"/>
      <c r="AP54" s="15"/>
      <c r="AQ54" s="14">
        <f t="shared" si="33"/>
        <v>0</v>
      </c>
      <c r="AR54" s="16">
        <f t="shared" si="34"/>
        <v>0</v>
      </c>
      <c r="AS54" s="16">
        <f t="shared" si="34"/>
        <v>0</v>
      </c>
      <c r="AT54" s="17">
        <f t="shared" si="35"/>
        <v>0</v>
      </c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x14ac:dyDescent="0.25">
      <c r="A55" s="20" t="s">
        <v>69</v>
      </c>
      <c r="B55" s="13">
        <v>1</v>
      </c>
      <c r="C55" s="13">
        <v>650</v>
      </c>
      <c r="D55" s="13">
        <f t="shared" si="20"/>
        <v>650</v>
      </c>
      <c r="E55" s="14">
        <v>0</v>
      </c>
      <c r="F55" s="14">
        <v>0</v>
      </c>
      <c r="G55" s="14">
        <f t="shared" si="21"/>
        <v>0</v>
      </c>
      <c r="H55" s="14">
        <v>0</v>
      </c>
      <c r="I55" s="14">
        <v>0</v>
      </c>
      <c r="J55" s="14">
        <f t="shared" si="22"/>
        <v>0</v>
      </c>
      <c r="K55" s="14"/>
      <c r="L55" s="14"/>
      <c r="M55" s="14">
        <f t="shared" si="23"/>
        <v>0</v>
      </c>
      <c r="N55" s="14"/>
      <c r="O55" s="14"/>
      <c r="P55" s="14">
        <f t="shared" si="24"/>
        <v>0</v>
      </c>
      <c r="Q55" s="14">
        <v>0</v>
      </c>
      <c r="R55" s="14">
        <v>0</v>
      </c>
      <c r="S55" s="14">
        <f t="shared" si="25"/>
        <v>0</v>
      </c>
      <c r="T55" s="14"/>
      <c r="U55" s="14"/>
      <c r="V55" s="14">
        <f t="shared" si="40"/>
        <v>0</v>
      </c>
      <c r="W55" s="14"/>
      <c r="X55" s="14"/>
      <c r="Y55" s="14">
        <f t="shared" si="41"/>
        <v>0</v>
      </c>
      <c r="Z55" s="14"/>
      <c r="AA55" s="14"/>
      <c r="AB55" s="14">
        <f t="shared" si="42"/>
        <v>0</v>
      </c>
      <c r="AC55" s="14">
        <v>1</v>
      </c>
      <c r="AD55" s="15">
        <v>750</v>
      </c>
      <c r="AE55" s="14">
        <f t="shared" si="29"/>
        <v>750</v>
      </c>
      <c r="AF55" s="14"/>
      <c r="AG55" s="14"/>
      <c r="AH55" s="14">
        <f t="shared" si="43"/>
        <v>0</v>
      </c>
      <c r="AI55" s="14"/>
      <c r="AJ55" s="15"/>
      <c r="AK55" s="14">
        <f t="shared" si="31"/>
        <v>0</v>
      </c>
      <c r="AL55" s="14"/>
      <c r="AM55" s="15"/>
      <c r="AN55" s="14">
        <f t="shared" si="32"/>
        <v>0</v>
      </c>
      <c r="AO55" s="14"/>
      <c r="AP55" s="15"/>
      <c r="AQ55" s="14">
        <f t="shared" si="33"/>
        <v>0</v>
      </c>
      <c r="AR55" s="16">
        <f t="shared" si="34"/>
        <v>1</v>
      </c>
      <c r="AS55" s="16">
        <f t="shared" si="34"/>
        <v>750</v>
      </c>
      <c r="AT55" s="17">
        <f t="shared" si="35"/>
        <v>750</v>
      </c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x14ac:dyDescent="0.25">
      <c r="A56" s="20" t="s">
        <v>70</v>
      </c>
      <c r="B56" s="13">
        <v>2</v>
      </c>
      <c r="C56" s="13">
        <v>2025</v>
      </c>
      <c r="D56" s="13">
        <f t="shared" si="20"/>
        <v>1012.5</v>
      </c>
      <c r="E56" s="14">
        <v>0</v>
      </c>
      <c r="F56" s="14">
        <v>0</v>
      </c>
      <c r="G56" s="14">
        <f t="shared" si="21"/>
        <v>0</v>
      </c>
      <c r="H56" s="14">
        <v>1</v>
      </c>
      <c r="I56" s="14">
        <v>830</v>
      </c>
      <c r="J56" s="14">
        <f>IF(I56,I56/H56,0)</f>
        <v>830</v>
      </c>
      <c r="K56" s="14"/>
      <c r="L56" s="14"/>
      <c r="M56" s="14">
        <f>IF(L56,L56/K56,0)</f>
        <v>0</v>
      </c>
      <c r="N56" s="14"/>
      <c r="O56" s="14"/>
      <c r="P56" s="14">
        <f>IF(O56,O56/N56,0)</f>
        <v>0</v>
      </c>
      <c r="Q56" s="14">
        <v>0</v>
      </c>
      <c r="R56" s="14">
        <v>0</v>
      </c>
      <c r="S56" s="14">
        <f>IF(R56,R56/Q56,0)</f>
        <v>0</v>
      </c>
      <c r="T56" s="14"/>
      <c r="U56" s="14"/>
      <c r="V56" s="14">
        <f>IF(U56,U56/T56,0)</f>
        <v>0</v>
      </c>
      <c r="W56" s="14">
        <v>1</v>
      </c>
      <c r="X56" s="14">
        <v>950</v>
      </c>
      <c r="Y56" s="14">
        <f>IF(X56,X56/W56,0)</f>
        <v>950</v>
      </c>
      <c r="Z56" s="14"/>
      <c r="AA56" s="14"/>
      <c r="AB56" s="14">
        <f>IF(AA56,AA56/Z56,0)</f>
        <v>0</v>
      </c>
      <c r="AC56" s="14"/>
      <c r="AD56" s="15"/>
      <c r="AE56" s="14">
        <f t="shared" si="29"/>
        <v>0</v>
      </c>
      <c r="AF56" s="14"/>
      <c r="AG56" s="14"/>
      <c r="AH56" s="14">
        <f>IF(AG56,AG56/AF56,0)</f>
        <v>0</v>
      </c>
      <c r="AI56" s="14"/>
      <c r="AJ56" s="15"/>
      <c r="AK56" s="14">
        <f t="shared" si="31"/>
        <v>0</v>
      </c>
      <c r="AL56" s="14"/>
      <c r="AM56" s="15"/>
      <c r="AN56" s="14">
        <f t="shared" si="32"/>
        <v>0</v>
      </c>
      <c r="AO56" s="14"/>
      <c r="AP56" s="15"/>
      <c r="AQ56" s="14">
        <f t="shared" si="33"/>
        <v>0</v>
      </c>
      <c r="AR56" s="16">
        <f t="shared" si="34"/>
        <v>2</v>
      </c>
      <c r="AS56" s="16">
        <f t="shared" si="34"/>
        <v>1780</v>
      </c>
      <c r="AT56" s="17">
        <f t="shared" si="35"/>
        <v>890</v>
      </c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x14ac:dyDescent="0.25">
      <c r="A57" s="20" t="s">
        <v>71</v>
      </c>
      <c r="B57" s="13">
        <v>13</v>
      </c>
      <c r="C57" s="13">
        <v>6520</v>
      </c>
      <c r="D57" s="13">
        <f t="shared" si="20"/>
        <v>501.53846153846155</v>
      </c>
      <c r="E57" s="14">
        <v>4</v>
      </c>
      <c r="F57" s="14">
        <v>1740</v>
      </c>
      <c r="G57" s="14">
        <f t="shared" si="21"/>
        <v>435</v>
      </c>
      <c r="H57" s="14">
        <v>1</v>
      </c>
      <c r="I57" s="14">
        <v>485</v>
      </c>
      <c r="J57" s="14">
        <f t="shared" si="22"/>
        <v>485</v>
      </c>
      <c r="K57" s="14"/>
      <c r="L57" s="14"/>
      <c r="M57" s="14">
        <f t="shared" si="23"/>
        <v>0</v>
      </c>
      <c r="N57" s="14">
        <v>1</v>
      </c>
      <c r="O57" s="14">
        <v>350</v>
      </c>
      <c r="P57" s="14">
        <f t="shared" si="24"/>
        <v>350</v>
      </c>
      <c r="Q57" s="14">
        <v>2</v>
      </c>
      <c r="R57" s="14">
        <v>538</v>
      </c>
      <c r="S57" s="14">
        <f t="shared" si="25"/>
        <v>269</v>
      </c>
      <c r="T57" s="14">
        <v>1</v>
      </c>
      <c r="U57" s="14">
        <v>825</v>
      </c>
      <c r="V57" s="14">
        <f t="shared" ref="V57:V98" si="44">IF(U57,U57/T57,0)</f>
        <v>825</v>
      </c>
      <c r="W57" s="14"/>
      <c r="X57" s="14"/>
      <c r="Y57" s="14">
        <f t="shared" ref="Y57:Y98" si="45">IF(X57,X57/W57,0)</f>
        <v>0</v>
      </c>
      <c r="Z57" s="14"/>
      <c r="AA57" s="14"/>
      <c r="AB57" s="14">
        <f t="shared" ref="AB57:AB98" si="46">IF(AA57,AA57/Z57,0)</f>
        <v>0</v>
      </c>
      <c r="AC57" s="14"/>
      <c r="AD57" s="15"/>
      <c r="AE57" s="14">
        <f t="shared" si="29"/>
        <v>0</v>
      </c>
      <c r="AF57" s="14"/>
      <c r="AG57" s="14"/>
      <c r="AH57" s="14">
        <f t="shared" ref="AH57:AH98" si="47">IF(AG57,AG57/AF57,0)</f>
        <v>0</v>
      </c>
      <c r="AI57" s="14"/>
      <c r="AJ57" s="15"/>
      <c r="AK57" s="14">
        <f t="shared" si="31"/>
        <v>0</v>
      </c>
      <c r="AL57" s="14"/>
      <c r="AM57" s="15"/>
      <c r="AN57" s="14">
        <f t="shared" si="32"/>
        <v>0</v>
      </c>
      <c r="AO57" s="14"/>
      <c r="AP57" s="15"/>
      <c r="AQ57" s="14">
        <f t="shared" si="33"/>
        <v>0</v>
      </c>
      <c r="AR57" s="16">
        <f t="shared" si="34"/>
        <v>5</v>
      </c>
      <c r="AS57" s="16">
        <f t="shared" si="34"/>
        <v>2198</v>
      </c>
      <c r="AT57" s="17">
        <f t="shared" si="35"/>
        <v>439.6</v>
      </c>
      <c r="AU57" s="11"/>
      <c r="AV57" s="11"/>
      <c r="AW57" s="11"/>
      <c r="AX57" s="127">
        <f>(S57-P57)/P57*100</f>
        <v>-23.142857142857142</v>
      </c>
      <c r="AY57" s="131"/>
      <c r="AZ57" s="11"/>
      <c r="BA57" s="11"/>
      <c r="BB57" s="11"/>
      <c r="BC57" s="11"/>
    </row>
    <row r="58" spans="1:55" x14ac:dyDescent="0.25">
      <c r="A58" s="20" t="s">
        <v>72</v>
      </c>
      <c r="B58" s="13">
        <v>1</v>
      </c>
      <c r="C58" s="13">
        <v>30</v>
      </c>
      <c r="D58" s="13">
        <f t="shared" si="20"/>
        <v>30</v>
      </c>
      <c r="E58" s="14">
        <v>1</v>
      </c>
      <c r="F58" s="14">
        <v>30</v>
      </c>
      <c r="G58" s="14">
        <f t="shared" si="21"/>
        <v>30</v>
      </c>
      <c r="H58" s="14">
        <v>0</v>
      </c>
      <c r="I58" s="14">
        <v>0</v>
      </c>
      <c r="J58" s="14">
        <f t="shared" si="22"/>
        <v>0</v>
      </c>
      <c r="K58" s="14"/>
      <c r="L58" s="14"/>
      <c r="M58" s="14">
        <f t="shared" si="23"/>
        <v>0</v>
      </c>
      <c r="N58" s="14"/>
      <c r="O58" s="14"/>
      <c r="P58" s="14">
        <f t="shared" si="24"/>
        <v>0</v>
      </c>
      <c r="Q58" s="14">
        <v>1</v>
      </c>
      <c r="R58" s="14">
        <v>35</v>
      </c>
      <c r="S58" s="14">
        <f t="shared" si="25"/>
        <v>35</v>
      </c>
      <c r="T58" s="14">
        <v>1</v>
      </c>
      <c r="U58" s="14">
        <v>45</v>
      </c>
      <c r="V58" s="14">
        <f t="shared" si="44"/>
        <v>45</v>
      </c>
      <c r="W58" s="14"/>
      <c r="X58" s="14"/>
      <c r="Y58" s="14">
        <f t="shared" si="45"/>
        <v>0</v>
      </c>
      <c r="Z58" s="14"/>
      <c r="AA58" s="14"/>
      <c r="AB58" s="14">
        <f t="shared" si="46"/>
        <v>0</v>
      </c>
      <c r="AC58" s="14"/>
      <c r="AD58" s="15"/>
      <c r="AE58" s="14">
        <f t="shared" si="29"/>
        <v>0</v>
      </c>
      <c r="AF58" s="14"/>
      <c r="AG58" s="14"/>
      <c r="AH58" s="14">
        <f t="shared" si="47"/>
        <v>0</v>
      </c>
      <c r="AI58" s="14"/>
      <c r="AJ58" s="15"/>
      <c r="AK58" s="14">
        <f t="shared" si="31"/>
        <v>0</v>
      </c>
      <c r="AL58" s="14"/>
      <c r="AM58" s="15"/>
      <c r="AN58" s="14">
        <f t="shared" si="32"/>
        <v>0</v>
      </c>
      <c r="AO58" s="14"/>
      <c r="AP58" s="15"/>
      <c r="AQ58" s="14">
        <f t="shared" si="33"/>
        <v>0</v>
      </c>
      <c r="AR58" s="16">
        <f t="shared" si="34"/>
        <v>2</v>
      </c>
      <c r="AS58" s="16">
        <f t="shared" si="34"/>
        <v>80</v>
      </c>
      <c r="AT58" s="17">
        <f t="shared" si="35"/>
        <v>40</v>
      </c>
      <c r="AU58" s="11"/>
      <c r="AV58" s="11"/>
      <c r="AW58" s="11"/>
      <c r="AX58" s="11"/>
      <c r="AY58" s="127">
        <f t="shared" ref="AY58" si="48">(V58-S58)/S58*100</f>
        <v>28.571428571428569</v>
      </c>
      <c r="AZ58" s="11"/>
      <c r="BA58" s="11"/>
      <c r="BB58" s="11"/>
      <c r="BC58" s="11"/>
    </row>
    <row r="59" spans="1:55" x14ac:dyDescent="0.25">
      <c r="A59" s="20" t="s">
        <v>73</v>
      </c>
      <c r="B59" s="13">
        <v>5</v>
      </c>
      <c r="C59" s="13">
        <v>1761</v>
      </c>
      <c r="D59" s="13">
        <f t="shared" si="20"/>
        <v>352.2</v>
      </c>
      <c r="E59" s="14">
        <v>3</v>
      </c>
      <c r="F59" s="14">
        <v>970</v>
      </c>
      <c r="G59" s="14">
        <f t="shared" si="21"/>
        <v>323.33333333333331</v>
      </c>
      <c r="H59" s="14">
        <v>2</v>
      </c>
      <c r="I59" s="14">
        <v>920</v>
      </c>
      <c r="J59" s="14">
        <f t="shared" si="22"/>
        <v>460</v>
      </c>
      <c r="K59" s="14"/>
      <c r="L59" s="14"/>
      <c r="M59" s="14">
        <f t="shared" si="23"/>
        <v>0</v>
      </c>
      <c r="N59" s="14"/>
      <c r="O59" s="14"/>
      <c r="P59" s="14">
        <f t="shared" si="24"/>
        <v>0</v>
      </c>
      <c r="Q59" s="14">
        <v>0</v>
      </c>
      <c r="R59" s="14">
        <v>0</v>
      </c>
      <c r="S59" s="14">
        <f t="shared" si="25"/>
        <v>0</v>
      </c>
      <c r="T59" s="14"/>
      <c r="U59" s="14"/>
      <c r="V59" s="14">
        <f t="shared" si="44"/>
        <v>0</v>
      </c>
      <c r="W59" s="14">
        <v>1</v>
      </c>
      <c r="X59" s="14">
        <v>715</v>
      </c>
      <c r="Y59" s="14">
        <f t="shared" si="45"/>
        <v>715</v>
      </c>
      <c r="Z59" s="14">
        <v>1</v>
      </c>
      <c r="AA59" s="14">
        <v>715</v>
      </c>
      <c r="AB59" s="14">
        <f t="shared" si="46"/>
        <v>715</v>
      </c>
      <c r="AC59" s="14">
        <v>1</v>
      </c>
      <c r="AD59" s="15">
        <v>925</v>
      </c>
      <c r="AE59" s="14">
        <f t="shared" si="29"/>
        <v>925</v>
      </c>
      <c r="AF59" s="14">
        <v>1</v>
      </c>
      <c r="AG59" s="14">
        <v>700</v>
      </c>
      <c r="AH59" s="14">
        <f t="shared" si="47"/>
        <v>700</v>
      </c>
      <c r="AI59" s="14"/>
      <c r="AJ59" s="15"/>
      <c r="AK59" s="14">
        <f t="shared" si="31"/>
        <v>0</v>
      </c>
      <c r="AL59" s="14"/>
      <c r="AM59" s="15"/>
      <c r="AN59" s="14">
        <f t="shared" si="32"/>
        <v>0</v>
      </c>
      <c r="AO59" s="14"/>
      <c r="AP59" s="15"/>
      <c r="AQ59" s="14">
        <f t="shared" si="33"/>
        <v>0</v>
      </c>
      <c r="AR59" s="16">
        <f t="shared" si="34"/>
        <v>6</v>
      </c>
      <c r="AS59" s="16">
        <f t="shared" si="34"/>
        <v>3975</v>
      </c>
      <c r="AT59" s="17">
        <f t="shared" si="35"/>
        <v>662.5</v>
      </c>
      <c r="AU59" s="11"/>
      <c r="AV59" s="11"/>
      <c r="AW59" s="11"/>
      <c r="AX59" s="11"/>
      <c r="AY59" s="11"/>
      <c r="AZ59" s="11"/>
      <c r="BA59" s="127"/>
      <c r="BB59" s="127">
        <f>(AE59-AB59)/AB59*100</f>
        <v>29.37062937062937</v>
      </c>
      <c r="BC59" s="127">
        <f>(AH59-AE59)/AE59*100</f>
        <v>-24.324324324324326</v>
      </c>
    </row>
    <row r="60" spans="1:55" x14ac:dyDescent="0.25">
      <c r="A60" s="20" t="s">
        <v>16</v>
      </c>
      <c r="B60" s="13">
        <v>0</v>
      </c>
      <c r="C60" s="13">
        <v>0</v>
      </c>
      <c r="D60" s="13">
        <f t="shared" si="20"/>
        <v>0</v>
      </c>
      <c r="E60" s="14">
        <v>0</v>
      </c>
      <c r="F60" s="14">
        <v>0</v>
      </c>
      <c r="G60" s="14">
        <f t="shared" si="21"/>
        <v>0</v>
      </c>
      <c r="H60" s="14">
        <v>0</v>
      </c>
      <c r="I60" s="14">
        <v>0</v>
      </c>
      <c r="J60" s="14">
        <f t="shared" si="22"/>
        <v>0</v>
      </c>
      <c r="K60" s="14"/>
      <c r="L60" s="14"/>
      <c r="M60" s="14">
        <f t="shared" si="23"/>
        <v>0</v>
      </c>
      <c r="N60" s="14"/>
      <c r="O60" s="14"/>
      <c r="P60" s="14">
        <f t="shared" si="24"/>
        <v>0</v>
      </c>
      <c r="Q60" s="14">
        <v>0</v>
      </c>
      <c r="R60" s="14">
        <v>0</v>
      </c>
      <c r="S60" s="14">
        <f t="shared" si="25"/>
        <v>0</v>
      </c>
      <c r="T60" s="14"/>
      <c r="U60" s="14"/>
      <c r="V60" s="14">
        <f t="shared" si="44"/>
        <v>0</v>
      </c>
      <c r="W60" s="14"/>
      <c r="X60" s="14"/>
      <c r="Y60" s="14">
        <f t="shared" si="45"/>
        <v>0</v>
      </c>
      <c r="Z60" s="14"/>
      <c r="AA60" s="14"/>
      <c r="AB60" s="14">
        <f t="shared" si="46"/>
        <v>0</v>
      </c>
      <c r="AC60" s="14"/>
      <c r="AD60" s="15"/>
      <c r="AE60" s="14">
        <f t="shared" si="29"/>
        <v>0</v>
      </c>
      <c r="AF60" s="14"/>
      <c r="AG60" s="14"/>
      <c r="AH60" s="14">
        <f t="shared" si="47"/>
        <v>0</v>
      </c>
      <c r="AI60" s="14"/>
      <c r="AJ60" s="15"/>
      <c r="AK60" s="14">
        <f t="shared" si="31"/>
        <v>0</v>
      </c>
      <c r="AL60" s="14"/>
      <c r="AM60" s="15"/>
      <c r="AN60" s="14">
        <f t="shared" si="32"/>
        <v>0</v>
      </c>
      <c r="AO60" s="14"/>
      <c r="AP60" s="15"/>
      <c r="AQ60" s="14">
        <f t="shared" si="33"/>
        <v>0</v>
      </c>
      <c r="AR60" s="16">
        <f t="shared" si="34"/>
        <v>0</v>
      </c>
      <c r="AS60" s="16">
        <f t="shared" si="34"/>
        <v>0</v>
      </c>
      <c r="AT60" s="17">
        <f t="shared" si="35"/>
        <v>0</v>
      </c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x14ac:dyDescent="0.25">
      <c r="A61" s="20" t="s">
        <v>74</v>
      </c>
      <c r="B61" s="13">
        <v>8</v>
      </c>
      <c r="C61" s="13">
        <v>3695</v>
      </c>
      <c r="D61" s="13">
        <f t="shared" si="20"/>
        <v>461.875</v>
      </c>
      <c r="E61" s="14">
        <v>2</v>
      </c>
      <c r="F61" s="14">
        <v>685</v>
      </c>
      <c r="G61" s="14">
        <f t="shared" si="21"/>
        <v>342.5</v>
      </c>
      <c r="H61" s="14">
        <v>0</v>
      </c>
      <c r="I61" s="14">
        <v>0</v>
      </c>
      <c r="J61" s="14">
        <f t="shared" si="22"/>
        <v>0</v>
      </c>
      <c r="K61" s="14"/>
      <c r="L61" s="14"/>
      <c r="M61" s="14">
        <f t="shared" si="23"/>
        <v>0</v>
      </c>
      <c r="N61" s="14">
        <v>1</v>
      </c>
      <c r="O61" s="14">
        <v>150</v>
      </c>
      <c r="P61" s="14">
        <f t="shared" si="24"/>
        <v>150</v>
      </c>
      <c r="Q61" s="14">
        <v>0</v>
      </c>
      <c r="R61" s="14">
        <v>0</v>
      </c>
      <c r="S61" s="14">
        <f t="shared" si="25"/>
        <v>0</v>
      </c>
      <c r="T61" s="14"/>
      <c r="U61" s="14"/>
      <c r="V61" s="14">
        <f t="shared" si="44"/>
        <v>0</v>
      </c>
      <c r="W61" s="14">
        <v>1</v>
      </c>
      <c r="X61" s="14">
        <v>700</v>
      </c>
      <c r="Y61" s="14">
        <f t="shared" si="45"/>
        <v>700</v>
      </c>
      <c r="Z61" s="14"/>
      <c r="AA61" s="14"/>
      <c r="AB61" s="14">
        <f t="shared" si="46"/>
        <v>0</v>
      </c>
      <c r="AC61" s="14">
        <v>1</v>
      </c>
      <c r="AD61" s="15">
        <v>750</v>
      </c>
      <c r="AE61" s="14">
        <f t="shared" si="29"/>
        <v>750</v>
      </c>
      <c r="AF61" s="14">
        <v>1</v>
      </c>
      <c r="AG61" s="14">
        <v>525</v>
      </c>
      <c r="AH61" s="14">
        <f t="shared" si="47"/>
        <v>525</v>
      </c>
      <c r="AI61" s="14"/>
      <c r="AJ61" s="15"/>
      <c r="AK61" s="14">
        <f t="shared" si="31"/>
        <v>0</v>
      </c>
      <c r="AL61" s="14"/>
      <c r="AM61" s="15"/>
      <c r="AN61" s="14">
        <f t="shared" si="32"/>
        <v>0</v>
      </c>
      <c r="AO61" s="14"/>
      <c r="AP61" s="15"/>
      <c r="AQ61" s="14">
        <f t="shared" si="33"/>
        <v>0</v>
      </c>
      <c r="AR61" s="16">
        <f t="shared" si="34"/>
        <v>4</v>
      </c>
      <c r="AS61" s="16">
        <f t="shared" si="34"/>
        <v>2125</v>
      </c>
      <c r="AT61" s="17">
        <f t="shared" si="35"/>
        <v>531.25</v>
      </c>
      <c r="AU61" s="11"/>
      <c r="AV61" s="11"/>
      <c r="AW61" s="11"/>
      <c r="AX61" s="11"/>
      <c r="AY61" s="11"/>
      <c r="AZ61" s="11"/>
      <c r="BA61" s="11"/>
      <c r="BB61" s="11"/>
      <c r="BC61" s="127">
        <f>(AH61-AE61)/AE61*100</f>
        <v>-30</v>
      </c>
    </row>
    <row r="62" spans="1:55" x14ac:dyDescent="0.25">
      <c r="A62" s="20" t="s">
        <v>75</v>
      </c>
      <c r="B62" s="13">
        <v>23</v>
      </c>
      <c r="C62" s="13">
        <v>1213</v>
      </c>
      <c r="D62" s="13">
        <f t="shared" si="20"/>
        <v>52.739130434782609</v>
      </c>
      <c r="E62" s="14">
        <v>6</v>
      </c>
      <c r="F62" s="14">
        <v>160</v>
      </c>
      <c r="G62" s="14">
        <f t="shared" si="21"/>
        <v>26.666666666666668</v>
      </c>
      <c r="H62" s="14">
        <v>4</v>
      </c>
      <c r="I62" s="14">
        <v>170</v>
      </c>
      <c r="J62" s="14">
        <f t="shared" si="22"/>
        <v>42.5</v>
      </c>
      <c r="K62" s="14">
        <v>1</v>
      </c>
      <c r="L62" s="14">
        <v>40</v>
      </c>
      <c r="M62" s="14">
        <f t="shared" si="23"/>
        <v>40</v>
      </c>
      <c r="N62" s="14">
        <v>1</v>
      </c>
      <c r="O62" s="14">
        <v>35</v>
      </c>
      <c r="P62" s="14">
        <f t="shared" si="24"/>
        <v>35</v>
      </c>
      <c r="Q62" s="14">
        <v>0</v>
      </c>
      <c r="R62" s="14">
        <v>0</v>
      </c>
      <c r="S62" s="14">
        <f t="shared" si="25"/>
        <v>0</v>
      </c>
      <c r="T62" s="14"/>
      <c r="U62" s="14"/>
      <c r="V62" s="14">
        <f t="shared" si="44"/>
        <v>0</v>
      </c>
      <c r="W62" s="14">
        <v>1</v>
      </c>
      <c r="X62" s="14">
        <v>40</v>
      </c>
      <c r="Y62" s="14">
        <f t="shared" si="45"/>
        <v>40</v>
      </c>
      <c r="Z62" s="14"/>
      <c r="AA62" s="14"/>
      <c r="AB62" s="14">
        <f t="shared" si="46"/>
        <v>0</v>
      </c>
      <c r="AC62" s="14">
        <v>3</v>
      </c>
      <c r="AD62" s="15">
        <v>175</v>
      </c>
      <c r="AE62" s="14">
        <f t="shared" si="29"/>
        <v>58.333333333333336</v>
      </c>
      <c r="AF62" s="14"/>
      <c r="AG62" s="14"/>
      <c r="AH62" s="14">
        <f t="shared" si="47"/>
        <v>0</v>
      </c>
      <c r="AI62" s="14"/>
      <c r="AJ62" s="15"/>
      <c r="AK62" s="14">
        <f t="shared" si="31"/>
        <v>0</v>
      </c>
      <c r="AL62" s="14"/>
      <c r="AM62" s="15"/>
      <c r="AN62" s="14">
        <f t="shared" si="32"/>
        <v>0</v>
      </c>
      <c r="AO62" s="14"/>
      <c r="AP62" s="15"/>
      <c r="AQ62" s="14">
        <f t="shared" si="33"/>
        <v>0</v>
      </c>
      <c r="AR62" s="16">
        <f t="shared" si="34"/>
        <v>10</v>
      </c>
      <c r="AS62" s="16">
        <f t="shared" si="34"/>
        <v>460</v>
      </c>
      <c r="AT62" s="17">
        <f t="shared" si="35"/>
        <v>46</v>
      </c>
      <c r="AU62" s="11"/>
      <c r="AV62" s="127">
        <f>(M62-J62)/J62*100</f>
        <v>-5.8823529411764701</v>
      </c>
      <c r="AW62" s="128">
        <f>(P62-M62)/M62*100</f>
        <v>-12.5</v>
      </c>
      <c r="AX62" s="11"/>
      <c r="AY62" s="11"/>
      <c r="AZ62" s="11"/>
      <c r="BA62" s="11"/>
      <c r="BB62" s="11"/>
      <c r="BC62" s="11"/>
    </row>
    <row r="63" spans="1:55" x14ac:dyDescent="0.25">
      <c r="A63" s="20" t="s">
        <v>18</v>
      </c>
      <c r="B63" s="13">
        <v>10</v>
      </c>
      <c r="C63" s="13">
        <v>380</v>
      </c>
      <c r="D63" s="13">
        <f t="shared" si="20"/>
        <v>38</v>
      </c>
      <c r="E63" s="14">
        <v>2</v>
      </c>
      <c r="F63" s="14">
        <v>50</v>
      </c>
      <c r="G63" s="14">
        <f t="shared" si="21"/>
        <v>25</v>
      </c>
      <c r="H63" s="14">
        <v>0</v>
      </c>
      <c r="I63" s="14">
        <v>0</v>
      </c>
      <c r="J63" s="14">
        <f t="shared" si="22"/>
        <v>0</v>
      </c>
      <c r="K63" s="14"/>
      <c r="L63" s="14"/>
      <c r="M63" s="14">
        <f t="shared" si="23"/>
        <v>0</v>
      </c>
      <c r="N63" s="14"/>
      <c r="O63" s="14"/>
      <c r="P63" s="14">
        <f t="shared" si="24"/>
        <v>0</v>
      </c>
      <c r="Q63" s="14">
        <v>0</v>
      </c>
      <c r="R63" s="14">
        <v>0</v>
      </c>
      <c r="S63" s="14">
        <f t="shared" si="25"/>
        <v>0</v>
      </c>
      <c r="T63" s="14"/>
      <c r="U63" s="14"/>
      <c r="V63" s="14">
        <f t="shared" si="44"/>
        <v>0</v>
      </c>
      <c r="W63" s="14">
        <v>1</v>
      </c>
      <c r="X63" s="14">
        <v>50</v>
      </c>
      <c r="Y63" s="14">
        <f t="shared" si="45"/>
        <v>50</v>
      </c>
      <c r="Z63" s="14"/>
      <c r="AA63" s="14"/>
      <c r="AB63" s="14">
        <f t="shared" si="46"/>
        <v>0</v>
      </c>
      <c r="AC63" s="14"/>
      <c r="AD63" s="15"/>
      <c r="AE63" s="14">
        <f t="shared" si="29"/>
        <v>0</v>
      </c>
      <c r="AF63" s="14"/>
      <c r="AG63" s="14"/>
      <c r="AH63" s="14">
        <f t="shared" si="47"/>
        <v>0</v>
      </c>
      <c r="AI63" s="14"/>
      <c r="AJ63" s="15"/>
      <c r="AK63" s="14">
        <f t="shared" si="31"/>
        <v>0</v>
      </c>
      <c r="AL63" s="14"/>
      <c r="AM63" s="15"/>
      <c r="AN63" s="14">
        <f t="shared" si="32"/>
        <v>0</v>
      </c>
      <c r="AO63" s="14"/>
      <c r="AP63" s="15"/>
      <c r="AQ63" s="14">
        <f t="shared" si="33"/>
        <v>0</v>
      </c>
      <c r="AR63" s="16">
        <f t="shared" si="34"/>
        <v>1</v>
      </c>
      <c r="AS63" s="16">
        <f t="shared" si="34"/>
        <v>50</v>
      </c>
      <c r="AT63" s="17">
        <f t="shared" si="35"/>
        <v>50</v>
      </c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x14ac:dyDescent="0.25">
      <c r="A64" s="20" t="s">
        <v>76</v>
      </c>
      <c r="B64" s="13">
        <v>1</v>
      </c>
      <c r="C64" s="13">
        <v>60</v>
      </c>
      <c r="D64" s="13">
        <f t="shared" si="20"/>
        <v>60</v>
      </c>
      <c r="E64" s="14">
        <v>1</v>
      </c>
      <c r="F64" s="14">
        <v>60</v>
      </c>
      <c r="G64" s="14">
        <f t="shared" si="21"/>
        <v>60</v>
      </c>
      <c r="H64" s="14">
        <v>0</v>
      </c>
      <c r="I64" s="14">
        <v>0</v>
      </c>
      <c r="J64" s="14">
        <f t="shared" si="22"/>
        <v>0</v>
      </c>
      <c r="K64" s="14"/>
      <c r="L64" s="14"/>
      <c r="M64" s="14">
        <f t="shared" si="23"/>
        <v>0</v>
      </c>
      <c r="N64" s="14"/>
      <c r="O64" s="14"/>
      <c r="P64" s="14">
        <f t="shared" si="24"/>
        <v>0</v>
      </c>
      <c r="Q64" s="14">
        <v>0</v>
      </c>
      <c r="R64" s="14">
        <v>0</v>
      </c>
      <c r="S64" s="14">
        <f t="shared" si="25"/>
        <v>0</v>
      </c>
      <c r="T64" s="14"/>
      <c r="U64" s="14"/>
      <c r="V64" s="14">
        <f t="shared" si="44"/>
        <v>0</v>
      </c>
      <c r="W64" s="14">
        <v>1</v>
      </c>
      <c r="X64" s="14">
        <v>15</v>
      </c>
      <c r="Y64" s="14">
        <f t="shared" si="45"/>
        <v>15</v>
      </c>
      <c r="Z64" s="14">
        <v>1</v>
      </c>
      <c r="AA64" s="14">
        <v>75</v>
      </c>
      <c r="AB64" s="14">
        <f t="shared" si="46"/>
        <v>75</v>
      </c>
      <c r="AC64" s="14"/>
      <c r="AD64" s="15"/>
      <c r="AE64" s="14">
        <f t="shared" si="29"/>
        <v>0</v>
      </c>
      <c r="AF64" s="14">
        <v>1</v>
      </c>
      <c r="AG64" s="14">
        <v>50</v>
      </c>
      <c r="AH64" s="14">
        <f t="shared" si="47"/>
        <v>50</v>
      </c>
      <c r="AI64" s="14"/>
      <c r="AJ64" s="15"/>
      <c r="AK64" s="14">
        <f t="shared" si="31"/>
        <v>0</v>
      </c>
      <c r="AL64" s="14"/>
      <c r="AM64" s="15"/>
      <c r="AN64" s="14">
        <f t="shared" si="32"/>
        <v>0</v>
      </c>
      <c r="AO64" s="14"/>
      <c r="AP64" s="15"/>
      <c r="AQ64" s="14">
        <f t="shared" si="33"/>
        <v>0</v>
      </c>
      <c r="AR64" s="16">
        <f t="shared" si="34"/>
        <v>3</v>
      </c>
      <c r="AS64" s="16">
        <f t="shared" si="34"/>
        <v>140</v>
      </c>
      <c r="AT64" s="17">
        <f t="shared" si="35"/>
        <v>46.666666666666664</v>
      </c>
      <c r="AU64" s="11"/>
      <c r="AV64" s="11"/>
      <c r="AW64" s="11"/>
      <c r="AX64" s="11"/>
      <c r="AY64" s="11"/>
      <c r="AZ64" s="11"/>
      <c r="BA64" s="131"/>
      <c r="BB64" s="11"/>
      <c r="BC64" s="11"/>
    </row>
    <row r="65" spans="1:55" x14ac:dyDescent="0.25">
      <c r="A65" s="20" t="s">
        <v>77</v>
      </c>
      <c r="B65" s="13">
        <v>1</v>
      </c>
      <c r="C65" s="13">
        <v>225</v>
      </c>
      <c r="D65" s="13">
        <f t="shared" si="20"/>
        <v>225</v>
      </c>
      <c r="E65" s="14">
        <v>0</v>
      </c>
      <c r="F65" s="14">
        <v>0</v>
      </c>
      <c r="G65" s="14">
        <f t="shared" si="21"/>
        <v>0</v>
      </c>
      <c r="H65" s="14">
        <v>0</v>
      </c>
      <c r="I65" s="14">
        <v>0</v>
      </c>
      <c r="J65" s="14">
        <f t="shared" si="22"/>
        <v>0</v>
      </c>
      <c r="K65" s="14"/>
      <c r="L65" s="14"/>
      <c r="M65" s="14">
        <f t="shared" si="23"/>
        <v>0</v>
      </c>
      <c r="N65" s="14"/>
      <c r="O65" s="14"/>
      <c r="P65" s="14">
        <f t="shared" si="24"/>
        <v>0</v>
      </c>
      <c r="Q65" s="14">
        <v>1</v>
      </c>
      <c r="R65" s="14">
        <v>125</v>
      </c>
      <c r="S65" s="14">
        <f t="shared" si="25"/>
        <v>125</v>
      </c>
      <c r="T65" s="14"/>
      <c r="U65" s="14"/>
      <c r="V65" s="14">
        <f t="shared" si="44"/>
        <v>0</v>
      </c>
      <c r="W65" s="14">
        <v>3</v>
      </c>
      <c r="X65" s="14">
        <v>2000</v>
      </c>
      <c r="Y65" s="14">
        <f t="shared" si="45"/>
        <v>666.66666666666663</v>
      </c>
      <c r="Z65" s="14"/>
      <c r="AA65" s="14"/>
      <c r="AB65" s="14">
        <f t="shared" si="46"/>
        <v>0</v>
      </c>
      <c r="AC65" s="14"/>
      <c r="AD65" s="15"/>
      <c r="AE65" s="14">
        <f t="shared" si="29"/>
        <v>0</v>
      </c>
      <c r="AF65" s="14">
        <v>1</v>
      </c>
      <c r="AG65" s="14">
        <v>525</v>
      </c>
      <c r="AH65" s="14">
        <f t="shared" si="47"/>
        <v>525</v>
      </c>
      <c r="AI65" s="14"/>
      <c r="AJ65" s="15"/>
      <c r="AK65" s="14">
        <f t="shared" si="31"/>
        <v>0</v>
      </c>
      <c r="AL65" s="14"/>
      <c r="AM65" s="15"/>
      <c r="AN65" s="14">
        <f t="shared" si="32"/>
        <v>0</v>
      </c>
      <c r="AO65" s="14"/>
      <c r="AP65" s="15"/>
      <c r="AQ65" s="14">
        <f t="shared" si="33"/>
        <v>0</v>
      </c>
      <c r="AR65" s="16">
        <f t="shared" si="34"/>
        <v>5</v>
      </c>
      <c r="AS65" s="16">
        <f t="shared" si="34"/>
        <v>2650</v>
      </c>
      <c r="AT65" s="17">
        <f t="shared" si="35"/>
        <v>530</v>
      </c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x14ac:dyDescent="0.25">
      <c r="A66" s="20" t="s">
        <v>78</v>
      </c>
      <c r="B66" s="13">
        <v>2</v>
      </c>
      <c r="C66" s="13">
        <v>1984</v>
      </c>
      <c r="D66" s="13">
        <f t="shared" si="20"/>
        <v>992</v>
      </c>
      <c r="E66" s="14">
        <v>0</v>
      </c>
      <c r="F66" s="14">
        <v>0</v>
      </c>
      <c r="G66" s="14">
        <f t="shared" si="21"/>
        <v>0</v>
      </c>
      <c r="H66" s="14">
        <v>0</v>
      </c>
      <c r="I66" s="14">
        <v>0</v>
      </c>
      <c r="J66" s="14">
        <f t="shared" si="22"/>
        <v>0</v>
      </c>
      <c r="K66" s="14"/>
      <c r="L66" s="14"/>
      <c r="M66" s="14">
        <f t="shared" si="23"/>
        <v>0</v>
      </c>
      <c r="N66" s="14">
        <v>1</v>
      </c>
      <c r="O66" s="14">
        <v>843</v>
      </c>
      <c r="P66" s="14">
        <f t="shared" si="24"/>
        <v>843</v>
      </c>
      <c r="Q66" s="14">
        <v>0</v>
      </c>
      <c r="R66" s="14">
        <v>0</v>
      </c>
      <c r="S66" s="14">
        <f t="shared" si="25"/>
        <v>0</v>
      </c>
      <c r="T66" s="14"/>
      <c r="U66" s="14"/>
      <c r="V66" s="14">
        <f t="shared" si="44"/>
        <v>0</v>
      </c>
      <c r="W66" s="14">
        <v>2</v>
      </c>
      <c r="X66" s="14">
        <v>1500</v>
      </c>
      <c r="Y66" s="14">
        <f t="shared" si="45"/>
        <v>750</v>
      </c>
      <c r="Z66" s="14"/>
      <c r="AA66" s="14"/>
      <c r="AB66" s="14">
        <f t="shared" si="46"/>
        <v>0</v>
      </c>
      <c r="AC66" s="14">
        <v>1</v>
      </c>
      <c r="AD66" s="15">
        <v>850</v>
      </c>
      <c r="AE66" s="14">
        <f t="shared" si="29"/>
        <v>850</v>
      </c>
      <c r="AF66" s="14">
        <v>1</v>
      </c>
      <c r="AG66" s="14">
        <v>750</v>
      </c>
      <c r="AH66" s="14">
        <f t="shared" si="47"/>
        <v>750</v>
      </c>
      <c r="AI66" s="14"/>
      <c r="AJ66" s="15"/>
      <c r="AK66" s="14">
        <f t="shared" si="31"/>
        <v>0</v>
      </c>
      <c r="AL66" s="14"/>
      <c r="AM66" s="15"/>
      <c r="AN66" s="14">
        <f t="shared" si="32"/>
        <v>0</v>
      </c>
      <c r="AO66" s="14"/>
      <c r="AP66" s="15"/>
      <c r="AQ66" s="14">
        <f t="shared" si="33"/>
        <v>0</v>
      </c>
      <c r="AR66" s="16">
        <f t="shared" si="34"/>
        <v>5</v>
      </c>
      <c r="AS66" s="16">
        <f t="shared" si="34"/>
        <v>3943</v>
      </c>
      <c r="AT66" s="17">
        <f t="shared" si="35"/>
        <v>788.6</v>
      </c>
      <c r="AU66" s="11"/>
      <c r="AV66" s="11"/>
      <c r="AW66" s="11"/>
      <c r="AX66" s="11"/>
      <c r="AY66" s="11"/>
      <c r="AZ66" s="11"/>
      <c r="BA66" s="11"/>
      <c r="BB66" s="11"/>
      <c r="BC66" s="127">
        <f>(AH66-AE66)/AE66*100</f>
        <v>-11.76470588235294</v>
      </c>
    </row>
    <row r="67" spans="1:55" x14ac:dyDescent="0.25">
      <c r="A67" s="20" t="s">
        <v>79</v>
      </c>
      <c r="B67" s="13">
        <v>1</v>
      </c>
      <c r="C67" s="13">
        <v>675</v>
      </c>
      <c r="D67" s="13">
        <f t="shared" si="20"/>
        <v>675</v>
      </c>
      <c r="E67" s="14">
        <v>1</v>
      </c>
      <c r="F67" s="14">
        <v>675</v>
      </c>
      <c r="G67" s="14">
        <f t="shared" si="21"/>
        <v>675</v>
      </c>
      <c r="H67" s="14">
        <v>0</v>
      </c>
      <c r="I67" s="14">
        <v>0</v>
      </c>
      <c r="J67" s="14">
        <f t="shared" si="22"/>
        <v>0</v>
      </c>
      <c r="K67" s="14"/>
      <c r="L67" s="14"/>
      <c r="M67" s="14">
        <f t="shared" si="23"/>
        <v>0</v>
      </c>
      <c r="N67" s="14"/>
      <c r="O67" s="14"/>
      <c r="P67" s="14">
        <f t="shared" si="24"/>
        <v>0</v>
      </c>
      <c r="Q67" s="14">
        <v>0</v>
      </c>
      <c r="R67" s="14">
        <v>0</v>
      </c>
      <c r="S67" s="14">
        <f t="shared" si="25"/>
        <v>0</v>
      </c>
      <c r="T67" s="14"/>
      <c r="U67" s="14"/>
      <c r="V67" s="14">
        <f t="shared" si="44"/>
        <v>0</v>
      </c>
      <c r="W67" s="14"/>
      <c r="X67" s="14"/>
      <c r="Y67" s="14">
        <f t="shared" si="45"/>
        <v>0</v>
      </c>
      <c r="Z67" s="14"/>
      <c r="AA67" s="14"/>
      <c r="AB67" s="14">
        <f t="shared" si="46"/>
        <v>0</v>
      </c>
      <c r="AC67" s="14"/>
      <c r="AD67" s="15"/>
      <c r="AE67" s="14">
        <f t="shared" si="29"/>
        <v>0</v>
      </c>
      <c r="AF67" s="14"/>
      <c r="AG67" s="14"/>
      <c r="AH67" s="14">
        <f t="shared" si="47"/>
        <v>0</v>
      </c>
      <c r="AI67" s="14"/>
      <c r="AJ67" s="15"/>
      <c r="AK67" s="14">
        <f t="shared" si="31"/>
        <v>0</v>
      </c>
      <c r="AL67" s="14"/>
      <c r="AM67" s="15"/>
      <c r="AN67" s="14">
        <f t="shared" si="32"/>
        <v>0</v>
      </c>
      <c r="AO67" s="14"/>
      <c r="AP67" s="15"/>
      <c r="AQ67" s="14">
        <f t="shared" si="33"/>
        <v>0</v>
      </c>
      <c r="AR67" s="16">
        <f t="shared" si="34"/>
        <v>0</v>
      </c>
      <c r="AS67" s="16">
        <f t="shared" si="34"/>
        <v>0</v>
      </c>
      <c r="AT67" s="17">
        <f t="shared" si="35"/>
        <v>0</v>
      </c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x14ac:dyDescent="0.25">
      <c r="A68" s="20" t="s">
        <v>80</v>
      </c>
      <c r="B68" s="13">
        <v>2</v>
      </c>
      <c r="C68" s="13">
        <v>600</v>
      </c>
      <c r="D68" s="13">
        <f t="shared" si="20"/>
        <v>300</v>
      </c>
      <c r="E68" s="14">
        <v>2</v>
      </c>
      <c r="F68" s="14">
        <v>600</v>
      </c>
      <c r="G68" s="14">
        <f t="shared" si="21"/>
        <v>300</v>
      </c>
      <c r="H68" s="14">
        <v>0</v>
      </c>
      <c r="I68" s="14">
        <v>0</v>
      </c>
      <c r="J68" s="14">
        <f t="shared" si="22"/>
        <v>0</v>
      </c>
      <c r="K68" s="14">
        <v>1</v>
      </c>
      <c r="L68" s="14">
        <v>225</v>
      </c>
      <c r="M68" s="14">
        <f t="shared" si="23"/>
        <v>225</v>
      </c>
      <c r="N68" s="14"/>
      <c r="O68" s="14"/>
      <c r="P68" s="14">
        <f t="shared" si="24"/>
        <v>0</v>
      </c>
      <c r="Q68" s="14">
        <v>0</v>
      </c>
      <c r="R68" s="14">
        <v>0</v>
      </c>
      <c r="S68" s="14">
        <f t="shared" si="25"/>
        <v>0</v>
      </c>
      <c r="T68" s="14">
        <v>1</v>
      </c>
      <c r="U68" s="14">
        <v>580</v>
      </c>
      <c r="V68" s="14">
        <f t="shared" si="44"/>
        <v>580</v>
      </c>
      <c r="W68" s="14">
        <v>1</v>
      </c>
      <c r="X68" s="14">
        <v>700</v>
      </c>
      <c r="Y68" s="14">
        <f t="shared" si="45"/>
        <v>700</v>
      </c>
      <c r="Z68" s="14"/>
      <c r="AA68" s="14"/>
      <c r="AB68" s="14">
        <f t="shared" si="46"/>
        <v>0</v>
      </c>
      <c r="AC68" s="14"/>
      <c r="AD68" s="15"/>
      <c r="AE68" s="14">
        <f t="shared" si="29"/>
        <v>0</v>
      </c>
      <c r="AF68" s="14"/>
      <c r="AG68" s="14"/>
      <c r="AH68" s="14">
        <f t="shared" si="47"/>
        <v>0</v>
      </c>
      <c r="AI68" s="14"/>
      <c r="AJ68" s="15"/>
      <c r="AK68" s="14">
        <f t="shared" si="31"/>
        <v>0</v>
      </c>
      <c r="AL68" s="14"/>
      <c r="AM68" s="15"/>
      <c r="AN68" s="14">
        <f t="shared" si="32"/>
        <v>0</v>
      </c>
      <c r="AO68" s="14"/>
      <c r="AP68" s="15"/>
      <c r="AQ68" s="14">
        <f t="shared" si="33"/>
        <v>0</v>
      </c>
      <c r="AR68" s="16">
        <f t="shared" si="34"/>
        <v>3</v>
      </c>
      <c r="AS68" s="16">
        <f t="shared" si="34"/>
        <v>1505</v>
      </c>
      <c r="AT68" s="17">
        <f t="shared" si="35"/>
        <v>501.66666666666669</v>
      </c>
      <c r="AU68" s="11"/>
      <c r="AV68" s="11"/>
      <c r="AW68" s="11"/>
      <c r="AX68" s="11"/>
      <c r="AY68" s="11"/>
      <c r="AZ68" s="127">
        <f>(Y68-V68)/V68*100</f>
        <v>20.689655172413794</v>
      </c>
      <c r="BA68" s="11"/>
      <c r="BB68" s="11"/>
      <c r="BC68" s="11"/>
    </row>
    <row r="69" spans="1:55" x14ac:dyDescent="0.25">
      <c r="A69" s="20" t="s">
        <v>81</v>
      </c>
      <c r="B69" s="13">
        <v>0</v>
      </c>
      <c r="C69" s="13">
        <v>0</v>
      </c>
      <c r="D69" s="13">
        <f t="shared" si="20"/>
        <v>0</v>
      </c>
      <c r="E69" s="14">
        <v>0</v>
      </c>
      <c r="F69" s="14">
        <v>0</v>
      </c>
      <c r="G69" s="14">
        <f t="shared" si="21"/>
        <v>0</v>
      </c>
      <c r="H69" s="14">
        <v>1</v>
      </c>
      <c r="I69" s="14">
        <v>942</v>
      </c>
      <c r="J69" s="14">
        <f t="shared" si="22"/>
        <v>942</v>
      </c>
      <c r="K69" s="14">
        <v>1</v>
      </c>
      <c r="L69" s="14">
        <v>810</v>
      </c>
      <c r="M69" s="14">
        <f t="shared" si="23"/>
        <v>810</v>
      </c>
      <c r="N69" s="14"/>
      <c r="O69" s="14"/>
      <c r="P69" s="14">
        <f t="shared" si="24"/>
        <v>0</v>
      </c>
      <c r="Q69" s="14">
        <v>0</v>
      </c>
      <c r="R69" s="14">
        <v>0</v>
      </c>
      <c r="S69" s="14">
        <f t="shared" si="25"/>
        <v>0</v>
      </c>
      <c r="T69" s="14"/>
      <c r="U69" s="14"/>
      <c r="V69" s="14">
        <f t="shared" si="44"/>
        <v>0</v>
      </c>
      <c r="W69" s="14"/>
      <c r="X69" s="14"/>
      <c r="Y69" s="14">
        <f t="shared" si="45"/>
        <v>0</v>
      </c>
      <c r="Z69" s="14"/>
      <c r="AA69" s="14"/>
      <c r="AB69" s="14">
        <f t="shared" si="46"/>
        <v>0</v>
      </c>
      <c r="AC69" s="14"/>
      <c r="AD69" s="15"/>
      <c r="AE69" s="14">
        <f t="shared" si="29"/>
        <v>0</v>
      </c>
      <c r="AF69" s="14"/>
      <c r="AG69" s="14"/>
      <c r="AH69" s="14">
        <f t="shared" si="47"/>
        <v>0</v>
      </c>
      <c r="AI69" s="14"/>
      <c r="AJ69" s="15"/>
      <c r="AK69" s="14">
        <f t="shared" si="31"/>
        <v>0</v>
      </c>
      <c r="AL69" s="14"/>
      <c r="AM69" s="15"/>
      <c r="AN69" s="14">
        <f t="shared" si="32"/>
        <v>0</v>
      </c>
      <c r="AO69" s="14"/>
      <c r="AP69" s="15"/>
      <c r="AQ69" s="14">
        <f t="shared" si="33"/>
        <v>0</v>
      </c>
      <c r="AR69" s="16">
        <f t="shared" si="34"/>
        <v>2</v>
      </c>
      <c r="AS69" s="16">
        <f t="shared" si="34"/>
        <v>1752</v>
      </c>
      <c r="AT69" s="17">
        <f t="shared" si="35"/>
        <v>876</v>
      </c>
      <c r="AU69" s="11"/>
      <c r="AV69" s="127">
        <f>(M69-J69)/J69*100</f>
        <v>-14.012738853503185</v>
      </c>
      <c r="AW69" s="11"/>
      <c r="AX69" s="11"/>
      <c r="AY69" s="11"/>
      <c r="AZ69" s="11"/>
      <c r="BA69" s="11"/>
      <c r="BB69" s="11"/>
      <c r="BC69" s="11"/>
    </row>
    <row r="70" spans="1:55" x14ac:dyDescent="0.25">
      <c r="A70" s="20" t="s">
        <v>82</v>
      </c>
      <c r="B70" s="13">
        <v>2</v>
      </c>
      <c r="C70" s="13">
        <v>303</v>
      </c>
      <c r="D70" s="13">
        <f t="shared" si="20"/>
        <v>151.5</v>
      </c>
      <c r="E70" s="14">
        <v>1</v>
      </c>
      <c r="F70" s="14">
        <v>175</v>
      </c>
      <c r="G70" s="14">
        <f t="shared" si="21"/>
        <v>175</v>
      </c>
      <c r="H70" s="14">
        <v>0</v>
      </c>
      <c r="I70" s="14">
        <v>0</v>
      </c>
      <c r="J70" s="14">
        <f t="shared" si="22"/>
        <v>0</v>
      </c>
      <c r="K70" s="14"/>
      <c r="L70" s="14"/>
      <c r="M70" s="14">
        <f t="shared" si="23"/>
        <v>0</v>
      </c>
      <c r="N70" s="14"/>
      <c r="O70" s="14"/>
      <c r="P70" s="14">
        <f t="shared" si="24"/>
        <v>0</v>
      </c>
      <c r="Q70" s="14">
        <v>0</v>
      </c>
      <c r="R70" s="14">
        <v>0</v>
      </c>
      <c r="S70" s="14">
        <f t="shared" si="25"/>
        <v>0</v>
      </c>
      <c r="T70" s="14"/>
      <c r="U70" s="14"/>
      <c r="V70" s="14">
        <f t="shared" si="44"/>
        <v>0</v>
      </c>
      <c r="W70" s="14"/>
      <c r="X70" s="14"/>
      <c r="Y70" s="14">
        <f t="shared" si="45"/>
        <v>0</v>
      </c>
      <c r="Z70" s="14"/>
      <c r="AA70" s="14"/>
      <c r="AB70" s="14">
        <f t="shared" si="46"/>
        <v>0</v>
      </c>
      <c r="AC70" s="14"/>
      <c r="AD70" s="15"/>
      <c r="AE70" s="14">
        <f t="shared" si="29"/>
        <v>0</v>
      </c>
      <c r="AF70" s="14"/>
      <c r="AG70" s="14"/>
      <c r="AH70" s="14">
        <f t="shared" si="47"/>
        <v>0</v>
      </c>
      <c r="AI70" s="14"/>
      <c r="AJ70" s="15"/>
      <c r="AK70" s="14">
        <f t="shared" si="31"/>
        <v>0</v>
      </c>
      <c r="AL70" s="14"/>
      <c r="AM70" s="15"/>
      <c r="AN70" s="14">
        <f t="shared" si="32"/>
        <v>0</v>
      </c>
      <c r="AO70" s="14"/>
      <c r="AP70" s="15"/>
      <c r="AQ70" s="14">
        <f t="shared" si="33"/>
        <v>0</v>
      </c>
      <c r="AR70" s="16">
        <f t="shared" si="34"/>
        <v>0</v>
      </c>
      <c r="AS70" s="16">
        <f t="shared" si="34"/>
        <v>0</v>
      </c>
      <c r="AT70" s="17">
        <f t="shared" si="35"/>
        <v>0</v>
      </c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x14ac:dyDescent="0.25">
      <c r="A71" s="20" t="s">
        <v>83</v>
      </c>
      <c r="B71" s="13">
        <v>3</v>
      </c>
      <c r="C71" s="13">
        <v>5670</v>
      </c>
      <c r="D71" s="13">
        <f t="shared" si="20"/>
        <v>1890</v>
      </c>
      <c r="E71" s="14">
        <v>1</v>
      </c>
      <c r="F71" s="14">
        <v>1570</v>
      </c>
      <c r="G71" s="14">
        <f t="shared" si="21"/>
        <v>1570</v>
      </c>
      <c r="H71" s="14">
        <v>0</v>
      </c>
      <c r="I71" s="14">
        <v>0</v>
      </c>
      <c r="J71" s="14">
        <f t="shared" si="22"/>
        <v>0</v>
      </c>
      <c r="K71" s="14">
        <v>1</v>
      </c>
      <c r="L71" s="14">
        <v>1550</v>
      </c>
      <c r="M71" s="14">
        <f t="shared" si="23"/>
        <v>1550</v>
      </c>
      <c r="N71" s="14"/>
      <c r="O71" s="14"/>
      <c r="P71" s="14">
        <f t="shared" si="24"/>
        <v>0</v>
      </c>
      <c r="Q71" s="14">
        <v>0</v>
      </c>
      <c r="R71" s="14">
        <v>0</v>
      </c>
      <c r="S71" s="14">
        <f t="shared" si="25"/>
        <v>0</v>
      </c>
      <c r="T71" s="14"/>
      <c r="U71" s="14"/>
      <c r="V71" s="14">
        <f t="shared" si="44"/>
        <v>0</v>
      </c>
      <c r="W71" s="14"/>
      <c r="X71" s="14"/>
      <c r="Y71" s="14">
        <f t="shared" si="45"/>
        <v>0</v>
      </c>
      <c r="Z71" s="14"/>
      <c r="AA71" s="14"/>
      <c r="AB71" s="14">
        <f t="shared" si="46"/>
        <v>0</v>
      </c>
      <c r="AC71" s="14"/>
      <c r="AD71" s="15"/>
      <c r="AE71" s="14">
        <f t="shared" si="29"/>
        <v>0</v>
      </c>
      <c r="AF71" s="14"/>
      <c r="AG71" s="14"/>
      <c r="AH71" s="14">
        <f t="shared" si="47"/>
        <v>0</v>
      </c>
      <c r="AI71" s="14"/>
      <c r="AJ71" s="15"/>
      <c r="AK71" s="14">
        <f t="shared" si="31"/>
        <v>0</v>
      </c>
      <c r="AL71" s="14"/>
      <c r="AM71" s="15"/>
      <c r="AN71" s="14">
        <f t="shared" si="32"/>
        <v>0</v>
      </c>
      <c r="AO71" s="14"/>
      <c r="AP71" s="15"/>
      <c r="AQ71" s="14">
        <f t="shared" si="33"/>
        <v>0</v>
      </c>
      <c r="AR71" s="16">
        <f t="shared" si="34"/>
        <v>1</v>
      </c>
      <c r="AS71" s="16">
        <f t="shared" si="34"/>
        <v>1550</v>
      </c>
      <c r="AT71" s="17">
        <f t="shared" si="35"/>
        <v>1550</v>
      </c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x14ac:dyDescent="0.25">
      <c r="A72" s="20" t="s">
        <v>84</v>
      </c>
      <c r="B72" s="13">
        <v>0</v>
      </c>
      <c r="C72" s="13">
        <v>0</v>
      </c>
      <c r="D72" s="13">
        <f t="shared" si="20"/>
        <v>0</v>
      </c>
      <c r="E72" s="14">
        <v>0</v>
      </c>
      <c r="F72" s="14">
        <v>0</v>
      </c>
      <c r="G72" s="14">
        <f t="shared" si="21"/>
        <v>0</v>
      </c>
      <c r="H72" s="14">
        <v>2</v>
      </c>
      <c r="I72" s="14">
        <v>2770</v>
      </c>
      <c r="J72" s="14">
        <f t="shared" si="22"/>
        <v>1385</v>
      </c>
      <c r="K72" s="14"/>
      <c r="L72" s="14"/>
      <c r="M72" s="14">
        <f t="shared" si="23"/>
        <v>0</v>
      </c>
      <c r="N72" s="14"/>
      <c r="O72" s="14"/>
      <c r="P72" s="14">
        <f t="shared" si="24"/>
        <v>0</v>
      </c>
      <c r="Q72" s="14">
        <v>0</v>
      </c>
      <c r="R72" s="14">
        <v>0</v>
      </c>
      <c r="S72" s="14">
        <f t="shared" si="25"/>
        <v>0</v>
      </c>
      <c r="T72" s="14"/>
      <c r="U72" s="14"/>
      <c r="V72" s="14">
        <f t="shared" si="44"/>
        <v>0</v>
      </c>
      <c r="W72" s="14"/>
      <c r="X72" s="14"/>
      <c r="Y72" s="14">
        <f t="shared" si="45"/>
        <v>0</v>
      </c>
      <c r="Z72" s="14"/>
      <c r="AA72" s="14"/>
      <c r="AB72" s="14">
        <f t="shared" si="46"/>
        <v>0</v>
      </c>
      <c r="AC72" s="14"/>
      <c r="AD72" s="15"/>
      <c r="AE72" s="14">
        <f t="shared" si="29"/>
        <v>0</v>
      </c>
      <c r="AF72" s="14"/>
      <c r="AG72" s="14"/>
      <c r="AH72" s="14">
        <f t="shared" si="47"/>
        <v>0</v>
      </c>
      <c r="AI72" s="14"/>
      <c r="AJ72" s="15"/>
      <c r="AK72" s="14">
        <f t="shared" si="31"/>
        <v>0</v>
      </c>
      <c r="AL72" s="14"/>
      <c r="AM72" s="15"/>
      <c r="AN72" s="14">
        <f t="shared" si="32"/>
        <v>0</v>
      </c>
      <c r="AO72" s="14"/>
      <c r="AP72" s="15"/>
      <c r="AQ72" s="14">
        <f t="shared" si="33"/>
        <v>0</v>
      </c>
      <c r="AR72" s="16">
        <f t="shared" si="34"/>
        <v>2</v>
      </c>
      <c r="AS72" s="16">
        <f t="shared" si="34"/>
        <v>2770</v>
      </c>
      <c r="AT72" s="17">
        <f t="shared" si="35"/>
        <v>1385</v>
      </c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x14ac:dyDescent="0.25">
      <c r="A73" s="20" t="s">
        <v>85</v>
      </c>
      <c r="B73" s="13">
        <v>59</v>
      </c>
      <c r="C73" s="13">
        <v>10250</v>
      </c>
      <c r="D73" s="13">
        <f t="shared" si="20"/>
        <v>173.72881355932202</v>
      </c>
      <c r="E73" s="14">
        <v>22</v>
      </c>
      <c r="F73" s="14">
        <v>3300</v>
      </c>
      <c r="G73" s="14">
        <f t="shared" si="21"/>
        <v>150</v>
      </c>
      <c r="H73" s="14">
        <v>5</v>
      </c>
      <c r="I73" s="14">
        <v>750</v>
      </c>
      <c r="J73" s="14">
        <f t="shared" si="22"/>
        <v>150</v>
      </c>
      <c r="K73" s="14">
        <v>7</v>
      </c>
      <c r="L73" s="14">
        <v>750</v>
      </c>
      <c r="M73" s="14">
        <f t="shared" si="23"/>
        <v>107.14285714285714</v>
      </c>
      <c r="N73" s="14"/>
      <c r="O73" s="14"/>
      <c r="P73" s="14">
        <f t="shared" si="24"/>
        <v>0</v>
      </c>
      <c r="Q73" s="14">
        <v>0</v>
      </c>
      <c r="R73" s="14">
        <v>0</v>
      </c>
      <c r="S73" s="14">
        <f t="shared" si="25"/>
        <v>0</v>
      </c>
      <c r="T73" s="14"/>
      <c r="U73" s="14"/>
      <c r="V73" s="14">
        <f t="shared" si="44"/>
        <v>0</v>
      </c>
      <c r="W73" s="14"/>
      <c r="X73" s="14"/>
      <c r="Y73" s="14">
        <f t="shared" si="45"/>
        <v>0</v>
      </c>
      <c r="Z73" s="14">
        <v>4</v>
      </c>
      <c r="AA73" s="14">
        <v>1200</v>
      </c>
      <c r="AB73" s="14">
        <f t="shared" si="46"/>
        <v>300</v>
      </c>
      <c r="AC73" s="14">
        <v>15</v>
      </c>
      <c r="AD73" s="15">
        <v>3000</v>
      </c>
      <c r="AE73" s="14">
        <f t="shared" si="29"/>
        <v>200</v>
      </c>
      <c r="AF73" s="14"/>
      <c r="AG73" s="14"/>
      <c r="AH73" s="14">
        <f t="shared" si="47"/>
        <v>0</v>
      </c>
      <c r="AI73" s="14"/>
      <c r="AJ73" s="15"/>
      <c r="AK73" s="14">
        <f t="shared" si="31"/>
        <v>0</v>
      </c>
      <c r="AL73" s="14"/>
      <c r="AM73" s="15"/>
      <c r="AN73" s="14">
        <f t="shared" si="32"/>
        <v>0</v>
      </c>
      <c r="AO73" s="14"/>
      <c r="AP73" s="15"/>
      <c r="AQ73" s="14">
        <f t="shared" si="33"/>
        <v>0</v>
      </c>
      <c r="AR73" s="16">
        <f t="shared" si="34"/>
        <v>31</v>
      </c>
      <c r="AS73" s="16">
        <f t="shared" si="34"/>
        <v>5700</v>
      </c>
      <c r="AT73" s="17">
        <f t="shared" si="35"/>
        <v>183.87096774193549</v>
      </c>
      <c r="AU73" s="11"/>
      <c r="AV73" s="127">
        <f>(M73-J73)/J73*100</f>
        <v>-28.571428571428577</v>
      </c>
      <c r="AW73" s="11"/>
      <c r="AX73" s="11"/>
      <c r="AY73" s="11"/>
      <c r="AZ73" s="11"/>
      <c r="BA73" s="11"/>
      <c r="BB73" s="127">
        <f>(AE73-AB73)/AB73*100</f>
        <v>-33.333333333333329</v>
      </c>
      <c r="BC73" s="11"/>
    </row>
    <row r="74" spans="1:55" x14ac:dyDescent="0.25">
      <c r="A74" s="20" t="s">
        <v>86</v>
      </c>
      <c r="B74" s="13">
        <v>2</v>
      </c>
      <c r="C74" s="13">
        <v>825</v>
      </c>
      <c r="D74" s="13">
        <f t="shared" si="20"/>
        <v>412.5</v>
      </c>
      <c r="E74" s="14">
        <v>0</v>
      </c>
      <c r="F74" s="14">
        <v>0</v>
      </c>
      <c r="G74" s="14">
        <f t="shared" si="21"/>
        <v>0</v>
      </c>
      <c r="H74" s="14">
        <v>0</v>
      </c>
      <c r="I74" s="14">
        <v>0</v>
      </c>
      <c r="J74" s="14">
        <f t="shared" si="22"/>
        <v>0</v>
      </c>
      <c r="K74" s="14"/>
      <c r="L74" s="14"/>
      <c r="M74" s="14">
        <f t="shared" si="23"/>
        <v>0</v>
      </c>
      <c r="N74" s="14"/>
      <c r="O74" s="14"/>
      <c r="P74" s="14">
        <f t="shared" si="24"/>
        <v>0</v>
      </c>
      <c r="Q74" s="14">
        <v>0</v>
      </c>
      <c r="R74" s="14">
        <v>0</v>
      </c>
      <c r="S74" s="14">
        <f t="shared" si="25"/>
        <v>0</v>
      </c>
      <c r="T74" s="14">
        <v>1</v>
      </c>
      <c r="U74" s="14">
        <v>500</v>
      </c>
      <c r="V74" s="14">
        <f t="shared" si="44"/>
        <v>500</v>
      </c>
      <c r="W74" s="14"/>
      <c r="X74" s="14"/>
      <c r="Y74" s="14">
        <f t="shared" si="45"/>
        <v>0</v>
      </c>
      <c r="Z74" s="14"/>
      <c r="AA74" s="14"/>
      <c r="AB74" s="14">
        <f t="shared" si="46"/>
        <v>0</v>
      </c>
      <c r="AC74" s="14"/>
      <c r="AD74" s="15"/>
      <c r="AE74" s="14">
        <f t="shared" si="29"/>
        <v>0</v>
      </c>
      <c r="AF74" s="14"/>
      <c r="AG74" s="14"/>
      <c r="AH74" s="14">
        <f t="shared" si="47"/>
        <v>0</v>
      </c>
      <c r="AI74" s="14"/>
      <c r="AJ74" s="15"/>
      <c r="AK74" s="14">
        <f t="shared" si="31"/>
        <v>0</v>
      </c>
      <c r="AL74" s="14"/>
      <c r="AM74" s="15"/>
      <c r="AN74" s="14">
        <f t="shared" si="32"/>
        <v>0</v>
      </c>
      <c r="AO74" s="14"/>
      <c r="AP74" s="15"/>
      <c r="AQ74" s="14">
        <f t="shared" si="33"/>
        <v>0</v>
      </c>
      <c r="AR74" s="16">
        <f t="shared" si="34"/>
        <v>1</v>
      </c>
      <c r="AS74" s="16">
        <f t="shared" si="34"/>
        <v>500</v>
      </c>
      <c r="AT74" s="17">
        <f t="shared" si="35"/>
        <v>500</v>
      </c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x14ac:dyDescent="0.25">
      <c r="A75" s="20" t="s">
        <v>87</v>
      </c>
      <c r="B75" s="13">
        <v>10</v>
      </c>
      <c r="C75" s="13">
        <v>5335</v>
      </c>
      <c r="D75" s="13">
        <f t="shared" si="20"/>
        <v>533.5</v>
      </c>
      <c r="E75" s="14">
        <v>7</v>
      </c>
      <c r="F75" s="14">
        <v>3410</v>
      </c>
      <c r="G75" s="14">
        <f t="shared" si="21"/>
        <v>487.14285714285717</v>
      </c>
      <c r="H75" s="14">
        <v>0</v>
      </c>
      <c r="I75" s="14">
        <v>0</v>
      </c>
      <c r="J75" s="14">
        <f t="shared" si="22"/>
        <v>0</v>
      </c>
      <c r="K75" s="14"/>
      <c r="L75" s="14"/>
      <c r="M75" s="14">
        <f t="shared" si="23"/>
        <v>0</v>
      </c>
      <c r="N75" s="14">
        <v>2</v>
      </c>
      <c r="O75" s="14">
        <v>876</v>
      </c>
      <c r="P75" s="14">
        <f t="shared" si="24"/>
        <v>438</v>
      </c>
      <c r="Q75" s="14">
        <v>4</v>
      </c>
      <c r="R75" s="14">
        <v>1800</v>
      </c>
      <c r="S75" s="14">
        <f t="shared" si="25"/>
        <v>450</v>
      </c>
      <c r="T75" s="14"/>
      <c r="U75" s="14"/>
      <c r="V75" s="14">
        <f t="shared" si="44"/>
        <v>0</v>
      </c>
      <c r="W75" s="14">
        <v>3</v>
      </c>
      <c r="X75" s="14">
        <v>1745</v>
      </c>
      <c r="Y75" s="14">
        <f t="shared" si="45"/>
        <v>581.66666666666663</v>
      </c>
      <c r="Z75" s="14">
        <v>5</v>
      </c>
      <c r="AA75" s="14">
        <v>2600</v>
      </c>
      <c r="AB75" s="14">
        <f t="shared" si="46"/>
        <v>520</v>
      </c>
      <c r="AC75" s="14"/>
      <c r="AD75" s="15"/>
      <c r="AE75" s="14">
        <f t="shared" si="29"/>
        <v>0</v>
      </c>
      <c r="AF75" s="14">
        <v>2</v>
      </c>
      <c r="AG75" s="14">
        <v>1050</v>
      </c>
      <c r="AH75" s="14">
        <f t="shared" si="47"/>
        <v>525</v>
      </c>
      <c r="AI75" s="14"/>
      <c r="AJ75" s="15"/>
      <c r="AK75" s="14">
        <f t="shared" si="31"/>
        <v>0</v>
      </c>
      <c r="AL75" s="14"/>
      <c r="AM75" s="15"/>
      <c r="AN75" s="14">
        <f t="shared" si="32"/>
        <v>0</v>
      </c>
      <c r="AO75" s="14"/>
      <c r="AP75" s="15"/>
      <c r="AQ75" s="14">
        <f t="shared" si="33"/>
        <v>0</v>
      </c>
      <c r="AR75" s="16">
        <f t="shared" si="34"/>
        <v>16</v>
      </c>
      <c r="AS75" s="16">
        <f t="shared" si="34"/>
        <v>8071</v>
      </c>
      <c r="AT75" s="17">
        <f t="shared" si="35"/>
        <v>504.4375</v>
      </c>
      <c r="AU75" s="11"/>
      <c r="AV75" s="11"/>
      <c r="AW75" s="11"/>
      <c r="AX75" s="127">
        <f>(S75-P75)/P75*100</f>
        <v>2.7397260273972601</v>
      </c>
      <c r="AY75" s="11"/>
      <c r="AZ75" s="11"/>
      <c r="BA75" s="127">
        <f t="shared" ref="BA75:BA76" si="49">(AB75-Y75)/Y75*100</f>
        <v>-10.60171919770773</v>
      </c>
      <c r="BB75" s="11"/>
      <c r="BC75" s="11"/>
    </row>
    <row r="76" spans="1:55" x14ac:dyDescent="0.25">
      <c r="A76" s="20" t="s">
        <v>20</v>
      </c>
      <c r="B76" s="13">
        <v>5</v>
      </c>
      <c r="C76" s="13">
        <v>315</v>
      </c>
      <c r="D76" s="13">
        <f t="shared" si="20"/>
        <v>63</v>
      </c>
      <c r="E76" s="14">
        <v>2</v>
      </c>
      <c r="F76" s="14">
        <v>100</v>
      </c>
      <c r="G76" s="14">
        <f t="shared" si="21"/>
        <v>50</v>
      </c>
      <c r="H76" s="14">
        <v>0</v>
      </c>
      <c r="I76" s="14">
        <v>0</v>
      </c>
      <c r="J76" s="14">
        <f t="shared" si="22"/>
        <v>0</v>
      </c>
      <c r="K76" s="14"/>
      <c r="L76" s="14"/>
      <c r="M76" s="14">
        <f t="shared" si="23"/>
        <v>0</v>
      </c>
      <c r="N76" s="14"/>
      <c r="O76" s="14"/>
      <c r="P76" s="14">
        <f t="shared" si="24"/>
        <v>0</v>
      </c>
      <c r="Q76" s="14">
        <v>0</v>
      </c>
      <c r="R76" s="14">
        <v>0</v>
      </c>
      <c r="S76" s="14">
        <f t="shared" si="25"/>
        <v>0</v>
      </c>
      <c r="T76" s="14"/>
      <c r="U76" s="14"/>
      <c r="V76" s="14">
        <f t="shared" si="44"/>
        <v>0</v>
      </c>
      <c r="W76" s="14">
        <v>1</v>
      </c>
      <c r="X76" s="14">
        <v>50</v>
      </c>
      <c r="Y76" s="14">
        <f t="shared" si="45"/>
        <v>50</v>
      </c>
      <c r="Z76" s="14">
        <v>1</v>
      </c>
      <c r="AA76" s="14">
        <v>65</v>
      </c>
      <c r="AB76" s="14">
        <f t="shared" si="46"/>
        <v>65</v>
      </c>
      <c r="AC76" s="14"/>
      <c r="AD76" s="15"/>
      <c r="AE76" s="14">
        <f t="shared" si="29"/>
        <v>0</v>
      </c>
      <c r="AF76" s="14"/>
      <c r="AG76" s="14"/>
      <c r="AH76" s="14">
        <f t="shared" si="47"/>
        <v>0</v>
      </c>
      <c r="AI76" s="14"/>
      <c r="AJ76" s="15"/>
      <c r="AK76" s="14">
        <f t="shared" si="31"/>
        <v>0</v>
      </c>
      <c r="AL76" s="14"/>
      <c r="AM76" s="15"/>
      <c r="AN76" s="14">
        <f t="shared" si="32"/>
        <v>0</v>
      </c>
      <c r="AO76" s="14"/>
      <c r="AP76" s="15"/>
      <c r="AQ76" s="14">
        <f t="shared" si="33"/>
        <v>0</v>
      </c>
      <c r="AR76" s="16">
        <f t="shared" si="34"/>
        <v>2</v>
      </c>
      <c r="AS76" s="16">
        <f t="shared" si="34"/>
        <v>115</v>
      </c>
      <c r="AT76" s="17">
        <f t="shared" si="35"/>
        <v>57.5</v>
      </c>
      <c r="AU76" s="11"/>
      <c r="AV76" s="11"/>
      <c r="AW76" s="11"/>
      <c r="AX76" s="11"/>
      <c r="AY76" s="11"/>
      <c r="AZ76" s="11"/>
      <c r="BA76" s="127">
        <f t="shared" si="49"/>
        <v>30</v>
      </c>
      <c r="BB76" s="11"/>
      <c r="BC76" s="11"/>
    </row>
    <row r="77" spans="1:55" x14ac:dyDescent="0.25">
      <c r="A77" s="20" t="s">
        <v>88</v>
      </c>
      <c r="B77" s="13">
        <v>1</v>
      </c>
      <c r="C77" s="13">
        <v>50</v>
      </c>
      <c r="D77" s="13">
        <f t="shared" si="20"/>
        <v>50</v>
      </c>
      <c r="E77" s="14">
        <v>0</v>
      </c>
      <c r="F77" s="14">
        <v>0</v>
      </c>
      <c r="G77" s="14">
        <f t="shared" si="21"/>
        <v>0</v>
      </c>
      <c r="H77" s="14">
        <v>0</v>
      </c>
      <c r="I77" s="14">
        <v>0</v>
      </c>
      <c r="J77" s="14">
        <f t="shared" si="22"/>
        <v>0</v>
      </c>
      <c r="K77" s="14">
        <v>1</v>
      </c>
      <c r="L77" s="14">
        <v>180</v>
      </c>
      <c r="M77" s="14">
        <f t="shared" si="23"/>
        <v>180</v>
      </c>
      <c r="N77" s="14"/>
      <c r="O77" s="14"/>
      <c r="P77" s="14">
        <f t="shared" si="24"/>
        <v>0</v>
      </c>
      <c r="Q77" s="14">
        <v>0</v>
      </c>
      <c r="R77" s="14">
        <v>0</v>
      </c>
      <c r="S77" s="14">
        <f t="shared" si="25"/>
        <v>0</v>
      </c>
      <c r="T77" s="14"/>
      <c r="U77" s="14"/>
      <c r="V77" s="14">
        <f t="shared" si="44"/>
        <v>0</v>
      </c>
      <c r="W77" s="14"/>
      <c r="X77" s="14"/>
      <c r="Y77" s="14">
        <f t="shared" si="45"/>
        <v>0</v>
      </c>
      <c r="Z77" s="14"/>
      <c r="AA77" s="14"/>
      <c r="AB77" s="14">
        <f t="shared" si="46"/>
        <v>0</v>
      </c>
      <c r="AC77" s="14"/>
      <c r="AD77" s="15"/>
      <c r="AE77" s="14">
        <f t="shared" si="29"/>
        <v>0</v>
      </c>
      <c r="AF77" s="14"/>
      <c r="AG77" s="14"/>
      <c r="AH77" s="14">
        <f t="shared" si="47"/>
        <v>0</v>
      </c>
      <c r="AI77" s="14"/>
      <c r="AJ77" s="15"/>
      <c r="AK77" s="14">
        <f t="shared" si="31"/>
        <v>0</v>
      </c>
      <c r="AL77" s="14"/>
      <c r="AM77" s="15"/>
      <c r="AN77" s="14">
        <f t="shared" si="32"/>
        <v>0</v>
      </c>
      <c r="AO77" s="14"/>
      <c r="AP77" s="15"/>
      <c r="AQ77" s="14">
        <f t="shared" si="33"/>
        <v>0</v>
      </c>
      <c r="AR77" s="16">
        <f t="shared" si="34"/>
        <v>1</v>
      </c>
      <c r="AS77" s="16">
        <f t="shared" si="34"/>
        <v>180</v>
      </c>
      <c r="AT77" s="17">
        <f t="shared" si="35"/>
        <v>180</v>
      </c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x14ac:dyDescent="0.25">
      <c r="A78" s="20" t="s">
        <v>89</v>
      </c>
      <c r="B78" s="13">
        <v>1</v>
      </c>
      <c r="C78" s="13">
        <v>325</v>
      </c>
      <c r="D78" s="13">
        <f t="shared" si="20"/>
        <v>325</v>
      </c>
      <c r="E78" s="14">
        <v>1</v>
      </c>
      <c r="F78" s="14">
        <v>325</v>
      </c>
      <c r="G78" s="14">
        <f t="shared" si="21"/>
        <v>325</v>
      </c>
      <c r="H78" s="14">
        <v>0</v>
      </c>
      <c r="I78" s="14">
        <v>0</v>
      </c>
      <c r="J78" s="14">
        <f t="shared" si="22"/>
        <v>0</v>
      </c>
      <c r="K78" s="14"/>
      <c r="L78" s="14"/>
      <c r="M78" s="14">
        <f t="shared" si="23"/>
        <v>0</v>
      </c>
      <c r="N78" s="14">
        <v>1</v>
      </c>
      <c r="O78" s="14">
        <v>325</v>
      </c>
      <c r="P78" s="14">
        <f t="shared" si="24"/>
        <v>325</v>
      </c>
      <c r="Q78" s="14">
        <v>0</v>
      </c>
      <c r="R78" s="14">
        <v>0</v>
      </c>
      <c r="S78" s="14">
        <f t="shared" si="25"/>
        <v>0</v>
      </c>
      <c r="T78" s="14"/>
      <c r="U78" s="14"/>
      <c r="V78" s="14">
        <f t="shared" si="44"/>
        <v>0</v>
      </c>
      <c r="W78" s="14">
        <v>1</v>
      </c>
      <c r="X78" s="14">
        <v>750</v>
      </c>
      <c r="Y78" s="14">
        <f t="shared" si="45"/>
        <v>750</v>
      </c>
      <c r="Z78" s="14"/>
      <c r="AA78" s="14"/>
      <c r="AB78" s="14">
        <f t="shared" si="46"/>
        <v>0</v>
      </c>
      <c r="AC78" s="14"/>
      <c r="AD78" s="15"/>
      <c r="AE78" s="14">
        <f t="shared" si="29"/>
        <v>0</v>
      </c>
      <c r="AF78" s="14">
        <v>1</v>
      </c>
      <c r="AG78" s="14">
        <v>650</v>
      </c>
      <c r="AH78" s="14">
        <f t="shared" si="47"/>
        <v>650</v>
      </c>
      <c r="AI78" s="14"/>
      <c r="AJ78" s="15"/>
      <c r="AK78" s="14">
        <f t="shared" si="31"/>
        <v>0</v>
      </c>
      <c r="AL78" s="14"/>
      <c r="AM78" s="15"/>
      <c r="AN78" s="14">
        <f t="shared" si="32"/>
        <v>0</v>
      </c>
      <c r="AO78" s="14"/>
      <c r="AP78" s="15"/>
      <c r="AQ78" s="14">
        <f t="shared" si="33"/>
        <v>0</v>
      </c>
      <c r="AR78" s="16">
        <f t="shared" si="34"/>
        <v>3</v>
      </c>
      <c r="AS78" s="16">
        <f t="shared" si="34"/>
        <v>1725</v>
      </c>
      <c r="AT78" s="17">
        <f t="shared" si="35"/>
        <v>575</v>
      </c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x14ac:dyDescent="0.25">
      <c r="A79" s="20" t="s">
        <v>90</v>
      </c>
      <c r="B79" s="13">
        <v>2</v>
      </c>
      <c r="C79" s="13">
        <v>200</v>
      </c>
      <c r="D79" s="13">
        <f t="shared" si="20"/>
        <v>100</v>
      </c>
      <c r="E79" s="14">
        <v>0</v>
      </c>
      <c r="F79" s="14">
        <v>0</v>
      </c>
      <c r="G79" s="14">
        <f t="shared" si="21"/>
        <v>0</v>
      </c>
      <c r="H79" s="14">
        <v>0</v>
      </c>
      <c r="I79" s="14">
        <v>0</v>
      </c>
      <c r="J79" s="14">
        <f t="shared" si="22"/>
        <v>0</v>
      </c>
      <c r="K79" s="14"/>
      <c r="L79" s="14"/>
      <c r="M79" s="14">
        <f t="shared" si="23"/>
        <v>0</v>
      </c>
      <c r="N79" s="14"/>
      <c r="O79" s="14"/>
      <c r="P79" s="14">
        <f t="shared" si="24"/>
        <v>0</v>
      </c>
      <c r="Q79" s="14">
        <v>0</v>
      </c>
      <c r="R79" s="14">
        <v>0</v>
      </c>
      <c r="S79" s="14">
        <f t="shared" si="25"/>
        <v>0</v>
      </c>
      <c r="T79" s="14"/>
      <c r="U79" s="14"/>
      <c r="V79" s="14">
        <f t="shared" si="44"/>
        <v>0</v>
      </c>
      <c r="W79" s="14"/>
      <c r="X79" s="14"/>
      <c r="Y79" s="14">
        <f t="shared" si="45"/>
        <v>0</v>
      </c>
      <c r="Z79" s="14">
        <v>1</v>
      </c>
      <c r="AA79" s="14">
        <v>65</v>
      </c>
      <c r="AB79" s="14">
        <f t="shared" si="46"/>
        <v>65</v>
      </c>
      <c r="AC79" s="14"/>
      <c r="AD79" s="15"/>
      <c r="AE79" s="14">
        <f t="shared" si="29"/>
        <v>0</v>
      </c>
      <c r="AF79" s="14"/>
      <c r="AG79" s="14"/>
      <c r="AH79" s="14">
        <f t="shared" si="47"/>
        <v>0</v>
      </c>
      <c r="AI79" s="14"/>
      <c r="AJ79" s="15"/>
      <c r="AK79" s="14">
        <f t="shared" si="31"/>
        <v>0</v>
      </c>
      <c r="AL79" s="14"/>
      <c r="AM79" s="15"/>
      <c r="AN79" s="14">
        <f t="shared" si="32"/>
        <v>0</v>
      </c>
      <c r="AO79" s="14"/>
      <c r="AP79" s="15"/>
      <c r="AQ79" s="14">
        <f t="shared" si="33"/>
        <v>0</v>
      </c>
      <c r="AR79" s="16">
        <f t="shared" si="34"/>
        <v>1</v>
      </c>
      <c r="AS79" s="16">
        <f t="shared" si="34"/>
        <v>65</v>
      </c>
      <c r="AT79" s="17">
        <f t="shared" si="35"/>
        <v>65</v>
      </c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x14ac:dyDescent="0.25">
      <c r="A80" s="20" t="s">
        <v>21</v>
      </c>
      <c r="B80" s="13">
        <v>0</v>
      </c>
      <c r="C80" s="13">
        <v>0</v>
      </c>
      <c r="D80" s="13">
        <f t="shared" si="20"/>
        <v>0</v>
      </c>
      <c r="E80" s="14">
        <v>0</v>
      </c>
      <c r="F80" s="14">
        <v>0</v>
      </c>
      <c r="G80" s="14">
        <f t="shared" si="21"/>
        <v>0</v>
      </c>
      <c r="H80" s="14">
        <v>1</v>
      </c>
      <c r="I80" s="14">
        <v>35</v>
      </c>
      <c r="J80" s="14">
        <f t="shared" si="22"/>
        <v>35</v>
      </c>
      <c r="K80" s="14"/>
      <c r="L80" s="14"/>
      <c r="M80" s="14">
        <f t="shared" si="23"/>
        <v>0</v>
      </c>
      <c r="N80" s="14"/>
      <c r="O80" s="14"/>
      <c r="P80" s="14">
        <f t="shared" si="24"/>
        <v>0</v>
      </c>
      <c r="Q80" s="14">
        <v>0</v>
      </c>
      <c r="R80" s="14">
        <v>0</v>
      </c>
      <c r="S80" s="14">
        <f t="shared" si="25"/>
        <v>0</v>
      </c>
      <c r="T80" s="14"/>
      <c r="U80" s="14"/>
      <c r="V80" s="14">
        <f t="shared" si="44"/>
        <v>0</v>
      </c>
      <c r="W80" s="14"/>
      <c r="X80" s="14"/>
      <c r="Y80" s="14">
        <f t="shared" si="45"/>
        <v>0</v>
      </c>
      <c r="Z80" s="14"/>
      <c r="AA80" s="14"/>
      <c r="AB80" s="14">
        <f t="shared" si="46"/>
        <v>0</v>
      </c>
      <c r="AC80" s="14"/>
      <c r="AD80" s="15"/>
      <c r="AE80" s="14">
        <f t="shared" si="29"/>
        <v>0</v>
      </c>
      <c r="AF80" s="14"/>
      <c r="AG80" s="14"/>
      <c r="AH80" s="14">
        <f t="shared" si="47"/>
        <v>0</v>
      </c>
      <c r="AI80" s="14"/>
      <c r="AJ80" s="15"/>
      <c r="AK80" s="14">
        <f t="shared" si="31"/>
        <v>0</v>
      </c>
      <c r="AL80" s="14"/>
      <c r="AM80" s="15"/>
      <c r="AN80" s="14">
        <f t="shared" si="32"/>
        <v>0</v>
      </c>
      <c r="AO80" s="14"/>
      <c r="AP80" s="15"/>
      <c r="AQ80" s="14">
        <f t="shared" si="33"/>
        <v>0</v>
      </c>
      <c r="AR80" s="16">
        <f t="shared" si="34"/>
        <v>1</v>
      </c>
      <c r="AS80" s="16">
        <f t="shared" si="34"/>
        <v>35</v>
      </c>
      <c r="AT80" s="17">
        <f t="shared" si="35"/>
        <v>35</v>
      </c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x14ac:dyDescent="0.25">
      <c r="A81" s="20" t="s">
        <v>23</v>
      </c>
      <c r="B81" s="13">
        <v>12</v>
      </c>
      <c r="C81" s="13">
        <v>4375</v>
      </c>
      <c r="D81" s="13">
        <f t="shared" si="20"/>
        <v>364.58333333333331</v>
      </c>
      <c r="E81" s="14">
        <v>3</v>
      </c>
      <c r="F81" s="14">
        <v>500</v>
      </c>
      <c r="G81" s="14">
        <f t="shared" si="21"/>
        <v>166.66666666666666</v>
      </c>
      <c r="H81" s="14">
        <v>2</v>
      </c>
      <c r="I81" s="14">
        <v>650</v>
      </c>
      <c r="J81" s="14">
        <f t="shared" si="22"/>
        <v>325</v>
      </c>
      <c r="K81" s="14"/>
      <c r="L81" s="14"/>
      <c r="M81" s="14">
        <f t="shared" si="23"/>
        <v>0</v>
      </c>
      <c r="N81" s="14"/>
      <c r="O81" s="14"/>
      <c r="P81" s="14">
        <f t="shared" si="24"/>
        <v>0</v>
      </c>
      <c r="Q81" s="14">
        <v>1</v>
      </c>
      <c r="R81" s="14">
        <v>90</v>
      </c>
      <c r="S81" s="14">
        <f t="shared" si="25"/>
        <v>90</v>
      </c>
      <c r="T81" s="14">
        <v>1</v>
      </c>
      <c r="U81" s="14">
        <v>600</v>
      </c>
      <c r="V81" s="14">
        <f t="shared" si="44"/>
        <v>600</v>
      </c>
      <c r="W81" s="14"/>
      <c r="X81" s="14"/>
      <c r="Y81" s="14">
        <f t="shared" si="45"/>
        <v>0</v>
      </c>
      <c r="Z81" s="14"/>
      <c r="AA81" s="14"/>
      <c r="AB81" s="14">
        <f t="shared" si="46"/>
        <v>0</v>
      </c>
      <c r="AC81" s="14"/>
      <c r="AD81" s="15"/>
      <c r="AE81" s="14">
        <f t="shared" si="29"/>
        <v>0</v>
      </c>
      <c r="AF81" s="14"/>
      <c r="AG81" s="14"/>
      <c r="AH81" s="14">
        <f t="shared" si="47"/>
        <v>0</v>
      </c>
      <c r="AI81" s="14"/>
      <c r="AJ81" s="15"/>
      <c r="AK81" s="14">
        <f t="shared" si="31"/>
        <v>0</v>
      </c>
      <c r="AL81" s="14"/>
      <c r="AM81" s="15"/>
      <c r="AN81" s="14">
        <f t="shared" si="32"/>
        <v>0</v>
      </c>
      <c r="AO81" s="14"/>
      <c r="AP81" s="15"/>
      <c r="AQ81" s="14">
        <f t="shared" si="33"/>
        <v>0</v>
      </c>
      <c r="AR81" s="16">
        <f t="shared" si="34"/>
        <v>4</v>
      </c>
      <c r="AS81" s="16">
        <f t="shared" si="34"/>
        <v>1340</v>
      </c>
      <c r="AT81" s="17">
        <f t="shared" si="35"/>
        <v>335</v>
      </c>
      <c r="AU81" s="11"/>
      <c r="AV81" s="11"/>
      <c r="AW81" s="11"/>
      <c r="AX81" s="11"/>
      <c r="AY81" s="131"/>
      <c r="AZ81" s="11"/>
      <c r="BA81" s="11"/>
      <c r="BB81" s="11"/>
      <c r="BC81" s="11"/>
    </row>
    <row r="82" spans="1:55" x14ac:dyDescent="0.25">
      <c r="A82" s="20" t="s">
        <v>24</v>
      </c>
      <c r="B82" s="13">
        <v>10</v>
      </c>
      <c r="C82" s="13">
        <v>5085</v>
      </c>
      <c r="D82" s="13">
        <f t="shared" si="20"/>
        <v>508.5</v>
      </c>
      <c r="E82" s="14">
        <v>2</v>
      </c>
      <c r="F82" s="14">
        <v>575</v>
      </c>
      <c r="G82" s="14">
        <f t="shared" si="21"/>
        <v>287.5</v>
      </c>
      <c r="H82" s="14">
        <v>0</v>
      </c>
      <c r="I82" s="14">
        <v>0</v>
      </c>
      <c r="J82" s="14">
        <f t="shared" si="22"/>
        <v>0</v>
      </c>
      <c r="K82" s="14">
        <v>1</v>
      </c>
      <c r="L82" s="14">
        <v>300</v>
      </c>
      <c r="M82" s="14">
        <f t="shared" si="23"/>
        <v>300</v>
      </c>
      <c r="N82" s="14"/>
      <c r="O82" s="14"/>
      <c r="P82" s="14">
        <f t="shared" si="24"/>
        <v>0</v>
      </c>
      <c r="Q82" s="14">
        <v>0</v>
      </c>
      <c r="R82" s="14">
        <v>0</v>
      </c>
      <c r="S82" s="14">
        <f t="shared" si="25"/>
        <v>0</v>
      </c>
      <c r="T82" s="14"/>
      <c r="U82" s="14"/>
      <c r="V82" s="14">
        <f t="shared" si="44"/>
        <v>0</v>
      </c>
      <c r="W82" s="14">
        <v>3</v>
      </c>
      <c r="X82" s="14">
        <v>2625</v>
      </c>
      <c r="Y82" s="14">
        <f t="shared" si="45"/>
        <v>875</v>
      </c>
      <c r="Z82" s="14">
        <v>1</v>
      </c>
      <c r="AA82" s="14">
        <v>900</v>
      </c>
      <c r="AB82" s="14">
        <f t="shared" si="46"/>
        <v>900</v>
      </c>
      <c r="AC82" s="14">
        <v>4</v>
      </c>
      <c r="AD82" s="15">
        <f>2439+1000</f>
        <v>3439</v>
      </c>
      <c r="AE82" s="14">
        <f t="shared" si="29"/>
        <v>859.75</v>
      </c>
      <c r="AF82" s="14">
        <v>5</v>
      </c>
      <c r="AG82" s="14">
        <f>813+3360</f>
        <v>4173</v>
      </c>
      <c r="AH82" s="14">
        <f t="shared" si="47"/>
        <v>834.6</v>
      </c>
      <c r="AI82" s="14"/>
      <c r="AJ82" s="15"/>
      <c r="AK82" s="14">
        <f t="shared" si="31"/>
        <v>0</v>
      </c>
      <c r="AL82" s="14"/>
      <c r="AM82" s="15"/>
      <c r="AN82" s="14">
        <f t="shared" si="32"/>
        <v>0</v>
      </c>
      <c r="AO82" s="14"/>
      <c r="AP82" s="15"/>
      <c r="AQ82" s="14">
        <f t="shared" si="33"/>
        <v>0</v>
      </c>
      <c r="AR82" s="16">
        <f t="shared" si="34"/>
        <v>14</v>
      </c>
      <c r="AS82" s="16">
        <f t="shared" si="34"/>
        <v>11437</v>
      </c>
      <c r="AT82" s="17">
        <f t="shared" si="35"/>
        <v>816.92857142857144</v>
      </c>
      <c r="AU82" s="11"/>
      <c r="AV82" s="11"/>
      <c r="AW82" s="11"/>
      <c r="AX82" s="11"/>
      <c r="AY82" s="11"/>
      <c r="AZ82" s="11"/>
      <c r="BA82" s="127">
        <f>(AB82-Y82)/Y82*100</f>
        <v>2.8571428571428572</v>
      </c>
      <c r="BB82" s="127">
        <f>(AE82-AB82)/AB82*100</f>
        <v>-4.4722222222222214</v>
      </c>
      <c r="BC82" s="127">
        <f>(AH82-AE82)/AE82*100</f>
        <v>-2.9252689735388171</v>
      </c>
    </row>
    <row r="83" spans="1:55" x14ac:dyDescent="0.25">
      <c r="A83" s="20" t="s">
        <v>91</v>
      </c>
      <c r="B83" s="13">
        <v>1</v>
      </c>
      <c r="C83" s="13">
        <v>1150</v>
      </c>
      <c r="D83" s="13">
        <f t="shared" si="20"/>
        <v>1150</v>
      </c>
      <c r="E83" s="14">
        <v>1</v>
      </c>
      <c r="F83" s="14">
        <v>1150</v>
      </c>
      <c r="G83" s="14">
        <f t="shared" si="21"/>
        <v>1150</v>
      </c>
      <c r="H83" s="14">
        <v>0</v>
      </c>
      <c r="I83" s="14">
        <v>0</v>
      </c>
      <c r="J83" s="14">
        <f>IF(I83,I83/H83,0)</f>
        <v>0</v>
      </c>
      <c r="K83" s="14"/>
      <c r="L83" s="14"/>
      <c r="M83" s="14">
        <f>IF(L83,L83/K83,0)</f>
        <v>0</v>
      </c>
      <c r="N83" s="14"/>
      <c r="O83" s="14"/>
      <c r="P83" s="14">
        <f>IF(O83,O83/N83,0)</f>
        <v>0</v>
      </c>
      <c r="Q83" s="14">
        <v>0</v>
      </c>
      <c r="R83" s="14">
        <v>0</v>
      </c>
      <c r="S83" s="14">
        <f>IF(R83,R83/Q83,0)</f>
        <v>0</v>
      </c>
      <c r="T83" s="14"/>
      <c r="U83" s="14"/>
      <c r="V83" s="14">
        <f>IF(U83,U83/T83,0)</f>
        <v>0</v>
      </c>
      <c r="W83" s="14"/>
      <c r="X83" s="14"/>
      <c r="Y83" s="14">
        <f>IF(X83,X83/W83,0)</f>
        <v>0</v>
      </c>
      <c r="Z83" s="14"/>
      <c r="AA83" s="14"/>
      <c r="AB83" s="14">
        <f>IF(AA83,AA83/Z83,0)</f>
        <v>0</v>
      </c>
      <c r="AC83" s="14"/>
      <c r="AD83" s="15"/>
      <c r="AE83" s="14">
        <f t="shared" si="29"/>
        <v>0</v>
      </c>
      <c r="AF83" s="14"/>
      <c r="AG83" s="14"/>
      <c r="AH83" s="14">
        <f>IF(AG83,AG83/AF83,0)</f>
        <v>0</v>
      </c>
      <c r="AI83" s="14"/>
      <c r="AJ83" s="15"/>
      <c r="AK83" s="14">
        <f t="shared" si="31"/>
        <v>0</v>
      </c>
      <c r="AL83" s="14"/>
      <c r="AM83" s="15"/>
      <c r="AN83" s="14">
        <f t="shared" si="32"/>
        <v>0</v>
      </c>
      <c r="AO83" s="14"/>
      <c r="AP83" s="15"/>
      <c r="AQ83" s="14">
        <f t="shared" si="33"/>
        <v>0</v>
      </c>
      <c r="AR83" s="16">
        <f t="shared" si="34"/>
        <v>0</v>
      </c>
      <c r="AS83" s="16">
        <f t="shared" si="34"/>
        <v>0</v>
      </c>
      <c r="AT83" s="17">
        <f t="shared" si="35"/>
        <v>0</v>
      </c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x14ac:dyDescent="0.25">
      <c r="A84" s="20" t="s">
        <v>25</v>
      </c>
      <c r="B84" s="13">
        <v>12</v>
      </c>
      <c r="C84" s="13">
        <v>565</v>
      </c>
      <c r="D84" s="13">
        <f t="shared" si="20"/>
        <v>47.083333333333336</v>
      </c>
      <c r="E84" s="14">
        <v>4</v>
      </c>
      <c r="F84" s="14">
        <v>300</v>
      </c>
      <c r="G84" s="14">
        <f t="shared" si="21"/>
        <v>75</v>
      </c>
      <c r="H84" s="14">
        <v>8</v>
      </c>
      <c r="I84" s="14">
        <v>400</v>
      </c>
      <c r="J84" s="14">
        <f t="shared" si="22"/>
        <v>50</v>
      </c>
      <c r="K84" s="14">
        <v>4</v>
      </c>
      <c r="L84" s="14">
        <v>100</v>
      </c>
      <c r="M84" s="14">
        <f t="shared" si="23"/>
        <v>25</v>
      </c>
      <c r="N84" s="14">
        <v>3</v>
      </c>
      <c r="O84" s="14">
        <v>150</v>
      </c>
      <c r="P84" s="14">
        <f t="shared" si="24"/>
        <v>50</v>
      </c>
      <c r="Q84" s="14">
        <v>0</v>
      </c>
      <c r="R84" s="14">
        <v>0</v>
      </c>
      <c r="S84" s="14">
        <f t="shared" si="25"/>
        <v>0</v>
      </c>
      <c r="T84" s="14">
        <v>3</v>
      </c>
      <c r="U84" s="14">
        <v>300</v>
      </c>
      <c r="V84" s="14">
        <f t="shared" si="44"/>
        <v>100</v>
      </c>
      <c r="W84" s="14">
        <v>2</v>
      </c>
      <c r="X84" s="14">
        <v>150</v>
      </c>
      <c r="Y84" s="14">
        <f t="shared" si="45"/>
        <v>75</v>
      </c>
      <c r="Z84" s="14">
        <v>2</v>
      </c>
      <c r="AA84" s="14">
        <v>50</v>
      </c>
      <c r="AB84" s="14">
        <f t="shared" si="46"/>
        <v>25</v>
      </c>
      <c r="AC84" s="14">
        <v>2</v>
      </c>
      <c r="AD84" s="15">
        <v>200</v>
      </c>
      <c r="AE84" s="14">
        <f t="shared" si="29"/>
        <v>100</v>
      </c>
      <c r="AF84" s="14">
        <v>2</v>
      </c>
      <c r="AG84" s="14">
        <v>200</v>
      </c>
      <c r="AH84" s="14">
        <f t="shared" si="47"/>
        <v>100</v>
      </c>
      <c r="AI84" s="14"/>
      <c r="AJ84" s="15"/>
      <c r="AK84" s="14">
        <f t="shared" si="31"/>
        <v>0</v>
      </c>
      <c r="AL84" s="14"/>
      <c r="AM84" s="15"/>
      <c r="AN84" s="14">
        <f t="shared" si="32"/>
        <v>0</v>
      </c>
      <c r="AO84" s="14"/>
      <c r="AP84" s="15"/>
      <c r="AQ84" s="14">
        <f t="shared" si="33"/>
        <v>0</v>
      </c>
      <c r="AR84" s="16">
        <f t="shared" si="34"/>
        <v>26</v>
      </c>
      <c r="AS84" s="16">
        <f t="shared" si="34"/>
        <v>1550</v>
      </c>
      <c r="AT84" s="17">
        <f t="shared" si="35"/>
        <v>59.615384615384613</v>
      </c>
      <c r="AU84" s="11"/>
      <c r="AV84" s="127">
        <f>(M84-J84)/J84*100</f>
        <v>-50</v>
      </c>
      <c r="AW84" s="128">
        <f>(P84-M84)/M84*100</f>
        <v>100</v>
      </c>
      <c r="AX84" s="11"/>
      <c r="AY84" s="11"/>
      <c r="AZ84" s="127">
        <f>(Y84-V84)/V84*100</f>
        <v>-25</v>
      </c>
      <c r="BA84" s="127">
        <f>(AB84-Y84)/Y84*100</f>
        <v>-66.666666666666657</v>
      </c>
      <c r="BB84" s="131"/>
      <c r="BC84" s="127"/>
    </row>
    <row r="85" spans="1:55" x14ac:dyDescent="0.25">
      <c r="A85" s="20" t="s">
        <v>26</v>
      </c>
      <c r="B85" s="13">
        <v>1</v>
      </c>
      <c r="C85" s="13">
        <v>10</v>
      </c>
      <c r="D85" s="13">
        <f t="shared" si="20"/>
        <v>10</v>
      </c>
      <c r="E85" s="14">
        <v>0</v>
      </c>
      <c r="F85" s="14">
        <v>0</v>
      </c>
      <c r="G85" s="14">
        <f t="shared" si="21"/>
        <v>0</v>
      </c>
      <c r="H85" s="14">
        <v>0</v>
      </c>
      <c r="I85" s="14">
        <v>0</v>
      </c>
      <c r="J85" s="14">
        <f t="shared" si="22"/>
        <v>0</v>
      </c>
      <c r="K85" s="14"/>
      <c r="L85" s="14"/>
      <c r="M85" s="14">
        <f t="shared" si="23"/>
        <v>0</v>
      </c>
      <c r="N85" s="14"/>
      <c r="O85" s="14"/>
      <c r="P85" s="14">
        <f t="shared" si="24"/>
        <v>0</v>
      </c>
      <c r="Q85" s="14">
        <v>0</v>
      </c>
      <c r="R85" s="14">
        <v>0</v>
      </c>
      <c r="S85" s="14">
        <f t="shared" si="25"/>
        <v>0</v>
      </c>
      <c r="T85" s="14"/>
      <c r="U85" s="14"/>
      <c r="V85" s="14">
        <f t="shared" si="44"/>
        <v>0</v>
      </c>
      <c r="W85" s="14"/>
      <c r="X85" s="14"/>
      <c r="Y85" s="14">
        <f t="shared" si="45"/>
        <v>0</v>
      </c>
      <c r="Z85" s="14"/>
      <c r="AA85" s="14"/>
      <c r="AB85" s="14">
        <f t="shared" si="46"/>
        <v>0</v>
      </c>
      <c r="AC85" s="14"/>
      <c r="AD85" s="15"/>
      <c r="AE85" s="14">
        <f t="shared" si="29"/>
        <v>0</v>
      </c>
      <c r="AF85" s="14"/>
      <c r="AG85" s="14"/>
      <c r="AH85" s="14">
        <f t="shared" si="47"/>
        <v>0</v>
      </c>
      <c r="AI85" s="14"/>
      <c r="AJ85" s="15"/>
      <c r="AK85" s="14">
        <f t="shared" si="31"/>
        <v>0</v>
      </c>
      <c r="AL85" s="14"/>
      <c r="AM85" s="15"/>
      <c r="AN85" s="14">
        <f t="shared" si="32"/>
        <v>0</v>
      </c>
      <c r="AO85" s="14"/>
      <c r="AP85" s="15"/>
      <c r="AQ85" s="14">
        <f t="shared" si="33"/>
        <v>0</v>
      </c>
      <c r="AR85" s="16">
        <f t="shared" si="34"/>
        <v>0</v>
      </c>
      <c r="AS85" s="16">
        <f t="shared" si="34"/>
        <v>0</v>
      </c>
      <c r="AT85" s="17">
        <f t="shared" si="35"/>
        <v>0</v>
      </c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x14ac:dyDescent="0.25">
      <c r="A86" s="20" t="s">
        <v>27</v>
      </c>
      <c r="B86" s="13">
        <v>0</v>
      </c>
      <c r="C86" s="13">
        <v>0</v>
      </c>
      <c r="D86" s="13">
        <f t="shared" si="20"/>
        <v>0</v>
      </c>
      <c r="E86" s="14">
        <v>0</v>
      </c>
      <c r="F86" s="14">
        <v>0</v>
      </c>
      <c r="G86" s="14">
        <f t="shared" si="21"/>
        <v>0</v>
      </c>
      <c r="H86" s="14">
        <v>0</v>
      </c>
      <c r="I86" s="14">
        <v>0</v>
      </c>
      <c r="J86" s="14">
        <f t="shared" si="22"/>
        <v>0</v>
      </c>
      <c r="K86" s="14"/>
      <c r="L86" s="14"/>
      <c r="M86" s="14">
        <f t="shared" si="23"/>
        <v>0</v>
      </c>
      <c r="N86" s="14"/>
      <c r="O86" s="14"/>
      <c r="P86" s="14">
        <f t="shared" si="24"/>
        <v>0</v>
      </c>
      <c r="Q86" s="14">
        <v>0</v>
      </c>
      <c r="R86" s="14">
        <v>0</v>
      </c>
      <c r="S86" s="14">
        <f t="shared" si="25"/>
        <v>0</v>
      </c>
      <c r="T86" s="14"/>
      <c r="U86" s="14"/>
      <c r="V86" s="14">
        <f t="shared" si="44"/>
        <v>0</v>
      </c>
      <c r="W86" s="14"/>
      <c r="X86" s="14"/>
      <c r="Y86" s="14">
        <f t="shared" si="45"/>
        <v>0</v>
      </c>
      <c r="Z86" s="14"/>
      <c r="AA86" s="14"/>
      <c r="AB86" s="14">
        <f t="shared" si="46"/>
        <v>0</v>
      </c>
      <c r="AC86" s="14"/>
      <c r="AD86" s="15"/>
      <c r="AE86" s="14">
        <f t="shared" si="29"/>
        <v>0</v>
      </c>
      <c r="AF86" s="14"/>
      <c r="AG86" s="14"/>
      <c r="AH86" s="14">
        <f t="shared" si="47"/>
        <v>0</v>
      </c>
      <c r="AI86" s="14"/>
      <c r="AJ86" s="15"/>
      <c r="AK86" s="14">
        <f t="shared" si="31"/>
        <v>0</v>
      </c>
      <c r="AL86" s="14"/>
      <c r="AM86" s="15"/>
      <c r="AN86" s="14">
        <f t="shared" si="32"/>
        <v>0</v>
      </c>
      <c r="AO86" s="14"/>
      <c r="AP86" s="15"/>
      <c r="AQ86" s="14">
        <f t="shared" si="33"/>
        <v>0</v>
      </c>
      <c r="AR86" s="16">
        <f t="shared" si="34"/>
        <v>0</v>
      </c>
      <c r="AS86" s="16">
        <f t="shared" si="34"/>
        <v>0</v>
      </c>
      <c r="AT86" s="17">
        <f t="shared" si="35"/>
        <v>0</v>
      </c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x14ac:dyDescent="0.25">
      <c r="A87" s="20" t="s">
        <v>92</v>
      </c>
      <c r="B87" s="13">
        <v>3</v>
      </c>
      <c r="C87" s="13">
        <v>670</v>
      </c>
      <c r="D87" s="13">
        <f t="shared" si="20"/>
        <v>223.33333333333334</v>
      </c>
      <c r="E87" s="14">
        <v>2</v>
      </c>
      <c r="F87" s="14">
        <v>510</v>
      </c>
      <c r="G87" s="14">
        <f t="shared" si="21"/>
        <v>255</v>
      </c>
      <c r="H87" s="14">
        <v>0</v>
      </c>
      <c r="I87" s="14">
        <v>0</v>
      </c>
      <c r="J87" s="14">
        <f t="shared" si="22"/>
        <v>0</v>
      </c>
      <c r="K87" s="14"/>
      <c r="L87" s="14"/>
      <c r="M87" s="14">
        <f t="shared" si="23"/>
        <v>0</v>
      </c>
      <c r="N87" s="14"/>
      <c r="O87" s="14"/>
      <c r="P87" s="14">
        <f t="shared" si="24"/>
        <v>0</v>
      </c>
      <c r="Q87" s="14">
        <v>0</v>
      </c>
      <c r="R87" s="14">
        <v>0</v>
      </c>
      <c r="S87" s="14">
        <f t="shared" si="25"/>
        <v>0</v>
      </c>
      <c r="T87" s="14"/>
      <c r="U87" s="14"/>
      <c r="V87" s="14">
        <f t="shared" si="44"/>
        <v>0</v>
      </c>
      <c r="W87" s="14"/>
      <c r="X87" s="14"/>
      <c r="Y87" s="14">
        <f t="shared" si="45"/>
        <v>0</v>
      </c>
      <c r="Z87" s="14"/>
      <c r="AA87" s="14"/>
      <c r="AB87" s="14">
        <f t="shared" si="46"/>
        <v>0</v>
      </c>
      <c r="AC87" s="14"/>
      <c r="AD87" s="15"/>
      <c r="AE87" s="14">
        <f t="shared" si="29"/>
        <v>0</v>
      </c>
      <c r="AF87" s="14"/>
      <c r="AG87" s="14"/>
      <c r="AH87" s="14">
        <f t="shared" si="47"/>
        <v>0</v>
      </c>
      <c r="AI87" s="14"/>
      <c r="AJ87" s="15"/>
      <c r="AK87" s="14">
        <f t="shared" si="31"/>
        <v>0</v>
      </c>
      <c r="AL87" s="14"/>
      <c r="AM87" s="15"/>
      <c r="AN87" s="14">
        <f t="shared" si="32"/>
        <v>0</v>
      </c>
      <c r="AO87" s="14"/>
      <c r="AP87" s="15"/>
      <c r="AQ87" s="14">
        <f t="shared" si="33"/>
        <v>0</v>
      </c>
      <c r="AR87" s="16">
        <f t="shared" si="34"/>
        <v>0</v>
      </c>
      <c r="AS87" s="16">
        <f t="shared" si="34"/>
        <v>0</v>
      </c>
      <c r="AT87" s="17">
        <f t="shared" si="35"/>
        <v>0</v>
      </c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x14ac:dyDescent="0.25">
      <c r="A88" s="20" t="s">
        <v>93</v>
      </c>
      <c r="B88" s="13">
        <v>1</v>
      </c>
      <c r="C88" s="13">
        <v>200</v>
      </c>
      <c r="D88" s="13">
        <f t="shared" si="20"/>
        <v>200</v>
      </c>
      <c r="E88" s="14">
        <v>0</v>
      </c>
      <c r="F88" s="14">
        <v>0</v>
      </c>
      <c r="G88" s="14">
        <f t="shared" si="21"/>
        <v>0</v>
      </c>
      <c r="H88" s="14">
        <v>0</v>
      </c>
      <c r="I88" s="14">
        <v>0</v>
      </c>
      <c r="J88" s="14">
        <f t="shared" si="22"/>
        <v>0</v>
      </c>
      <c r="K88" s="14"/>
      <c r="L88" s="14"/>
      <c r="M88" s="14">
        <f t="shared" si="23"/>
        <v>0</v>
      </c>
      <c r="N88" s="14"/>
      <c r="O88" s="14"/>
      <c r="P88" s="14">
        <f t="shared" si="24"/>
        <v>0</v>
      </c>
      <c r="Q88" s="14">
        <v>0</v>
      </c>
      <c r="R88" s="14">
        <v>0</v>
      </c>
      <c r="S88" s="14">
        <f t="shared" si="25"/>
        <v>0</v>
      </c>
      <c r="T88" s="14"/>
      <c r="U88" s="14"/>
      <c r="V88" s="14">
        <f t="shared" si="44"/>
        <v>0</v>
      </c>
      <c r="W88" s="14"/>
      <c r="X88" s="14"/>
      <c r="Y88" s="14">
        <f t="shared" si="45"/>
        <v>0</v>
      </c>
      <c r="Z88" s="14"/>
      <c r="AA88" s="14"/>
      <c r="AB88" s="14">
        <f t="shared" si="46"/>
        <v>0</v>
      </c>
      <c r="AC88" s="14"/>
      <c r="AD88" s="15"/>
      <c r="AE88" s="14">
        <f t="shared" si="29"/>
        <v>0</v>
      </c>
      <c r="AF88" s="14"/>
      <c r="AG88" s="14"/>
      <c r="AH88" s="14">
        <f t="shared" si="47"/>
        <v>0</v>
      </c>
      <c r="AI88" s="14"/>
      <c r="AJ88" s="15"/>
      <c r="AK88" s="14">
        <f t="shared" si="31"/>
        <v>0</v>
      </c>
      <c r="AL88" s="14"/>
      <c r="AM88" s="15"/>
      <c r="AN88" s="14">
        <f t="shared" si="32"/>
        <v>0</v>
      </c>
      <c r="AO88" s="14"/>
      <c r="AP88" s="15"/>
      <c r="AQ88" s="14">
        <f t="shared" si="33"/>
        <v>0</v>
      </c>
      <c r="AR88" s="16">
        <f t="shared" si="34"/>
        <v>0</v>
      </c>
      <c r="AS88" s="16">
        <f t="shared" si="34"/>
        <v>0</v>
      </c>
      <c r="AT88" s="17">
        <f t="shared" si="35"/>
        <v>0</v>
      </c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x14ac:dyDescent="0.25">
      <c r="A89" s="20" t="s">
        <v>94</v>
      </c>
      <c r="B89" s="13">
        <v>0</v>
      </c>
      <c r="C89" s="13">
        <v>0</v>
      </c>
      <c r="D89" s="13">
        <f t="shared" si="20"/>
        <v>0</v>
      </c>
      <c r="E89" s="14">
        <v>0</v>
      </c>
      <c r="F89" s="14">
        <v>0</v>
      </c>
      <c r="G89" s="14">
        <f t="shared" si="21"/>
        <v>0</v>
      </c>
      <c r="H89" s="14">
        <v>1</v>
      </c>
      <c r="I89" s="14">
        <v>850</v>
      </c>
      <c r="J89" s="14">
        <f t="shared" si="22"/>
        <v>850</v>
      </c>
      <c r="K89" s="14"/>
      <c r="L89" s="14"/>
      <c r="M89" s="14">
        <f t="shared" si="23"/>
        <v>0</v>
      </c>
      <c r="N89" s="14"/>
      <c r="O89" s="14"/>
      <c r="P89" s="14">
        <f t="shared" si="24"/>
        <v>0</v>
      </c>
      <c r="Q89" s="14">
        <v>0</v>
      </c>
      <c r="R89" s="14">
        <v>0</v>
      </c>
      <c r="S89" s="14">
        <f t="shared" si="25"/>
        <v>0</v>
      </c>
      <c r="T89" s="14"/>
      <c r="U89" s="14"/>
      <c r="V89" s="14">
        <f t="shared" si="44"/>
        <v>0</v>
      </c>
      <c r="W89" s="14"/>
      <c r="X89" s="14"/>
      <c r="Y89" s="14">
        <f t="shared" si="45"/>
        <v>0</v>
      </c>
      <c r="Z89" s="14"/>
      <c r="AA89" s="14"/>
      <c r="AB89" s="14">
        <f t="shared" si="46"/>
        <v>0</v>
      </c>
      <c r="AC89" s="14"/>
      <c r="AD89" s="15"/>
      <c r="AE89" s="14">
        <f t="shared" si="29"/>
        <v>0</v>
      </c>
      <c r="AF89" s="14"/>
      <c r="AG89" s="14"/>
      <c r="AH89" s="14">
        <f t="shared" si="47"/>
        <v>0</v>
      </c>
      <c r="AI89" s="14"/>
      <c r="AJ89" s="15"/>
      <c r="AK89" s="14">
        <f t="shared" si="31"/>
        <v>0</v>
      </c>
      <c r="AL89" s="14"/>
      <c r="AM89" s="15"/>
      <c r="AN89" s="14">
        <f t="shared" si="32"/>
        <v>0</v>
      </c>
      <c r="AO89" s="14"/>
      <c r="AP89" s="15"/>
      <c r="AQ89" s="14">
        <f t="shared" si="33"/>
        <v>0</v>
      </c>
      <c r="AR89" s="16">
        <f t="shared" si="34"/>
        <v>1</v>
      </c>
      <c r="AS89" s="16">
        <f t="shared" si="34"/>
        <v>850</v>
      </c>
      <c r="AT89" s="17">
        <f t="shared" si="35"/>
        <v>850</v>
      </c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x14ac:dyDescent="0.25">
      <c r="A90" s="20" t="s">
        <v>95</v>
      </c>
      <c r="B90" s="13">
        <v>0</v>
      </c>
      <c r="C90" s="13">
        <v>0</v>
      </c>
      <c r="D90" s="13">
        <f t="shared" si="20"/>
        <v>0</v>
      </c>
      <c r="E90" s="14">
        <v>0</v>
      </c>
      <c r="F90" s="14">
        <v>0</v>
      </c>
      <c r="G90" s="14">
        <f t="shared" si="21"/>
        <v>0</v>
      </c>
      <c r="H90" s="14">
        <v>0</v>
      </c>
      <c r="I90" s="14">
        <v>0</v>
      </c>
      <c r="J90" s="14">
        <f t="shared" si="22"/>
        <v>0</v>
      </c>
      <c r="K90" s="14"/>
      <c r="L90" s="14"/>
      <c r="M90" s="14">
        <f t="shared" si="23"/>
        <v>0</v>
      </c>
      <c r="N90" s="14"/>
      <c r="O90" s="14"/>
      <c r="P90" s="14">
        <f t="shared" si="24"/>
        <v>0</v>
      </c>
      <c r="Q90" s="14">
        <v>0</v>
      </c>
      <c r="R90" s="14">
        <v>0</v>
      </c>
      <c r="S90" s="14">
        <f t="shared" si="25"/>
        <v>0</v>
      </c>
      <c r="T90" s="14"/>
      <c r="U90" s="14"/>
      <c r="V90" s="14">
        <f t="shared" si="44"/>
        <v>0</v>
      </c>
      <c r="W90" s="14"/>
      <c r="X90" s="14"/>
      <c r="Y90" s="14">
        <f t="shared" si="45"/>
        <v>0</v>
      </c>
      <c r="Z90" s="14"/>
      <c r="AA90" s="14"/>
      <c r="AB90" s="14">
        <f t="shared" si="46"/>
        <v>0</v>
      </c>
      <c r="AC90" s="14"/>
      <c r="AD90" s="15"/>
      <c r="AE90" s="14">
        <f t="shared" si="29"/>
        <v>0</v>
      </c>
      <c r="AF90" s="14"/>
      <c r="AG90" s="14"/>
      <c r="AH90" s="14">
        <f t="shared" si="47"/>
        <v>0</v>
      </c>
      <c r="AI90" s="14"/>
      <c r="AJ90" s="15"/>
      <c r="AK90" s="14">
        <f t="shared" si="31"/>
        <v>0</v>
      </c>
      <c r="AL90" s="14"/>
      <c r="AM90" s="15"/>
      <c r="AN90" s="14">
        <f t="shared" si="32"/>
        <v>0</v>
      </c>
      <c r="AO90" s="14"/>
      <c r="AP90" s="15"/>
      <c r="AQ90" s="14">
        <f t="shared" si="33"/>
        <v>0</v>
      </c>
      <c r="AR90" s="16">
        <f t="shared" si="34"/>
        <v>0</v>
      </c>
      <c r="AS90" s="16">
        <f t="shared" si="34"/>
        <v>0</v>
      </c>
      <c r="AT90" s="17">
        <f t="shared" si="35"/>
        <v>0</v>
      </c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x14ac:dyDescent="0.25">
      <c r="A91" s="20" t="s">
        <v>96</v>
      </c>
      <c r="B91" s="13">
        <v>2</v>
      </c>
      <c r="C91" s="13">
        <v>3550</v>
      </c>
      <c r="D91" s="13">
        <f t="shared" si="20"/>
        <v>1775</v>
      </c>
      <c r="E91" s="14">
        <v>1</v>
      </c>
      <c r="F91" s="14">
        <v>1600</v>
      </c>
      <c r="G91" s="14">
        <f t="shared" si="21"/>
        <v>1600</v>
      </c>
      <c r="H91" s="14">
        <v>1</v>
      </c>
      <c r="I91" s="14">
        <v>1650</v>
      </c>
      <c r="J91" s="14">
        <f t="shared" si="22"/>
        <v>1650</v>
      </c>
      <c r="K91" s="14">
        <v>1</v>
      </c>
      <c r="L91" s="14">
        <v>1550</v>
      </c>
      <c r="M91" s="14">
        <f t="shared" si="23"/>
        <v>1550</v>
      </c>
      <c r="N91" s="14"/>
      <c r="O91" s="14"/>
      <c r="P91" s="14">
        <f t="shared" si="24"/>
        <v>0</v>
      </c>
      <c r="Q91" s="14">
        <v>0</v>
      </c>
      <c r="R91" s="14">
        <v>0</v>
      </c>
      <c r="S91" s="14">
        <f t="shared" si="25"/>
        <v>0</v>
      </c>
      <c r="T91" s="14"/>
      <c r="U91" s="14"/>
      <c r="V91" s="14">
        <f t="shared" si="44"/>
        <v>0</v>
      </c>
      <c r="W91" s="14"/>
      <c r="X91" s="14"/>
      <c r="Y91" s="14">
        <f t="shared" si="45"/>
        <v>0</v>
      </c>
      <c r="Z91" s="14"/>
      <c r="AA91" s="14"/>
      <c r="AB91" s="14">
        <f t="shared" si="46"/>
        <v>0</v>
      </c>
      <c r="AC91" s="14">
        <v>1</v>
      </c>
      <c r="AD91" s="15">
        <v>1235</v>
      </c>
      <c r="AE91" s="14">
        <f t="shared" si="29"/>
        <v>1235</v>
      </c>
      <c r="AF91" s="14"/>
      <c r="AG91" s="14"/>
      <c r="AH91" s="14">
        <f t="shared" si="47"/>
        <v>0</v>
      </c>
      <c r="AI91" s="14"/>
      <c r="AJ91" s="15"/>
      <c r="AK91" s="14">
        <f t="shared" si="31"/>
        <v>0</v>
      </c>
      <c r="AL91" s="14"/>
      <c r="AM91" s="15"/>
      <c r="AN91" s="14">
        <f t="shared" si="32"/>
        <v>0</v>
      </c>
      <c r="AO91" s="14"/>
      <c r="AP91" s="15"/>
      <c r="AQ91" s="14">
        <f t="shared" si="33"/>
        <v>0</v>
      </c>
      <c r="AR91" s="16">
        <f t="shared" si="34"/>
        <v>3</v>
      </c>
      <c r="AS91" s="16">
        <f t="shared" si="34"/>
        <v>4435</v>
      </c>
      <c r="AT91" s="17">
        <f t="shared" si="35"/>
        <v>1478.3333333333333</v>
      </c>
      <c r="AU91" s="11"/>
      <c r="AV91" s="127">
        <f>(M91-J91)/J91*100</f>
        <v>-6.0606060606060606</v>
      </c>
      <c r="AW91" s="11"/>
      <c r="AX91" s="11"/>
      <c r="AY91" s="11"/>
      <c r="AZ91" s="11"/>
      <c r="BA91" s="11"/>
      <c r="BB91" s="11"/>
      <c r="BC91" s="11"/>
    </row>
    <row r="92" spans="1:55" x14ac:dyDescent="0.25">
      <c r="A92" s="20" t="s">
        <v>97</v>
      </c>
      <c r="B92" s="13">
        <v>3</v>
      </c>
      <c r="C92" s="13">
        <v>3065</v>
      </c>
      <c r="D92" s="13">
        <f t="shared" si="20"/>
        <v>1021.6666666666666</v>
      </c>
      <c r="E92" s="14">
        <v>0</v>
      </c>
      <c r="F92" s="14">
        <v>0</v>
      </c>
      <c r="G92" s="14">
        <f t="shared" si="21"/>
        <v>0</v>
      </c>
      <c r="H92" s="14">
        <v>0</v>
      </c>
      <c r="I92" s="14">
        <v>0</v>
      </c>
      <c r="J92" s="14">
        <f t="shared" si="22"/>
        <v>0</v>
      </c>
      <c r="K92" s="14"/>
      <c r="L92" s="14"/>
      <c r="M92" s="14">
        <f t="shared" si="23"/>
        <v>0</v>
      </c>
      <c r="N92" s="14"/>
      <c r="O92" s="14"/>
      <c r="P92" s="14">
        <f t="shared" si="24"/>
        <v>0</v>
      </c>
      <c r="Q92" s="14">
        <v>0</v>
      </c>
      <c r="R92" s="14">
        <v>0</v>
      </c>
      <c r="S92" s="14">
        <f t="shared" si="25"/>
        <v>0</v>
      </c>
      <c r="T92" s="14"/>
      <c r="U92" s="14"/>
      <c r="V92" s="14">
        <f t="shared" si="44"/>
        <v>0</v>
      </c>
      <c r="W92" s="14"/>
      <c r="X92" s="14"/>
      <c r="Y92" s="14">
        <f t="shared" si="45"/>
        <v>0</v>
      </c>
      <c r="Z92" s="14"/>
      <c r="AA92" s="14"/>
      <c r="AB92" s="14">
        <f t="shared" si="46"/>
        <v>0</v>
      </c>
      <c r="AC92" s="14"/>
      <c r="AD92" s="15"/>
      <c r="AE92" s="14">
        <f t="shared" si="29"/>
        <v>0</v>
      </c>
      <c r="AF92" s="14"/>
      <c r="AG92" s="14"/>
      <c r="AH92" s="14">
        <f t="shared" si="47"/>
        <v>0</v>
      </c>
      <c r="AI92" s="14"/>
      <c r="AJ92" s="15"/>
      <c r="AK92" s="14">
        <f t="shared" si="31"/>
        <v>0</v>
      </c>
      <c r="AL92" s="14"/>
      <c r="AM92" s="15"/>
      <c r="AN92" s="14">
        <f t="shared" si="32"/>
        <v>0</v>
      </c>
      <c r="AO92" s="14"/>
      <c r="AP92" s="15"/>
      <c r="AQ92" s="14">
        <f t="shared" si="33"/>
        <v>0</v>
      </c>
      <c r="AR92" s="16">
        <f t="shared" si="34"/>
        <v>0</v>
      </c>
      <c r="AS92" s="16">
        <f t="shared" si="34"/>
        <v>0</v>
      </c>
      <c r="AT92" s="17">
        <f t="shared" si="35"/>
        <v>0</v>
      </c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x14ac:dyDescent="0.25">
      <c r="A93" s="20" t="s">
        <v>98</v>
      </c>
      <c r="B93" s="13">
        <v>0</v>
      </c>
      <c r="C93" s="13">
        <v>0</v>
      </c>
      <c r="D93" s="13">
        <f t="shared" si="20"/>
        <v>0</v>
      </c>
      <c r="E93" s="14">
        <v>0</v>
      </c>
      <c r="F93" s="14">
        <v>0</v>
      </c>
      <c r="G93" s="14">
        <f t="shared" si="21"/>
        <v>0</v>
      </c>
      <c r="H93" s="14">
        <v>0</v>
      </c>
      <c r="I93" s="14">
        <v>0</v>
      </c>
      <c r="J93" s="14">
        <f t="shared" si="22"/>
        <v>0</v>
      </c>
      <c r="K93" s="14"/>
      <c r="L93" s="14"/>
      <c r="M93" s="14">
        <f t="shared" si="23"/>
        <v>0</v>
      </c>
      <c r="N93" s="14"/>
      <c r="O93" s="14"/>
      <c r="P93" s="14">
        <f t="shared" si="24"/>
        <v>0</v>
      </c>
      <c r="Q93" s="14">
        <v>0</v>
      </c>
      <c r="R93" s="14">
        <v>0</v>
      </c>
      <c r="S93" s="14">
        <f t="shared" si="25"/>
        <v>0</v>
      </c>
      <c r="T93" s="14"/>
      <c r="U93" s="14"/>
      <c r="V93" s="14">
        <f t="shared" si="44"/>
        <v>0</v>
      </c>
      <c r="W93" s="14"/>
      <c r="X93" s="14"/>
      <c r="Y93" s="14">
        <f t="shared" si="45"/>
        <v>0</v>
      </c>
      <c r="Z93" s="14"/>
      <c r="AA93" s="14"/>
      <c r="AB93" s="14">
        <f t="shared" si="46"/>
        <v>0</v>
      </c>
      <c r="AC93" s="14"/>
      <c r="AD93" s="15"/>
      <c r="AE93" s="14">
        <f t="shared" si="29"/>
        <v>0</v>
      </c>
      <c r="AF93" s="14"/>
      <c r="AG93" s="14"/>
      <c r="AH93" s="14">
        <f t="shared" si="47"/>
        <v>0</v>
      </c>
      <c r="AI93" s="14"/>
      <c r="AJ93" s="15"/>
      <c r="AK93" s="14">
        <f t="shared" si="31"/>
        <v>0</v>
      </c>
      <c r="AL93" s="14"/>
      <c r="AM93" s="15"/>
      <c r="AN93" s="14">
        <f t="shared" si="32"/>
        <v>0</v>
      </c>
      <c r="AO93" s="14"/>
      <c r="AP93" s="15"/>
      <c r="AQ93" s="14">
        <f t="shared" si="33"/>
        <v>0</v>
      </c>
      <c r="AR93" s="16">
        <f t="shared" si="34"/>
        <v>0</v>
      </c>
      <c r="AS93" s="16">
        <f t="shared" si="34"/>
        <v>0</v>
      </c>
      <c r="AT93" s="17">
        <f t="shared" si="35"/>
        <v>0</v>
      </c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x14ac:dyDescent="0.25">
      <c r="A94" s="20" t="s">
        <v>99</v>
      </c>
      <c r="B94" s="13">
        <v>2</v>
      </c>
      <c r="C94" s="13">
        <v>1000</v>
      </c>
      <c r="D94" s="13">
        <f t="shared" si="20"/>
        <v>500</v>
      </c>
      <c r="E94" s="14">
        <v>0</v>
      </c>
      <c r="F94" s="14">
        <v>0</v>
      </c>
      <c r="G94" s="14">
        <f t="shared" si="21"/>
        <v>0</v>
      </c>
      <c r="H94" s="14">
        <v>0</v>
      </c>
      <c r="I94" s="14">
        <v>0</v>
      </c>
      <c r="J94" s="14">
        <f t="shared" si="22"/>
        <v>0</v>
      </c>
      <c r="K94" s="14"/>
      <c r="L94" s="14"/>
      <c r="M94" s="14">
        <f t="shared" si="23"/>
        <v>0</v>
      </c>
      <c r="N94" s="14"/>
      <c r="O94" s="14"/>
      <c r="P94" s="14">
        <f t="shared" si="24"/>
        <v>0</v>
      </c>
      <c r="Q94" s="14">
        <v>0</v>
      </c>
      <c r="R94" s="14">
        <v>0</v>
      </c>
      <c r="S94" s="14">
        <f t="shared" si="25"/>
        <v>0</v>
      </c>
      <c r="T94" s="14"/>
      <c r="U94" s="14"/>
      <c r="V94" s="14">
        <f t="shared" si="44"/>
        <v>0</v>
      </c>
      <c r="W94" s="14"/>
      <c r="X94" s="14"/>
      <c r="Y94" s="14">
        <f t="shared" si="45"/>
        <v>0</v>
      </c>
      <c r="Z94" s="14">
        <v>7</v>
      </c>
      <c r="AA94" s="14">
        <v>6069</v>
      </c>
      <c r="AB94" s="14">
        <f t="shared" si="46"/>
        <v>867</v>
      </c>
      <c r="AC94" s="14">
        <v>4</v>
      </c>
      <c r="AD94" s="15">
        <v>3468</v>
      </c>
      <c r="AE94" s="14">
        <f t="shared" si="29"/>
        <v>867</v>
      </c>
      <c r="AF94" s="14"/>
      <c r="AG94" s="14"/>
      <c r="AH94" s="14">
        <f t="shared" si="47"/>
        <v>0</v>
      </c>
      <c r="AI94" s="14"/>
      <c r="AJ94" s="15"/>
      <c r="AK94" s="14">
        <f t="shared" si="31"/>
        <v>0</v>
      </c>
      <c r="AL94" s="14"/>
      <c r="AM94" s="15"/>
      <c r="AN94" s="14">
        <f t="shared" si="32"/>
        <v>0</v>
      </c>
      <c r="AO94" s="14"/>
      <c r="AP94" s="15"/>
      <c r="AQ94" s="14">
        <f t="shared" si="33"/>
        <v>0</v>
      </c>
      <c r="AR94" s="16">
        <f t="shared" si="34"/>
        <v>11</v>
      </c>
      <c r="AS94" s="16">
        <f t="shared" si="34"/>
        <v>9537</v>
      </c>
      <c r="AT94" s="17">
        <f t="shared" si="35"/>
        <v>867</v>
      </c>
      <c r="AU94" s="11"/>
      <c r="AV94" s="11"/>
      <c r="AW94" s="11"/>
      <c r="AX94" s="11"/>
      <c r="AY94" s="11"/>
      <c r="AZ94" s="11"/>
      <c r="BA94" s="11"/>
      <c r="BB94" s="127"/>
      <c r="BC94" s="11"/>
    </row>
    <row r="95" spans="1:55" x14ac:dyDescent="0.25">
      <c r="A95" s="20" t="s">
        <v>100</v>
      </c>
      <c r="B95" s="13">
        <v>1</v>
      </c>
      <c r="C95" s="13">
        <v>370</v>
      </c>
      <c r="D95" s="13">
        <f t="shared" si="20"/>
        <v>370</v>
      </c>
      <c r="E95" s="14">
        <v>1</v>
      </c>
      <c r="F95" s="14">
        <v>370</v>
      </c>
      <c r="G95" s="14">
        <f t="shared" si="21"/>
        <v>370</v>
      </c>
      <c r="H95" s="14">
        <v>0</v>
      </c>
      <c r="I95" s="14">
        <v>0</v>
      </c>
      <c r="J95" s="14">
        <f>IF(I95,I95/H95,0)</f>
        <v>0</v>
      </c>
      <c r="K95" s="14"/>
      <c r="L95" s="14"/>
      <c r="M95" s="14">
        <f>IF(L95,L95/K95,0)</f>
        <v>0</v>
      </c>
      <c r="N95" s="14"/>
      <c r="O95" s="14"/>
      <c r="P95" s="14">
        <f>IF(O95,O95/N95,0)</f>
        <v>0</v>
      </c>
      <c r="Q95" s="14">
        <v>0</v>
      </c>
      <c r="R95" s="14">
        <v>0</v>
      </c>
      <c r="S95" s="14">
        <f>IF(R95,R95/Q95,0)</f>
        <v>0</v>
      </c>
      <c r="T95" s="14"/>
      <c r="U95" s="14"/>
      <c r="V95" s="14">
        <f>IF(U95,U95/T95,0)</f>
        <v>0</v>
      </c>
      <c r="W95" s="14"/>
      <c r="X95" s="14"/>
      <c r="Y95" s="14">
        <f>IF(X95,X95/W95,0)</f>
        <v>0</v>
      </c>
      <c r="Z95" s="14"/>
      <c r="AA95" s="14"/>
      <c r="AB95" s="14">
        <f>IF(AA95,AA95/Z95,0)</f>
        <v>0</v>
      </c>
      <c r="AC95" s="14"/>
      <c r="AD95" s="15"/>
      <c r="AE95" s="14">
        <f t="shared" si="29"/>
        <v>0</v>
      </c>
      <c r="AF95" s="14"/>
      <c r="AG95" s="14"/>
      <c r="AH95" s="14">
        <f>IF(AG95,AG95/AF95,0)</f>
        <v>0</v>
      </c>
      <c r="AI95" s="14"/>
      <c r="AJ95" s="15"/>
      <c r="AK95" s="14">
        <f t="shared" si="31"/>
        <v>0</v>
      </c>
      <c r="AL95" s="14"/>
      <c r="AM95" s="15"/>
      <c r="AN95" s="14">
        <f t="shared" si="32"/>
        <v>0</v>
      </c>
      <c r="AO95" s="14"/>
      <c r="AP95" s="15"/>
      <c r="AQ95" s="14">
        <f t="shared" si="33"/>
        <v>0</v>
      </c>
      <c r="AR95" s="16">
        <f t="shared" si="34"/>
        <v>0</v>
      </c>
      <c r="AS95" s="16">
        <f t="shared" si="34"/>
        <v>0</v>
      </c>
      <c r="AT95" s="17">
        <f t="shared" si="35"/>
        <v>0</v>
      </c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x14ac:dyDescent="0.25">
      <c r="A96" s="20" t="s">
        <v>101</v>
      </c>
      <c r="B96" s="13">
        <v>9</v>
      </c>
      <c r="C96" s="13">
        <v>8123</v>
      </c>
      <c r="D96" s="13">
        <f t="shared" si="20"/>
        <v>902.55555555555554</v>
      </c>
      <c r="E96" s="14">
        <v>6</v>
      </c>
      <c r="F96" s="14">
        <v>4559</v>
      </c>
      <c r="G96" s="14">
        <f t="shared" si="21"/>
        <v>759.83333333333337</v>
      </c>
      <c r="H96" s="14">
        <v>0</v>
      </c>
      <c r="I96" s="14">
        <v>0</v>
      </c>
      <c r="J96" s="14">
        <f t="shared" si="22"/>
        <v>0</v>
      </c>
      <c r="K96" s="14">
        <v>1</v>
      </c>
      <c r="L96" s="14">
        <v>795</v>
      </c>
      <c r="M96" s="14">
        <f t="shared" si="23"/>
        <v>795</v>
      </c>
      <c r="N96" s="14"/>
      <c r="O96" s="14"/>
      <c r="P96" s="14">
        <f t="shared" si="24"/>
        <v>0</v>
      </c>
      <c r="Q96" s="14">
        <v>0</v>
      </c>
      <c r="R96" s="14">
        <v>0</v>
      </c>
      <c r="S96" s="14">
        <f t="shared" si="25"/>
        <v>0</v>
      </c>
      <c r="T96" s="14"/>
      <c r="U96" s="14"/>
      <c r="V96" s="14">
        <f t="shared" si="44"/>
        <v>0</v>
      </c>
      <c r="W96" s="14"/>
      <c r="X96" s="14"/>
      <c r="Y96" s="14">
        <f t="shared" si="45"/>
        <v>0</v>
      </c>
      <c r="Z96" s="14">
        <v>2</v>
      </c>
      <c r="AA96" s="14">
        <v>1490</v>
      </c>
      <c r="AB96" s="14">
        <f t="shared" si="46"/>
        <v>745</v>
      </c>
      <c r="AC96" s="14"/>
      <c r="AD96" s="15"/>
      <c r="AE96" s="14">
        <f t="shared" si="29"/>
        <v>0</v>
      </c>
      <c r="AF96" s="14"/>
      <c r="AG96" s="14"/>
      <c r="AH96" s="14">
        <f t="shared" si="47"/>
        <v>0</v>
      </c>
      <c r="AI96" s="14"/>
      <c r="AJ96" s="15"/>
      <c r="AK96" s="14">
        <f t="shared" si="31"/>
        <v>0</v>
      </c>
      <c r="AL96" s="14"/>
      <c r="AM96" s="15"/>
      <c r="AN96" s="14">
        <f t="shared" si="32"/>
        <v>0</v>
      </c>
      <c r="AO96" s="14"/>
      <c r="AP96" s="15"/>
      <c r="AQ96" s="14">
        <f t="shared" si="33"/>
        <v>0</v>
      </c>
      <c r="AR96" s="16">
        <f t="shared" si="34"/>
        <v>3</v>
      </c>
      <c r="AS96" s="16">
        <f t="shared" si="34"/>
        <v>2285</v>
      </c>
      <c r="AT96" s="17">
        <f t="shared" si="35"/>
        <v>761.66666666666663</v>
      </c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x14ac:dyDescent="0.25">
      <c r="A97" s="20" t="s">
        <v>102</v>
      </c>
      <c r="B97" s="13">
        <v>9</v>
      </c>
      <c r="C97" s="13">
        <v>761</v>
      </c>
      <c r="D97" s="13">
        <f t="shared" si="20"/>
        <v>84.555555555555557</v>
      </c>
      <c r="E97" s="14">
        <v>4</v>
      </c>
      <c r="F97" s="14">
        <v>345</v>
      </c>
      <c r="G97" s="14">
        <f t="shared" si="21"/>
        <v>86.25</v>
      </c>
      <c r="H97" s="14">
        <v>0</v>
      </c>
      <c r="I97" s="14">
        <v>0</v>
      </c>
      <c r="J97" s="14">
        <f t="shared" si="22"/>
        <v>0</v>
      </c>
      <c r="K97" s="14"/>
      <c r="L97" s="14"/>
      <c r="M97" s="14">
        <f t="shared" si="23"/>
        <v>0</v>
      </c>
      <c r="N97" s="14"/>
      <c r="O97" s="14"/>
      <c r="P97" s="14">
        <f t="shared" si="24"/>
        <v>0</v>
      </c>
      <c r="Q97" s="14">
        <v>0</v>
      </c>
      <c r="R97" s="14">
        <v>0</v>
      </c>
      <c r="S97" s="14">
        <f t="shared" si="25"/>
        <v>0</v>
      </c>
      <c r="T97" s="14"/>
      <c r="U97" s="14"/>
      <c r="V97" s="14">
        <f t="shared" si="44"/>
        <v>0</v>
      </c>
      <c r="W97" s="14"/>
      <c r="X97" s="14"/>
      <c r="Y97" s="14">
        <f t="shared" si="45"/>
        <v>0</v>
      </c>
      <c r="Z97" s="14"/>
      <c r="AA97" s="14"/>
      <c r="AB97" s="14">
        <f t="shared" si="46"/>
        <v>0</v>
      </c>
      <c r="AC97" s="14"/>
      <c r="AD97" s="15"/>
      <c r="AE97" s="14">
        <f t="shared" si="29"/>
        <v>0</v>
      </c>
      <c r="AF97" s="14">
        <v>1</v>
      </c>
      <c r="AG97" s="14">
        <v>60</v>
      </c>
      <c r="AH97" s="14">
        <f t="shared" si="47"/>
        <v>60</v>
      </c>
      <c r="AI97" s="14"/>
      <c r="AJ97" s="15"/>
      <c r="AK97" s="14">
        <f t="shared" si="31"/>
        <v>0</v>
      </c>
      <c r="AL97" s="14"/>
      <c r="AM97" s="15"/>
      <c r="AN97" s="14">
        <f t="shared" si="32"/>
        <v>0</v>
      </c>
      <c r="AO97" s="14"/>
      <c r="AP97" s="15"/>
      <c r="AQ97" s="14">
        <f t="shared" si="33"/>
        <v>0</v>
      </c>
      <c r="AR97" s="16">
        <f t="shared" si="34"/>
        <v>1</v>
      </c>
      <c r="AS97" s="16">
        <f t="shared" si="34"/>
        <v>60</v>
      </c>
      <c r="AT97" s="17">
        <f t="shared" si="35"/>
        <v>60</v>
      </c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x14ac:dyDescent="0.25">
      <c r="A98" s="20" t="s">
        <v>32</v>
      </c>
      <c r="B98" s="13">
        <v>27</v>
      </c>
      <c r="C98" s="13">
        <v>1585</v>
      </c>
      <c r="D98" s="13">
        <f t="shared" si="20"/>
        <v>58.703703703703702</v>
      </c>
      <c r="E98" s="14">
        <v>6</v>
      </c>
      <c r="F98" s="14">
        <v>410</v>
      </c>
      <c r="G98" s="14">
        <f t="shared" si="21"/>
        <v>68.333333333333329</v>
      </c>
      <c r="H98" s="14">
        <v>2</v>
      </c>
      <c r="I98" s="14">
        <v>110</v>
      </c>
      <c r="J98" s="14">
        <f t="shared" si="22"/>
        <v>55</v>
      </c>
      <c r="K98" s="14">
        <v>5</v>
      </c>
      <c r="L98" s="14">
        <v>250</v>
      </c>
      <c r="M98" s="14">
        <f t="shared" si="23"/>
        <v>50</v>
      </c>
      <c r="N98" s="14">
        <v>5</v>
      </c>
      <c r="O98" s="14">
        <v>250</v>
      </c>
      <c r="P98" s="14">
        <f t="shared" si="24"/>
        <v>50</v>
      </c>
      <c r="Q98" s="14">
        <v>0</v>
      </c>
      <c r="R98" s="14">
        <v>0</v>
      </c>
      <c r="S98" s="14">
        <f t="shared" si="25"/>
        <v>0</v>
      </c>
      <c r="T98" s="14"/>
      <c r="U98" s="14"/>
      <c r="V98" s="14">
        <f t="shared" si="44"/>
        <v>0</v>
      </c>
      <c r="W98" s="14"/>
      <c r="X98" s="14"/>
      <c r="Y98" s="14">
        <f t="shared" si="45"/>
        <v>0</v>
      </c>
      <c r="Z98" s="14">
        <v>4</v>
      </c>
      <c r="AA98" s="14">
        <v>340</v>
      </c>
      <c r="AB98" s="14">
        <f t="shared" si="46"/>
        <v>85</v>
      </c>
      <c r="AC98" s="14"/>
      <c r="AD98" s="15"/>
      <c r="AE98" s="14">
        <f t="shared" si="29"/>
        <v>0</v>
      </c>
      <c r="AF98" s="14"/>
      <c r="AG98" s="14"/>
      <c r="AH98" s="14">
        <f t="shared" si="47"/>
        <v>0</v>
      </c>
      <c r="AI98" s="14"/>
      <c r="AJ98" s="15"/>
      <c r="AK98" s="14">
        <f t="shared" si="31"/>
        <v>0</v>
      </c>
      <c r="AL98" s="14"/>
      <c r="AM98" s="15"/>
      <c r="AN98" s="14">
        <f t="shared" si="32"/>
        <v>0</v>
      </c>
      <c r="AO98" s="14"/>
      <c r="AP98" s="15"/>
      <c r="AQ98" s="14">
        <f t="shared" si="33"/>
        <v>0</v>
      </c>
      <c r="AR98" s="16">
        <f t="shared" si="34"/>
        <v>16</v>
      </c>
      <c r="AS98" s="16">
        <f t="shared" si="34"/>
        <v>950</v>
      </c>
      <c r="AT98" s="17">
        <f t="shared" si="35"/>
        <v>59.375</v>
      </c>
      <c r="AU98" s="11"/>
      <c r="AV98" s="127">
        <f t="shared" ref="AV98:AV99" si="50">(M98-J98)/J98*100</f>
        <v>-9.0909090909090917</v>
      </c>
      <c r="AW98" s="128"/>
      <c r="AX98" s="11"/>
      <c r="AY98" s="11"/>
      <c r="AZ98" s="11"/>
      <c r="BA98" s="11"/>
      <c r="BB98" s="11"/>
      <c r="BC98" s="11"/>
    </row>
    <row r="99" spans="1:55" x14ac:dyDescent="0.25">
      <c r="A99" s="19" t="s">
        <v>51</v>
      </c>
      <c r="B99" s="13">
        <v>18</v>
      </c>
      <c r="C99" s="13">
        <v>10490</v>
      </c>
      <c r="D99" s="13">
        <f>IF(C99,C99/B99,0)</f>
        <v>582.77777777777783</v>
      </c>
      <c r="E99" s="13">
        <v>8</v>
      </c>
      <c r="F99" s="13">
        <v>3710</v>
      </c>
      <c r="G99" s="13">
        <f>IF(F99,F99/E99,0)</f>
        <v>463.75</v>
      </c>
      <c r="H99" s="14">
        <v>2</v>
      </c>
      <c r="I99" s="14">
        <v>1200</v>
      </c>
      <c r="J99" s="14">
        <f>IF(I99,I99/H99,0)</f>
        <v>600</v>
      </c>
      <c r="K99" s="14">
        <v>2</v>
      </c>
      <c r="L99" s="14">
        <v>850</v>
      </c>
      <c r="M99" s="14">
        <f>IF(L99,L99/K99,0)</f>
        <v>425</v>
      </c>
      <c r="N99" s="14">
        <v>2</v>
      </c>
      <c r="O99" s="14">
        <v>670</v>
      </c>
      <c r="P99" s="14">
        <f>IF(O99,O99/N99,0)</f>
        <v>335</v>
      </c>
      <c r="Q99" s="14">
        <v>0</v>
      </c>
      <c r="R99" s="14">
        <v>0</v>
      </c>
      <c r="S99" s="14">
        <f>IF(R99,R99/Q99,0)</f>
        <v>0</v>
      </c>
      <c r="T99" s="14">
        <v>2</v>
      </c>
      <c r="U99" s="14">
        <v>2150</v>
      </c>
      <c r="V99" s="14">
        <f>IF(U99,U99/T99,0)</f>
        <v>1075</v>
      </c>
      <c r="W99" s="14">
        <v>2</v>
      </c>
      <c r="X99" s="14">
        <v>2200</v>
      </c>
      <c r="Y99" s="14">
        <f>IF(X99,X99/W99,0)</f>
        <v>1100</v>
      </c>
      <c r="Z99" s="14">
        <v>1</v>
      </c>
      <c r="AA99" s="14">
        <v>925</v>
      </c>
      <c r="AB99" s="14">
        <f>IF(AA99,AA99/Z99,0)</f>
        <v>925</v>
      </c>
      <c r="AC99" s="14">
        <v>1</v>
      </c>
      <c r="AD99" s="14">
        <v>925</v>
      </c>
      <c r="AE99" s="14">
        <f>IF(AD99,AD99/AC99,0)</f>
        <v>925</v>
      </c>
      <c r="AF99" s="14">
        <v>0</v>
      </c>
      <c r="AG99" s="14">
        <v>0</v>
      </c>
      <c r="AH99" s="14">
        <f>IF(AG99,AG99/AF99,0)</f>
        <v>0</v>
      </c>
      <c r="AI99" s="14"/>
      <c r="AJ99" s="14"/>
      <c r="AK99" s="14">
        <f>IF(AJ99,AJ99/AI99,0)</f>
        <v>0</v>
      </c>
      <c r="AL99" s="14"/>
      <c r="AM99" s="14"/>
      <c r="AN99" s="14">
        <f>IF(AM99,AM99/AL99,0)</f>
        <v>0</v>
      </c>
      <c r="AO99" s="14"/>
      <c r="AP99" s="14"/>
      <c r="AQ99" s="14">
        <f>IF(AP99,AP99/AO99,0)</f>
        <v>0</v>
      </c>
      <c r="AR99" s="16">
        <f>H99+K99+N99+Q99+T99+W99+Z99+AC99+AF99+AI99+AL99+AO99</f>
        <v>12</v>
      </c>
      <c r="AS99" s="16">
        <f>I99+L99+O99+R99+U99+X99+AA99+AD99+AG99+AJ99+AM99+AP99</f>
        <v>8920</v>
      </c>
      <c r="AT99" s="16">
        <f>IF(AS99,AS99/AR99,0)</f>
        <v>743.33333333333337</v>
      </c>
      <c r="AU99" s="11"/>
      <c r="AV99" s="127">
        <f t="shared" si="50"/>
        <v>-29.166666666666668</v>
      </c>
      <c r="AW99" s="128">
        <f t="shared" ref="AW99" si="51">(P99-M99)/M99*100</f>
        <v>-21.176470588235293</v>
      </c>
      <c r="AX99" s="11"/>
      <c r="AY99" s="11"/>
      <c r="AZ99" s="127">
        <f>(Y99-V99)/V99*100</f>
        <v>2.3255813953488373</v>
      </c>
      <c r="BA99" s="127">
        <f t="shared" ref="BA99" si="52">(AB99-Y99)/Y99*100</f>
        <v>-15.909090909090908</v>
      </c>
      <c r="BB99" s="127"/>
      <c r="BC99" s="11"/>
    </row>
    <row r="100" spans="1:55" x14ac:dyDescent="0.25">
      <c r="A100" s="19" t="s">
        <v>50</v>
      </c>
      <c r="B100" s="13">
        <v>10</v>
      </c>
      <c r="C100" s="13">
        <v>9621</v>
      </c>
      <c r="D100" s="13">
        <f t="shared" ref="D100:D132" si="53">IF(C100,C100/B100,0)</f>
        <v>962.1</v>
      </c>
      <c r="E100" s="13">
        <v>4</v>
      </c>
      <c r="F100" s="13">
        <v>4170</v>
      </c>
      <c r="G100" s="13">
        <f t="shared" ref="G100:G132" si="54">IF(F100,F100/E100,0)</f>
        <v>1042.5</v>
      </c>
      <c r="H100" s="14">
        <v>0</v>
      </c>
      <c r="I100" s="14">
        <v>0</v>
      </c>
      <c r="J100" s="14">
        <f t="shared" ref="J100:J132" si="55">IF(I100,I100/H100,0)</f>
        <v>0</v>
      </c>
      <c r="K100" s="14">
        <v>0</v>
      </c>
      <c r="L100" s="14">
        <v>0</v>
      </c>
      <c r="M100" s="14">
        <f t="shared" ref="M100:M132" si="56">IF(L100,L100/K100,0)</f>
        <v>0</v>
      </c>
      <c r="N100" s="14"/>
      <c r="O100" s="14"/>
      <c r="P100" s="14">
        <f t="shared" ref="P100:P132" si="57">IF(O100,O100/N100,0)</f>
        <v>0</v>
      </c>
      <c r="Q100" s="14">
        <v>0</v>
      </c>
      <c r="R100" s="14">
        <v>0</v>
      </c>
      <c r="S100" s="14">
        <f t="shared" ref="S100:S132" si="58">IF(R100,R100/Q100,0)</f>
        <v>0</v>
      </c>
      <c r="T100" s="14">
        <v>0</v>
      </c>
      <c r="U100" s="14">
        <v>0</v>
      </c>
      <c r="V100" s="14">
        <f t="shared" ref="V100:V132" si="59">IF(U100,U100/T100,0)</f>
        <v>0</v>
      </c>
      <c r="W100" s="14">
        <v>1</v>
      </c>
      <c r="X100" s="14">
        <v>1813</v>
      </c>
      <c r="Y100" s="14">
        <f t="shared" ref="Y100:Y132" si="60">IF(X100,X100/W100,0)</f>
        <v>1813</v>
      </c>
      <c r="Z100" s="14">
        <v>2</v>
      </c>
      <c r="AA100" s="14">
        <v>3626</v>
      </c>
      <c r="AB100" s="14">
        <f t="shared" ref="AB100:AB132" si="61">IF(AA100,AA100/Z100,0)</f>
        <v>1813</v>
      </c>
      <c r="AC100" s="14"/>
      <c r="AD100" s="14"/>
      <c r="AE100" s="14">
        <f t="shared" ref="AE100:AE132" si="62">IF(AD100,AD100/AC100,0)</f>
        <v>0</v>
      </c>
      <c r="AF100" s="14">
        <v>0</v>
      </c>
      <c r="AG100" s="14">
        <v>0</v>
      </c>
      <c r="AH100" s="14">
        <f t="shared" ref="AH100:AH132" si="63">IF(AG100,AG100/AF100,0)</f>
        <v>0</v>
      </c>
      <c r="AI100" s="14"/>
      <c r="AJ100" s="14"/>
      <c r="AK100" s="14">
        <f t="shared" ref="AK100:AK132" si="64">IF(AJ100,AJ100/AI100,0)</f>
        <v>0</v>
      </c>
      <c r="AL100" s="14"/>
      <c r="AM100" s="14"/>
      <c r="AN100" s="14">
        <f t="shared" ref="AN100:AN132" si="65">IF(AM100,AM100/AL100,0)</f>
        <v>0</v>
      </c>
      <c r="AO100" s="14"/>
      <c r="AP100" s="14"/>
      <c r="AQ100" s="14">
        <f t="shared" ref="AQ100:AQ132" si="66">IF(AP100,AP100/AO100,0)</f>
        <v>0</v>
      </c>
      <c r="AR100" s="16">
        <f t="shared" ref="AR100:AS132" si="67">H100+K100+N100+Q100+T100+W100+Z100+AC100+AF100+AI100+AL100+AO100</f>
        <v>3</v>
      </c>
      <c r="AS100" s="16">
        <f t="shared" si="67"/>
        <v>5439</v>
      </c>
      <c r="AT100" s="16">
        <f t="shared" ref="AT100:AT132" si="68">IF(AS100,AS100/AR100,0)</f>
        <v>1813</v>
      </c>
      <c r="AU100" s="11"/>
      <c r="AV100" s="11"/>
      <c r="AW100" s="11"/>
      <c r="AX100" s="11"/>
      <c r="AY100" s="11"/>
      <c r="AZ100" s="11"/>
      <c r="BA100" s="127"/>
      <c r="BB100" s="11"/>
      <c r="BC100" s="11"/>
    </row>
    <row r="101" spans="1:55" x14ac:dyDescent="0.25">
      <c r="A101" s="19" t="s">
        <v>108</v>
      </c>
      <c r="B101" s="13">
        <v>2</v>
      </c>
      <c r="C101" s="13">
        <v>800</v>
      </c>
      <c r="D101" s="13">
        <f t="shared" si="53"/>
        <v>400</v>
      </c>
      <c r="E101" s="13">
        <v>2</v>
      </c>
      <c r="F101" s="13">
        <v>800</v>
      </c>
      <c r="G101" s="13">
        <f t="shared" si="54"/>
        <v>400</v>
      </c>
      <c r="H101" s="14">
        <v>0</v>
      </c>
      <c r="I101" s="14">
        <v>0</v>
      </c>
      <c r="J101" s="14">
        <f t="shared" si="55"/>
        <v>0</v>
      </c>
      <c r="K101" s="14">
        <v>1</v>
      </c>
      <c r="L101" s="14">
        <v>450</v>
      </c>
      <c r="M101" s="14">
        <f t="shared" si="56"/>
        <v>450</v>
      </c>
      <c r="N101" s="14"/>
      <c r="O101" s="14"/>
      <c r="P101" s="14">
        <f t="shared" si="57"/>
        <v>0</v>
      </c>
      <c r="Q101" s="14">
        <v>0</v>
      </c>
      <c r="R101" s="14">
        <v>0</v>
      </c>
      <c r="S101" s="14">
        <f t="shared" si="58"/>
        <v>0</v>
      </c>
      <c r="T101" s="14">
        <v>0</v>
      </c>
      <c r="U101" s="14">
        <v>0</v>
      </c>
      <c r="V101" s="14">
        <f t="shared" si="59"/>
        <v>0</v>
      </c>
      <c r="W101" s="14">
        <v>0</v>
      </c>
      <c r="X101" s="14">
        <v>0</v>
      </c>
      <c r="Y101" s="14">
        <f t="shared" si="60"/>
        <v>0</v>
      </c>
      <c r="Z101" s="14">
        <v>2</v>
      </c>
      <c r="AA101" s="14">
        <v>2800</v>
      </c>
      <c r="AB101" s="14">
        <f t="shared" si="61"/>
        <v>1400</v>
      </c>
      <c r="AC101" s="14"/>
      <c r="AD101" s="14"/>
      <c r="AE101" s="14">
        <f t="shared" si="62"/>
        <v>0</v>
      </c>
      <c r="AF101" s="14">
        <v>0</v>
      </c>
      <c r="AG101" s="14">
        <v>0</v>
      </c>
      <c r="AH101" s="14">
        <f t="shared" si="63"/>
        <v>0</v>
      </c>
      <c r="AI101" s="14"/>
      <c r="AJ101" s="14"/>
      <c r="AK101" s="14">
        <f t="shared" si="64"/>
        <v>0</v>
      </c>
      <c r="AL101" s="14"/>
      <c r="AM101" s="14"/>
      <c r="AN101" s="14">
        <f t="shared" si="65"/>
        <v>0</v>
      </c>
      <c r="AO101" s="14"/>
      <c r="AP101" s="14"/>
      <c r="AQ101" s="14">
        <f t="shared" si="66"/>
        <v>0</v>
      </c>
      <c r="AR101" s="16">
        <f t="shared" si="67"/>
        <v>3</v>
      </c>
      <c r="AS101" s="16">
        <f t="shared" si="67"/>
        <v>3250</v>
      </c>
      <c r="AT101" s="16">
        <f t="shared" si="68"/>
        <v>1083.3333333333333</v>
      </c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x14ac:dyDescent="0.25">
      <c r="A102" s="19" t="s">
        <v>8</v>
      </c>
      <c r="B102" s="13">
        <v>5</v>
      </c>
      <c r="C102" s="13">
        <v>195</v>
      </c>
      <c r="D102" s="13">
        <f t="shared" si="53"/>
        <v>39</v>
      </c>
      <c r="E102" s="13">
        <v>1</v>
      </c>
      <c r="F102" s="13">
        <v>35</v>
      </c>
      <c r="G102" s="13">
        <f t="shared" si="54"/>
        <v>35</v>
      </c>
      <c r="H102" s="14">
        <v>0</v>
      </c>
      <c r="I102" s="14">
        <v>0</v>
      </c>
      <c r="J102" s="14">
        <f t="shared" si="55"/>
        <v>0</v>
      </c>
      <c r="K102" s="14">
        <v>1</v>
      </c>
      <c r="L102" s="14">
        <v>20</v>
      </c>
      <c r="M102" s="14">
        <f t="shared" si="56"/>
        <v>20</v>
      </c>
      <c r="N102" s="14"/>
      <c r="O102" s="14"/>
      <c r="P102" s="14">
        <f t="shared" si="57"/>
        <v>0</v>
      </c>
      <c r="Q102" s="14">
        <v>0</v>
      </c>
      <c r="R102" s="14">
        <v>0</v>
      </c>
      <c r="S102" s="14">
        <f t="shared" si="58"/>
        <v>0</v>
      </c>
      <c r="T102" s="14">
        <v>0</v>
      </c>
      <c r="U102" s="14">
        <v>0</v>
      </c>
      <c r="V102" s="14">
        <f t="shared" si="59"/>
        <v>0</v>
      </c>
      <c r="W102" s="14">
        <v>0</v>
      </c>
      <c r="X102" s="14">
        <v>0</v>
      </c>
      <c r="Y102" s="14">
        <f t="shared" si="60"/>
        <v>0</v>
      </c>
      <c r="Z102" s="14">
        <v>0</v>
      </c>
      <c r="AA102" s="14">
        <v>0</v>
      </c>
      <c r="AB102" s="14">
        <f t="shared" si="61"/>
        <v>0</v>
      </c>
      <c r="AC102" s="14"/>
      <c r="AD102" s="14"/>
      <c r="AE102" s="14">
        <f t="shared" si="62"/>
        <v>0</v>
      </c>
      <c r="AF102" s="14">
        <v>0</v>
      </c>
      <c r="AG102" s="14">
        <v>0</v>
      </c>
      <c r="AH102" s="14">
        <f t="shared" si="63"/>
        <v>0</v>
      </c>
      <c r="AI102" s="14"/>
      <c r="AJ102" s="14"/>
      <c r="AK102" s="14">
        <f t="shared" si="64"/>
        <v>0</v>
      </c>
      <c r="AL102" s="14"/>
      <c r="AM102" s="14"/>
      <c r="AN102" s="14">
        <f t="shared" si="65"/>
        <v>0</v>
      </c>
      <c r="AO102" s="14"/>
      <c r="AP102" s="14"/>
      <c r="AQ102" s="14">
        <f t="shared" si="66"/>
        <v>0</v>
      </c>
      <c r="AR102" s="16">
        <f t="shared" si="67"/>
        <v>1</v>
      </c>
      <c r="AS102" s="16">
        <f t="shared" si="67"/>
        <v>20</v>
      </c>
      <c r="AT102" s="16">
        <f t="shared" si="68"/>
        <v>20</v>
      </c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x14ac:dyDescent="0.25">
      <c r="A103" s="19" t="s">
        <v>109</v>
      </c>
      <c r="B103" s="13">
        <v>1</v>
      </c>
      <c r="C103" s="13">
        <v>995</v>
      </c>
      <c r="D103" s="13">
        <f t="shared" si="53"/>
        <v>995</v>
      </c>
      <c r="E103" s="13">
        <v>1</v>
      </c>
      <c r="F103" s="13">
        <v>995</v>
      </c>
      <c r="G103" s="13">
        <f t="shared" si="54"/>
        <v>995</v>
      </c>
      <c r="H103" s="14">
        <v>0</v>
      </c>
      <c r="I103" s="14">
        <v>0</v>
      </c>
      <c r="J103" s="14">
        <f t="shared" si="55"/>
        <v>0</v>
      </c>
      <c r="K103" s="14">
        <v>0</v>
      </c>
      <c r="L103" s="14">
        <v>0</v>
      </c>
      <c r="M103" s="14">
        <f t="shared" si="56"/>
        <v>0</v>
      </c>
      <c r="N103" s="14">
        <v>1</v>
      </c>
      <c r="O103" s="14">
        <v>850</v>
      </c>
      <c r="P103" s="14">
        <f t="shared" si="57"/>
        <v>850</v>
      </c>
      <c r="Q103" s="14">
        <v>0</v>
      </c>
      <c r="R103" s="14">
        <v>0</v>
      </c>
      <c r="S103" s="14">
        <f t="shared" si="58"/>
        <v>0</v>
      </c>
      <c r="T103" s="14">
        <v>1</v>
      </c>
      <c r="U103" s="14">
        <v>990</v>
      </c>
      <c r="V103" s="14">
        <f t="shared" si="59"/>
        <v>990</v>
      </c>
      <c r="W103" s="14">
        <v>0</v>
      </c>
      <c r="X103" s="14">
        <v>0</v>
      </c>
      <c r="Y103" s="14">
        <f t="shared" si="60"/>
        <v>0</v>
      </c>
      <c r="Z103" s="14">
        <v>0</v>
      </c>
      <c r="AA103" s="14">
        <v>0</v>
      </c>
      <c r="AB103" s="14">
        <f t="shared" si="61"/>
        <v>0</v>
      </c>
      <c r="AC103" s="14"/>
      <c r="AD103" s="14"/>
      <c r="AE103" s="14">
        <f t="shared" si="62"/>
        <v>0</v>
      </c>
      <c r="AF103" s="14">
        <v>0</v>
      </c>
      <c r="AG103" s="14">
        <v>0</v>
      </c>
      <c r="AH103" s="14">
        <f t="shared" si="63"/>
        <v>0</v>
      </c>
      <c r="AI103" s="14"/>
      <c r="AJ103" s="14"/>
      <c r="AK103" s="14">
        <f t="shared" si="64"/>
        <v>0</v>
      </c>
      <c r="AL103" s="14"/>
      <c r="AM103" s="14"/>
      <c r="AN103" s="14">
        <f t="shared" si="65"/>
        <v>0</v>
      </c>
      <c r="AO103" s="14"/>
      <c r="AP103" s="14"/>
      <c r="AQ103" s="14">
        <f t="shared" si="66"/>
        <v>0</v>
      </c>
      <c r="AR103" s="16">
        <f t="shared" si="67"/>
        <v>2</v>
      </c>
      <c r="AS103" s="16">
        <f t="shared" si="67"/>
        <v>1840</v>
      </c>
      <c r="AT103" s="16">
        <f t="shared" si="68"/>
        <v>920</v>
      </c>
      <c r="AU103" s="11"/>
      <c r="AV103" s="11"/>
      <c r="AW103" s="11"/>
      <c r="AX103" s="11"/>
      <c r="AY103" s="11"/>
      <c r="AZ103" s="11"/>
      <c r="BA103" s="11"/>
      <c r="BB103" s="11"/>
      <c r="BC103" s="11"/>
    </row>
    <row r="104" spans="1:55" x14ac:dyDescent="0.25">
      <c r="A104" s="19" t="s">
        <v>64</v>
      </c>
      <c r="B104" s="13">
        <v>0</v>
      </c>
      <c r="C104" s="13">
        <v>0</v>
      </c>
      <c r="D104" s="13">
        <f t="shared" si="53"/>
        <v>0</v>
      </c>
      <c r="E104" s="13">
        <v>0</v>
      </c>
      <c r="F104" s="13">
        <v>0</v>
      </c>
      <c r="G104" s="13">
        <f t="shared" si="54"/>
        <v>0</v>
      </c>
      <c r="H104" s="14">
        <v>0</v>
      </c>
      <c r="I104" s="14">
        <v>0</v>
      </c>
      <c r="J104" s="14">
        <f t="shared" si="55"/>
        <v>0</v>
      </c>
      <c r="K104" s="14">
        <v>3</v>
      </c>
      <c r="L104" s="14">
        <v>325</v>
      </c>
      <c r="M104" s="14">
        <f t="shared" si="56"/>
        <v>108.33333333333333</v>
      </c>
      <c r="N104" s="14"/>
      <c r="O104" s="14"/>
      <c r="P104" s="14">
        <f t="shared" si="57"/>
        <v>0</v>
      </c>
      <c r="Q104" s="14">
        <v>0</v>
      </c>
      <c r="R104" s="14">
        <v>0</v>
      </c>
      <c r="S104" s="14">
        <f t="shared" si="58"/>
        <v>0</v>
      </c>
      <c r="T104" s="14">
        <v>0</v>
      </c>
      <c r="U104" s="14">
        <v>0</v>
      </c>
      <c r="V104" s="14">
        <f t="shared" si="59"/>
        <v>0</v>
      </c>
      <c r="W104" s="14">
        <v>0</v>
      </c>
      <c r="X104" s="14">
        <v>0</v>
      </c>
      <c r="Y104" s="14">
        <f t="shared" si="60"/>
        <v>0</v>
      </c>
      <c r="Z104" s="14">
        <v>0</v>
      </c>
      <c r="AA104" s="14">
        <v>0</v>
      </c>
      <c r="AB104" s="14">
        <f t="shared" si="61"/>
        <v>0</v>
      </c>
      <c r="AC104" s="14"/>
      <c r="AD104" s="14"/>
      <c r="AE104" s="14">
        <f t="shared" si="62"/>
        <v>0</v>
      </c>
      <c r="AF104" s="14">
        <v>0</v>
      </c>
      <c r="AG104" s="14">
        <v>0</v>
      </c>
      <c r="AH104" s="14">
        <f t="shared" si="63"/>
        <v>0</v>
      </c>
      <c r="AI104" s="14"/>
      <c r="AJ104" s="14"/>
      <c r="AK104" s="14">
        <f t="shared" si="64"/>
        <v>0</v>
      </c>
      <c r="AL104" s="14"/>
      <c r="AM104" s="14"/>
      <c r="AN104" s="14">
        <f t="shared" si="65"/>
        <v>0</v>
      </c>
      <c r="AO104" s="14"/>
      <c r="AP104" s="14"/>
      <c r="AQ104" s="14">
        <f t="shared" si="66"/>
        <v>0</v>
      </c>
      <c r="AR104" s="16">
        <f t="shared" si="67"/>
        <v>3</v>
      </c>
      <c r="AS104" s="16">
        <f t="shared" si="67"/>
        <v>325</v>
      </c>
      <c r="AT104" s="16">
        <f t="shared" si="68"/>
        <v>108.33333333333333</v>
      </c>
      <c r="AU104" s="11"/>
      <c r="AV104" s="11"/>
      <c r="AW104" s="11"/>
      <c r="AX104" s="11"/>
      <c r="AY104" s="11"/>
      <c r="AZ104" s="11"/>
      <c r="BA104" s="11"/>
      <c r="BB104" s="11"/>
      <c r="BC104" s="11"/>
    </row>
    <row r="105" spans="1:55" x14ac:dyDescent="0.25">
      <c r="A105" s="19" t="s">
        <v>9</v>
      </c>
      <c r="B105" s="13">
        <v>56</v>
      </c>
      <c r="C105" s="13">
        <v>157321</v>
      </c>
      <c r="D105" s="13">
        <f t="shared" si="53"/>
        <v>2809.3035714285716</v>
      </c>
      <c r="E105" s="13">
        <v>10</v>
      </c>
      <c r="F105" s="13">
        <v>21836</v>
      </c>
      <c r="G105" s="13">
        <f t="shared" si="54"/>
        <v>2183.6</v>
      </c>
      <c r="H105" s="14">
        <v>5</v>
      </c>
      <c r="I105" s="14">
        <v>9650</v>
      </c>
      <c r="J105" s="14">
        <f t="shared" si="55"/>
        <v>1930</v>
      </c>
      <c r="K105" s="14">
        <v>4</v>
      </c>
      <c r="L105" s="14">
        <v>7431</v>
      </c>
      <c r="M105" s="14">
        <f t="shared" si="56"/>
        <v>1857.75</v>
      </c>
      <c r="N105" s="14">
        <v>8</v>
      </c>
      <c r="O105" s="14">
        <v>12787</v>
      </c>
      <c r="P105" s="14">
        <f t="shared" si="57"/>
        <v>1598.375</v>
      </c>
      <c r="Q105" s="14">
        <v>7</v>
      </c>
      <c r="R105" s="14">
        <v>11012</v>
      </c>
      <c r="S105" s="14">
        <f t="shared" si="58"/>
        <v>1573.1428571428571</v>
      </c>
      <c r="T105" s="14">
        <v>0</v>
      </c>
      <c r="U105" s="14">
        <v>0</v>
      </c>
      <c r="V105" s="14">
        <f t="shared" si="59"/>
        <v>0</v>
      </c>
      <c r="W105" s="14">
        <v>12</v>
      </c>
      <c r="X105" s="14">
        <v>25550</v>
      </c>
      <c r="Y105" s="14">
        <f t="shared" si="60"/>
        <v>2129.1666666666665</v>
      </c>
      <c r="Z105" s="14">
        <v>7</v>
      </c>
      <c r="AA105" s="14">
        <v>16495</v>
      </c>
      <c r="AB105" s="14">
        <f t="shared" si="61"/>
        <v>2356.4285714285716</v>
      </c>
      <c r="AC105" s="14">
        <v>2</v>
      </c>
      <c r="AD105" s="14">
        <v>4420</v>
      </c>
      <c r="AE105" s="14">
        <f t="shared" si="62"/>
        <v>2210</v>
      </c>
      <c r="AF105" s="14">
        <v>2</v>
      </c>
      <c r="AG105" s="14">
        <v>4000</v>
      </c>
      <c r="AH105" s="14">
        <f t="shared" si="63"/>
        <v>2000</v>
      </c>
      <c r="AI105" s="14"/>
      <c r="AJ105" s="14"/>
      <c r="AK105" s="14">
        <f t="shared" si="64"/>
        <v>0</v>
      </c>
      <c r="AL105" s="14"/>
      <c r="AM105" s="14"/>
      <c r="AN105" s="14">
        <f t="shared" si="65"/>
        <v>0</v>
      </c>
      <c r="AO105" s="14"/>
      <c r="AP105" s="14"/>
      <c r="AQ105" s="14">
        <f t="shared" si="66"/>
        <v>0</v>
      </c>
      <c r="AR105" s="16">
        <f t="shared" si="67"/>
        <v>47</v>
      </c>
      <c r="AS105" s="16">
        <f t="shared" si="67"/>
        <v>91345</v>
      </c>
      <c r="AT105" s="16">
        <f t="shared" si="68"/>
        <v>1943.5106382978724</v>
      </c>
      <c r="AU105" s="11"/>
      <c r="AV105" s="127">
        <f>(M105-J105)/J105*100</f>
        <v>-3.7435233160621766</v>
      </c>
      <c r="AW105" s="128">
        <f>(P105-M105)/M105*100</f>
        <v>-13.961781725205222</v>
      </c>
      <c r="AX105" s="127">
        <f>(S105-P105)/P105*100</f>
        <v>-1.5786122065937522</v>
      </c>
      <c r="AY105" s="11"/>
      <c r="AZ105" s="11"/>
      <c r="BA105" s="127">
        <f>(AB105-Y105)/Y105*100</f>
        <v>10.673748951635464</v>
      </c>
      <c r="BB105" s="127">
        <f>(AE105-AB105)/AB105*100</f>
        <v>-6.2140042437102201</v>
      </c>
      <c r="BC105" s="127">
        <f>(AH105-AE105)/AE105*100</f>
        <v>-9.502262443438914</v>
      </c>
    </row>
    <row r="106" spans="1:55" x14ac:dyDescent="0.25">
      <c r="A106" s="19" t="s">
        <v>110</v>
      </c>
      <c r="B106" s="13">
        <v>3</v>
      </c>
      <c r="C106" s="13">
        <v>1550</v>
      </c>
      <c r="D106" s="13">
        <f t="shared" si="53"/>
        <v>516.66666666666663</v>
      </c>
      <c r="E106" s="13">
        <v>2</v>
      </c>
      <c r="F106" s="13">
        <v>1000</v>
      </c>
      <c r="G106" s="13">
        <f t="shared" si="54"/>
        <v>500</v>
      </c>
      <c r="H106" s="14">
        <v>0</v>
      </c>
      <c r="I106" s="14">
        <v>0</v>
      </c>
      <c r="J106" s="14">
        <f t="shared" si="55"/>
        <v>0</v>
      </c>
      <c r="K106" s="14">
        <v>0</v>
      </c>
      <c r="L106" s="14">
        <v>0</v>
      </c>
      <c r="M106" s="14">
        <f t="shared" si="56"/>
        <v>0</v>
      </c>
      <c r="N106" s="14"/>
      <c r="O106" s="14"/>
      <c r="P106" s="14">
        <f t="shared" si="57"/>
        <v>0</v>
      </c>
      <c r="Q106" s="14">
        <v>0</v>
      </c>
      <c r="R106" s="14">
        <v>0</v>
      </c>
      <c r="S106" s="14">
        <f t="shared" si="58"/>
        <v>0</v>
      </c>
      <c r="T106" s="14">
        <v>0</v>
      </c>
      <c r="U106" s="14">
        <v>0</v>
      </c>
      <c r="V106" s="14">
        <f t="shared" si="59"/>
        <v>0</v>
      </c>
      <c r="W106" s="14">
        <v>0</v>
      </c>
      <c r="X106" s="14">
        <v>0</v>
      </c>
      <c r="Y106" s="14">
        <f t="shared" si="60"/>
        <v>0</v>
      </c>
      <c r="Z106" s="14">
        <v>1</v>
      </c>
      <c r="AA106" s="14">
        <v>1150</v>
      </c>
      <c r="AB106" s="14">
        <f t="shared" si="61"/>
        <v>1150</v>
      </c>
      <c r="AC106" s="14"/>
      <c r="AD106" s="14"/>
      <c r="AE106" s="14">
        <f t="shared" si="62"/>
        <v>0</v>
      </c>
      <c r="AF106" s="14">
        <v>0</v>
      </c>
      <c r="AG106" s="14">
        <v>0</v>
      </c>
      <c r="AH106" s="14">
        <f t="shared" si="63"/>
        <v>0</v>
      </c>
      <c r="AI106" s="14"/>
      <c r="AJ106" s="14"/>
      <c r="AK106" s="14">
        <f t="shared" si="64"/>
        <v>0</v>
      </c>
      <c r="AL106" s="14"/>
      <c r="AM106" s="14"/>
      <c r="AN106" s="14">
        <f t="shared" si="65"/>
        <v>0</v>
      </c>
      <c r="AO106" s="14"/>
      <c r="AP106" s="14"/>
      <c r="AQ106" s="14">
        <f t="shared" si="66"/>
        <v>0</v>
      </c>
      <c r="AR106" s="16">
        <f t="shared" si="67"/>
        <v>1</v>
      </c>
      <c r="AS106" s="16">
        <f t="shared" si="67"/>
        <v>1150</v>
      </c>
      <c r="AT106" s="16">
        <f t="shared" si="68"/>
        <v>1150</v>
      </c>
      <c r="AU106" s="11"/>
      <c r="AV106" s="11"/>
      <c r="AW106" s="11"/>
      <c r="AX106" s="11"/>
      <c r="AY106" s="11"/>
      <c r="AZ106" s="11"/>
      <c r="BA106" s="11"/>
      <c r="BB106" s="11"/>
      <c r="BC106" s="11"/>
    </row>
    <row r="107" spans="1:55" x14ac:dyDescent="0.25">
      <c r="A107" s="19" t="s">
        <v>68</v>
      </c>
      <c r="B107" s="13">
        <v>0</v>
      </c>
      <c r="C107" s="13">
        <v>0</v>
      </c>
      <c r="D107" s="13">
        <f t="shared" si="53"/>
        <v>0</v>
      </c>
      <c r="E107" s="13">
        <v>0</v>
      </c>
      <c r="F107" s="13">
        <v>0</v>
      </c>
      <c r="G107" s="13">
        <f t="shared" si="54"/>
        <v>0</v>
      </c>
      <c r="H107" s="14">
        <v>0</v>
      </c>
      <c r="I107" s="14">
        <v>0</v>
      </c>
      <c r="J107" s="14">
        <f t="shared" si="55"/>
        <v>0</v>
      </c>
      <c r="K107" s="14">
        <v>0</v>
      </c>
      <c r="L107" s="14">
        <v>0</v>
      </c>
      <c r="M107" s="14">
        <f t="shared" si="56"/>
        <v>0</v>
      </c>
      <c r="N107" s="14"/>
      <c r="O107" s="14"/>
      <c r="P107" s="14">
        <f t="shared" si="57"/>
        <v>0</v>
      </c>
      <c r="Q107" s="14">
        <v>0</v>
      </c>
      <c r="R107" s="14">
        <v>0</v>
      </c>
      <c r="S107" s="14">
        <f t="shared" si="58"/>
        <v>0</v>
      </c>
      <c r="T107" s="14">
        <v>0</v>
      </c>
      <c r="U107" s="14">
        <v>0</v>
      </c>
      <c r="V107" s="14">
        <f t="shared" si="59"/>
        <v>0</v>
      </c>
      <c r="W107" s="14">
        <v>0</v>
      </c>
      <c r="X107" s="14">
        <v>0</v>
      </c>
      <c r="Y107" s="14">
        <f t="shared" si="60"/>
        <v>0</v>
      </c>
      <c r="Z107" s="14">
        <v>0</v>
      </c>
      <c r="AA107" s="14">
        <v>0</v>
      </c>
      <c r="AB107" s="14">
        <f t="shared" si="61"/>
        <v>0</v>
      </c>
      <c r="AC107" s="14">
        <v>1</v>
      </c>
      <c r="AD107" s="14">
        <v>800</v>
      </c>
      <c r="AE107" s="14">
        <f t="shared" si="62"/>
        <v>800</v>
      </c>
      <c r="AF107" s="14">
        <v>0</v>
      </c>
      <c r="AG107" s="14">
        <v>0</v>
      </c>
      <c r="AH107" s="14">
        <f t="shared" si="63"/>
        <v>0</v>
      </c>
      <c r="AI107" s="14"/>
      <c r="AJ107" s="14"/>
      <c r="AK107" s="14">
        <f t="shared" si="64"/>
        <v>0</v>
      </c>
      <c r="AL107" s="14"/>
      <c r="AM107" s="14"/>
      <c r="AN107" s="14">
        <f t="shared" si="65"/>
        <v>0</v>
      </c>
      <c r="AO107" s="14"/>
      <c r="AP107" s="14"/>
      <c r="AQ107" s="14">
        <f t="shared" si="66"/>
        <v>0</v>
      </c>
      <c r="AR107" s="16">
        <f t="shared" si="67"/>
        <v>1</v>
      </c>
      <c r="AS107" s="16">
        <f t="shared" si="67"/>
        <v>800</v>
      </c>
      <c r="AT107" s="16">
        <f t="shared" si="68"/>
        <v>800</v>
      </c>
      <c r="AU107" s="11"/>
      <c r="AV107" s="11"/>
      <c r="AW107" s="11"/>
      <c r="AX107" s="11"/>
      <c r="AY107" s="11"/>
      <c r="AZ107" s="11"/>
      <c r="BA107" s="11"/>
      <c r="BB107" s="11"/>
      <c r="BC107" s="11"/>
    </row>
    <row r="108" spans="1:55" x14ac:dyDescent="0.25">
      <c r="A108" s="19" t="s">
        <v>111</v>
      </c>
      <c r="B108" s="13">
        <v>0</v>
      </c>
      <c r="C108" s="13">
        <v>0</v>
      </c>
      <c r="D108" s="13">
        <f t="shared" si="53"/>
        <v>0</v>
      </c>
      <c r="E108" s="13">
        <v>0</v>
      </c>
      <c r="F108" s="13">
        <v>0</v>
      </c>
      <c r="G108" s="13">
        <f t="shared" si="54"/>
        <v>0</v>
      </c>
      <c r="H108" s="14">
        <v>0</v>
      </c>
      <c r="I108" s="14">
        <v>0</v>
      </c>
      <c r="J108" s="14">
        <f t="shared" si="55"/>
        <v>0</v>
      </c>
      <c r="K108" s="14">
        <v>0</v>
      </c>
      <c r="L108" s="14">
        <v>0</v>
      </c>
      <c r="M108" s="14">
        <f t="shared" si="56"/>
        <v>0</v>
      </c>
      <c r="N108" s="14"/>
      <c r="O108" s="14"/>
      <c r="P108" s="14">
        <f t="shared" si="57"/>
        <v>0</v>
      </c>
      <c r="Q108" s="14">
        <v>0</v>
      </c>
      <c r="R108" s="14">
        <v>0</v>
      </c>
      <c r="S108" s="14">
        <f t="shared" si="58"/>
        <v>0</v>
      </c>
      <c r="T108" s="14">
        <v>0</v>
      </c>
      <c r="U108" s="14">
        <v>0</v>
      </c>
      <c r="V108" s="14">
        <f t="shared" si="59"/>
        <v>0</v>
      </c>
      <c r="W108" s="14">
        <v>0</v>
      </c>
      <c r="X108" s="14">
        <v>0</v>
      </c>
      <c r="Y108" s="14">
        <f t="shared" si="60"/>
        <v>0</v>
      </c>
      <c r="Z108" s="14">
        <v>0</v>
      </c>
      <c r="AA108" s="14">
        <v>0</v>
      </c>
      <c r="AB108" s="14">
        <f t="shared" si="61"/>
        <v>0</v>
      </c>
      <c r="AC108" s="14"/>
      <c r="AD108" s="14"/>
      <c r="AE108" s="14">
        <f t="shared" si="62"/>
        <v>0</v>
      </c>
      <c r="AF108" s="14">
        <v>0</v>
      </c>
      <c r="AG108" s="14">
        <v>0</v>
      </c>
      <c r="AH108" s="14">
        <f t="shared" si="63"/>
        <v>0</v>
      </c>
      <c r="AI108" s="14"/>
      <c r="AJ108" s="14"/>
      <c r="AK108" s="14">
        <f t="shared" si="64"/>
        <v>0</v>
      </c>
      <c r="AL108" s="14"/>
      <c r="AM108" s="14"/>
      <c r="AN108" s="14">
        <f t="shared" si="65"/>
        <v>0</v>
      </c>
      <c r="AO108" s="14"/>
      <c r="AP108" s="14"/>
      <c r="AQ108" s="14">
        <f t="shared" si="66"/>
        <v>0</v>
      </c>
      <c r="AR108" s="16">
        <f t="shared" si="67"/>
        <v>0</v>
      </c>
      <c r="AS108" s="16">
        <f t="shared" si="67"/>
        <v>0</v>
      </c>
      <c r="AT108" s="16">
        <f t="shared" si="68"/>
        <v>0</v>
      </c>
      <c r="AU108" s="11"/>
      <c r="AV108" s="11"/>
      <c r="AW108" s="11"/>
      <c r="AX108" s="11"/>
      <c r="AY108" s="11"/>
      <c r="AZ108" s="11"/>
      <c r="BA108" s="11"/>
      <c r="BB108" s="11"/>
      <c r="BC108" s="11"/>
    </row>
    <row r="109" spans="1:55" x14ac:dyDescent="0.25">
      <c r="A109" s="19" t="s">
        <v>14</v>
      </c>
      <c r="B109" s="13">
        <v>4</v>
      </c>
      <c r="C109" s="13">
        <v>1510</v>
      </c>
      <c r="D109" s="13">
        <f t="shared" si="53"/>
        <v>377.5</v>
      </c>
      <c r="E109" s="13">
        <v>2</v>
      </c>
      <c r="F109" s="13">
        <v>860</v>
      </c>
      <c r="G109" s="13">
        <f t="shared" si="54"/>
        <v>430</v>
      </c>
      <c r="H109" s="14">
        <v>0</v>
      </c>
      <c r="I109" s="14">
        <v>0</v>
      </c>
      <c r="J109" s="14">
        <f t="shared" si="55"/>
        <v>0</v>
      </c>
      <c r="K109" s="14">
        <v>0</v>
      </c>
      <c r="L109" s="14">
        <v>0</v>
      </c>
      <c r="M109" s="14">
        <f t="shared" si="56"/>
        <v>0</v>
      </c>
      <c r="N109" s="14"/>
      <c r="O109" s="14"/>
      <c r="P109" s="14">
        <f t="shared" si="57"/>
        <v>0</v>
      </c>
      <c r="Q109" s="14">
        <v>0</v>
      </c>
      <c r="R109" s="14">
        <v>0</v>
      </c>
      <c r="S109" s="14">
        <f t="shared" si="58"/>
        <v>0</v>
      </c>
      <c r="T109" s="14">
        <v>0</v>
      </c>
      <c r="U109" s="14">
        <v>0</v>
      </c>
      <c r="V109" s="14">
        <f t="shared" si="59"/>
        <v>0</v>
      </c>
      <c r="W109" s="14">
        <v>0</v>
      </c>
      <c r="X109" s="14">
        <v>0</v>
      </c>
      <c r="Y109" s="14">
        <f t="shared" si="60"/>
        <v>0</v>
      </c>
      <c r="Z109" s="14">
        <v>1</v>
      </c>
      <c r="AA109" s="14">
        <v>950</v>
      </c>
      <c r="AB109" s="14">
        <f t="shared" si="61"/>
        <v>950</v>
      </c>
      <c r="AC109" s="14"/>
      <c r="AD109" s="14"/>
      <c r="AE109" s="14">
        <f t="shared" si="62"/>
        <v>0</v>
      </c>
      <c r="AF109" s="14">
        <v>0</v>
      </c>
      <c r="AG109" s="14">
        <v>0</v>
      </c>
      <c r="AH109" s="14">
        <f t="shared" si="63"/>
        <v>0</v>
      </c>
      <c r="AI109" s="14"/>
      <c r="AJ109" s="14"/>
      <c r="AK109" s="14">
        <f t="shared" si="64"/>
        <v>0</v>
      </c>
      <c r="AL109" s="14"/>
      <c r="AM109" s="14"/>
      <c r="AN109" s="14">
        <f t="shared" si="65"/>
        <v>0</v>
      </c>
      <c r="AO109" s="14"/>
      <c r="AP109" s="14"/>
      <c r="AQ109" s="14">
        <f t="shared" si="66"/>
        <v>0</v>
      </c>
      <c r="AR109" s="16">
        <f t="shared" si="67"/>
        <v>1</v>
      </c>
      <c r="AS109" s="16">
        <f t="shared" si="67"/>
        <v>950</v>
      </c>
      <c r="AT109" s="16">
        <f t="shared" si="68"/>
        <v>950</v>
      </c>
      <c r="AU109" s="11"/>
      <c r="AV109" s="11"/>
      <c r="AW109" s="11"/>
      <c r="AX109" s="11"/>
      <c r="AY109" s="11"/>
      <c r="AZ109" s="11"/>
      <c r="BA109" s="11"/>
      <c r="BB109" s="11"/>
      <c r="BC109" s="11"/>
    </row>
    <row r="110" spans="1:55" x14ac:dyDescent="0.25">
      <c r="A110" s="19" t="s">
        <v>71</v>
      </c>
      <c r="B110" s="13">
        <v>0</v>
      </c>
      <c r="C110" s="13">
        <v>0</v>
      </c>
      <c r="D110" s="13">
        <f t="shared" si="53"/>
        <v>0</v>
      </c>
      <c r="E110" s="13">
        <v>0</v>
      </c>
      <c r="F110" s="13">
        <v>0</v>
      </c>
      <c r="G110" s="13">
        <f t="shared" si="54"/>
        <v>0</v>
      </c>
      <c r="H110" s="14">
        <v>0</v>
      </c>
      <c r="I110" s="14">
        <v>0</v>
      </c>
      <c r="J110" s="14">
        <f t="shared" si="55"/>
        <v>0</v>
      </c>
      <c r="K110" s="14">
        <v>0</v>
      </c>
      <c r="L110" s="14">
        <v>0</v>
      </c>
      <c r="M110" s="14">
        <f t="shared" si="56"/>
        <v>0</v>
      </c>
      <c r="N110" s="14"/>
      <c r="O110" s="14"/>
      <c r="P110" s="14">
        <f t="shared" si="57"/>
        <v>0</v>
      </c>
      <c r="Q110" s="14">
        <v>0</v>
      </c>
      <c r="R110" s="14">
        <v>0</v>
      </c>
      <c r="S110" s="14">
        <f t="shared" si="58"/>
        <v>0</v>
      </c>
      <c r="T110" s="14">
        <v>0</v>
      </c>
      <c r="U110" s="14">
        <v>0</v>
      </c>
      <c r="V110" s="14">
        <f t="shared" si="59"/>
        <v>0</v>
      </c>
      <c r="W110" s="14">
        <v>0</v>
      </c>
      <c r="X110" s="14">
        <v>0</v>
      </c>
      <c r="Y110" s="14">
        <f t="shared" si="60"/>
        <v>0</v>
      </c>
      <c r="Z110" s="14">
        <v>0</v>
      </c>
      <c r="AA110" s="14">
        <v>0</v>
      </c>
      <c r="AB110" s="14">
        <f t="shared" si="61"/>
        <v>0</v>
      </c>
      <c r="AC110" s="14"/>
      <c r="AD110" s="14"/>
      <c r="AE110" s="14">
        <f t="shared" si="62"/>
        <v>0</v>
      </c>
      <c r="AF110" s="14">
        <v>0</v>
      </c>
      <c r="AG110" s="14">
        <v>0</v>
      </c>
      <c r="AH110" s="14">
        <f t="shared" si="63"/>
        <v>0</v>
      </c>
      <c r="AI110" s="14"/>
      <c r="AJ110" s="14"/>
      <c r="AK110" s="14">
        <f t="shared" si="64"/>
        <v>0</v>
      </c>
      <c r="AL110" s="14"/>
      <c r="AM110" s="14"/>
      <c r="AN110" s="14">
        <f t="shared" si="65"/>
        <v>0</v>
      </c>
      <c r="AO110" s="14"/>
      <c r="AP110" s="14"/>
      <c r="AQ110" s="14">
        <f t="shared" si="66"/>
        <v>0</v>
      </c>
      <c r="AR110" s="16">
        <f t="shared" si="67"/>
        <v>0</v>
      </c>
      <c r="AS110" s="16">
        <f t="shared" si="67"/>
        <v>0</v>
      </c>
      <c r="AT110" s="16">
        <f t="shared" si="68"/>
        <v>0</v>
      </c>
      <c r="AU110" s="11"/>
      <c r="AV110" s="11"/>
      <c r="AW110" s="11"/>
      <c r="AX110" s="11"/>
      <c r="AY110" s="11"/>
      <c r="AZ110" s="11"/>
      <c r="BA110" s="11"/>
      <c r="BB110" s="11"/>
      <c r="BC110" s="11"/>
    </row>
    <row r="111" spans="1:55" x14ac:dyDescent="0.25">
      <c r="A111" s="19" t="s">
        <v>73</v>
      </c>
      <c r="B111" s="13">
        <v>17</v>
      </c>
      <c r="C111" s="13">
        <v>14033</v>
      </c>
      <c r="D111" s="13">
        <f t="shared" si="53"/>
        <v>825.47058823529414</v>
      </c>
      <c r="E111" s="13">
        <v>8</v>
      </c>
      <c r="F111" s="13">
        <v>5061</v>
      </c>
      <c r="G111" s="13">
        <f t="shared" si="54"/>
        <v>632.625</v>
      </c>
      <c r="H111" s="14">
        <v>1</v>
      </c>
      <c r="I111" s="14">
        <v>460</v>
      </c>
      <c r="J111" s="14">
        <f t="shared" si="55"/>
        <v>460</v>
      </c>
      <c r="K111" s="14">
        <v>0</v>
      </c>
      <c r="L111" s="14">
        <v>0</v>
      </c>
      <c r="M111" s="14">
        <f t="shared" si="56"/>
        <v>0</v>
      </c>
      <c r="N111" s="14">
        <v>1</v>
      </c>
      <c r="O111" s="14">
        <v>550</v>
      </c>
      <c r="P111" s="14">
        <f t="shared" si="57"/>
        <v>550</v>
      </c>
      <c r="Q111" s="14">
        <v>0</v>
      </c>
      <c r="R111" s="14">
        <v>0</v>
      </c>
      <c r="S111" s="14">
        <f t="shared" si="58"/>
        <v>0</v>
      </c>
      <c r="T111" s="14">
        <v>1</v>
      </c>
      <c r="U111" s="14">
        <v>1075</v>
      </c>
      <c r="V111" s="14">
        <f t="shared" si="59"/>
        <v>1075</v>
      </c>
      <c r="W111" s="14">
        <v>0</v>
      </c>
      <c r="X111" s="14">
        <v>0</v>
      </c>
      <c r="Y111" s="14">
        <f t="shared" si="60"/>
        <v>0</v>
      </c>
      <c r="Z111" s="14">
        <v>0</v>
      </c>
      <c r="AA111" s="14">
        <v>0</v>
      </c>
      <c r="AB111" s="14">
        <f t="shared" si="61"/>
        <v>0</v>
      </c>
      <c r="AC111" s="14">
        <v>4</v>
      </c>
      <c r="AD111" s="14">
        <v>4400</v>
      </c>
      <c r="AE111" s="14">
        <f t="shared" si="62"/>
        <v>1100</v>
      </c>
      <c r="AF111" s="14">
        <v>6</v>
      </c>
      <c r="AG111" s="14">
        <v>6700</v>
      </c>
      <c r="AH111" s="14">
        <f t="shared" si="63"/>
        <v>1116.6666666666667</v>
      </c>
      <c r="AI111" s="14"/>
      <c r="AJ111" s="14"/>
      <c r="AK111" s="14">
        <f t="shared" si="64"/>
        <v>0</v>
      </c>
      <c r="AL111" s="14"/>
      <c r="AM111" s="14"/>
      <c r="AN111" s="14">
        <f t="shared" si="65"/>
        <v>0</v>
      </c>
      <c r="AO111" s="14"/>
      <c r="AP111" s="14"/>
      <c r="AQ111" s="14">
        <f t="shared" si="66"/>
        <v>0</v>
      </c>
      <c r="AR111" s="16">
        <f t="shared" si="67"/>
        <v>13</v>
      </c>
      <c r="AS111" s="16">
        <f t="shared" si="67"/>
        <v>13185</v>
      </c>
      <c r="AT111" s="16">
        <f t="shared" si="68"/>
        <v>1014.2307692307693</v>
      </c>
      <c r="AU111" s="11"/>
      <c r="AV111" s="11"/>
      <c r="AW111" s="11"/>
      <c r="AX111" s="11"/>
      <c r="AY111" s="11"/>
      <c r="AZ111" s="11"/>
      <c r="BA111" s="11"/>
      <c r="BB111" s="11"/>
      <c r="BC111" s="127">
        <f>(AH111-AE111)/AE111*100</f>
        <v>1.515151515151522</v>
      </c>
    </row>
    <row r="112" spans="1:55" x14ac:dyDescent="0.25">
      <c r="A112" s="19" t="s">
        <v>112</v>
      </c>
      <c r="B112" s="13">
        <v>4</v>
      </c>
      <c r="C112" s="13">
        <v>8400</v>
      </c>
      <c r="D112" s="13">
        <f t="shared" si="53"/>
        <v>2100</v>
      </c>
      <c r="E112" s="13">
        <v>0</v>
      </c>
      <c r="F112" s="13">
        <v>0</v>
      </c>
      <c r="G112" s="13">
        <f t="shared" si="54"/>
        <v>0</v>
      </c>
      <c r="H112" s="14">
        <v>0</v>
      </c>
      <c r="I112" s="14">
        <v>0</v>
      </c>
      <c r="J112" s="14">
        <f t="shared" si="55"/>
        <v>0</v>
      </c>
      <c r="K112" s="14">
        <v>0</v>
      </c>
      <c r="L112" s="14">
        <v>0</v>
      </c>
      <c r="M112" s="14">
        <f t="shared" si="56"/>
        <v>0</v>
      </c>
      <c r="N112" s="14"/>
      <c r="O112" s="14"/>
      <c r="P112" s="14">
        <f t="shared" si="57"/>
        <v>0</v>
      </c>
      <c r="Q112" s="14">
        <v>0</v>
      </c>
      <c r="R112" s="14">
        <v>0</v>
      </c>
      <c r="S112" s="14">
        <f t="shared" si="58"/>
        <v>0</v>
      </c>
      <c r="T112" s="14">
        <v>0</v>
      </c>
      <c r="U112" s="14">
        <v>0</v>
      </c>
      <c r="V112" s="14">
        <f t="shared" si="59"/>
        <v>0</v>
      </c>
      <c r="W112" s="14">
        <v>0</v>
      </c>
      <c r="X112" s="14">
        <v>0</v>
      </c>
      <c r="Y112" s="14">
        <f t="shared" si="60"/>
        <v>0</v>
      </c>
      <c r="Z112" s="14">
        <v>0</v>
      </c>
      <c r="AA112" s="14">
        <v>0</v>
      </c>
      <c r="AB112" s="14">
        <f t="shared" si="61"/>
        <v>0</v>
      </c>
      <c r="AC112" s="14"/>
      <c r="AD112" s="14"/>
      <c r="AE112" s="14">
        <f t="shared" si="62"/>
        <v>0</v>
      </c>
      <c r="AF112" s="14">
        <v>2</v>
      </c>
      <c r="AG112" s="14">
        <v>3570</v>
      </c>
      <c r="AH112" s="14">
        <f t="shared" si="63"/>
        <v>1785</v>
      </c>
      <c r="AI112" s="14"/>
      <c r="AJ112" s="14"/>
      <c r="AK112" s="14">
        <f t="shared" si="64"/>
        <v>0</v>
      </c>
      <c r="AL112" s="14"/>
      <c r="AM112" s="14"/>
      <c r="AN112" s="14">
        <f t="shared" si="65"/>
        <v>0</v>
      </c>
      <c r="AO112" s="14"/>
      <c r="AP112" s="14"/>
      <c r="AQ112" s="14">
        <f t="shared" si="66"/>
        <v>0</v>
      </c>
      <c r="AR112" s="16">
        <f t="shared" si="67"/>
        <v>2</v>
      </c>
      <c r="AS112" s="16">
        <f t="shared" si="67"/>
        <v>3570</v>
      </c>
      <c r="AT112" s="16">
        <f t="shared" si="68"/>
        <v>1785</v>
      </c>
      <c r="AU112" s="11"/>
      <c r="AV112" s="11"/>
      <c r="AW112" s="11"/>
      <c r="AX112" s="11"/>
      <c r="AY112" s="11"/>
      <c r="AZ112" s="11"/>
      <c r="BA112" s="11"/>
      <c r="BB112" s="11"/>
      <c r="BC112" s="11"/>
    </row>
    <row r="113" spans="1:55" x14ac:dyDescent="0.25">
      <c r="A113" s="19" t="s">
        <v>16</v>
      </c>
      <c r="B113" s="13">
        <v>8</v>
      </c>
      <c r="C113" s="13">
        <v>1600</v>
      </c>
      <c r="D113" s="13">
        <f t="shared" si="53"/>
        <v>200</v>
      </c>
      <c r="E113" s="13">
        <v>0</v>
      </c>
      <c r="F113" s="13">
        <v>0</v>
      </c>
      <c r="G113" s="13">
        <f t="shared" si="54"/>
        <v>0</v>
      </c>
      <c r="H113" s="14">
        <v>0</v>
      </c>
      <c r="I113" s="14">
        <v>0</v>
      </c>
      <c r="J113" s="14">
        <f t="shared" si="55"/>
        <v>0</v>
      </c>
      <c r="K113" s="14">
        <v>0</v>
      </c>
      <c r="L113" s="14">
        <v>0</v>
      </c>
      <c r="M113" s="14">
        <f t="shared" si="56"/>
        <v>0</v>
      </c>
      <c r="N113" s="14"/>
      <c r="O113" s="14"/>
      <c r="P113" s="14">
        <f t="shared" si="57"/>
        <v>0</v>
      </c>
      <c r="Q113" s="14">
        <v>0</v>
      </c>
      <c r="R113" s="14">
        <v>0</v>
      </c>
      <c r="S113" s="14">
        <f t="shared" si="58"/>
        <v>0</v>
      </c>
      <c r="T113" s="14">
        <v>0</v>
      </c>
      <c r="U113" s="14">
        <v>0</v>
      </c>
      <c r="V113" s="14">
        <f t="shared" si="59"/>
        <v>0</v>
      </c>
      <c r="W113" s="14">
        <v>0</v>
      </c>
      <c r="X113" s="14">
        <v>0</v>
      </c>
      <c r="Y113" s="14">
        <f t="shared" si="60"/>
        <v>0</v>
      </c>
      <c r="Z113" s="14">
        <v>0</v>
      </c>
      <c r="AA113" s="14">
        <v>0</v>
      </c>
      <c r="AB113" s="14">
        <f t="shared" si="61"/>
        <v>0</v>
      </c>
      <c r="AC113" s="14"/>
      <c r="AD113" s="14"/>
      <c r="AE113" s="14">
        <f t="shared" si="62"/>
        <v>0</v>
      </c>
      <c r="AF113" s="14">
        <v>0</v>
      </c>
      <c r="AG113" s="14">
        <v>0</v>
      </c>
      <c r="AH113" s="14">
        <f t="shared" si="63"/>
        <v>0</v>
      </c>
      <c r="AI113" s="14"/>
      <c r="AJ113" s="14"/>
      <c r="AK113" s="14">
        <f t="shared" si="64"/>
        <v>0</v>
      </c>
      <c r="AL113" s="14"/>
      <c r="AM113" s="14"/>
      <c r="AN113" s="14">
        <f t="shared" si="65"/>
        <v>0</v>
      </c>
      <c r="AO113" s="14"/>
      <c r="AP113" s="14"/>
      <c r="AQ113" s="14">
        <f t="shared" si="66"/>
        <v>0</v>
      </c>
      <c r="AR113" s="16">
        <f t="shared" si="67"/>
        <v>0</v>
      </c>
      <c r="AS113" s="16">
        <f t="shared" si="67"/>
        <v>0</v>
      </c>
      <c r="AT113" s="16">
        <f t="shared" si="68"/>
        <v>0</v>
      </c>
      <c r="AU113" s="11"/>
      <c r="AV113" s="11"/>
      <c r="AW113" s="11"/>
      <c r="AX113" s="11"/>
      <c r="AY113" s="11"/>
      <c r="AZ113" s="11"/>
      <c r="BA113" s="11"/>
      <c r="BB113" s="11"/>
      <c r="BC113" s="11"/>
    </row>
    <row r="114" spans="1:55" x14ac:dyDescent="0.25">
      <c r="A114" s="19" t="s">
        <v>74</v>
      </c>
      <c r="B114" s="13">
        <v>14</v>
      </c>
      <c r="C114" s="13">
        <v>8495</v>
      </c>
      <c r="D114" s="13">
        <f t="shared" si="53"/>
        <v>606.78571428571433</v>
      </c>
      <c r="E114" s="13">
        <v>0</v>
      </c>
      <c r="F114" s="13">
        <v>0</v>
      </c>
      <c r="G114" s="13">
        <f t="shared" si="54"/>
        <v>0</v>
      </c>
      <c r="H114" s="14">
        <v>0</v>
      </c>
      <c r="I114" s="14">
        <v>0</v>
      </c>
      <c r="J114" s="14">
        <f t="shared" si="55"/>
        <v>0</v>
      </c>
      <c r="K114" s="14">
        <v>0</v>
      </c>
      <c r="L114" s="14">
        <v>0</v>
      </c>
      <c r="M114" s="14">
        <f t="shared" si="56"/>
        <v>0</v>
      </c>
      <c r="N114" s="14"/>
      <c r="O114" s="14"/>
      <c r="P114" s="14">
        <f t="shared" si="57"/>
        <v>0</v>
      </c>
      <c r="Q114" s="14">
        <v>0</v>
      </c>
      <c r="R114" s="14">
        <v>0</v>
      </c>
      <c r="S114" s="14">
        <f t="shared" si="58"/>
        <v>0</v>
      </c>
      <c r="T114" s="14">
        <v>0</v>
      </c>
      <c r="U114" s="14">
        <v>0</v>
      </c>
      <c r="V114" s="14">
        <f t="shared" si="59"/>
        <v>0</v>
      </c>
      <c r="W114" s="14">
        <v>0</v>
      </c>
      <c r="X114" s="14">
        <v>0</v>
      </c>
      <c r="Y114" s="14">
        <f t="shared" si="60"/>
        <v>0</v>
      </c>
      <c r="Z114" s="14">
        <v>0</v>
      </c>
      <c r="AA114" s="14">
        <v>0</v>
      </c>
      <c r="AB114" s="14">
        <f t="shared" si="61"/>
        <v>0</v>
      </c>
      <c r="AC114" s="14"/>
      <c r="AD114" s="14"/>
      <c r="AE114" s="14">
        <f t="shared" si="62"/>
        <v>0</v>
      </c>
      <c r="AF114" s="14">
        <v>0</v>
      </c>
      <c r="AG114" s="14">
        <v>0</v>
      </c>
      <c r="AH114" s="14">
        <f t="shared" si="63"/>
        <v>0</v>
      </c>
      <c r="AI114" s="14"/>
      <c r="AJ114" s="14"/>
      <c r="AK114" s="14">
        <f t="shared" si="64"/>
        <v>0</v>
      </c>
      <c r="AL114" s="14"/>
      <c r="AM114" s="14"/>
      <c r="AN114" s="14">
        <f t="shared" si="65"/>
        <v>0</v>
      </c>
      <c r="AO114" s="14"/>
      <c r="AP114" s="14"/>
      <c r="AQ114" s="14">
        <f t="shared" si="66"/>
        <v>0</v>
      </c>
      <c r="AR114" s="16">
        <f t="shared" si="67"/>
        <v>0</v>
      </c>
      <c r="AS114" s="16">
        <f t="shared" si="67"/>
        <v>0</v>
      </c>
      <c r="AT114" s="16">
        <f t="shared" si="68"/>
        <v>0</v>
      </c>
      <c r="AU114" s="11"/>
      <c r="AV114" s="11"/>
      <c r="AW114" s="11"/>
      <c r="AX114" s="11"/>
      <c r="AY114" s="11"/>
      <c r="AZ114" s="11"/>
      <c r="BA114" s="11"/>
      <c r="BB114" s="11"/>
      <c r="BC114" s="11"/>
    </row>
    <row r="115" spans="1:55" x14ac:dyDescent="0.25">
      <c r="A115" s="19" t="s">
        <v>75</v>
      </c>
      <c r="B115" s="13">
        <v>2</v>
      </c>
      <c r="C115" s="13">
        <v>200</v>
      </c>
      <c r="D115" s="13">
        <f t="shared" si="53"/>
        <v>100</v>
      </c>
      <c r="E115" s="13">
        <v>1</v>
      </c>
      <c r="F115" s="13">
        <v>50</v>
      </c>
      <c r="G115" s="13">
        <f t="shared" si="54"/>
        <v>50</v>
      </c>
      <c r="H115" s="14">
        <v>0</v>
      </c>
      <c r="I115" s="14">
        <v>0</v>
      </c>
      <c r="J115" s="14">
        <f t="shared" si="55"/>
        <v>0</v>
      </c>
      <c r="K115" s="14">
        <v>0</v>
      </c>
      <c r="L115" s="14">
        <v>0</v>
      </c>
      <c r="M115" s="14">
        <f t="shared" si="56"/>
        <v>0</v>
      </c>
      <c r="N115" s="14"/>
      <c r="O115" s="14"/>
      <c r="P115" s="14">
        <f t="shared" si="57"/>
        <v>0</v>
      </c>
      <c r="Q115" s="14">
        <v>0</v>
      </c>
      <c r="R115" s="14">
        <v>0</v>
      </c>
      <c r="S115" s="14">
        <f t="shared" si="58"/>
        <v>0</v>
      </c>
      <c r="T115" s="14">
        <v>1</v>
      </c>
      <c r="U115" s="14">
        <v>50</v>
      </c>
      <c r="V115" s="14">
        <f t="shared" si="59"/>
        <v>50</v>
      </c>
      <c r="W115" s="14">
        <v>0</v>
      </c>
      <c r="X115" s="14">
        <v>0</v>
      </c>
      <c r="Y115" s="14">
        <f t="shared" si="60"/>
        <v>0</v>
      </c>
      <c r="Z115" s="14">
        <v>0</v>
      </c>
      <c r="AA115" s="14">
        <v>0</v>
      </c>
      <c r="AB115" s="14">
        <f t="shared" si="61"/>
        <v>0</v>
      </c>
      <c r="AC115" s="14"/>
      <c r="AD115" s="14"/>
      <c r="AE115" s="14">
        <f t="shared" si="62"/>
        <v>0</v>
      </c>
      <c r="AF115" s="14">
        <v>0</v>
      </c>
      <c r="AG115" s="14">
        <v>0</v>
      </c>
      <c r="AH115" s="14">
        <f t="shared" si="63"/>
        <v>0</v>
      </c>
      <c r="AI115" s="14"/>
      <c r="AJ115" s="14"/>
      <c r="AK115" s="14">
        <f t="shared" si="64"/>
        <v>0</v>
      </c>
      <c r="AL115" s="14"/>
      <c r="AM115" s="14"/>
      <c r="AN115" s="14">
        <f t="shared" si="65"/>
        <v>0</v>
      </c>
      <c r="AO115" s="14"/>
      <c r="AP115" s="14"/>
      <c r="AQ115" s="14">
        <f t="shared" si="66"/>
        <v>0</v>
      </c>
      <c r="AR115" s="16">
        <f t="shared" si="67"/>
        <v>1</v>
      </c>
      <c r="AS115" s="16">
        <f t="shared" si="67"/>
        <v>50</v>
      </c>
      <c r="AT115" s="16">
        <f t="shared" si="68"/>
        <v>50</v>
      </c>
      <c r="AU115" s="11"/>
      <c r="AV115" s="11"/>
      <c r="AW115" s="11"/>
      <c r="AX115" s="11"/>
      <c r="AY115" s="11"/>
      <c r="AZ115" s="11"/>
      <c r="BA115" s="11"/>
      <c r="BB115" s="11"/>
      <c r="BC115" s="11"/>
    </row>
    <row r="116" spans="1:55" x14ac:dyDescent="0.25">
      <c r="A116" s="19" t="s">
        <v>113</v>
      </c>
      <c r="B116" s="13">
        <v>0</v>
      </c>
      <c r="C116" s="13">
        <v>0</v>
      </c>
      <c r="D116" s="13">
        <f t="shared" si="53"/>
        <v>0</v>
      </c>
      <c r="E116" s="13">
        <v>0</v>
      </c>
      <c r="F116" s="13">
        <v>0</v>
      </c>
      <c r="G116" s="13">
        <f t="shared" si="54"/>
        <v>0</v>
      </c>
      <c r="H116" s="14">
        <v>0</v>
      </c>
      <c r="I116" s="14">
        <v>0</v>
      </c>
      <c r="J116" s="14">
        <f t="shared" si="55"/>
        <v>0</v>
      </c>
      <c r="K116" s="14">
        <v>0</v>
      </c>
      <c r="L116" s="14">
        <v>0</v>
      </c>
      <c r="M116" s="14">
        <f t="shared" si="56"/>
        <v>0</v>
      </c>
      <c r="N116" s="14"/>
      <c r="O116" s="14"/>
      <c r="P116" s="14">
        <f t="shared" si="57"/>
        <v>0</v>
      </c>
      <c r="Q116" s="14">
        <v>0</v>
      </c>
      <c r="R116" s="14">
        <v>0</v>
      </c>
      <c r="S116" s="14">
        <f t="shared" si="58"/>
        <v>0</v>
      </c>
      <c r="T116" s="14">
        <v>0</v>
      </c>
      <c r="U116" s="14">
        <v>0</v>
      </c>
      <c r="V116" s="14">
        <f t="shared" si="59"/>
        <v>0</v>
      </c>
      <c r="W116" s="14">
        <v>0</v>
      </c>
      <c r="X116" s="14">
        <v>0</v>
      </c>
      <c r="Y116" s="14">
        <f t="shared" si="60"/>
        <v>0</v>
      </c>
      <c r="Z116" s="14">
        <v>0</v>
      </c>
      <c r="AA116" s="14">
        <v>0</v>
      </c>
      <c r="AB116" s="14">
        <f t="shared" si="61"/>
        <v>0</v>
      </c>
      <c r="AC116" s="14"/>
      <c r="AD116" s="14"/>
      <c r="AE116" s="14">
        <f t="shared" si="62"/>
        <v>0</v>
      </c>
      <c r="AF116" s="14">
        <v>0</v>
      </c>
      <c r="AG116" s="14">
        <v>0</v>
      </c>
      <c r="AH116" s="14">
        <f t="shared" si="63"/>
        <v>0</v>
      </c>
      <c r="AI116" s="14"/>
      <c r="AJ116" s="14"/>
      <c r="AK116" s="14">
        <f t="shared" si="64"/>
        <v>0</v>
      </c>
      <c r="AL116" s="14"/>
      <c r="AM116" s="14"/>
      <c r="AN116" s="14">
        <f t="shared" si="65"/>
        <v>0</v>
      </c>
      <c r="AO116" s="14"/>
      <c r="AP116" s="14"/>
      <c r="AQ116" s="14">
        <f t="shared" si="66"/>
        <v>0</v>
      </c>
      <c r="AR116" s="16">
        <f t="shared" si="67"/>
        <v>0</v>
      </c>
      <c r="AS116" s="16">
        <f t="shared" si="67"/>
        <v>0</v>
      </c>
      <c r="AT116" s="16">
        <f t="shared" si="68"/>
        <v>0</v>
      </c>
      <c r="AU116" s="11"/>
      <c r="AV116" s="11"/>
      <c r="AW116" s="11"/>
      <c r="AX116" s="11"/>
      <c r="AY116" s="11"/>
      <c r="AZ116" s="11"/>
      <c r="BA116" s="11"/>
      <c r="BB116" s="11"/>
      <c r="BC116" s="11"/>
    </row>
    <row r="117" spans="1:55" x14ac:dyDescent="0.25">
      <c r="A117" s="19" t="s">
        <v>114</v>
      </c>
      <c r="B117" s="13">
        <v>14</v>
      </c>
      <c r="C117" s="13">
        <v>58100</v>
      </c>
      <c r="D117" s="13">
        <f t="shared" si="53"/>
        <v>4150</v>
      </c>
      <c r="E117" s="13">
        <v>0</v>
      </c>
      <c r="F117" s="13">
        <v>0</v>
      </c>
      <c r="G117" s="13">
        <f t="shared" si="54"/>
        <v>0</v>
      </c>
      <c r="H117" s="14">
        <v>0</v>
      </c>
      <c r="I117" s="14">
        <v>0</v>
      </c>
      <c r="J117" s="14">
        <f t="shared" si="55"/>
        <v>0</v>
      </c>
      <c r="K117" s="14">
        <v>0</v>
      </c>
      <c r="L117" s="14">
        <v>0</v>
      </c>
      <c r="M117" s="14">
        <f t="shared" si="56"/>
        <v>0</v>
      </c>
      <c r="N117" s="14"/>
      <c r="O117" s="14"/>
      <c r="P117" s="14">
        <f t="shared" si="57"/>
        <v>0</v>
      </c>
      <c r="Q117" s="14">
        <v>0</v>
      </c>
      <c r="R117" s="14">
        <v>0</v>
      </c>
      <c r="S117" s="14">
        <f t="shared" si="58"/>
        <v>0</v>
      </c>
      <c r="T117" s="14">
        <v>0</v>
      </c>
      <c r="U117" s="14">
        <v>0</v>
      </c>
      <c r="V117" s="14">
        <f t="shared" si="59"/>
        <v>0</v>
      </c>
      <c r="W117" s="14">
        <v>0</v>
      </c>
      <c r="X117" s="14">
        <v>0</v>
      </c>
      <c r="Y117" s="14">
        <f t="shared" si="60"/>
        <v>0</v>
      </c>
      <c r="Z117" s="14">
        <v>0</v>
      </c>
      <c r="AA117" s="14">
        <v>0</v>
      </c>
      <c r="AB117" s="14">
        <f t="shared" si="61"/>
        <v>0</v>
      </c>
      <c r="AC117" s="14"/>
      <c r="AD117" s="14"/>
      <c r="AE117" s="14">
        <f t="shared" si="62"/>
        <v>0</v>
      </c>
      <c r="AF117" s="14">
        <v>0</v>
      </c>
      <c r="AG117" s="14">
        <v>0</v>
      </c>
      <c r="AH117" s="14">
        <f t="shared" si="63"/>
        <v>0</v>
      </c>
      <c r="AI117" s="14"/>
      <c r="AJ117" s="14"/>
      <c r="AK117" s="14">
        <f t="shared" si="64"/>
        <v>0</v>
      </c>
      <c r="AL117" s="14"/>
      <c r="AM117" s="14"/>
      <c r="AN117" s="14">
        <f t="shared" si="65"/>
        <v>0</v>
      </c>
      <c r="AO117" s="14"/>
      <c r="AP117" s="14"/>
      <c r="AQ117" s="14">
        <f t="shared" si="66"/>
        <v>0</v>
      </c>
      <c r="AR117" s="16">
        <f t="shared" si="67"/>
        <v>0</v>
      </c>
      <c r="AS117" s="16">
        <f t="shared" si="67"/>
        <v>0</v>
      </c>
      <c r="AT117" s="16">
        <f t="shared" si="68"/>
        <v>0</v>
      </c>
      <c r="AU117" s="11"/>
      <c r="AV117" s="11"/>
      <c r="AW117" s="11"/>
      <c r="AX117" s="11"/>
      <c r="AY117" s="11"/>
      <c r="AZ117" s="11"/>
      <c r="BA117" s="11"/>
      <c r="BB117" s="11"/>
      <c r="BC117" s="11"/>
    </row>
    <row r="118" spans="1:55" x14ac:dyDescent="0.25">
      <c r="A118" s="19" t="s">
        <v>115</v>
      </c>
      <c r="B118" s="13">
        <v>26</v>
      </c>
      <c r="C118" s="13">
        <v>37637</v>
      </c>
      <c r="D118" s="13">
        <f t="shared" si="53"/>
        <v>1447.5769230769231</v>
      </c>
      <c r="E118" s="13">
        <v>11</v>
      </c>
      <c r="F118" s="13">
        <v>13675</v>
      </c>
      <c r="G118" s="13">
        <f t="shared" si="54"/>
        <v>1243.1818181818182</v>
      </c>
      <c r="H118" s="14">
        <v>4</v>
      </c>
      <c r="I118" s="14">
        <v>4544</v>
      </c>
      <c r="J118" s="14">
        <f t="shared" si="55"/>
        <v>1136</v>
      </c>
      <c r="K118" s="14">
        <v>0</v>
      </c>
      <c r="L118" s="14">
        <v>0</v>
      </c>
      <c r="M118" s="14">
        <f t="shared" si="56"/>
        <v>0</v>
      </c>
      <c r="N118" s="14"/>
      <c r="O118" s="14"/>
      <c r="P118" s="14">
        <f t="shared" si="57"/>
        <v>0</v>
      </c>
      <c r="Q118" s="14">
        <v>2</v>
      </c>
      <c r="R118" s="14">
        <v>1926</v>
      </c>
      <c r="S118" s="14">
        <f t="shared" si="58"/>
        <v>963</v>
      </c>
      <c r="T118" s="14">
        <v>2</v>
      </c>
      <c r="U118" s="14">
        <v>1926</v>
      </c>
      <c r="V118" s="14">
        <f t="shared" si="59"/>
        <v>963</v>
      </c>
      <c r="W118" s="14">
        <v>3</v>
      </c>
      <c r="X118" s="14">
        <v>4450</v>
      </c>
      <c r="Y118" s="14">
        <f t="shared" si="60"/>
        <v>1483.3333333333333</v>
      </c>
      <c r="Z118" s="14">
        <v>1</v>
      </c>
      <c r="AA118" s="14">
        <v>1650</v>
      </c>
      <c r="AB118" s="14">
        <f t="shared" si="61"/>
        <v>1650</v>
      </c>
      <c r="AC118" s="14">
        <v>3</v>
      </c>
      <c r="AD118" s="14">
        <v>5250</v>
      </c>
      <c r="AE118" s="14">
        <f t="shared" si="62"/>
        <v>1750</v>
      </c>
      <c r="AF118" s="14">
        <v>2</v>
      </c>
      <c r="AG118" s="14">
        <v>3260</v>
      </c>
      <c r="AH118" s="14">
        <f t="shared" si="63"/>
        <v>1630</v>
      </c>
      <c r="AI118" s="14"/>
      <c r="AJ118" s="14"/>
      <c r="AK118" s="14">
        <f t="shared" si="64"/>
        <v>0</v>
      </c>
      <c r="AL118" s="14"/>
      <c r="AM118" s="14"/>
      <c r="AN118" s="14">
        <f t="shared" si="65"/>
        <v>0</v>
      </c>
      <c r="AO118" s="14"/>
      <c r="AP118" s="14"/>
      <c r="AQ118" s="14">
        <f t="shared" si="66"/>
        <v>0</v>
      </c>
      <c r="AR118" s="16">
        <f t="shared" si="67"/>
        <v>17</v>
      </c>
      <c r="AS118" s="16">
        <f t="shared" si="67"/>
        <v>23006</v>
      </c>
      <c r="AT118" s="16">
        <f t="shared" si="68"/>
        <v>1353.2941176470588</v>
      </c>
      <c r="AU118" s="11"/>
      <c r="AV118" s="11"/>
      <c r="AW118" s="11"/>
      <c r="AX118" s="11"/>
      <c r="AY118" s="127"/>
      <c r="AZ118" s="127">
        <f>(Y118-V118)/V118*100</f>
        <v>54.0325372101073</v>
      </c>
      <c r="BA118" s="127">
        <f>(AB118-Y118)/Y118*100</f>
        <v>11.23595505617978</v>
      </c>
      <c r="BB118" s="127">
        <f>(AE118-AB118)/AB118*100</f>
        <v>6.0606060606060606</v>
      </c>
      <c r="BC118" s="127">
        <f t="shared" ref="BC118" si="69">(AH118-AE118)/AE118*100</f>
        <v>-6.8571428571428577</v>
      </c>
    </row>
    <row r="119" spans="1:55" x14ac:dyDescent="0.25">
      <c r="A119" s="19" t="s">
        <v>116</v>
      </c>
      <c r="B119" s="13">
        <v>0</v>
      </c>
      <c r="C119" s="13">
        <v>0</v>
      </c>
      <c r="D119" s="13">
        <f t="shared" si="53"/>
        <v>0</v>
      </c>
      <c r="E119" s="13">
        <v>0</v>
      </c>
      <c r="F119" s="13">
        <v>0</v>
      </c>
      <c r="G119" s="13">
        <f t="shared" si="54"/>
        <v>0</v>
      </c>
      <c r="H119" s="14">
        <v>0</v>
      </c>
      <c r="I119" s="14">
        <v>0</v>
      </c>
      <c r="J119" s="14">
        <f t="shared" si="55"/>
        <v>0</v>
      </c>
      <c r="K119" s="14">
        <v>2</v>
      </c>
      <c r="L119" s="14">
        <v>2284</v>
      </c>
      <c r="M119" s="14">
        <f t="shared" si="56"/>
        <v>1142</v>
      </c>
      <c r="N119" s="14"/>
      <c r="O119" s="14"/>
      <c r="P119" s="14">
        <f t="shared" si="57"/>
        <v>0</v>
      </c>
      <c r="Q119" s="14">
        <v>0</v>
      </c>
      <c r="R119" s="14">
        <v>0</v>
      </c>
      <c r="S119" s="14">
        <f t="shared" si="58"/>
        <v>0</v>
      </c>
      <c r="T119" s="14">
        <v>0</v>
      </c>
      <c r="U119" s="14">
        <v>0</v>
      </c>
      <c r="V119" s="14">
        <f t="shared" si="59"/>
        <v>0</v>
      </c>
      <c r="W119" s="14">
        <v>0</v>
      </c>
      <c r="X119" s="14">
        <v>0</v>
      </c>
      <c r="Y119" s="14">
        <f t="shared" si="60"/>
        <v>0</v>
      </c>
      <c r="Z119" s="14">
        <v>0</v>
      </c>
      <c r="AA119" s="14">
        <v>0</v>
      </c>
      <c r="AB119" s="14">
        <f t="shared" si="61"/>
        <v>0</v>
      </c>
      <c r="AC119" s="14">
        <v>5</v>
      </c>
      <c r="AD119" s="14">
        <v>5835</v>
      </c>
      <c r="AE119" s="14">
        <f t="shared" si="62"/>
        <v>1167</v>
      </c>
      <c r="AF119" s="14">
        <v>4</v>
      </c>
      <c r="AG119" s="14">
        <v>4668</v>
      </c>
      <c r="AH119" s="14">
        <f t="shared" si="63"/>
        <v>1167</v>
      </c>
      <c r="AI119" s="14"/>
      <c r="AJ119" s="14"/>
      <c r="AK119" s="14">
        <f t="shared" si="64"/>
        <v>0</v>
      </c>
      <c r="AL119" s="14"/>
      <c r="AM119" s="14"/>
      <c r="AN119" s="14">
        <f t="shared" si="65"/>
        <v>0</v>
      </c>
      <c r="AO119" s="14"/>
      <c r="AP119" s="14"/>
      <c r="AQ119" s="14">
        <f t="shared" si="66"/>
        <v>0</v>
      </c>
      <c r="AR119" s="16">
        <f t="shared" si="67"/>
        <v>11</v>
      </c>
      <c r="AS119" s="16">
        <f t="shared" si="67"/>
        <v>12787</v>
      </c>
      <c r="AT119" s="16">
        <f t="shared" si="68"/>
        <v>1162.4545454545455</v>
      </c>
      <c r="AU119" s="11"/>
      <c r="AV119" s="11"/>
      <c r="AW119" s="11"/>
      <c r="AX119" s="11"/>
      <c r="AY119" s="11"/>
      <c r="AZ119" s="11"/>
      <c r="BA119" s="11"/>
      <c r="BB119" s="11"/>
      <c r="BC119" s="127"/>
    </row>
    <row r="120" spans="1:55" x14ac:dyDescent="0.25">
      <c r="A120" s="19" t="s">
        <v>117</v>
      </c>
      <c r="B120" s="13">
        <v>20</v>
      </c>
      <c r="C120" s="13">
        <v>58034</v>
      </c>
      <c r="D120" s="13">
        <f t="shared" si="53"/>
        <v>2901.7</v>
      </c>
      <c r="E120" s="13">
        <v>4</v>
      </c>
      <c r="F120" s="13">
        <v>9272</v>
      </c>
      <c r="G120" s="13">
        <f t="shared" si="54"/>
        <v>2318</v>
      </c>
      <c r="H120" s="14">
        <v>0</v>
      </c>
      <c r="I120" s="14">
        <v>0</v>
      </c>
      <c r="J120" s="14">
        <f t="shared" si="55"/>
        <v>0</v>
      </c>
      <c r="K120" s="14">
        <v>1</v>
      </c>
      <c r="L120" s="14">
        <v>2031</v>
      </c>
      <c r="M120" s="14">
        <f t="shared" si="56"/>
        <v>2031</v>
      </c>
      <c r="N120" s="14">
        <v>3</v>
      </c>
      <c r="O120" s="14">
        <v>5450</v>
      </c>
      <c r="P120" s="14">
        <f t="shared" si="57"/>
        <v>1816.6666666666667</v>
      </c>
      <c r="Q120" s="14">
        <v>2</v>
      </c>
      <c r="R120" s="14">
        <v>3300</v>
      </c>
      <c r="S120" s="14">
        <f t="shared" si="58"/>
        <v>1650</v>
      </c>
      <c r="T120" s="14">
        <v>7</v>
      </c>
      <c r="U120" s="14">
        <v>13575</v>
      </c>
      <c r="V120" s="14">
        <f t="shared" si="59"/>
        <v>1939.2857142857142</v>
      </c>
      <c r="W120" s="14">
        <v>4</v>
      </c>
      <c r="X120" s="14">
        <v>8635</v>
      </c>
      <c r="Y120" s="14">
        <f t="shared" si="60"/>
        <v>2158.75</v>
      </c>
      <c r="Z120" s="14">
        <v>4</v>
      </c>
      <c r="AA120" s="14">
        <v>10180</v>
      </c>
      <c r="AB120" s="14">
        <f t="shared" si="61"/>
        <v>2545</v>
      </c>
      <c r="AC120" s="14"/>
      <c r="AD120" s="14"/>
      <c r="AE120" s="14">
        <f t="shared" si="62"/>
        <v>0</v>
      </c>
      <c r="AF120" s="14">
        <v>0</v>
      </c>
      <c r="AG120" s="14">
        <v>0</v>
      </c>
      <c r="AH120" s="14">
        <f t="shared" si="63"/>
        <v>0</v>
      </c>
      <c r="AI120" s="14"/>
      <c r="AJ120" s="14"/>
      <c r="AK120" s="14">
        <f t="shared" si="64"/>
        <v>0</v>
      </c>
      <c r="AL120" s="14"/>
      <c r="AM120" s="14"/>
      <c r="AN120" s="14">
        <f t="shared" si="65"/>
        <v>0</v>
      </c>
      <c r="AO120" s="14"/>
      <c r="AP120" s="14"/>
      <c r="AQ120" s="14">
        <f t="shared" si="66"/>
        <v>0</v>
      </c>
      <c r="AR120" s="16">
        <f t="shared" si="67"/>
        <v>21</v>
      </c>
      <c r="AS120" s="16">
        <f t="shared" si="67"/>
        <v>43171</v>
      </c>
      <c r="AT120" s="16">
        <f t="shared" si="68"/>
        <v>2055.7619047619046</v>
      </c>
      <c r="AU120" s="11"/>
      <c r="AV120" s="11"/>
      <c r="AW120" s="128">
        <f t="shared" ref="AW120:AW121" si="70">(P120-M120)/M120*100</f>
        <v>-10.553093714098141</v>
      </c>
      <c r="AX120" s="127">
        <f t="shared" ref="AX120:AX121" si="71">(S120-P120)/P120*100</f>
        <v>-9.1743119266055082</v>
      </c>
      <c r="AY120" s="127">
        <f t="shared" ref="AY120:AY121" si="72">(V120-S120)/S120*100</f>
        <v>17.532467532467528</v>
      </c>
      <c r="AZ120" s="127">
        <f t="shared" ref="AZ120:AZ121" si="73">(Y120-V120)/V120*100</f>
        <v>11.316758747697978</v>
      </c>
      <c r="BA120" s="127">
        <f t="shared" ref="BA120:BA121" si="74">(AB120-Y120)/Y120*100</f>
        <v>17.892298784018529</v>
      </c>
      <c r="BB120" s="11"/>
      <c r="BC120" s="11"/>
    </row>
    <row r="121" spans="1:55" x14ac:dyDescent="0.25">
      <c r="A121" s="19" t="s">
        <v>118</v>
      </c>
      <c r="B121" s="13">
        <v>35</v>
      </c>
      <c r="C121" s="13">
        <v>98992</v>
      </c>
      <c r="D121" s="13">
        <f t="shared" si="53"/>
        <v>2828.3428571428572</v>
      </c>
      <c r="E121" s="13">
        <v>4</v>
      </c>
      <c r="F121" s="13">
        <v>9400</v>
      </c>
      <c r="G121" s="13">
        <f t="shared" si="54"/>
        <v>2350</v>
      </c>
      <c r="H121" s="14">
        <v>4</v>
      </c>
      <c r="I121" s="14">
        <v>7920</v>
      </c>
      <c r="J121" s="14">
        <f t="shared" si="55"/>
        <v>1980</v>
      </c>
      <c r="K121" s="14">
        <v>2</v>
      </c>
      <c r="L121" s="14">
        <v>3650</v>
      </c>
      <c r="M121" s="14">
        <f t="shared" si="56"/>
        <v>1825</v>
      </c>
      <c r="N121" s="14">
        <v>1</v>
      </c>
      <c r="O121" s="14">
        <v>1750</v>
      </c>
      <c r="P121" s="14">
        <f t="shared" si="57"/>
        <v>1750</v>
      </c>
      <c r="Q121" s="14">
        <v>2</v>
      </c>
      <c r="R121" s="14">
        <v>3332</v>
      </c>
      <c r="S121" s="14">
        <f t="shared" si="58"/>
        <v>1666</v>
      </c>
      <c r="T121" s="14">
        <v>3</v>
      </c>
      <c r="U121" s="14">
        <v>5064</v>
      </c>
      <c r="V121" s="14">
        <f t="shared" si="59"/>
        <v>1688</v>
      </c>
      <c r="W121" s="14">
        <v>2</v>
      </c>
      <c r="X121" s="14">
        <v>3436</v>
      </c>
      <c r="Y121" s="14">
        <f t="shared" si="60"/>
        <v>1718</v>
      </c>
      <c r="Z121" s="14">
        <v>1</v>
      </c>
      <c r="AA121" s="14">
        <v>1750</v>
      </c>
      <c r="AB121" s="14">
        <f t="shared" si="61"/>
        <v>1750</v>
      </c>
      <c r="AC121" s="14">
        <v>1</v>
      </c>
      <c r="AD121" s="14">
        <v>1750</v>
      </c>
      <c r="AE121" s="14">
        <f t="shared" si="62"/>
        <v>1750</v>
      </c>
      <c r="AF121" s="14">
        <v>5</v>
      </c>
      <c r="AG121" s="14">
        <f>6600+1350</f>
        <v>7950</v>
      </c>
      <c r="AH121" s="14">
        <f t="shared" si="63"/>
        <v>1590</v>
      </c>
      <c r="AI121" s="14"/>
      <c r="AJ121" s="14"/>
      <c r="AK121" s="14">
        <f t="shared" si="64"/>
        <v>0</v>
      </c>
      <c r="AL121" s="14"/>
      <c r="AM121" s="14"/>
      <c r="AN121" s="14">
        <f t="shared" si="65"/>
        <v>0</v>
      </c>
      <c r="AO121" s="14"/>
      <c r="AP121" s="14"/>
      <c r="AQ121" s="14">
        <f t="shared" si="66"/>
        <v>0</v>
      </c>
      <c r="AR121" s="16">
        <f t="shared" si="67"/>
        <v>21</v>
      </c>
      <c r="AS121" s="16">
        <f t="shared" si="67"/>
        <v>36602</v>
      </c>
      <c r="AT121" s="16">
        <f t="shared" si="68"/>
        <v>1742.952380952381</v>
      </c>
      <c r="AU121" s="11"/>
      <c r="AV121" s="127">
        <f>(M121-J121)/J121*100</f>
        <v>-7.8282828282828287</v>
      </c>
      <c r="AW121" s="128">
        <f t="shared" si="70"/>
        <v>-4.10958904109589</v>
      </c>
      <c r="AX121" s="127">
        <f t="shared" si="71"/>
        <v>-4.8</v>
      </c>
      <c r="AY121" s="127">
        <f t="shared" si="72"/>
        <v>1.3205282112845138</v>
      </c>
      <c r="AZ121" s="127">
        <f t="shared" si="73"/>
        <v>1.7772511848341233</v>
      </c>
      <c r="BA121" s="127">
        <f t="shared" si="74"/>
        <v>1.8626309662398137</v>
      </c>
      <c r="BB121" s="127"/>
      <c r="BC121" s="127">
        <f>(AH121-AE121)/AE121*100</f>
        <v>-9.1428571428571423</v>
      </c>
    </row>
    <row r="122" spans="1:55" x14ac:dyDescent="0.25">
      <c r="A122" s="19" t="s">
        <v>119</v>
      </c>
      <c r="B122" s="13">
        <v>47</v>
      </c>
      <c r="C122" s="13">
        <v>35485</v>
      </c>
      <c r="D122" s="13">
        <f t="shared" si="53"/>
        <v>755</v>
      </c>
      <c r="E122" s="13">
        <v>7</v>
      </c>
      <c r="F122" s="13">
        <v>2906</v>
      </c>
      <c r="G122" s="13">
        <f t="shared" si="54"/>
        <v>415.14285714285717</v>
      </c>
      <c r="H122" s="14">
        <v>3</v>
      </c>
      <c r="I122" s="14">
        <v>1162</v>
      </c>
      <c r="J122" s="14">
        <f t="shared" si="55"/>
        <v>387.33333333333331</v>
      </c>
      <c r="K122" s="14">
        <v>0</v>
      </c>
      <c r="L122" s="14">
        <v>0</v>
      </c>
      <c r="M122" s="14">
        <f t="shared" si="56"/>
        <v>0</v>
      </c>
      <c r="N122" s="14"/>
      <c r="O122" s="14"/>
      <c r="P122" s="14">
        <f t="shared" si="57"/>
        <v>0</v>
      </c>
      <c r="Q122" s="14">
        <v>0</v>
      </c>
      <c r="R122" s="14">
        <v>0</v>
      </c>
      <c r="S122" s="14">
        <f t="shared" si="58"/>
        <v>0</v>
      </c>
      <c r="T122" s="14">
        <v>0</v>
      </c>
      <c r="U122" s="14">
        <v>0</v>
      </c>
      <c r="V122" s="14">
        <f t="shared" si="59"/>
        <v>0</v>
      </c>
      <c r="W122" s="14">
        <v>6</v>
      </c>
      <c r="X122" s="14">
        <v>8100</v>
      </c>
      <c r="Y122" s="14">
        <f t="shared" si="60"/>
        <v>1350</v>
      </c>
      <c r="Z122" s="14">
        <v>0</v>
      </c>
      <c r="AA122" s="14">
        <v>0</v>
      </c>
      <c r="AB122" s="14">
        <f t="shared" si="61"/>
        <v>0</v>
      </c>
      <c r="AC122" s="14">
        <v>5</v>
      </c>
      <c r="AD122" s="14">
        <v>6750</v>
      </c>
      <c r="AE122" s="14">
        <f t="shared" si="62"/>
        <v>1350</v>
      </c>
      <c r="AF122" s="14">
        <v>0</v>
      </c>
      <c r="AG122" s="14">
        <v>0</v>
      </c>
      <c r="AH122" s="14">
        <f t="shared" si="63"/>
        <v>0</v>
      </c>
      <c r="AI122" s="14"/>
      <c r="AJ122" s="14"/>
      <c r="AK122" s="14">
        <f t="shared" si="64"/>
        <v>0</v>
      </c>
      <c r="AL122" s="14"/>
      <c r="AM122" s="14"/>
      <c r="AN122" s="14">
        <f t="shared" si="65"/>
        <v>0</v>
      </c>
      <c r="AO122" s="14"/>
      <c r="AP122" s="14"/>
      <c r="AQ122" s="14">
        <f t="shared" si="66"/>
        <v>0</v>
      </c>
      <c r="AR122" s="16">
        <f t="shared" si="67"/>
        <v>14</v>
      </c>
      <c r="AS122" s="16">
        <f t="shared" si="67"/>
        <v>16012</v>
      </c>
      <c r="AT122" s="16">
        <f t="shared" si="68"/>
        <v>1143.7142857142858</v>
      </c>
      <c r="AU122" s="11"/>
      <c r="AV122" s="11"/>
      <c r="AW122" s="11"/>
      <c r="AX122" s="11"/>
      <c r="AY122" s="11"/>
      <c r="AZ122" s="11"/>
      <c r="BA122" s="11"/>
      <c r="BB122" s="11"/>
      <c r="BC122" s="11"/>
    </row>
    <row r="123" spans="1:55" x14ac:dyDescent="0.25">
      <c r="A123" s="19" t="s">
        <v>19</v>
      </c>
      <c r="B123" s="13">
        <v>42</v>
      </c>
      <c r="C123" s="13">
        <v>77336</v>
      </c>
      <c r="D123" s="13">
        <f t="shared" si="53"/>
        <v>1841.3333333333333</v>
      </c>
      <c r="E123" s="13">
        <v>17</v>
      </c>
      <c r="F123" s="13">
        <v>24005</v>
      </c>
      <c r="G123" s="13">
        <f t="shared" si="54"/>
        <v>1412.0588235294117</v>
      </c>
      <c r="H123" s="14">
        <v>2</v>
      </c>
      <c r="I123" s="14">
        <v>2550</v>
      </c>
      <c r="J123" s="14">
        <f t="shared" si="55"/>
        <v>1275</v>
      </c>
      <c r="K123" s="14">
        <v>6</v>
      </c>
      <c r="L123" s="14">
        <v>7375</v>
      </c>
      <c r="M123" s="14">
        <f t="shared" si="56"/>
        <v>1229.1666666666667</v>
      </c>
      <c r="N123" s="14">
        <v>6</v>
      </c>
      <c r="O123" s="14">
        <v>5564</v>
      </c>
      <c r="P123" s="14">
        <f t="shared" si="57"/>
        <v>927.33333333333337</v>
      </c>
      <c r="Q123" s="14">
        <v>8</v>
      </c>
      <c r="R123" s="14">
        <v>7025</v>
      </c>
      <c r="S123" s="14">
        <f t="shared" si="58"/>
        <v>878.125</v>
      </c>
      <c r="T123" s="14">
        <v>3</v>
      </c>
      <c r="U123" s="14">
        <v>3851</v>
      </c>
      <c r="V123" s="14">
        <f t="shared" si="59"/>
        <v>1283.6666666666667</v>
      </c>
      <c r="W123" s="14">
        <v>8</v>
      </c>
      <c r="X123" s="14">
        <v>11550</v>
      </c>
      <c r="Y123" s="14">
        <f t="shared" si="60"/>
        <v>1443.75</v>
      </c>
      <c r="Z123" s="14">
        <v>3</v>
      </c>
      <c r="AA123" s="14">
        <v>5004</v>
      </c>
      <c r="AB123" s="14">
        <f t="shared" si="61"/>
        <v>1668</v>
      </c>
      <c r="AC123" s="14">
        <v>2</v>
      </c>
      <c r="AD123" s="14">
        <v>3100</v>
      </c>
      <c r="AE123" s="14">
        <f t="shared" si="62"/>
        <v>1550</v>
      </c>
      <c r="AF123" s="14">
        <v>10</v>
      </c>
      <c r="AG123" s="14">
        <v>13700</v>
      </c>
      <c r="AH123" s="14">
        <f t="shared" si="63"/>
        <v>1370</v>
      </c>
      <c r="AI123" s="14"/>
      <c r="AJ123" s="14"/>
      <c r="AK123" s="14">
        <f t="shared" si="64"/>
        <v>0</v>
      </c>
      <c r="AL123" s="14"/>
      <c r="AM123" s="14"/>
      <c r="AN123" s="14">
        <f t="shared" si="65"/>
        <v>0</v>
      </c>
      <c r="AO123" s="14"/>
      <c r="AP123" s="14"/>
      <c r="AQ123" s="14">
        <f t="shared" si="66"/>
        <v>0</v>
      </c>
      <c r="AR123" s="16">
        <f t="shared" si="67"/>
        <v>48</v>
      </c>
      <c r="AS123" s="16">
        <f t="shared" si="67"/>
        <v>59719</v>
      </c>
      <c r="AT123" s="16">
        <f t="shared" si="68"/>
        <v>1244.1458333333333</v>
      </c>
      <c r="AU123" s="11"/>
      <c r="AV123" s="127">
        <f>(M123-J123)/J123*100</f>
        <v>-3.5947712418300597</v>
      </c>
      <c r="AW123" s="128">
        <f>(P123-M123)/M123*100</f>
        <v>-24.555932203389833</v>
      </c>
      <c r="AX123" s="127">
        <f>(S123-P123)/P123*100</f>
        <v>-5.3064342199856256</v>
      </c>
      <c r="AY123" s="127">
        <f>(V123-S123)/S123*100</f>
        <v>46.18268090154212</v>
      </c>
      <c r="AZ123" s="127">
        <f>(Y123-V123)/V123*100</f>
        <v>12.47078680862113</v>
      </c>
      <c r="BA123" s="127">
        <f>(AB123-Y123)/Y123*100</f>
        <v>15.532467532467534</v>
      </c>
      <c r="BB123" s="127">
        <f>(AE123-AB123)/AB123*100</f>
        <v>-7.0743405275779381</v>
      </c>
      <c r="BC123" s="127">
        <f>(AH123-AE123)/AE123*100</f>
        <v>-11.612903225806452</v>
      </c>
    </row>
    <row r="124" spans="1:55" x14ac:dyDescent="0.25">
      <c r="A124" s="19" t="s">
        <v>120</v>
      </c>
      <c r="B124" s="13">
        <v>0</v>
      </c>
      <c r="C124" s="13">
        <v>0</v>
      </c>
      <c r="D124" s="13">
        <f t="shared" si="53"/>
        <v>0</v>
      </c>
      <c r="E124" s="13">
        <v>0</v>
      </c>
      <c r="F124" s="13">
        <v>0</v>
      </c>
      <c r="G124" s="13">
        <f t="shared" si="54"/>
        <v>0</v>
      </c>
      <c r="H124" s="14">
        <v>0</v>
      </c>
      <c r="I124" s="14">
        <v>0</v>
      </c>
      <c r="J124" s="14">
        <f t="shared" si="55"/>
        <v>0</v>
      </c>
      <c r="K124" s="14">
        <v>1</v>
      </c>
      <c r="L124" s="14">
        <v>575</v>
      </c>
      <c r="M124" s="14">
        <f t="shared" si="56"/>
        <v>575</v>
      </c>
      <c r="N124" s="14"/>
      <c r="O124" s="14"/>
      <c r="P124" s="14">
        <f t="shared" si="57"/>
        <v>0</v>
      </c>
      <c r="Q124" s="14">
        <v>0</v>
      </c>
      <c r="R124" s="14">
        <v>0</v>
      </c>
      <c r="S124" s="14">
        <f t="shared" si="58"/>
        <v>0</v>
      </c>
      <c r="T124" s="14">
        <v>0</v>
      </c>
      <c r="U124" s="14">
        <v>0</v>
      </c>
      <c r="V124" s="14">
        <f t="shared" si="59"/>
        <v>0</v>
      </c>
      <c r="W124" s="14">
        <v>0</v>
      </c>
      <c r="X124" s="14">
        <v>0</v>
      </c>
      <c r="Y124" s="14">
        <f t="shared" si="60"/>
        <v>0</v>
      </c>
      <c r="Z124" s="14">
        <v>0</v>
      </c>
      <c r="AA124" s="14">
        <v>0</v>
      </c>
      <c r="AB124" s="14">
        <f t="shared" si="61"/>
        <v>0</v>
      </c>
      <c r="AC124" s="14"/>
      <c r="AD124" s="14"/>
      <c r="AE124" s="14">
        <f t="shared" si="62"/>
        <v>0</v>
      </c>
      <c r="AF124" s="14">
        <v>0</v>
      </c>
      <c r="AG124" s="14">
        <v>0</v>
      </c>
      <c r="AH124" s="14">
        <f t="shared" si="63"/>
        <v>0</v>
      </c>
      <c r="AI124" s="14"/>
      <c r="AJ124" s="14"/>
      <c r="AK124" s="14">
        <f t="shared" si="64"/>
        <v>0</v>
      </c>
      <c r="AL124" s="14"/>
      <c r="AM124" s="14"/>
      <c r="AN124" s="14">
        <f t="shared" si="65"/>
        <v>0</v>
      </c>
      <c r="AO124" s="14"/>
      <c r="AP124" s="14"/>
      <c r="AQ124" s="14">
        <f t="shared" si="66"/>
        <v>0</v>
      </c>
      <c r="AR124" s="16">
        <f t="shared" si="67"/>
        <v>1</v>
      </c>
      <c r="AS124" s="16">
        <f t="shared" si="67"/>
        <v>575</v>
      </c>
      <c r="AT124" s="16">
        <f t="shared" si="68"/>
        <v>575</v>
      </c>
      <c r="AU124" s="11"/>
      <c r="AV124" s="11"/>
      <c r="AW124" s="11"/>
      <c r="AX124" s="11"/>
      <c r="AY124" s="11"/>
      <c r="AZ124" s="11"/>
      <c r="BA124" s="11"/>
      <c r="BB124" s="11"/>
      <c r="BC124" s="11"/>
    </row>
    <row r="125" spans="1:55" x14ac:dyDescent="0.25">
      <c r="A125" s="19" t="s">
        <v>89</v>
      </c>
      <c r="B125" s="13">
        <v>8</v>
      </c>
      <c r="C125" s="13">
        <v>6010</v>
      </c>
      <c r="D125" s="13">
        <f t="shared" si="53"/>
        <v>751.25</v>
      </c>
      <c r="E125" s="13">
        <v>2</v>
      </c>
      <c r="F125" s="13">
        <v>1140</v>
      </c>
      <c r="G125" s="13">
        <f t="shared" si="54"/>
        <v>570</v>
      </c>
      <c r="H125" s="14">
        <v>0</v>
      </c>
      <c r="I125" s="14">
        <v>0</v>
      </c>
      <c r="J125" s="14">
        <f t="shared" si="55"/>
        <v>0</v>
      </c>
      <c r="K125" s="14">
        <v>0</v>
      </c>
      <c r="L125" s="14">
        <v>0</v>
      </c>
      <c r="M125" s="14">
        <f t="shared" si="56"/>
        <v>0</v>
      </c>
      <c r="N125" s="14"/>
      <c r="O125" s="14"/>
      <c r="P125" s="14">
        <f t="shared" si="57"/>
        <v>0</v>
      </c>
      <c r="Q125" s="14">
        <v>1</v>
      </c>
      <c r="R125" s="14">
        <v>463</v>
      </c>
      <c r="S125" s="14">
        <f t="shared" si="58"/>
        <v>463</v>
      </c>
      <c r="T125" s="14">
        <v>1</v>
      </c>
      <c r="U125" s="14">
        <v>1150</v>
      </c>
      <c r="V125" s="14">
        <f t="shared" si="59"/>
        <v>1150</v>
      </c>
      <c r="W125" s="14">
        <v>1</v>
      </c>
      <c r="X125" s="14">
        <v>1150</v>
      </c>
      <c r="Y125" s="14">
        <f t="shared" si="60"/>
        <v>1150</v>
      </c>
      <c r="Z125" s="14">
        <v>0</v>
      </c>
      <c r="AA125" s="14">
        <v>0</v>
      </c>
      <c r="AB125" s="14">
        <f t="shared" si="61"/>
        <v>0</v>
      </c>
      <c r="AC125" s="14">
        <v>2</v>
      </c>
      <c r="AD125" s="14">
        <v>2600</v>
      </c>
      <c r="AE125" s="14">
        <f t="shared" si="62"/>
        <v>1300</v>
      </c>
      <c r="AF125" s="14">
        <v>1</v>
      </c>
      <c r="AG125" s="14">
        <v>1200</v>
      </c>
      <c r="AH125" s="14">
        <f t="shared" si="63"/>
        <v>1200</v>
      </c>
      <c r="AI125" s="14"/>
      <c r="AJ125" s="14"/>
      <c r="AK125" s="14">
        <f t="shared" si="64"/>
        <v>0</v>
      </c>
      <c r="AL125" s="14"/>
      <c r="AM125" s="14"/>
      <c r="AN125" s="14">
        <f t="shared" si="65"/>
        <v>0</v>
      </c>
      <c r="AO125" s="14"/>
      <c r="AP125" s="14"/>
      <c r="AQ125" s="14">
        <f t="shared" si="66"/>
        <v>0</v>
      </c>
      <c r="AR125" s="16">
        <f t="shared" si="67"/>
        <v>6</v>
      </c>
      <c r="AS125" s="16">
        <f t="shared" si="67"/>
        <v>6563</v>
      </c>
      <c r="AT125" s="16">
        <f t="shared" si="68"/>
        <v>1093.8333333333333</v>
      </c>
      <c r="AU125" s="11"/>
      <c r="AV125" s="11"/>
      <c r="AW125" s="11"/>
      <c r="AX125" s="11"/>
      <c r="AY125" s="127">
        <f t="shared" ref="AY125:AY126" si="75">(V125-S125)/S125*100</f>
        <v>148.38012958963282</v>
      </c>
      <c r="AZ125" s="127"/>
      <c r="BA125" s="11"/>
      <c r="BB125" s="11"/>
      <c r="BC125" s="127">
        <f>(AH125-AE125)/AE125*100</f>
        <v>-7.6923076923076925</v>
      </c>
    </row>
    <row r="126" spans="1:55" x14ac:dyDescent="0.25">
      <c r="A126" s="19" t="s">
        <v>90</v>
      </c>
      <c r="B126" s="13">
        <v>5</v>
      </c>
      <c r="C126" s="13">
        <v>800</v>
      </c>
      <c r="D126" s="13">
        <f t="shared" si="53"/>
        <v>160</v>
      </c>
      <c r="E126" s="13">
        <v>4</v>
      </c>
      <c r="F126" s="13">
        <v>450</v>
      </c>
      <c r="G126" s="13">
        <f t="shared" si="54"/>
        <v>112.5</v>
      </c>
      <c r="H126" s="14">
        <v>0</v>
      </c>
      <c r="I126" s="14">
        <v>0</v>
      </c>
      <c r="J126" s="14">
        <f t="shared" si="55"/>
        <v>0</v>
      </c>
      <c r="K126" s="14">
        <v>1</v>
      </c>
      <c r="L126" s="14">
        <v>130</v>
      </c>
      <c r="M126" s="14">
        <f t="shared" si="56"/>
        <v>130</v>
      </c>
      <c r="N126" s="14">
        <v>2</v>
      </c>
      <c r="O126" s="14">
        <v>260</v>
      </c>
      <c r="P126" s="14">
        <f t="shared" si="57"/>
        <v>130</v>
      </c>
      <c r="Q126" s="14">
        <v>1</v>
      </c>
      <c r="R126" s="14">
        <v>40</v>
      </c>
      <c r="S126" s="14">
        <f t="shared" si="58"/>
        <v>40</v>
      </c>
      <c r="T126" s="14">
        <v>2</v>
      </c>
      <c r="U126" s="14">
        <f>75+80</f>
        <v>155</v>
      </c>
      <c r="V126" s="14">
        <f t="shared" si="59"/>
        <v>77.5</v>
      </c>
      <c r="W126" s="14">
        <v>0</v>
      </c>
      <c r="X126" s="14">
        <v>0</v>
      </c>
      <c r="Y126" s="14">
        <f t="shared" si="60"/>
        <v>0</v>
      </c>
      <c r="Z126" s="14">
        <v>2</v>
      </c>
      <c r="AA126" s="14">
        <v>150</v>
      </c>
      <c r="AB126" s="14">
        <f t="shared" si="61"/>
        <v>75</v>
      </c>
      <c r="AC126" s="14"/>
      <c r="AD126" s="14"/>
      <c r="AE126" s="14">
        <f t="shared" si="62"/>
        <v>0</v>
      </c>
      <c r="AF126" s="14">
        <v>0</v>
      </c>
      <c r="AG126" s="14">
        <v>0</v>
      </c>
      <c r="AH126" s="14">
        <f t="shared" si="63"/>
        <v>0</v>
      </c>
      <c r="AI126" s="14"/>
      <c r="AJ126" s="14"/>
      <c r="AK126" s="14">
        <f t="shared" si="64"/>
        <v>0</v>
      </c>
      <c r="AL126" s="14"/>
      <c r="AM126" s="14"/>
      <c r="AN126" s="14">
        <f t="shared" si="65"/>
        <v>0</v>
      </c>
      <c r="AO126" s="14"/>
      <c r="AP126" s="14"/>
      <c r="AQ126" s="14">
        <f t="shared" si="66"/>
        <v>0</v>
      </c>
      <c r="AR126" s="16">
        <f t="shared" si="67"/>
        <v>8</v>
      </c>
      <c r="AS126" s="16">
        <f t="shared" si="67"/>
        <v>735</v>
      </c>
      <c r="AT126" s="16">
        <f t="shared" si="68"/>
        <v>91.875</v>
      </c>
      <c r="AU126" s="11"/>
      <c r="AV126" s="11"/>
      <c r="AW126" s="128"/>
      <c r="AX126" s="127">
        <f>(S126-P126)/P126*100</f>
        <v>-69.230769230769226</v>
      </c>
      <c r="AY126" s="127">
        <f t="shared" si="75"/>
        <v>93.75</v>
      </c>
      <c r="AZ126" s="11"/>
      <c r="BA126" s="11"/>
      <c r="BB126" s="11"/>
      <c r="BC126" s="11"/>
    </row>
    <row r="127" spans="1:55" x14ac:dyDescent="0.25">
      <c r="A127" s="19" t="s">
        <v>23</v>
      </c>
      <c r="B127" s="13">
        <v>1</v>
      </c>
      <c r="C127" s="13">
        <v>400</v>
      </c>
      <c r="D127" s="13">
        <f t="shared" si="53"/>
        <v>400</v>
      </c>
      <c r="E127" s="13">
        <v>0</v>
      </c>
      <c r="F127" s="13">
        <v>0</v>
      </c>
      <c r="G127" s="13">
        <f t="shared" si="54"/>
        <v>0</v>
      </c>
      <c r="H127" s="14">
        <v>0</v>
      </c>
      <c r="I127" s="14">
        <v>0</v>
      </c>
      <c r="J127" s="14">
        <f t="shared" si="55"/>
        <v>0</v>
      </c>
      <c r="K127" s="14">
        <v>0</v>
      </c>
      <c r="L127" s="14">
        <v>0</v>
      </c>
      <c r="M127" s="14">
        <f t="shared" si="56"/>
        <v>0</v>
      </c>
      <c r="N127" s="14"/>
      <c r="O127" s="14"/>
      <c r="P127" s="14">
        <f t="shared" si="57"/>
        <v>0</v>
      </c>
      <c r="Q127" s="14">
        <v>0</v>
      </c>
      <c r="R127" s="14">
        <v>0</v>
      </c>
      <c r="S127" s="14">
        <f t="shared" si="58"/>
        <v>0</v>
      </c>
      <c r="T127" s="14">
        <v>0</v>
      </c>
      <c r="U127" s="14">
        <v>0</v>
      </c>
      <c r="V127" s="14">
        <f t="shared" si="59"/>
        <v>0</v>
      </c>
      <c r="W127" s="14">
        <v>0</v>
      </c>
      <c r="X127" s="14">
        <v>0</v>
      </c>
      <c r="Y127" s="14">
        <f t="shared" si="60"/>
        <v>0</v>
      </c>
      <c r="Z127" s="14">
        <v>0</v>
      </c>
      <c r="AA127" s="14">
        <v>0</v>
      </c>
      <c r="AB127" s="14">
        <f t="shared" si="61"/>
        <v>0</v>
      </c>
      <c r="AC127" s="14"/>
      <c r="AD127" s="14"/>
      <c r="AE127" s="14">
        <f t="shared" si="62"/>
        <v>0</v>
      </c>
      <c r="AF127" s="14">
        <v>2</v>
      </c>
      <c r="AG127" s="14">
        <v>1626</v>
      </c>
      <c r="AH127" s="14">
        <f t="shared" si="63"/>
        <v>813</v>
      </c>
      <c r="AI127" s="14"/>
      <c r="AJ127" s="14"/>
      <c r="AK127" s="14">
        <f t="shared" si="64"/>
        <v>0</v>
      </c>
      <c r="AL127" s="14"/>
      <c r="AM127" s="14"/>
      <c r="AN127" s="14">
        <f t="shared" si="65"/>
        <v>0</v>
      </c>
      <c r="AO127" s="14"/>
      <c r="AP127" s="14"/>
      <c r="AQ127" s="14">
        <f t="shared" si="66"/>
        <v>0</v>
      </c>
      <c r="AR127" s="16">
        <f t="shared" si="67"/>
        <v>2</v>
      </c>
      <c r="AS127" s="16">
        <f t="shared" si="67"/>
        <v>1626</v>
      </c>
      <c r="AT127" s="16">
        <f t="shared" si="68"/>
        <v>813</v>
      </c>
      <c r="AU127" s="11"/>
      <c r="AV127" s="11"/>
      <c r="AW127" s="11"/>
      <c r="AX127" s="11"/>
      <c r="AY127" s="11"/>
      <c r="AZ127" s="11"/>
      <c r="BA127" s="11"/>
      <c r="BB127" s="11"/>
      <c r="BC127" s="11"/>
    </row>
    <row r="128" spans="1:55" x14ac:dyDescent="0.25">
      <c r="A128" s="19" t="s">
        <v>24</v>
      </c>
      <c r="B128" s="13">
        <v>1</v>
      </c>
      <c r="C128" s="13">
        <v>700</v>
      </c>
      <c r="D128" s="13">
        <f t="shared" si="53"/>
        <v>700</v>
      </c>
      <c r="E128" s="13">
        <v>0</v>
      </c>
      <c r="F128" s="13">
        <v>0</v>
      </c>
      <c r="G128" s="13">
        <f t="shared" si="54"/>
        <v>0</v>
      </c>
      <c r="H128" s="14">
        <v>0</v>
      </c>
      <c r="I128" s="14">
        <v>0</v>
      </c>
      <c r="J128" s="14">
        <f t="shared" si="55"/>
        <v>0</v>
      </c>
      <c r="K128" s="14">
        <v>0</v>
      </c>
      <c r="L128" s="14">
        <v>0</v>
      </c>
      <c r="M128" s="14">
        <f t="shared" si="56"/>
        <v>0</v>
      </c>
      <c r="N128" s="14"/>
      <c r="O128" s="14"/>
      <c r="P128" s="14">
        <f t="shared" si="57"/>
        <v>0</v>
      </c>
      <c r="Q128" s="14">
        <v>2</v>
      </c>
      <c r="R128" s="14">
        <v>525</v>
      </c>
      <c r="S128" s="14">
        <f t="shared" si="58"/>
        <v>262.5</v>
      </c>
      <c r="T128" s="14">
        <v>0</v>
      </c>
      <c r="U128" s="14">
        <v>0</v>
      </c>
      <c r="V128" s="14">
        <f t="shared" si="59"/>
        <v>0</v>
      </c>
      <c r="W128" s="14">
        <v>2</v>
      </c>
      <c r="X128" s="14">
        <v>2670</v>
      </c>
      <c r="Y128" s="14">
        <f t="shared" si="60"/>
        <v>1335</v>
      </c>
      <c r="Z128" s="14">
        <v>0</v>
      </c>
      <c r="AA128" s="14">
        <v>0</v>
      </c>
      <c r="AB128" s="14">
        <f t="shared" si="61"/>
        <v>0</v>
      </c>
      <c r="AC128" s="14"/>
      <c r="AD128" s="14"/>
      <c r="AE128" s="14">
        <f t="shared" si="62"/>
        <v>0</v>
      </c>
      <c r="AF128" s="14">
        <v>1</v>
      </c>
      <c r="AG128" s="14">
        <v>1117</v>
      </c>
      <c r="AH128" s="14">
        <f t="shared" si="63"/>
        <v>1117</v>
      </c>
      <c r="AI128" s="14"/>
      <c r="AJ128" s="14"/>
      <c r="AK128" s="14">
        <f t="shared" si="64"/>
        <v>0</v>
      </c>
      <c r="AL128" s="14"/>
      <c r="AM128" s="14"/>
      <c r="AN128" s="14">
        <f t="shared" si="65"/>
        <v>0</v>
      </c>
      <c r="AO128" s="14"/>
      <c r="AP128" s="14"/>
      <c r="AQ128" s="14">
        <f t="shared" si="66"/>
        <v>0</v>
      </c>
      <c r="AR128" s="16">
        <f t="shared" si="67"/>
        <v>5</v>
      </c>
      <c r="AS128" s="16">
        <f t="shared" si="67"/>
        <v>4312</v>
      </c>
      <c r="AT128" s="16">
        <f t="shared" si="68"/>
        <v>862.4</v>
      </c>
      <c r="AU128" s="11"/>
      <c r="AV128" s="11"/>
      <c r="AW128" s="11"/>
      <c r="AX128" s="11"/>
      <c r="AY128" s="11"/>
      <c r="AZ128" s="11"/>
      <c r="BA128" s="11"/>
      <c r="BB128" s="11"/>
      <c r="BC128" s="11"/>
    </row>
    <row r="129" spans="1:55" x14ac:dyDescent="0.25">
      <c r="A129" s="19" t="s">
        <v>25</v>
      </c>
      <c r="B129" s="13">
        <v>2</v>
      </c>
      <c r="C129" s="13">
        <v>120</v>
      </c>
      <c r="D129" s="13">
        <f t="shared" si="53"/>
        <v>60</v>
      </c>
      <c r="E129" s="13">
        <v>0</v>
      </c>
      <c r="F129" s="13">
        <v>0</v>
      </c>
      <c r="G129" s="13">
        <f t="shared" si="54"/>
        <v>0</v>
      </c>
      <c r="H129" s="14">
        <v>1</v>
      </c>
      <c r="I129" s="14">
        <v>50</v>
      </c>
      <c r="J129" s="14">
        <f t="shared" si="55"/>
        <v>50</v>
      </c>
      <c r="K129" s="14">
        <v>0</v>
      </c>
      <c r="L129" s="14">
        <v>0</v>
      </c>
      <c r="M129" s="14">
        <f t="shared" si="56"/>
        <v>0</v>
      </c>
      <c r="N129" s="14"/>
      <c r="O129" s="14"/>
      <c r="P129" s="14">
        <f t="shared" si="57"/>
        <v>0</v>
      </c>
      <c r="Q129" s="14">
        <v>0</v>
      </c>
      <c r="R129" s="14">
        <v>0</v>
      </c>
      <c r="S129" s="14">
        <f t="shared" si="58"/>
        <v>0</v>
      </c>
      <c r="T129" s="14">
        <v>0</v>
      </c>
      <c r="U129" s="14">
        <v>0</v>
      </c>
      <c r="V129" s="14">
        <f t="shared" si="59"/>
        <v>0</v>
      </c>
      <c r="W129" s="14">
        <v>0</v>
      </c>
      <c r="X129" s="14">
        <v>0</v>
      </c>
      <c r="Y129" s="14">
        <f t="shared" si="60"/>
        <v>0</v>
      </c>
      <c r="Z129" s="14">
        <v>0</v>
      </c>
      <c r="AA129" s="14">
        <v>0</v>
      </c>
      <c r="AB129" s="14">
        <f t="shared" si="61"/>
        <v>0</v>
      </c>
      <c r="AC129" s="14"/>
      <c r="AD129" s="14"/>
      <c r="AE129" s="14">
        <f t="shared" si="62"/>
        <v>0</v>
      </c>
      <c r="AF129" s="14">
        <v>0</v>
      </c>
      <c r="AG129" s="14">
        <v>0</v>
      </c>
      <c r="AH129" s="14">
        <f t="shared" si="63"/>
        <v>0</v>
      </c>
      <c r="AI129" s="14"/>
      <c r="AJ129" s="14"/>
      <c r="AK129" s="14">
        <f t="shared" si="64"/>
        <v>0</v>
      </c>
      <c r="AL129" s="14"/>
      <c r="AM129" s="14"/>
      <c r="AN129" s="14">
        <f t="shared" si="65"/>
        <v>0</v>
      </c>
      <c r="AO129" s="14"/>
      <c r="AP129" s="14"/>
      <c r="AQ129" s="14">
        <f t="shared" si="66"/>
        <v>0</v>
      </c>
      <c r="AR129" s="16">
        <f t="shared" si="67"/>
        <v>1</v>
      </c>
      <c r="AS129" s="16">
        <f t="shared" si="67"/>
        <v>50</v>
      </c>
      <c r="AT129" s="16">
        <f t="shared" si="68"/>
        <v>50</v>
      </c>
      <c r="AU129" s="11"/>
      <c r="AV129" s="11"/>
      <c r="AW129" s="11"/>
      <c r="AX129" s="11"/>
      <c r="AY129" s="11"/>
      <c r="AZ129" s="11"/>
      <c r="BA129" s="11"/>
      <c r="BB129" s="11"/>
      <c r="BC129" s="11"/>
    </row>
    <row r="130" spans="1:55" x14ac:dyDescent="0.25">
      <c r="A130" s="19" t="s">
        <v>121</v>
      </c>
      <c r="B130" s="13">
        <v>13</v>
      </c>
      <c r="C130" s="13">
        <v>14376</v>
      </c>
      <c r="D130" s="13">
        <f t="shared" si="53"/>
        <v>1105.8461538461538</v>
      </c>
      <c r="E130" s="13">
        <v>0</v>
      </c>
      <c r="F130" s="13">
        <v>0</v>
      </c>
      <c r="G130" s="13">
        <f t="shared" si="54"/>
        <v>0</v>
      </c>
      <c r="H130" s="14">
        <v>1</v>
      </c>
      <c r="I130" s="14">
        <v>750</v>
      </c>
      <c r="J130" s="14">
        <f t="shared" si="55"/>
        <v>750</v>
      </c>
      <c r="K130" s="14">
        <v>2</v>
      </c>
      <c r="L130" s="14">
        <v>1450</v>
      </c>
      <c r="M130" s="14">
        <f t="shared" si="56"/>
        <v>725</v>
      </c>
      <c r="N130" s="14">
        <v>1</v>
      </c>
      <c r="O130" s="14">
        <v>513</v>
      </c>
      <c r="P130" s="14">
        <f t="shared" si="57"/>
        <v>513</v>
      </c>
      <c r="Q130" s="14">
        <v>2</v>
      </c>
      <c r="R130" s="14">
        <v>1000</v>
      </c>
      <c r="S130" s="14">
        <f t="shared" si="58"/>
        <v>500</v>
      </c>
      <c r="T130" s="14">
        <v>2</v>
      </c>
      <c r="U130" s="14">
        <v>2620</v>
      </c>
      <c r="V130" s="14">
        <f t="shared" si="59"/>
        <v>1310</v>
      </c>
      <c r="W130" s="14">
        <v>1</v>
      </c>
      <c r="X130" s="14">
        <v>1550</v>
      </c>
      <c r="Y130" s="14">
        <f t="shared" si="60"/>
        <v>1550</v>
      </c>
      <c r="Z130" s="14">
        <v>3</v>
      </c>
      <c r="AA130" s="14">
        <v>3730</v>
      </c>
      <c r="AB130" s="14">
        <f t="shared" si="61"/>
        <v>1243.3333333333333</v>
      </c>
      <c r="AC130" s="14">
        <v>1</v>
      </c>
      <c r="AD130" s="14">
        <v>1300</v>
      </c>
      <c r="AE130" s="14">
        <f t="shared" si="62"/>
        <v>1300</v>
      </c>
      <c r="AF130" s="14">
        <v>1</v>
      </c>
      <c r="AG130" s="14">
        <v>1350</v>
      </c>
      <c r="AH130" s="14">
        <f t="shared" si="63"/>
        <v>1350</v>
      </c>
      <c r="AI130" s="14"/>
      <c r="AJ130" s="14"/>
      <c r="AK130" s="14">
        <f t="shared" si="64"/>
        <v>0</v>
      </c>
      <c r="AL130" s="14"/>
      <c r="AM130" s="14"/>
      <c r="AN130" s="14">
        <f t="shared" si="65"/>
        <v>0</v>
      </c>
      <c r="AO130" s="14"/>
      <c r="AP130" s="14"/>
      <c r="AQ130" s="14">
        <f t="shared" si="66"/>
        <v>0</v>
      </c>
      <c r="AR130" s="16">
        <f t="shared" si="67"/>
        <v>14</v>
      </c>
      <c r="AS130" s="16">
        <f t="shared" si="67"/>
        <v>14263</v>
      </c>
      <c r="AT130" s="16">
        <f t="shared" si="68"/>
        <v>1018.7857142857143</v>
      </c>
      <c r="AU130" s="11"/>
      <c r="AV130" s="127">
        <f>(M130-J130)/J130*100</f>
        <v>-3.3333333333333335</v>
      </c>
      <c r="AW130" s="128">
        <f>(P130-M130)/M130*100</f>
        <v>-29.241379310344829</v>
      </c>
      <c r="AX130" s="127">
        <f>(S130-P130)/P130*100</f>
        <v>-2.53411306042885</v>
      </c>
      <c r="AY130" s="127">
        <f>(V130-S130)/S130*100</f>
        <v>162</v>
      </c>
      <c r="AZ130" s="127">
        <f>(Y130-V130)/V130*100</f>
        <v>18.320610687022899</v>
      </c>
      <c r="BA130" s="127">
        <f>(AB130-Y130)/Y130*100</f>
        <v>-19.784946236559144</v>
      </c>
      <c r="BB130" s="127">
        <f>(AE130-AB130)/AB130*100</f>
        <v>4.5576407506702479</v>
      </c>
      <c r="BC130" s="127">
        <f>(AH130-AE130)/AE130*100</f>
        <v>3.8461538461538463</v>
      </c>
    </row>
    <row r="131" spans="1:55" x14ac:dyDescent="0.25">
      <c r="A131" s="19" t="s">
        <v>122</v>
      </c>
      <c r="B131" s="13">
        <v>2</v>
      </c>
      <c r="C131" s="13">
        <v>2695</v>
      </c>
      <c r="D131" s="13">
        <f t="shared" si="53"/>
        <v>1347.5</v>
      </c>
      <c r="E131" s="13">
        <v>0</v>
      </c>
      <c r="F131" s="13">
        <v>0</v>
      </c>
      <c r="G131" s="13">
        <f t="shared" si="54"/>
        <v>0</v>
      </c>
      <c r="H131" s="14">
        <v>0</v>
      </c>
      <c r="I131" s="14">
        <v>0</v>
      </c>
      <c r="J131" s="14">
        <f t="shared" si="55"/>
        <v>0</v>
      </c>
      <c r="K131" s="14">
        <v>0</v>
      </c>
      <c r="L131" s="14">
        <v>0</v>
      </c>
      <c r="M131" s="14">
        <f t="shared" si="56"/>
        <v>0</v>
      </c>
      <c r="N131" s="14"/>
      <c r="O131" s="14"/>
      <c r="P131" s="14">
        <f t="shared" si="57"/>
        <v>0</v>
      </c>
      <c r="Q131" s="14">
        <v>0</v>
      </c>
      <c r="R131" s="14">
        <v>0</v>
      </c>
      <c r="S131" s="14">
        <f t="shared" si="58"/>
        <v>0</v>
      </c>
      <c r="T131" s="14">
        <v>0</v>
      </c>
      <c r="U131" s="14">
        <v>0</v>
      </c>
      <c r="V131" s="14">
        <f t="shared" si="59"/>
        <v>0</v>
      </c>
      <c r="W131" s="14">
        <v>0</v>
      </c>
      <c r="X131" s="14">
        <v>0</v>
      </c>
      <c r="Y131" s="14">
        <f t="shared" si="60"/>
        <v>0</v>
      </c>
      <c r="Z131" s="14">
        <v>0</v>
      </c>
      <c r="AA131" s="14">
        <v>0</v>
      </c>
      <c r="AB131" s="14">
        <f t="shared" si="61"/>
        <v>0</v>
      </c>
      <c r="AC131" s="14"/>
      <c r="AD131" s="14"/>
      <c r="AE131" s="14">
        <f t="shared" si="62"/>
        <v>0</v>
      </c>
      <c r="AF131" s="14">
        <v>0</v>
      </c>
      <c r="AG131" s="14">
        <v>0</v>
      </c>
      <c r="AH131" s="14">
        <f t="shared" si="63"/>
        <v>0</v>
      </c>
      <c r="AI131" s="14"/>
      <c r="AJ131" s="14"/>
      <c r="AK131" s="14">
        <f t="shared" si="64"/>
        <v>0</v>
      </c>
      <c r="AL131" s="14"/>
      <c r="AM131" s="14"/>
      <c r="AN131" s="14">
        <f t="shared" si="65"/>
        <v>0</v>
      </c>
      <c r="AO131" s="14"/>
      <c r="AP131" s="14"/>
      <c r="AQ131" s="14">
        <f t="shared" si="66"/>
        <v>0</v>
      </c>
      <c r="AR131" s="16">
        <f t="shared" si="67"/>
        <v>0</v>
      </c>
      <c r="AS131" s="16">
        <f t="shared" si="67"/>
        <v>0</v>
      </c>
      <c r="AT131" s="16">
        <f t="shared" si="68"/>
        <v>0</v>
      </c>
      <c r="AU131" s="11"/>
      <c r="AV131" s="11"/>
      <c r="AW131" s="11"/>
      <c r="AX131" s="11"/>
      <c r="AY131" s="11"/>
      <c r="AZ131" s="11"/>
      <c r="BA131" s="11"/>
      <c r="BB131" s="11"/>
      <c r="BC131" s="11"/>
    </row>
    <row r="132" spans="1:55" x14ac:dyDescent="0.25">
      <c r="A132" s="19" t="s">
        <v>99</v>
      </c>
      <c r="B132" s="13">
        <v>4</v>
      </c>
      <c r="C132" s="13">
        <v>2600</v>
      </c>
      <c r="D132" s="13">
        <f t="shared" si="53"/>
        <v>650</v>
      </c>
      <c r="E132" s="13">
        <v>0</v>
      </c>
      <c r="F132" s="13">
        <v>0</v>
      </c>
      <c r="G132" s="13">
        <f t="shared" si="54"/>
        <v>0</v>
      </c>
      <c r="H132" s="14">
        <v>0</v>
      </c>
      <c r="I132" s="14">
        <v>0</v>
      </c>
      <c r="J132" s="14">
        <f t="shared" si="55"/>
        <v>0</v>
      </c>
      <c r="K132" s="14">
        <v>0</v>
      </c>
      <c r="L132" s="14">
        <v>0</v>
      </c>
      <c r="M132" s="14">
        <f t="shared" si="56"/>
        <v>0</v>
      </c>
      <c r="N132" s="14"/>
      <c r="O132" s="14"/>
      <c r="P132" s="14">
        <f t="shared" si="57"/>
        <v>0</v>
      </c>
      <c r="Q132" s="14">
        <v>0</v>
      </c>
      <c r="R132" s="14">
        <v>0</v>
      </c>
      <c r="S132" s="14">
        <f t="shared" si="58"/>
        <v>0</v>
      </c>
      <c r="T132" s="14">
        <v>0</v>
      </c>
      <c r="U132" s="14">
        <v>0</v>
      </c>
      <c r="V132" s="14">
        <f t="shared" si="59"/>
        <v>0</v>
      </c>
      <c r="W132" s="14">
        <v>0</v>
      </c>
      <c r="X132" s="14">
        <v>0</v>
      </c>
      <c r="Y132" s="14">
        <f t="shared" si="60"/>
        <v>0</v>
      </c>
      <c r="Z132" s="14">
        <v>0</v>
      </c>
      <c r="AA132" s="14">
        <v>0</v>
      </c>
      <c r="AB132" s="14">
        <f t="shared" si="61"/>
        <v>0</v>
      </c>
      <c r="AC132" s="14"/>
      <c r="AD132" s="14"/>
      <c r="AE132" s="14">
        <f t="shared" si="62"/>
        <v>0</v>
      </c>
      <c r="AF132" s="14">
        <v>0</v>
      </c>
      <c r="AG132" s="14">
        <v>0</v>
      </c>
      <c r="AH132" s="14">
        <f t="shared" si="63"/>
        <v>0</v>
      </c>
      <c r="AI132" s="14"/>
      <c r="AJ132" s="14"/>
      <c r="AK132" s="14">
        <f t="shared" si="64"/>
        <v>0</v>
      </c>
      <c r="AL132" s="14"/>
      <c r="AM132" s="14"/>
      <c r="AN132" s="14">
        <f t="shared" si="65"/>
        <v>0</v>
      </c>
      <c r="AO132" s="14"/>
      <c r="AP132" s="14"/>
      <c r="AQ132" s="14">
        <f t="shared" si="66"/>
        <v>0</v>
      </c>
      <c r="AR132" s="16">
        <f t="shared" si="67"/>
        <v>0</v>
      </c>
      <c r="AS132" s="16">
        <f t="shared" si="67"/>
        <v>0</v>
      </c>
      <c r="AT132" s="16">
        <f t="shared" si="68"/>
        <v>0</v>
      </c>
      <c r="AU132" s="11"/>
      <c r="AV132" s="11"/>
      <c r="AW132" s="11"/>
      <c r="AX132" s="11"/>
      <c r="AY132" s="11"/>
      <c r="AZ132" s="11"/>
      <c r="BA132" s="11"/>
      <c r="BB132" s="11"/>
      <c r="BC132" s="11"/>
    </row>
    <row r="133" spans="1:55" x14ac:dyDescent="0.25">
      <c r="A133" s="126" t="s">
        <v>55</v>
      </c>
      <c r="B133" s="13">
        <v>221</v>
      </c>
      <c r="C133" s="13">
        <v>136730</v>
      </c>
      <c r="D133" s="13">
        <f>IF(C133,C133/B133,0)</f>
        <v>618.68778280542983</v>
      </c>
      <c r="E133" s="13">
        <v>88</v>
      </c>
      <c r="F133" s="13">
        <v>47680</v>
      </c>
      <c r="G133" s="13">
        <f>IF(F133,F133/E133,0)</f>
        <v>541.81818181818187</v>
      </c>
      <c r="H133" s="14">
        <v>0</v>
      </c>
      <c r="I133" s="14">
        <v>0</v>
      </c>
      <c r="J133" s="14">
        <f>IF(I133,I133/H133,0)</f>
        <v>0</v>
      </c>
      <c r="K133" s="14">
        <v>40</v>
      </c>
      <c r="L133" s="14">
        <v>16210</v>
      </c>
      <c r="M133" s="14">
        <f>IF(L133,L133/K133,0)</f>
        <v>405.25</v>
      </c>
      <c r="N133" s="14">
        <v>11</v>
      </c>
      <c r="O133" s="14">
        <v>4620</v>
      </c>
      <c r="P133" s="14">
        <f>IF(O133,O133/N133,0)</f>
        <v>420</v>
      </c>
      <c r="Q133" s="14">
        <v>10</v>
      </c>
      <c r="R133" s="14">
        <v>4000</v>
      </c>
      <c r="S133" s="14">
        <f>IF(R133,R133/Q133,0)</f>
        <v>400</v>
      </c>
      <c r="T133" s="14">
        <v>30</v>
      </c>
      <c r="U133" s="14">
        <v>11320</v>
      </c>
      <c r="V133" s="14">
        <f>IF(U133,U133/T133,0)</f>
        <v>377.33333333333331</v>
      </c>
      <c r="W133" s="14">
        <v>37</v>
      </c>
      <c r="X133" s="14">
        <v>13875</v>
      </c>
      <c r="Y133" s="14">
        <f>IF(X133,X133/W133,0)</f>
        <v>375</v>
      </c>
      <c r="Z133" s="14">
        <v>33</v>
      </c>
      <c r="AA133" s="14">
        <v>12975</v>
      </c>
      <c r="AB133" s="14">
        <f>IF(AA133,AA133/Z133,0)</f>
        <v>393.18181818181819</v>
      </c>
      <c r="AC133" s="14">
        <v>34</v>
      </c>
      <c r="AD133" s="14">
        <v>16000</v>
      </c>
      <c r="AE133" s="14">
        <f>IF(AD133,AD133/AC133,0)</f>
        <v>470.58823529411762</v>
      </c>
      <c r="AF133" s="14">
        <v>60</v>
      </c>
      <c r="AG133" s="14">
        <v>20625</v>
      </c>
      <c r="AH133" s="14">
        <f>IF(AG133,AG133/AF133,0)</f>
        <v>343.75</v>
      </c>
      <c r="AI133" s="14">
        <v>0</v>
      </c>
      <c r="AJ133" s="14">
        <v>0</v>
      </c>
      <c r="AK133" s="14">
        <f>IF(AJ133,AJ133/AI133,0)</f>
        <v>0</v>
      </c>
      <c r="AL133" s="14">
        <v>0</v>
      </c>
      <c r="AM133" s="14">
        <v>0</v>
      </c>
      <c r="AN133" s="14">
        <f>IF(AM133,AM133/AL133,0)</f>
        <v>0</v>
      </c>
      <c r="AO133" s="14">
        <v>0</v>
      </c>
      <c r="AP133" s="14">
        <v>0</v>
      </c>
      <c r="AQ133" s="14">
        <f>IF(AP133,AP133/AO133,0)</f>
        <v>0</v>
      </c>
      <c r="AR133" s="16">
        <f>H133+K133+N133+Q133+T133+W133+Z133+AC133+AF133+AI133+AL133+AO133</f>
        <v>255</v>
      </c>
      <c r="AS133" s="16">
        <f>I133+L133+O133+R133+U133+X133+AA133+AD133+AG133+AJ133+AM133+AP133</f>
        <v>99625</v>
      </c>
      <c r="AT133" s="16">
        <f>IF(AS133,AS133/AR133,0)</f>
        <v>390.68627450980392</v>
      </c>
      <c r="AU133" s="11"/>
      <c r="AV133" s="11"/>
      <c r="AW133" s="128">
        <f>(P133-M133)/M133*100</f>
        <v>3.639728562615669</v>
      </c>
      <c r="AX133" s="127">
        <f>(S133-P133)/P133*100</f>
        <v>-4.7619047619047619</v>
      </c>
      <c r="AY133" s="127">
        <f>(V133-S133)/S133*100</f>
        <v>-5.6666666666666714</v>
      </c>
      <c r="AZ133" s="127">
        <f>(Y133-V133)/V133*100</f>
        <v>-0.61837455830388199</v>
      </c>
      <c r="BA133" s="127">
        <f>(AB133-Y133)/Y133*100</f>
        <v>4.8484848484848495</v>
      </c>
      <c r="BB133" s="127">
        <f>(AE133-AB133)/AB133*100</f>
        <v>19.687181230873847</v>
      </c>
      <c r="BC133" s="127">
        <f>(AH133-AE133)/AE133*100</f>
        <v>-26.953124999999993</v>
      </c>
    </row>
    <row r="134" spans="1:55" x14ac:dyDescent="0.25">
      <c r="A134" s="126" t="s">
        <v>11</v>
      </c>
      <c r="B134" s="13">
        <v>1</v>
      </c>
      <c r="C134" s="13">
        <v>735</v>
      </c>
      <c r="D134" s="13">
        <f t="shared" ref="D134:D138" si="76">IF(C134,C134/B134,0)</f>
        <v>735</v>
      </c>
      <c r="E134" s="13">
        <v>0</v>
      </c>
      <c r="F134" s="13">
        <v>0</v>
      </c>
      <c r="G134" s="13">
        <f t="shared" ref="G134:G138" si="77">IF(F134,F134/E134,0)</f>
        <v>0</v>
      </c>
      <c r="H134" s="14">
        <v>0</v>
      </c>
      <c r="I134" s="14">
        <v>0</v>
      </c>
      <c r="J134" s="14">
        <f>IF(I134,I134/H134,0)</f>
        <v>0</v>
      </c>
      <c r="K134" s="14">
        <v>0</v>
      </c>
      <c r="L134" s="14">
        <v>0</v>
      </c>
      <c r="M134" s="14">
        <f>IF(L134,L134/K134,0)</f>
        <v>0</v>
      </c>
      <c r="N134" s="14">
        <v>0</v>
      </c>
      <c r="O134" s="14">
        <v>0</v>
      </c>
      <c r="P134" s="14">
        <f>IF(O134,O134/N134,0)</f>
        <v>0</v>
      </c>
      <c r="Q134" s="14">
        <v>0</v>
      </c>
      <c r="R134" s="14">
        <v>0</v>
      </c>
      <c r="S134" s="14">
        <f>IF(R134,R134/Q134,0)</f>
        <v>0</v>
      </c>
      <c r="T134" s="14">
        <v>0</v>
      </c>
      <c r="U134" s="14">
        <v>0</v>
      </c>
      <c r="V134" s="14">
        <f>IF(U134,U134/T134,0)</f>
        <v>0</v>
      </c>
      <c r="W134" s="14">
        <v>0</v>
      </c>
      <c r="X134" s="14">
        <v>0</v>
      </c>
      <c r="Y134" s="14">
        <f>IF(X134,X134/W134,0)</f>
        <v>0</v>
      </c>
      <c r="Z134" s="14">
        <v>0</v>
      </c>
      <c r="AA134" s="14">
        <v>0</v>
      </c>
      <c r="AB134" s="14">
        <f>IF(AA134,AA134/Z134,0)</f>
        <v>0</v>
      </c>
      <c r="AC134" s="14">
        <v>0</v>
      </c>
      <c r="AD134" s="14">
        <v>0</v>
      </c>
      <c r="AE134" s="14">
        <f>IF(AD134,AD134/AC134,0)</f>
        <v>0</v>
      </c>
      <c r="AF134" s="14">
        <v>0</v>
      </c>
      <c r="AG134" s="14">
        <v>0</v>
      </c>
      <c r="AH134" s="14">
        <f>IF(AG134,AG134/AF134,0)</f>
        <v>0</v>
      </c>
      <c r="AI134" s="14">
        <v>0</v>
      </c>
      <c r="AJ134" s="14">
        <v>0</v>
      </c>
      <c r="AK134" s="14">
        <f>IF(AJ134,AJ134/AI134,0)</f>
        <v>0</v>
      </c>
      <c r="AL134" s="14">
        <v>0</v>
      </c>
      <c r="AM134" s="14">
        <v>0</v>
      </c>
      <c r="AN134" s="14">
        <f>IF(AM134,AM134/AL134,0)</f>
        <v>0</v>
      </c>
      <c r="AO134" s="14">
        <v>0</v>
      </c>
      <c r="AP134" s="14">
        <v>0</v>
      </c>
      <c r="AQ134" s="14">
        <f>IF(AP134,AP134/AO134,0)</f>
        <v>0</v>
      </c>
      <c r="AR134" s="16">
        <f t="shared" ref="AR134:AS138" si="78">H134+K134+N134+Q134+T134+W134+Z134+AC134+AF134+AI134+AL134+AO134</f>
        <v>0</v>
      </c>
      <c r="AS134" s="16">
        <f t="shared" si="78"/>
        <v>0</v>
      </c>
      <c r="AT134" s="16">
        <f t="shared" ref="AT134:AT138" si="79">IF(AS134,AS134/AR134,0)</f>
        <v>0</v>
      </c>
      <c r="AU134" s="11"/>
      <c r="AV134" s="11"/>
      <c r="AW134" s="11"/>
      <c r="AX134" s="11"/>
      <c r="AY134" s="11"/>
      <c r="AZ134" s="11"/>
      <c r="BA134" s="11"/>
      <c r="BB134" s="11"/>
      <c r="BC134" s="11"/>
    </row>
    <row r="135" spans="1:55" x14ac:dyDescent="0.25">
      <c r="A135" s="126" t="s">
        <v>75</v>
      </c>
      <c r="B135" s="13">
        <v>16</v>
      </c>
      <c r="C135" s="13">
        <v>7760</v>
      </c>
      <c r="D135" s="13">
        <f t="shared" si="76"/>
        <v>485</v>
      </c>
      <c r="E135" s="13">
        <v>1</v>
      </c>
      <c r="F135" s="13">
        <v>400</v>
      </c>
      <c r="G135" s="13">
        <f t="shared" si="77"/>
        <v>400</v>
      </c>
      <c r="H135" s="14">
        <v>0</v>
      </c>
      <c r="I135" s="14">
        <v>0</v>
      </c>
      <c r="J135" s="14">
        <f t="shared" ref="J135:J138" si="80">IF(I135,I135/H135,0)</f>
        <v>0</v>
      </c>
      <c r="K135" s="14">
        <v>1</v>
      </c>
      <c r="L135" s="14">
        <v>375</v>
      </c>
      <c r="M135" s="14">
        <f t="shared" ref="M135:M138" si="81">IF(L135,L135/K135,0)</f>
        <v>375</v>
      </c>
      <c r="N135" s="14">
        <v>0</v>
      </c>
      <c r="O135" s="14">
        <v>0</v>
      </c>
      <c r="P135" s="14">
        <f t="shared" ref="P135:P138" si="82">IF(O135,O135/N135,0)</f>
        <v>0</v>
      </c>
      <c r="Q135" s="14">
        <v>0</v>
      </c>
      <c r="R135" s="14">
        <v>0</v>
      </c>
      <c r="S135" s="14">
        <f t="shared" ref="S135:S138" si="83">IF(R135,R135/Q135,0)</f>
        <v>0</v>
      </c>
      <c r="T135" s="14">
        <v>0</v>
      </c>
      <c r="U135" s="14">
        <v>0</v>
      </c>
      <c r="V135" s="14">
        <f t="shared" ref="V135:V138" si="84">IF(U135,U135/T135,0)</f>
        <v>0</v>
      </c>
      <c r="W135" s="14">
        <v>0</v>
      </c>
      <c r="X135" s="14">
        <v>0</v>
      </c>
      <c r="Y135" s="14">
        <f t="shared" ref="Y135:Y138" si="85">IF(X135,X135/W135,0)</f>
        <v>0</v>
      </c>
      <c r="Z135" s="14">
        <v>0</v>
      </c>
      <c r="AA135" s="14">
        <v>0</v>
      </c>
      <c r="AB135" s="14">
        <f t="shared" ref="AB135:AB138" si="86">IF(AA135,AA135/Z135,0)</f>
        <v>0</v>
      </c>
      <c r="AC135" s="14">
        <v>0</v>
      </c>
      <c r="AD135" s="14">
        <v>0</v>
      </c>
      <c r="AE135" s="14">
        <f t="shared" ref="AE135:AE138" si="87">IF(AD135,AD135/AC135,0)</f>
        <v>0</v>
      </c>
      <c r="AF135" s="14">
        <v>0</v>
      </c>
      <c r="AG135" s="14">
        <v>0</v>
      </c>
      <c r="AH135" s="14">
        <f t="shared" ref="AH135:AH138" si="88">IF(AG135,AG135/AF135,0)</f>
        <v>0</v>
      </c>
      <c r="AI135" s="14">
        <v>0</v>
      </c>
      <c r="AJ135" s="14">
        <v>0</v>
      </c>
      <c r="AK135" s="14">
        <f t="shared" ref="AK135:AK138" si="89">IF(AJ135,AJ135/AI135,0)</f>
        <v>0</v>
      </c>
      <c r="AL135" s="14">
        <v>0</v>
      </c>
      <c r="AM135" s="14">
        <v>0</v>
      </c>
      <c r="AN135" s="14">
        <f t="shared" ref="AN135:AN138" si="90">IF(AM135,AM135/AL135,0)</f>
        <v>0</v>
      </c>
      <c r="AO135" s="14">
        <v>0</v>
      </c>
      <c r="AP135" s="14">
        <v>0</v>
      </c>
      <c r="AQ135" s="14">
        <f t="shared" ref="AQ135:AQ138" si="91">IF(AP135,AP135/AO135,0)</f>
        <v>0</v>
      </c>
      <c r="AR135" s="16">
        <f t="shared" si="78"/>
        <v>1</v>
      </c>
      <c r="AS135" s="16">
        <f t="shared" si="78"/>
        <v>375</v>
      </c>
      <c r="AT135" s="16">
        <f t="shared" si="79"/>
        <v>375</v>
      </c>
      <c r="AU135" s="11"/>
      <c r="AV135" s="11"/>
      <c r="AW135" s="11"/>
      <c r="AX135" s="11"/>
      <c r="AY135" s="11"/>
      <c r="AZ135" s="11"/>
      <c r="BA135" s="11"/>
      <c r="BB135" s="11"/>
      <c r="BC135" s="11"/>
    </row>
    <row r="136" spans="1:55" x14ac:dyDescent="0.25">
      <c r="A136" s="126" t="s">
        <v>73</v>
      </c>
      <c r="B136" s="13">
        <v>2</v>
      </c>
      <c r="C136" s="13">
        <v>2416</v>
      </c>
      <c r="D136" s="13">
        <f t="shared" si="76"/>
        <v>1208</v>
      </c>
      <c r="E136" s="13">
        <v>0</v>
      </c>
      <c r="F136" s="13">
        <v>0</v>
      </c>
      <c r="G136" s="13">
        <f t="shared" si="77"/>
        <v>0</v>
      </c>
      <c r="H136" s="14">
        <v>0</v>
      </c>
      <c r="I136" s="14">
        <v>0</v>
      </c>
      <c r="J136" s="14">
        <f t="shared" si="80"/>
        <v>0</v>
      </c>
      <c r="K136" s="14">
        <v>0</v>
      </c>
      <c r="L136" s="14">
        <v>0</v>
      </c>
      <c r="M136" s="14">
        <f t="shared" si="81"/>
        <v>0</v>
      </c>
      <c r="N136" s="14">
        <v>0</v>
      </c>
      <c r="O136" s="14">
        <v>0</v>
      </c>
      <c r="P136" s="14">
        <f t="shared" si="82"/>
        <v>0</v>
      </c>
      <c r="Q136" s="14">
        <v>1</v>
      </c>
      <c r="R136" s="14">
        <v>500</v>
      </c>
      <c r="S136" s="14">
        <f t="shared" si="83"/>
        <v>500</v>
      </c>
      <c r="T136" s="14">
        <v>0</v>
      </c>
      <c r="U136" s="14">
        <v>0</v>
      </c>
      <c r="V136" s="14">
        <f t="shared" si="84"/>
        <v>0</v>
      </c>
      <c r="W136" s="14">
        <v>1</v>
      </c>
      <c r="X136" s="14">
        <v>1225</v>
      </c>
      <c r="Y136" s="14">
        <f t="shared" si="85"/>
        <v>1225</v>
      </c>
      <c r="Z136" s="14">
        <v>1</v>
      </c>
      <c r="AA136" s="14">
        <v>1050</v>
      </c>
      <c r="AB136" s="14">
        <f t="shared" si="86"/>
        <v>1050</v>
      </c>
      <c r="AC136" s="14">
        <v>0</v>
      </c>
      <c r="AD136" s="14">
        <v>0</v>
      </c>
      <c r="AE136" s="14">
        <f t="shared" si="87"/>
        <v>0</v>
      </c>
      <c r="AF136" s="14">
        <v>0</v>
      </c>
      <c r="AG136" s="14">
        <v>0</v>
      </c>
      <c r="AH136" s="14">
        <f t="shared" si="88"/>
        <v>0</v>
      </c>
      <c r="AI136" s="14">
        <v>0</v>
      </c>
      <c r="AJ136" s="14">
        <v>0</v>
      </c>
      <c r="AK136" s="14">
        <f t="shared" si="89"/>
        <v>0</v>
      </c>
      <c r="AL136" s="14">
        <v>0</v>
      </c>
      <c r="AM136" s="14">
        <v>0</v>
      </c>
      <c r="AN136" s="14">
        <f t="shared" si="90"/>
        <v>0</v>
      </c>
      <c r="AO136" s="14">
        <v>0</v>
      </c>
      <c r="AP136" s="14">
        <v>0</v>
      </c>
      <c r="AQ136" s="14">
        <f t="shared" si="91"/>
        <v>0</v>
      </c>
      <c r="AR136" s="16">
        <f t="shared" si="78"/>
        <v>3</v>
      </c>
      <c r="AS136" s="16">
        <f t="shared" si="78"/>
        <v>2775</v>
      </c>
      <c r="AT136" s="16">
        <f t="shared" si="79"/>
        <v>925</v>
      </c>
      <c r="AU136" s="11"/>
      <c r="AV136" s="11"/>
      <c r="AW136" s="11"/>
      <c r="AX136" s="11"/>
      <c r="AY136" s="11"/>
      <c r="AZ136" s="11"/>
      <c r="BA136" s="127">
        <f>(AB136-Y136)/Y136*100</f>
        <v>-14.285714285714285</v>
      </c>
      <c r="BB136" s="11"/>
      <c r="BC136" s="11"/>
    </row>
    <row r="137" spans="1:55" x14ac:dyDescent="0.25">
      <c r="A137" s="126" t="s">
        <v>18</v>
      </c>
      <c r="B137" s="13">
        <v>0</v>
      </c>
      <c r="C137" s="13">
        <v>0</v>
      </c>
      <c r="D137" s="13">
        <f t="shared" si="76"/>
        <v>0</v>
      </c>
      <c r="E137" s="13">
        <v>0</v>
      </c>
      <c r="F137" s="13">
        <v>0</v>
      </c>
      <c r="G137" s="13">
        <f t="shared" si="77"/>
        <v>0</v>
      </c>
      <c r="H137" s="14">
        <v>0</v>
      </c>
      <c r="I137" s="14">
        <v>0</v>
      </c>
      <c r="J137" s="14">
        <f t="shared" si="80"/>
        <v>0</v>
      </c>
      <c r="K137" s="14">
        <v>0</v>
      </c>
      <c r="L137" s="14">
        <v>0</v>
      </c>
      <c r="M137" s="14">
        <f t="shared" si="81"/>
        <v>0</v>
      </c>
      <c r="N137" s="14">
        <v>0</v>
      </c>
      <c r="O137" s="14">
        <v>0</v>
      </c>
      <c r="P137" s="14">
        <f t="shared" si="82"/>
        <v>0</v>
      </c>
      <c r="Q137" s="14">
        <v>0</v>
      </c>
      <c r="R137" s="14">
        <v>0</v>
      </c>
      <c r="S137" s="14">
        <f t="shared" si="83"/>
        <v>0</v>
      </c>
      <c r="T137" s="14">
        <v>0</v>
      </c>
      <c r="U137" s="14">
        <v>0</v>
      </c>
      <c r="V137" s="14">
        <f t="shared" si="84"/>
        <v>0</v>
      </c>
      <c r="W137" s="14">
        <v>0</v>
      </c>
      <c r="X137" s="14">
        <v>0</v>
      </c>
      <c r="Y137" s="14">
        <f t="shared" si="85"/>
        <v>0</v>
      </c>
      <c r="Z137" s="14">
        <v>0</v>
      </c>
      <c r="AA137" s="14">
        <v>0</v>
      </c>
      <c r="AB137" s="14">
        <f t="shared" si="86"/>
        <v>0</v>
      </c>
      <c r="AC137" s="14">
        <v>0</v>
      </c>
      <c r="AD137" s="14">
        <v>0</v>
      </c>
      <c r="AE137" s="14">
        <f t="shared" si="87"/>
        <v>0</v>
      </c>
      <c r="AF137" s="14">
        <v>0</v>
      </c>
      <c r="AG137" s="14">
        <v>0</v>
      </c>
      <c r="AH137" s="14">
        <f t="shared" si="88"/>
        <v>0</v>
      </c>
      <c r="AI137" s="14">
        <v>0</v>
      </c>
      <c r="AJ137" s="14">
        <v>0</v>
      </c>
      <c r="AK137" s="14">
        <f t="shared" si="89"/>
        <v>0</v>
      </c>
      <c r="AL137" s="14">
        <v>0</v>
      </c>
      <c r="AM137" s="14">
        <v>0</v>
      </c>
      <c r="AN137" s="14">
        <f t="shared" si="90"/>
        <v>0</v>
      </c>
      <c r="AO137" s="14">
        <v>0</v>
      </c>
      <c r="AP137" s="14">
        <v>0</v>
      </c>
      <c r="AQ137" s="14">
        <f t="shared" si="91"/>
        <v>0</v>
      </c>
      <c r="AR137" s="16">
        <f t="shared" si="78"/>
        <v>0</v>
      </c>
      <c r="AS137" s="16">
        <f t="shared" si="78"/>
        <v>0</v>
      </c>
      <c r="AT137" s="16">
        <f t="shared" si="79"/>
        <v>0</v>
      </c>
      <c r="AU137" s="11"/>
      <c r="AV137" s="11"/>
      <c r="AW137" s="11"/>
      <c r="AX137" s="11"/>
      <c r="AY137" s="11"/>
      <c r="AZ137" s="11"/>
      <c r="BA137" s="11"/>
      <c r="BB137" s="11"/>
      <c r="BC137" s="11"/>
    </row>
    <row r="138" spans="1:55" x14ac:dyDescent="0.25">
      <c r="A138" s="126" t="s">
        <v>101</v>
      </c>
      <c r="B138" s="13">
        <v>0</v>
      </c>
      <c r="C138" s="13">
        <v>0</v>
      </c>
      <c r="D138" s="13">
        <f t="shared" si="76"/>
        <v>0</v>
      </c>
      <c r="E138" s="13">
        <v>0</v>
      </c>
      <c r="F138" s="13">
        <v>0</v>
      </c>
      <c r="G138" s="13">
        <f t="shared" si="77"/>
        <v>0</v>
      </c>
      <c r="H138" s="14">
        <v>0</v>
      </c>
      <c r="I138" s="14">
        <v>0</v>
      </c>
      <c r="J138" s="14">
        <f t="shared" si="80"/>
        <v>0</v>
      </c>
      <c r="K138" s="14">
        <v>0</v>
      </c>
      <c r="L138" s="14">
        <v>0</v>
      </c>
      <c r="M138" s="14">
        <f t="shared" si="81"/>
        <v>0</v>
      </c>
      <c r="N138" s="14">
        <v>0</v>
      </c>
      <c r="O138" s="14">
        <v>0</v>
      </c>
      <c r="P138" s="14">
        <f t="shared" si="82"/>
        <v>0</v>
      </c>
      <c r="Q138" s="14">
        <v>0</v>
      </c>
      <c r="R138" s="14">
        <v>0</v>
      </c>
      <c r="S138" s="14">
        <f t="shared" si="83"/>
        <v>0</v>
      </c>
      <c r="T138" s="14">
        <v>0</v>
      </c>
      <c r="U138" s="14">
        <v>0</v>
      </c>
      <c r="V138" s="14">
        <f t="shared" si="84"/>
        <v>0</v>
      </c>
      <c r="W138" s="14">
        <v>0</v>
      </c>
      <c r="X138" s="14">
        <v>0</v>
      </c>
      <c r="Y138" s="14">
        <f t="shared" si="85"/>
        <v>0</v>
      </c>
      <c r="Z138" s="14">
        <v>0</v>
      </c>
      <c r="AA138" s="14">
        <v>0</v>
      </c>
      <c r="AB138" s="14">
        <f t="shared" si="86"/>
        <v>0</v>
      </c>
      <c r="AC138" s="14">
        <v>0</v>
      </c>
      <c r="AD138" s="14">
        <v>0</v>
      </c>
      <c r="AE138" s="14">
        <f t="shared" si="87"/>
        <v>0</v>
      </c>
      <c r="AF138" s="14">
        <v>0</v>
      </c>
      <c r="AG138" s="14">
        <v>0</v>
      </c>
      <c r="AH138" s="14">
        <f t="shared" si="88"/>
        <v>0</v>
      </c>
      <c r="AI138" s="14">
        <v>0</v>
      </c>
      <c r="AJ138" s="14">
        <v>0</v>
      </c>
      <c r="AK138" s="14">
        <f t="shared" si="89"/>
        <v>0</v>
      </c>
      <c r="AL138" s="14">
        <v>0</v>
      </c>
      <c r="AM138" s="14">
        <v>0</v>
      </c>
      <c r="AN138" s="14">
        <f t="shared" si="90"/>
        <v>0</v>
      </c>
      <c r="AO138" s="14">
        <v>0</v>
      </c>
      <c r="AP138" s="14">
        <v>0</v>
      </c>
      <c r="AQ138" s="14">
        <f t="shared" si="91"/>
        <v>0</v>
      </c>
      <c r="AR138" s="16">
        <f t="shared" si="78"/>
        <v>0</v>
      </c>
      <c r="AS138" s="16">
        <f t="shared" si="78"/>
        <v>0</v>
      </c>
      <c r="AT138" s="16">
        <f t="shared" si="79"/>
        <v>0</v>
      </c>
      <c r="AU138" s="11"/>
      <c r="AV138" s="11"/>
      <c r="AW138" s="11"/>
      <c r="AX138" s="11"/>
      <c r="AY138" s="11"/>
      <c r="AZ138" s="11"/>
      <c r="BA138" s="11"/>
      <c r="BB138" s="11"/>
      <c r="BC138" s="11"/>
    </row>
    <row r="139" spans="1:55" x14ac:dyDescent="0.25">
      <c r="L139" s="22">
        <f>SUM(L3:L138)</f>
        <v>69045</v>
      </c>
      <c r="O139" s="22">
        <f>SUM(O3:O138)</f>
        <v>76914</v>
      </c>
      <c r="R139" s="22">
        <f>SUM(R3:R138)</f>
        <v>54786</v>
      </c>
      <c r="U139" s="22">
        <f>SUM(U3:U138)</f>
        <v>91385</v>
      </c>
      <c r="X139" s="22">
        <f>SUM(X3:X138)</f>
        <v>138375</v>
      </c>
      <c r="AA139" s="22">
        <f>SUM(AA3:AA138)</f>
        <v>116400</v>
      </c>
      <c r="AD139" s="22">
        <f>SUM(AD3:AD138)</f>
        <v>77281</v>
      </c>
      <c r="AG139" s="22">
        <f>SUM(AG3:AG138)</f>
        <v>118845</v>
      </c>
      <c r="AS139" s="22">
        <f>SUM(AS3:AS138)</f>
        <v>812197</v>
      </c>
    </row>
  </sheetData>
  <autoFilter ref="A1:BC139">
    <filterColumn colId="1" showButton="0"/>
    <filterColumn colId="2" showButton="0"/>
    <filterColumn colId="4" showButton="0"/>
    <filterColumn colId="5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</autoFilter>
  <mergeCells count="7">
    <mergeCell ref="AI1:AK1"/>
    <mergeCell ref="AL1:AN1"/>
    <mergeCell ref="AO1:AQ1"/>
    <mergeCell ref="AR1:AT1"/>
    <mergeCell ref="A1:A2"/>
    <mergeCell ref="B1:D1"/>
    <mergeCell ref="E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T139"/>
  <sheetViews>
    <sheetView topLeftCell="W1" workbookViewId="0">
      <selection activeCell="AT5" sqref="AT5:AT133"/>
    </sheetView>
  </sheetViews>
  <sheetFormatPr defaultRowHeight="15" x14ac:dyDescent="0.25"/>
  <cols>
    <col min="3" max="3" width="11.7109375" bestFit="1" customWidth="1"/>
    <col min="4" max="4" width="10.7109375" bestFit="1" customWidth="1"/>
    <col min="5" max="5" width="9.85546875" bestFit="1" customWidth="1"/>
    <col min="6" max="6" width="11.7109375" bestFit="1" customWidth="1"/>
    <col min="7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1" max="11" width="10.7109375" bestFit="1" customWidth="1"/>
    <col min="12" max="12" width="11.7109375" bestFit="1" customWidth="1"/>
    <col min="13" max="13" width="10.7109375" bestFit="1" customWidth="1"/>
    <col min="14" max="14" width="11.7109375" bestFit="1" customWidth="1"/>
    <col min="15" max="15" width="10.7109375" bestFit="1" customWidth="1"/>
    <col min="16" max="16" width="11.7109375" bestFit="1" customWidth="1"/>
    <col min="17" max="17" width="10.7109375" bestFit="1" customWidth="1"/>
    <col min="18" max="18" width="11.7109375" bestFit="1" customWidth="1"/>
    <col min="19" max="19" width="10.7109375" bestFit="1" customWidth="1"/>
    <col min="20" max="20" width="11.7109375" bestFit="1" customWidth="1"/>
    <col min="21" max="21" width="10.7109375" bestFit="1" customWidth="1"/>
    <col min="22" max="22" width="11.7109375" bestFit="1" customWidth="1"/>
    <col min="23" max="23" width="10.7109375" bestFit="1" customWidth="1"/>
    <col min="24" max="24" width="11.7109375" bestFit="1" customWidth="1"/>
    <col min="25" max="25" width="10.7109375" bestFit="1" customWidth="1"/>
    <col min="26" max="26" width="11.7109375" bestFit="1" customWidth="1"/>
    <col min="27" max="27" width="10.7109375" bestFit="1" customWidth="1"/>
    <col min="28" max="33" width="0" hidden="1" customWidth="1"/>
    <col min="34" max="34" width="9.85546875" bestFit="1" customWidth="1"/>
    <col min="35" max="35" width="11.7109375" bestFit="1" customWidth="1"/>
    <col min="36" max="36" width="10.7109375" bestFit="1" customWidth="1"/>
    <col min="44" max="44" width="10.28515625" bestFit="1" customWidth="1"/>
    <col min="46" max="46" width="10.28515625" bestFit="1" customWidth="1"/>
  </cols>
  <sheetData>
    <row r="1" spans="1:46" ht="51" x14ac:dyDescent="0.25">
      <c r="A1" s="188" t="s">
        <v>0</v>
      </c>
      <c r="B1" s="188" t="s">
        <v>1</v>
      </c>
      <c r="C1" s="188"/>
      <c r="D1" s="188"/>
      <c r="E1" s="186" t="s">
        <v>33</v>
      </c>
      <c r="F1" s="186"/>
      <c r="G1" s="186"/>
      <c r="H1" s="186" t="s">
        <v>252</v>
      </c>
      <c r="I1" s="186"/>
      <c r="J1" s="186" t="s">
        <v>253</v>
      </c>
      <c r="K1" s="186"/>
      <c r="L1" s="186" t="s">
        <v>254</v>
      </c>
      <c r="M1" s="186"/>
      <c r="N1" s="186" t="s">
        <v>255</v>
      </c>
      <c r="O1" s="186"/>
      <c r="P1" s="186" t="s">
        <v>256</v>
      </c>
      <c r="Q1" s="186"/>
      <c r="R1" s="186" t="s">
        <v>257</v>
      </c>
      <c r="S1" s="186"/>
      <c r="T1" s="186" t="s">
        <v>258</v>
      </c>
      <c r="U1" s="186"/>
      <c r="V1" s="186" t="s">
        <v>259</v>
      </c>
      <c r="W1" s="186"/>
      <c r="X1" s="186" t="s">
        <v>260</v>
      </c>
      <c r="Y1" s="186"/>
      <c r="Z1" s="186" t="s">
        <v>261</v>
      </c>
      <c r="AA1" s="186"/>
      <c r="AB1" s="186" t="s">
        <v>106</v>
      </c>
      <c r="AC1" s="186"/>
      <c r="AD1" s="186"/>
      <c r="AE1" s="186" t="s">
        <v>107</v>
      </c>
      <c r="AF1" s="186"/>
      <c r="AG1" s="186"/>
      <c r="AH1" s="187" t="s">
        <v>41</v>
      </c>
      <c r="AI1" s="187"/>
      <c r="AJ1" s="187"/>
      <c r="AK1" s="12" t="s">
        <v>42</v>
      </c>
      <c r="AL1" s="12" t="s">
        <v>43</v>
      </c>
      <c r="AM1" s="12" t="s">
        <v>44</v>
      </c>
      <c r="AN1" s="12" t="s">
        <v>45</v>
      </c>
      <c r="AO1" s="12" t="s">
        <v>46</v>
      </c>
      <c r="AP1" s="12" t="s">
        <v>47</v>
      </c>
      <c r="AQ1" s="12" t="s">
        <v>48</v>
      </c>
      <c r="AR1" s="12" t="s">
        <v>236</v>
      </c>
      <c r="AS1" s="12" t="s">
        <v>262</v>
      </c>
      <c r="AT1" s="12" t="s">
        <v>263</v>
      </c>
    </row>
    <row r="2" spans="1:46" hidden="1" x14ac:dyDescent="0.25">
      <c r="A2" s="188"/>
      <c r="B2" s="134" t="s">
        <v>2</v>
      </c>
      <c r="C2" s="134" t="s">
        <v>3</v>
      </c>
      <c r="D2" s="134" t="s">
        <v>4</v>
      </c>
      <c r="E2" s="134" t="s">
        <v>2</v>
      </c>
      <c r="F2" s="134" t="s">
        <v>3</v>
      </c>
      <c r="G2" s="134" t="s">
        <v>4</v>
      </c>
      <c r="H2" s="5" t="s">
        <v>3</v>
      </c>
      <c r="I2" s="5" t="s">
        <v>4</v>
      </c>
      <c r="J2" s="5" t="s">
        <v>3</v>
      </c>
      <c r="K2" s="5" t="s">
        <v>4</v>
      </c>
      <c r="L2" s="5" t="s">
        <v>3</v>
      </c>
      <c r="M2" s="5" t="s">
        <v>4</v>
      </c>
      <c r="N2" s="5" t="s">
        <v>3</v>
      </c>
      <c r="O2" s="5" t="s">
        <v>4</v>
      </c>
      <c r="P2" s="5" t="s">
        <v>3</v>
      </c>
      <c r="Q2" s="5" t="s">
        <v>4</v>
      </c>
      <c r="R2" s="5" t="s">
        <v>3</v>
      </c>
      <c r="S2" s="5" t="s">
        <v>4</v>
      </c>
      <c r="T2" s="5" t="s">
        <v>3</v>
      </c>
      <c r="U2" s="5" t="s">
        <v>4</v>
      </c>
      <c r="V2" s="5" t="s">
        <v>3</v>
      </c>
      <c r="W2" s="5" t="s">
        <v>4</v>
      </c>
      <c r="X2" s="5" t="s">
        <v>3</v>
      </c>
      <c r="Y2" s="5" t="s">
        <v>4</v>
      </c>
      <c r="Z2" s="5" t="s">
        <v>3</v>
      </c>
      <c r="AA2" s="5" t="s">
        <v>4</v>
      </c>
      <c r="AB2" s="134" t="s">
        <v>2</v>
      </c>
      <c r="AC2" s="5" t="s">
        <v>3</v>
      </c>
      <c r="AD2" s="5" t="s">
        <v>4</v>
      </c>
      <c r="AE2" s="134" t="s">
        <v>2</v>
      </c>
      <c r="AF2" s="5" t="s">
        <v>3</v>
      </c>
      <c r="AG2" s="5" t="s">
        <v>4</v>
      </c>
      <c r="AH2" s="135" t="s">
        <v>2</v>
      </c>
      <c r="AI2" s="8" t="s">
        <v>3</v>
      </c>
      <c r="AJ2" s="8" t="s">
        <v>4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idden="1" x14ac:dyDescent="0.25">
      <c r="A3" s="3" t="s">
        <v>5</v>
      </c>
      <c r="B3" s="2">
        <v>11</v>
      </c>
      <c r="C3" s="2">
        <v>7425</v>
      </c>
      <c r="D3" s="2">
        <f>IF(C3,C3/B3,0)</f>
        <v>675</v>
      </c>
      <c r="E3" s="4">
        <v>1</v>
      </c>
      <c r="F3" s="4">
        <v>425</v>
      </c>
      <c r="G3" s="4">
        <f>IF(F3,F3/E3,0)</f>
        <v>425</v>
      </c>
      <c r="H3" s="6">
        <v>1425</v>
      </c>
      <c r="I3" s="6">
        <v>475</v>
      </c>
      <c r="J3" s="6"/>
      <c r="K3" s="6">
        <v>0</v>
      </c>
      <c r="L3" s="6"/>
      <c r="M3" s="6">
        <v>0</v>
      </c>
      <c r="N3" s="6"/>
      <c r="O3" s="6">
        <v>0</v>
      </c>
      <c r="P3" s="6"/>
      <c r="Q3" s="6">
        <v>0</v>
      </c>
      <c r="R3" s="6"/>
      <c r="S3" s="6">
        <v>0</v>
      </c>
      <c r="T3" s="6"/>
      <c r="U3" s="6">
        <v>0</v>
      </c>
      <c r="V3" s="6"/>
      <c r="W3" s="6">
        <v>0</v>
      </c>
      <c r="X3" s="6"/>
      <c r="Y3" s="6">
        <v>0</v>
      </c>
      <c r="Z3" s="6"/>
      <c r="AA3" s="6">
        <v>0</v>
      </c>
      <c r="AB3" s="4"/>
      <c r="AC3" s="6"/>
      <c r="AD3" s="6">
        <v>0</v>
      </c>
      <c r="AE3" s="4"/>
      <c r="AF3" s="6"/>
      <c r="AG3" s="6">
        <v>0</v>
      </c>
      <c r="AH3" s="9">
        <v>3</v>
      </c>
      <c r="AI3" s="10">
        <v>1425</v>
      </c>
      <c r="AJ3" s="10">
        <v>475</v>
      </c>
      <c r="AK3" s="11"/>
      <c r="AL3" s="128"/>
      <c r="AM3" s="48"/>
      <c r="AN3" s="48"/>
      <c r="AO3" s="48"/>
      <c r="AP3" s="48"/>
      <c r="AQ3" s="48"/>
      <c r="AR3" s="48"/>
      <c r="AS3" s="48"/>
      <c r="AT3" s="48"/>
    </row>
    <row r="4" spans="1:46" hidden="1" x14ac:dyDescent="0.25">
      <c r="A4" s="3" t="s">
        <v>6</v>
      </c>
      <c r="B4" s="2">
        <v>1</v>
      </c>
      <c r="C4" s="2">
        <v>700</v>
      </c>
      <c r="D4" s="2">
        <f t="shared" ref="D4:D30" si="0">IF(C4,C4/B4,0)</f>
        <v>700</v>
      </c>
      <c r="E4" s="4">
        <v>1</v>
      </c>
      <c r="F4" s="4">
        <v>700</v>
      </c>
      <c r="G4" s="4">
        <f t="shared" ref="G4:G30" si="1">IF(F4,F4/E4,0)</f>
        <v>700</v>
      </c>
      <c r="H4" s="6"/>
      <c r="I4" s="6">
        <v>0</v>
      </c>
      <c r="J4" s="6">
        <v>450</v>
      </c>
      <c r="K4" s="6">
        <v>450</v>
      </c>
      <c r="L4" s="6">
        <v>450</v>
      </c>
      <c r="M4" s="6">
        <v>450</v>
      </c>
      <c r="N4" s="6"/>
      <c r="O4" s="6">
        <v>0</v>
      </c>
      <c r="P4" s="6"/>
      <c r="Q4" s="6">
        <v>0</v>
      </c>
      <c r="R4" s="6"/>
      <c r="S4" s="6">
        <v>0</v>
      </c>
      <c r="T4" s="6"/>
      <c r="U4" s="6">
        <v>0</v>
      </c>
      <c r="V4" s="6"/>
      <c r="W4" s="6">
        <v>0</v>
      </c>
      <c r="X4" s="6">
        <v>800</v>
      </c>
      <c r="Y4" s="6">
        <v>400</v>
      </c>
      <c r="Z4" s="6"/>
      <c r="AA4" s="6">
        <v>0</v>
      </c>
      <c r="AB4" s="4"/>
      <c r="AC4" s="6"/>
      <c r="AD4" s="6">
        <v>0</v>
      </c>
      <c r="AE4" s="4"/>
      <c r="AF4" s="6"/>
      <c r="AG4" s="6">
        <v>0</v>
      </c>
      <c r="AH4" s="9">
        <v>4</v>
      </c>
      <c r="AI4" s="10">
        <v>1700</v>
      </c>
      <c r="AJ4" s="10">
        <v>425</v>
      </c>
      <c r="AK4" s="11"/>
      <c r="AL4" s="128"/>
      <c r="AM4" s="48"/>
      <c r="AN4" s="55"/>
      <c r="AO4" s="48"/>
      <c r="AP4" s="48"/>
      <c r="AQ4" s="48"/>
      <c r="AR4" s="48"/>
      <c r="AS4" s="48"/>
      <c r="AT4" s="57"/>
    </row>
    <row r="5" spans="1:46" x14ac:dyDescent="0.25">
      <c r="A5" s="3" t="s">
        <v>7</v>
      </c>
      <c r="B5" s="2">
        <v>71</v>
      </c>
      <c r="C5" s="2">
        <v>41550</v>
      </c>
      <c r="D5" s="2">
        <f t="shared" si="0"/>
        <v>585.21126760563379</v>
      </c>
      <c r="E5" s="4">
        <v>28</v>
      </c>
      <c r="F5" s="4">
        <v>12225</v>
      </c>
      <c r="G5" s="4">
        <f t="shared" si="1"/>
        <v>436.60714285714283</v>
      </c>
      <c r="H5" s="6">
        <v>4750</v>
      </c>
      <c r="I5" s="6">
        <v>475</v>
      </c>
      <c r="J5" s="6">
        <v>850</v>
      </c>
      <c r="K5" s="6">
        <v>425</v>
      </c>
      <c r="L5" s="6">
        <v>1150</v>
      </c>
      <c r="M5" s="6">
        <v>383.33333333333331</v>
      </c>
      <c r="N5" s="6">
        <v>4900</v>
      </c>
      <c r="O5" s="6">
        <v>980</v>
      </c>
      <c r="P5" s="6">
        <v>4450</v>
      </c>
      <c r="Q5" s="6">
        <v>1483.3333333333333</v>
      </c>
      <c r="R5" s="6">
        <v>20125</v>
      </c>
      <c r="S5" s="6">
        <v>958.33333333333337</v>
      </c>
      <c r="T5" s="6">
        <v>11620</v>
      </c>
      <c r="U5" s="6">
        <v>1162</v>
      </c>
      <c r="V5" s="6">
        <v>1800</v>
      </c>
      <c r="W5" s="6">
        <v>900</v>
      </c>
      <c r="X5" s="6">
        <v>6000</v>
      </c>
      <c r="Y5" s="6">
        <v>857.14285714285711</v>
      </c>
      <c r="Z5" s="6">
        <v>15950</v>
      </c>
      <c r="AA5" s="6">
        <v>996.875</v>
      </c>
      <c r="AB5" s="4"/>
      <c r="AC5" s="6"/>
      <c r="AD5" s="6">
        <v>0</v>
      </c>
      <c r="AE5" s="4"/>
      <c r="AF5" s="6"/>
      <c r="AG5" s="6">
        <v>0</v>
      </c>
      <c r="AH5" s="9">
        <v>79</v>
      </c>
      <c r="AI5" s="10">
        <v>71595</v>
      </c>
      <c r="AJ5" s="10">
        <v>906.2658227848101</v>
      </c>
      <c r="AK5" s="11"/>
      <c r="AL5" s="127">
        <f t="shared" ref="AL5:AL62" si="2">(K5-I5)/I5*100</f>
        <v>-10.526315789473683</v>
      </c>
      <c r="AM5" s="132">
        <f t="shared" ref="AM5:AM62" si="3">(M5-K5)/K5*100</f>
        <v>-9.8039215686274552</v>
      </c>
      <c r="AN5" s="55">
        <f t="shared" ref="AN5:AN57" si="4">(O5-M5)/M5*100</f>
        <v>155.6521739130435</v>
      </c>
      <c r="AO5" s="55">
        <f t="shared" ref="AO5:AO58" si="5">(Q5-O5)/O5*100</f>
        <v>51.360544217687064</v>
      </c>
      <c r="AP5" s="55">
        <f t="shared" ref="AP5:AP53" si="6">(S5-Q5)/Q5*100</f>
        <v>-35.393258426966284</v>
      </c>
      <c r="AQ5" s="55">
        <f t="shared" ref="AQ5:AQ53" si="7">(U5-S5)/S5*100</f>
        <v>21.252173913043475</v>
      </c>
      <c r="AR5" s="55">
        <f t="shared" ref="AR5:AR59" si="8">(W5-U5)/U5*100</f>
        <v>-22.547332185886404</v>
      </c>
      <c r="AS5" s="55">
        <f t="shared" ref="AS5:AS66" si="9">(Y5-W5)/W5*100</f>
        <v>-4.7619047619047654</v>
      </c>
      <c r="AT5" s="55">
        <f t="shared" ref="AT5:AT66" si="10">(AA5-Y5)/Y5*100</f>
        <v>16.302083333333336</v>
      </c>
    </row>
    <row r="6" spans="1:46" x14ac:dyDescent="0.25">
      <c r="A6" s="3" t="s">
        <v>8</v>
      </c>
      <c r="B6" s="2">
        <v>43</v>
      </c>
      <c r="C6" s="2">
        <v>14505</v>
      </c>
      <c r="D6" s="2">
        <f t="shared" si="0"/>
        <v>337.32558139534882</v>
      </c>
      <c r="E6" s="4">
        <v>3</v>
      </c>
      <c r="F6" s="4">
        <v>105</v>
      </c>
      <c r="G6" s="4">
        <f t="shared" si="1"/>
        <v>35</v>
      </c>
      <c r="H6" s="6"/>
      <c r="I6" s="6">
        <v>0</v>
      </c>
      <c r="J6" s="6">
        <v>300</v>
      </c>
      <c r="K6" s="6">
        <v>150</v>
      </c>
      <c r="L6" s="6"/>
      <c r="M6" s="6">
        <v>0</v>
      </c>
      <c r="N6" s="6">
        <v>75</v>
      </c>
      <c r="O6" s="6">
        <v>75</v>
      </c>
      <c r="P6" s="6"/>
      <c r="Q6" s="6">
        <v>0</v>
      </c>
      <c r="R6" s="6"/>
      <c r="S6" s="6">
        <v>0</v>
      </c>
      <c r="T6" s="6"/>
      <c r="U6" s="6">
        <v>0</v>
      </c>
      <c r="V6" s="6"/>
      <c r="W6" s="6">
        <v>0</v>
      </c>
      <c r="X6" s="6">
        <v>300</v>
      </c>
      <c r="Y6" s="6">
        <v>150</v>
      </c>
      <c r="Z6" s="6">
        <v>620</v>
      </c>
      <c r="AA6" s="6">
        <v>88.571428571428569</v>
      </c>
      <c r="AB6" s="4"/>
      <c r="AC6" s="6"/>
      <c r="AD6" s="6">
        <v>0</v>
      </c>
      <c r="AE6" s="4"/>
      <c r="AF6" s="6"/>
      <c r="AG6" s="6">
        <v>0</v>
      </c>
      <c r="AH6" s="9">
        <v>12</v>
      </c>
      <c r="AI6" s="10">
        <v>1295</v>
      </c>
      <c r="AJ6" s="10">
        <v>107.91666666666667</v>
      </c>
      <c r="AK6" s="11"/>
      <c r="AL6" s="128"/>
      <c r="AM6" s="132"/>
      <c r="AN6" s="55"/>
      <c r="AO6" s="55"/>
      <c r="AP6" s="55"/>
      <c r="AQ6" s="55"/>
      <c r="AR6" s="55"/>
      <c r="AS6" s="55"/>
      <c r="AT6" s="55">
        <f t="shared" si="10"/>
        <v>-40.952380952380949</v>
      </c>
    </row>
    <row r="7" spans="1:46" x14ac:dyDescent="0.25">
      <c r="A7" s="3" t="s">
        <v>9</v>
      </c>
      <c r="B7" s="2">
        <v>32</v>
      </c>
      <c r="C7" s="2">
        <v>124350</v>
      </c>
      <c r="D7" s="2">
        <f t="shared" si="0"/>
        <v>3885.9375</v>
      </c>
      <c r="E7" s="4">
        <v>8</v>
      </c>
      <c r="F7" s="4">
        <v>27200</v>
      </c>
      <c r="G7" s="4">
        <f t="shared" si="1"/>
        <v>3400</v>
      </c>
      <c r="H7" s="6">
        <v>7100</v>
      </c>
      <c r="I7" s="6">
        <v>3550</v>
      </c>
      <c r="J7" s="6"/>
      <c r="K7" s="6">
        <v>0</v>
      </c>
      <c r="L7" s="6">
        <v>9600</v>
      </c>
      <c r="M7" s="6">
        <v>3200</v>
      </c>
      <c r="N7" s="6">
        <v>3235</v>
      </c>
      <c r="O7" s="6">
        <v>3235</v>
      </c>
      <c r="P7" s="6">
        <v>3235</v>
      </c>
      <c r="Q7" s="6">
        <v>3235</v>
      </c>
      <c r="R7" s="6">
        <v>3235</v>
      </c>
      <c r="S7" s="6">
        <v>3235</v>
      </c>
      <c r="T7" s="6">
        <v>3375</v>
      </c>
      <c r="U7" s="6">
        <v>3375</v>
      </c>
      <c r="V7" s="6"/>
      <c r="W7" s="6">
        <v>0</v>
      </c>
      <c r="X7" s="6">
        <v>10575</v>
      </c>
      <c r="Y7" s="6">
        <v>3525</v>
      </c>
      <c r="Z7" s="6">
        <v>10650</v>
      </c>
      <c r="AA7" s="6">
        <v>3550</v>
      </c>
      <c r="AB7" s="4"/>
      <c r="AC7" s="6"/>
      <c r="AD7" s="6">
        <v>0</v>
      </c>
      <c r="AE7" s="4"/>
      <c r="AF7" s="6"/>
      <c r="AG7" s="6">
        <v>0</v>
      </c>
      <c r="AH7" s="9">
        <v>15</v>
      </c>
      <c r="AI7" s="10">
        <v>51005</v>
      </c>
      <c r="AJ7" s="10">
        <v>3400.3333333333335</v>
      </c>
      <c r="AK7" s="11"/>
      <c r="AL7" s="128"/>
      <c r="AM7" s="132"/>
      <c r="AN7" s="55">
        <f t="shared" si="4"/>
        <v>1.09375</v>
      </c>
      <c r="AO7" s="55"/>
      <c r="AP7" s="55"/>
      <c r="AQ7" s="55">
        <f t="shared" si="7"/>
        <v>4.327666151468315</v>
      </c>
      <c r="AR7" s="55"/>
      <c r="AS7" s="55"/>
      <c r="AT7" s="55">
        <f t="shared" si="10"/>
        <v>0.70921985815602839</v>
      </c>
    </row>
    <row r="8" spans="1:46" hidden="1" x14ac:dyDescent="0.25">
      <c r="A8" s="3" t="s">
        <v>10</v>
      </c>
      <c r="B8" s="2">
        <v>0</v>
      </c>
      <c r="C8" s="2">
        <v>0</v>
      </c>
      <c r="D8" s="2">
        <f t="shared" si="0"/>
        <v>0</v>
      </c>
      <c r="E8" s="4">
        <v>0</v>
      </c>
      <c r="F8" s="4">
        <v>0</v>
      </c>
      <c r="G8" s="4">
        <f t="shared" si="1"/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3500</v>
      </c>
      <c r="Q8" s="6">
        <v>3500</v>
      </c>
      <c r="R8" s="6"/>
      <c r="S8" s="6">
        <v>0</v>
      </c>
      <c r="T8" s="6">
        <v>3500</v>
      </c>
      <c r="U8" s="6">
        <v>3500</v>
      </c>
      <c r="V8" s="6"/>
      <c r="W8" s="6">
        <v>0</v>
      </c>
      <c r="X8" s="6">
        <v>3500</v>
      </c>
      <c r="Y8" s="6">
        <v>3500</v>
      </c>
      <c r="Z8" s="6"/>
      <c r="AA8" s="6">
        <v>0</v>
      </c>
      <c r="AB8" s="4"/>
      <c r="AC8" s="6"/>
      <c r="AD8" s="6">
        <v>0</v>
      </c>
      <c r="AE8" s="4"/>
      <c r="AF8" s="6"/>
      <c r="AG8" s="6">
        <v>0</v>
      </c>
      <c r="AH8" s="9">
        <v>3</v>
      </c>
      <c r="AI8" s="10">
        <v>10500</v>
      </c>
      <c r="AJ8" s="10">
        <v>3500</v>
      </c>
      <c r="AK8" s="11"/>
      <c r="AL8" s="128"/>
      <c r="AM8" s="132"/>
      <c r="AN8" s="55"/>
      <c r="AO8" s="55"/>
      <c r="AP8" s="55"/>
      <c r="AQ8" s="55"/>
      <c r="AR8" s="55"/>
      <c r="AS8" s="55"/>
      <c r="AT8" s="55"/>
    </row>
    <row r="9" spans="1:46" hidden="1" x14ac:dyDescent="0.25">
      <c r="A9" s="3" t="s">
        <v>11</v>
      </c>
      <c r="B9" s="2">
        <v>44</v>
      </c>
      <c r="C9" s="2">
        <v>30675</v>
      </c>
      <c r="D9" s="2">
        <f t="shared" si="0"/>
        <v>697.15909090909088</v>
      </c>
      <c r="E9" s="4">
        <v>10</v>
      </c>
      <c r="F9" s="4">
        <v>4000</v>
      </c>
      <c r="G9" s="4">
        <f t="shared" si="1"/>
        <v>400</v>
      </c>
      <c r="H9" s="6"/>
      <c r="I9" s="6">
        <v>0</v>
      </c>
      <c r="J9" s="6"/>
      <c r="K9" s="6">
        <v>0</v>
      </c>
      <c r="L9" s="6"/>
      <c r="M9" s="6">
        <v>0</v>
      </c>
      <c r="N9" s="6"/>
      <c r="O9" s="6">
        <v>0</v>
      </c>
      <c r="P9" s="6"/>
      <c r="Q9" s="6">
        <v>0</v>
      </c>
      <c r="R9" s="6"/>
      <c r="S9" s="6">
        <v>0</v>
      </c>
      <c r="T9" s="6"/>
      <c r="U9" s="6">
        <v>0</v>
      </c>
      <c r="V9" s="6"/>
      <c r="W9" s="6">
        <v>0</v>
      </c>
      <c r="X9" s="6"/>
      <c r="Y9" s="6">
        <v>0</v>
      </c>
      <c r="Z9" s="6"/>
      <c r="AA9" s="6">
        <v>0</v>
      </c>
      <c r="AB9" s="4"/>
      <c r="AC9" s="6"/>
      <c r="AD9" s="6">
        <v>0</v>
      </c>
      <c r="AE9" s="4"/>
      <c r="AF9" s="6"/>
      <c r="AG9" s="6">
        <v>0</v>
      </c>
      <c r="AH9" s="9">
        <v>0</v>
      </c>
      <c r="AI9" s="10">
        <v>0</v>
      </c>
      <c r="AJ9" s="10">
        <v>0</v>
      </c>
      <c r="AK9" s="11"/>
      <c r="AL9" s="128"/>
      <c r="AM9" s="132"/>
      <c r="AN9" s="55"/>
      <c r="AO9" s="55"/>
      <c r="AP9" s="55"/>
      <c r="AQ9" s="55"/>
      <c r="AR9" s="55"/>
      <c r="AS9" s="55"/>
      <c r="AT9" s="55"/>
    </row>
    <row r="10" spans="1:46" hidden="1" x14ac:dyDescent="0.25">
      <c r="A10" s="3" t="s">
        <v>12</v>
      </c>
      <c r="B10" s="2">
        <v>0</v>
      </c>
      <c r="C10" s="2">
        <v>0</v>
      </c>
      <c r="D10" s="2">
        <f t="shared" si="0"/>
        <v>0</v>
      </c>
      <c r="E10" s="4">
        <v>0</v>
      </c>
      <c r="F10" s="4">
        <v>0</v>
      </c>
      <c r="G10" s="4">
        <f t="shared" si="1"/>
        <v>0</v>
      </c>
      <c r="H10" s="6"/>
      <c r="I10" s="6">
        <v>0</v>
      </c>
      <c r="J10" s="6"/>
      <c r="K10" s="6">
        <v>0</v>
      </c>
      <c r="L10" s="6"/>
      <c r="M10" s="6">
        <v>0</v>
      </c>
      <c r="N10" s="6"/>
      <c r="O10" s="6">
        <v>0</v>
      </c>
      <c r="P10" s="6"/>
      <c r="Q10" s="6">
        <v>0</v>
      </c>
      <c r="R10" s="6"/>
      <c r="S10" s="6">
        <v>0</v>
      </c>
      <c r="T10" s="6"/>
      <c r="U10" s="6">
        <v>0</v>
      </c>
      <c r="V10" s="6"/>
      <c r="W10" s="6">
        <v>0</v>
      </c>
      <c r="X10" s="6"/>
      <c r="Y10" s="6">
        <v>0</v>
      </c>
      <c r="Z10" s="6"/>
      <c r="AA10" s="6">
        <v>0</v>
      </c>
      <c r="AB10" s="4"/>
      <c r="AC10" s="6"/>
      <c r="AD10" s="6">
        <v>0</v>
      </c>
      <c r="AE10" s="4"/>
      <c r="AF10" s="6"/>
      <c r="AG10" s="6">
        <v>0</v>
      </c>
      <c r="AH10" s="9">
        <v>0</v>
      </c>
      <c r="AI10" s="10">
        <v>0</v>
      </c>
      <c r="AJ10" s="10">
        <v>0</v>
      </c>
      <c r="AK10" s="11"/>
      <c r="AL10" s="128"/>
      <c r="AM10" s="132"/>
      <c r="AN10" s="55"/>
      <c r="AO10" s="55"/>
      <c r="AP10" s="55"/>
      <c r="AQ10" s="55"/>
      <c r="AR10" s="55"/>
      <c r="AS10" s="55"/>
      <c r="AT10" s="55"/>
    </row>
    <row r="11" spans="1:46" hidden="1" x14ac:dyDescent="0.25">
      <c r="A11" s="3" t="s">
        <v>13</v>
      </c>
      <c r="B11" s="2">
        <v>1</v>
      </c>
      <c r="C11" s="2">
        <v>375</v>
      </c>
      <c r="D11" s="2">
        <f t="shared" si="0"/>
        <v>375</v>
      </c>
      <c r="E11" s="4">
        <v>1</v>
      </c>
      <c r="F11" s="4">
        <v>375</v>
      </c>
      <c r="G11" s="4">
        <f t="shared" si="1"/>
        <v>375</v>
      </c>
      <c r="H11" s="6"/>
      <c r="I11" s="6">
        <v>0</v>
      </c>
      <c r="J11" s="6">
        <v>400</v>
      </c>
      <c r="K11" s="6">
        <v>400</v>
      </c>
      <c r="L11" s="6"/>
      <c r="M11" s="6">
        <v>0</v>
      </c>
      <c r="N11" s="6"/>
      <c r="O11" s="6">
        <v>0</v>
      </c>
      <c r="P11" s="6"/>
      <c r="Q11" s="6">
        <v>0</v>
      </c>
      <c r="R11" s="6"/>
      <c r="S11" s="6">
        <v>0</v>
      </c>
      <c r="T11" s="6"/>
      <c r="U11" s="6">
        <v>0</v>
      </c>
      <c r="V11" s="6"/>
      <c r="W11" s="6">
        <v>0</v>
      </c>
      <c r="X11" s="6"/>
      <c r="Y11" s="6">
        <v>0</v>
      </c>
      <c r="Z11" s="6"/>
      <c r="AA11" s="6">
        <v>0</v>
      </c>
      <c r="AB11" s="4"/>
      <c r="AC11" s="6"/>
      <c r="AD11" s="6">
        <v>0</v>
      </c>
      <c r="AE11" s="4"/>
      <c r="AF11" s="6"/>
      <c r="AG11" s="6">
        <v>0</v>
      </c>
      <c r="AH11" s="9">
        <v>1</v>
      </c>
      <c r="AI11" s="10">
        <v>400</v>
      </c>
      <c r="AJ11" s="10">
        <v>400</v>
      </c>
      <c r="AK11" s="11"/>
      <c r="AL11" s="128"/>
      <c r="AM11" s="132"/>
      <c r="AN11" s="55"/>
      <c r="AO11" s="55"/>
      <c r="AP11" s="55"/>
      <c r="AQ11" s="55"/>
      <c r="AR11" s="55"/>
      <c r="AS11" s="55"/>
      <c r="AT11" s="55"/>
    </row>
    <row r="12" spans="1:46" hidden="1" x14ac:dyDescent="0.25">
      <c r="A12" s="3" t="s">
        <v>14</v>
      </c>
      <c r="B12" s="2">
        <v>3</v>
      </c>
      <c r="C12" s="2">
        <v>2300</v>
      </c>
      <c r="D12" s="2">
        <f t="shared" si="0"/>
        <v>766.66666666666663</v>
      </c>
      <c r="E12" s="4">
        <v>0</v>
      </c>
      <c r="F12" s="4">
        <v>0</v>
      </c>
      <c r="G12" s="4">
        <f t="shared" si="1"/>
        <v>0</v>
      </c>
      <c r="H12" s="6"/>
      <c r="I12" s="6">
        <v>0</v>
      </c>
      <c r="J12" s="6"/>
      <c r="K12" s="6">
        <v>0</v>
      </c>
      <c r="L12" s="6"/>
      <c r="M12" s="6">
        <v>0</v>
      </c>
      <c r="N12" s="6"/>
      <c r="O12" s="6">
        <v>0</v>
      </c>
      <c r="P12" s="6"/>
      <c r="Q12" s="6">
        <v>0</v>
      </c>
      <c r="R12" s="6"/>
      <c r="S12" s="6">
        <v>0</v>
      </c>
      <c r="T12" s="6"/>
      <c r="U12" s="6">
        <v>0</v>
      </c>
      <c r="V12" s="6"/>
      <c r="W12" s="6">
        <v>0</v>
      </c>
      <c r="X12" s="6"/>
      <c r="Y12" s="6">
        <v>0</v>
      </c>
      <c r="Z12" s="6"/>
      <c r="AA12" s="6">
        <v>0</v>
      </c>
      <c r="AB12" s="4"/>
      <c r="AC12" s="6"/>
      <c r="AD12" s="6">
        <v>0</v>
      </c>
      <c r="AE12" s="4"/>
      <c r="AF12" s="6"/>
      <c r="AG12" s="6">
        <v>0</v>
      </c>
      <c r="AH12" s="9">
        <v>0</v>
      </c>
      <c r="AI12" s="10">
        <v>0</v>
      </c>
      <c r="AJ12" s="10">
        <v>0</v>
      </c>
      <c r="AK12" s="11"/>
      <c r="AL12" s="128"/>
      <c r="AM12" s="132"/>
      <c r="AN12" s="55"/>
      <c r="AO12" s="55"/>
      <c r="AP12" s="55"/>
      <c r="AQ12" s="55"/>
      <c r="AR12" s="55"/>
      <c r="AS12" s="55"/>
      <c r="AT12" s="55"/>
    </row>
    <row r="13" spans="1:46" hidden="1" x14ac:dyDescent="0.25">
      <c r="A13" s="3" t="s">
        <v>15</v>
      </c>
      <c r="B13" s="2">
        <v>30</v>
      </c>
      <c r="C13" s="2">
        <v>14900</v>
      </c>
      <c r="D13" s="2">
        <f t="shared" si="0"/>
        <v>496.66666666666669</v>
      </c>
      <c r="E13" s="4">
        <v>0</v>
      </c>
      <c r="F13" s="4">
        <v>0</v>
      </c>
      <c r="G13" s="4">
        <f t="shared" si="1"/>
        <v>0</v>
      </c>
      <c r="H13" s="6"/>
      <c r="I13" s="6">
        <v>0</v>
      </c>
      <c r="J13" s="6"/>
      <c r="K13" s="6">
        <v>0</v>
      </c>
      <c r="L13" s="6"/>
      <c r="M13" s="6">
        <v>0</v>
      </c>
      <c r="N13" s="6"/>
      <c r="O13" s="6">
        <v>0</v>
      </c>
      <c r="P13" s="6"/>
      <c r="Q13" s="6">
        <v>0</v>
      </c>
      <c r="R13" s="6"/>
      <c r="S13" s="6">
        <v>0</v>
      </c>
      <c r="T13" s="6"/>
      <c r="U13" s="6">
        <v>0</v>
      </c>
      <c r="V13" s="6"/>
      <c r="W13" s="6">
        <v>0</v>
      </c>
      <c r="X13" s="6"/>
      <c r="Y13" s="6">
        <v>0</v>
      </c>
      <c r="Z13" s="6"/>
      <c r="AA13" s="6">
        <v>0</v>
      </c>
      <c r="AB13" s="4"/>
      <c r="AC13" s="6"/>
      <c r="AD13" s="6">
        <v>0</v>
      </c>
      <c r="AE13" s="4"/>
      <c r="AF13" s="6"/>
      <c r="AG13" s="6">
        <v>0</v>
      </c>
      <c r="AH13" s="9">
        <v>0</v>
      </c>
      <c r="AI13" s="10">
        <v>0</v>
      </c>
      <c r="AJ13" s="10">
        <v>0</v>
      </c>
      <c r="AK13" s="11"/>
      <c r="AL13" s="128"/>
      <c r="AM13" s="132"/>
      <c r="AN13" s="55"/>
      <c r="AO13" s="55"/>
      <c r="AP13" s="55"/>
      <c r="AQ13" s="55"/>
      <c r="AR13" s="55"/>
      <c r="AS13" s="55"/>
      <c r="AT13" s="55"/>
    </row>
    <row r="14" spans="1:46" hidden="1" x14ac:dyDescent="0.25">
      <c r="A14" s="3" t="s">
        <v>16</v>
      </c>
      <c r="B14" s="2">
        <v>30</v>
      </c>
      <c r="C14" s="2">
        <v>18500</v>
      </c>
      <c r="D14" s="2">
        <f t="shared" si="0"/>
        <v>616.66666666666663</v>
      </c>
      <c r="E14" s="4">
        <v>13</v>
      </c>
      <c r="F14" s="4">
        <v>7200</v>
      </c>
      <c r="G14" s="4">
        <f t="shared" si="1"/>
        <v>553.84615384615381</v>
      </c>
      <c r="H14" s="6">
        <v>2700</v>
      </c>
      <c r="I14" s="6">
        <v>450</v>
      </c>
      <c r="J14" s="6">
        <v>2250</v>
      </c>
      <c r="K14" s="6">
        <v>450</v>
      </c>
      <c r="L14" s="6">
        <v>2700</v>
      </c>
      <c r="M14" s="6">
        <v>450</v>
      </c>
      <c r="N14" s="6"/>
      <c r="O14" s="6">
        <v>0</v>
      </c>
      <c r="P14" s="6"/>
      <c r="Q14" s="6">
        <v>0</v>
      </c>
      <c r="R14" s="6"/>
      <c r="S14" s="6">
        <v>0</v>
      </c>
      <c r="T14" s="6">
        <v>2700</v>
      </c>
      <c r="U14" s="6">
        <v>450</v>
      </c>
      <c r="V14" s="6"/>
      <c r="W14" s="6">
        <v>0</v>
      </c>
      <c r="X14" s="6"/>
      <c r="Y14" s="6">
        <v>0</v>
      </c>
      <c r="Z14" s="6"/>
      <c r="AA14" s="6">
        <v>0</v>
      </c>
      <c r="AB14" s="4"/>
      <c r="AC14" s="6"/>
      <c r="AD14" s="6">
        <v>0</v>
      </c>
      <c r="AE14" s="4"/>
      <c r="AF14" s="6"/>
      <c r="AG14" s="6">
        <v>0</v>
      </c>
      <c r="AH14" s="9">
        <v>23</v>
      </c>
      <c r="AI14" s="10">
        <v>10350</v>
      </c>
      <c r="AJ14" s="10">
        <v>450</v>
      </c>
      <c r="AK14" s="11"/>
      <c r="AL14" s="128"/>
      <c r="AM14" s="132"/>
      <c r="AN14" s="55"/>
      <c r="AO14" s="55"/>
      <c r="AP14" s="55"/>
      <c r="AQ14" s="55"/>
      <c r="AR14" s="55"/>
      <c r="AS14" s="55"/>
      <c r="AT14" s="55"/>
    </row>
    <row r="15" spans="1:46" hidden="1" x14ac:dyDescent="0.25">
      <c r="A15" s="3" t="s">
        <v>17</v>
      </c>
      <c r="B15" s="2">
        <v>0</v>
      </c>
      <c r="C15" s="2">
        <v>0</v>
      </c>
      <c r="D15" s="2">
        <f t="shared" si="0"/>
        <v>0</v>
      </c>
      <c r="E15" s="4">
        <v>0</v>
      </c>
      <c r="F15" s="4">
        <v>0</v>
      </c>
      <c r="G15" s="4">
        <f t="shared" si="1"/>
        <v>0</v>
      </c>
      <c r="H15" s="6"/>
      <c r="I15" s="6">
        <v>0</v>
      </c>
      <c r="J15" s="6"/>
      <c r="K15" s="6">
        <v>0</v>
      </c>
      <c r="L15" s="6"/>
      <c r="M15" s="6">
        <v>0</v>
      </c>
      <c r="N15" s="6"/>
      <c r="O15" s="6">
        <v>0</v>
      </c>
      <c r="P15" s="6"/>
      <c r="Q15" s="6">
        <v>0</v>
      </c>
      <c r="R15" s="6"/>
      <c r="S15" s="6">
        <v>0</v>
      </c>
      <c r="T15" s="6"/>
      <c r="U15" s="6">
        <v>0</v>
      </c>
      <c r="V15" s="6"/>
      <c r="W15" s="6">
        <v>0</v>
      </c>
      <c r="X15" s="6"/>
      <c r="Y15" s="6">
        <v>0</v>
      </c>
      <c r="Z15" s="6"/>
      <c r="AA15" s="6">
        <v>0</v>
      </c>
      <c r="AB15" s="4"/>
      <c r="AC15" s="6"/>
      <c r="AD15" s="6">
        <v>0</v>
      </c>
      <c r="AE15" s="4"/>
      <c r="AF15" s="6"/>
      <c r="AG15" s="6">
        <v>0</v>
      </c>
      <c r="AH15" s="9">
        <v>0</v>
      </c>
      <c r="AI15" s="10">
        <v>0</v>
      </c>
      <c r="AJ15" s="10">
        <v>0</v>
      </c>
      <c r="AK15" s="11"/>
      <c r="AL15" s="128"/>
      <c r="AM15" s="132"/>
      <c r="AN15" s="55"/>
      <c r="AO15" s="55"/>
      <c r="AP15" s="55"/>
      <c r="AQ15" s="55"/>
      <c r="AR15" s="55"/>
      <c r="AS15" s="55"/>
      <c r="AT15" s="55"/>
    </row>
    <row r="16" spans="1:46" hidden="1" x14ac:dyDescent="0.25">
      <c r="A16" s="3" t="s">
        <v>18</v>
      </c>
      <c r="B16" s="2">
        <v>0</v>
      </c>
      <c r="C16" s="2">
        <v>0</v>
      </c>
      <c r="D16" s="2">
        <f t="shared" si="0"/>
        <v>0</v>
      </c>
      <c r="E16" s="4">
        <v>0</v>
      </c>
      <c r="F16" s="4">
        <v>0</v>
      </c>
      <c r="G16" s="4">
        <f t="shared" si="1"/>
        <v>0</v>
      </c>
      <c r="H16" s="6"/>
      <c r="I16" s="6">
        <v>0</v>
      </c>
      <c r="J16" s="6"/>
      <c r="K16" s="6">
        <v>0</v>
      </c>
      <c r="L16" s="6"/>
      <c r="M16" s="6">
        <v>0</v>
      </c>
      <c r="N16" s="6"/>
      <c r="O16" s="6">
        <v>0</v>
      </c>
      <c r="P16" s="6"/>
      <c r="Q16" s="6">
        <v>0</v>
      </c>
      <c r="R16" s="6"/>
      <c r="S16" s="6">
        <v>0</v>
      </c>
      <c r="T16" s="6"/>
      <c r="U16" s="6">
        <v>0</v>
      </c>
      <c r="V16" s="6"/>
      <c r="W16" s="6">
        <v>0</v>
      </c>
      <c r="X16" s="6"/>
      <c r="Y16" s="6">
        <v>0</v>
      </c>
      <c r="Z16" s="6"/>
      <c r="AA16" s="6">
        <v>0</v>
      </c>
      <c r="AB16" s="4"/>
      <c r="AC16" s="6"/>
      <c r="AD16" s="6">
        <v>0</v>
      </c>
      <c r="AE16" s="4"/>
      <c r="AF16" s="6"/>
      <c r="AG16" s="6">
        <v>0</v>
      </c>
      <c r="AH16" s="9">
        <v>0</v>
      </c>
      <c r="AI16" s="10">
        <v>0</v>
      </c>
      <c r="AJ16" s="10">
        <v>0</v>
      </c>
      <c r="AK16" s="11"/>
      <c r="AL16" s="128"/>
      <c r="AM16" s="132"/>
      <c r="AN16" s="55"/>
      <c r="AO16" s="55"/>
      <c r="AP16" s="55"/>
      <c r="AQ16" s="55"/>
      <c r="AR16" s="55"/>
      <c r="AS16" s="55"/>
      <c r="AT16" s="55"/>
    </row>
    <row r="17" spans="1:46" hidden="1" x14ac:dyDescent="0.25">
      <c r="A17" s="3" t="s">
        <v>19</v>
      </c>
      <c r="B17" s="2">
        <v>10</v>
      </c>
      <c r="C17" s="2">
        <v>20200</v>
      </c>
      <c r="D17" s="2">
        <f t="shared" si="0"/>
        <v>2020</v>
      </c>
      <c r="E17" s="4">
        <v>6</v>
      </c>
      <c r="F17" s="4">
        <v>12200</v>
      </c>
      <c r="G17" s="4">
        <f t="shared" si="1"/>
        <v>2033.3333333333333</v>
      </c>
      <c r="H17" s="6"/>
      <c r="I17" s="6">
        <v>0</v>
      </c>
      <c r="J17" s="6"/>
      <c r="K17" s="6">
        <v>0</v>
      </c>
      <c r="L17" s="6"/>
      <c r="M17" s="6">
        <v>0</v>
      </c>
      <c r="N17" s="6"/>
      <c r="O17" s="6">
        <v>0</v>
      </c>
      <c r="P17" s="6"/>
      <c r="Q17" s="6">
        <v>0</v>
      </c>
      <c r="R17" s="6"/>
      <c r="S17" s="6">
        <v>0</v>
      </c>
      <c r="T17" s="6"/>
      <c r="U17" s="6">
        <v>0</v>
      </c>
      <c r="V17" s="6"/>
      <c r="W17" s="6">
        <v>0</v>
      </c>
      <c r="X17" s="6"/>
      <c r="Y17" s="6">
        <v>0</v>
      </c>
      <c r="Z17" s="6"/>
      <c r="AA17" s="6">
        <v>0</v>
      </c>
      <c r="AB17" s="4"/>
      <c r="AC17" s="6"/>
      <c r="AD17" s="6">
        <v>0</v>
      </c>
      <c r="AE17" s="4"/>
      <c r="AF17" s="6"/>
      <c r="AG17" s="6">
        <v>0</v>
      </c>
      <c r="AH17" s="9">
        <v>0</v>
      </c>
      <c r="AI17" s="10">
        <v>0</v>
      </c>
      <c r="AJ17" s="10">
        <v>0</v>
      </c>
      <c r="AK17" s="11"/>
      <c r="AL17" s="128"/>
      <c r="AM17" s="132"/>
      <c r="AN17" s="55"/>
      <c r="AO17" s="55"/>
      <c r="AP17" s="55"/>
      <c r="AQ17" s="55"/>
      <c r="AR17" s="55"/>
      <c r="AS17" s="55"/>
      <c r="AT17" s="55"/>
    </row>
    <row r="18" spans="1:46" hidden="1" x14ac:dyDescent="0.25">
      <c r="A18" s="3" t="s">
        <v>20</v>
      </c>
      <c r="B18" s="2">
        <v>7</v>
      </c>
      <c r="C18" s="2">
        <v>4625</v>
      </c>
      <c r="D18" s="2">
        <f t="shared" si="0"/>
        <v>660.71428571428567</v>
      </c>
      <c r="E18" s="4">
        <v>6</v>
      </c>
      <c r="F18" s="4">
        <v>3675</v>
      </c>
      <c r="G18" s="4">
        <f t="shared" si="1"/>
        <v>612.5</v>
      </c>
      <c r="H18" s="6"/>
      <c r="I18" s="6">
        <v>0</v>
      </c>
      <c r="J18" s="6"/>
      <c r="K18" s="6">
        <v>0</v>
      </c>
      <c r="L18" s="6"/>
      <c r="M18" s="6">
        <v>0</v>
      </c>
      <c r="N18" s="6"/>
      <c r="O18" s="6">
        <v>0</v>
      </c>
      <c r="P18" s="6"/>
      <c r="Q18" s="6">
        <v>0</v>
      </c>
      <c r="R18" s="6">
        <v>750</v>
      </c>
      <c r="S18" s="6">
        <v>750</v>
      </c>
      <c r="T18" s="6"/>
      <c r="U18" s="6">
        <v>0</v>
      </c>
      <c r="V18" s="6"/>
      <c r="W18" s="6">
        <v>0</v>
      </c>
      <c r="X18" s="6"/>
      <c r="Y18" s="6">
        <v>0</v>
      </c>
      <c r="Z18" s="6"/>
      <c r="AA18" s="6">
        <v>0</v>
      </c>
      <c r="AB18" s="4"/>
      <c r="AC18" s="6"/>
      <c r="AD18" s="6">
        <v>0</v>
      </c>
      <c r="AE18" s="4"/>
      <c r="AF18" s="6"/>
      <c r="AG18" s="6">
        <v>0</v>
      </c>
      <c r="AH18" s="9">
        <v>1</v>
      </c>
      <c r="AI18" s="10">
        <v>750</v>
      </c>
      <c r="AJ18" s="10">
        <v>750</v>
      </c>
      <c r="AK18" s="11"/>
      <c r="AL18" s="128"/>
      <c r="AM18" s="132"/>
      <c r="AN18" s="55"/>
      <c r="AO18" s="55"/>
      <c r="AP18" s="55"/>
      <c r="AQ18" s="55"/>
      <c r="AR18" s="55"/>
      <c r="AS18" s="55"/>
      <c r="AT18" s="55"/>
    </row>
    <row r="19" spans="1:46" hidden="1" x14ac:dyDescent="0.25">
      <c r="A19" s="3" t="s">
        <v>21</v>
      </c>
      <c r="B19" s="2">
        <v>11</v>
      </c>
      <c r="C19" s="2">
        <v>4400</v>
      </c>
      <c r="D19" s="2">
        <f t="shared" si="0"/>
        <v>400</v>
      </c>
      <c r="E19" s="4">
        <v>0</v>
      </c>
      <c r="F19" s="4">
        <v>0</v>
      </c>
      <c r="G19" s="4">
        <f t="shared" si="1"/>
        <v>0</v>
      </c>
      <c r="H19" s="6"/>
      <c r="I19" s="6">
        <v>0</v>
      </c>
      <c r="J19" s="6">
        <v>0</v>
      </c>
      <c r="K19" s="6">
        <v>0</v>
      </c>
      <c r="L19" s="6"/>
      <c r="M19" s="6">
        <v>0</v>
      </c>
      <c r="N19" s="6"/>
      <c r="O19" s="6">
        <v>0</v>
      </c>
      <c r="P19" s="6"/>
      <c r="Q19" s="6">
        <v>0</v>
      </c>
      <c r="R19" s="6"/>
      <c r="S19" s="6">
        <v>0</v>
      </c>
      <c r="T19" s="6"/>
      <c r="U19" s="6">
        <v>0</v>
      </c>
      <c r="V19" s="6"/>
      <c r="W19" s="6">
        <v>0</v>
      </c>
      <c r="X19" s="6"/>
      <c r="Y19" s="6">
        <v>0</v>
      </c>
      <c r="Z19" s="6"/>
      <c r="AA19" s="6">
        <v>0</v>
      </c>
      <c r="AB19" s="4"/>
      <c r="AC19" s="6"/>
      <c r="AD19" s="6">
        <v>0</v>
      </c>
      <c r="AE19" s="4"/>
      <c r="AF19" s="6"/>
      <c r="AG19" s="6">
        <v>0</v>
      </c>
      <c r="AH19" s="9">
        <v>0</v>
      </c>
      <c r="AI19" s="10">
        <v>0</v>
      </c>
      <c r="AJ19" s="10">
        <v>0</v>
      </c>
      <c r="AK19" s="11"/>
      <c r="AL19" s="128"/>
      <c r="AM19" s="132"/>
      <c r="AN19" s="55"/>
      <c r="AO19" s="55"/>
      <c r="AP19" s="55"/>
      <c r="AQ19" s="55"/>
      <c r="AR19" s="55"/>
      <c r="AS19" s="55"/>
      <c r="AT19" s="55"/>
    </row>
    <row r="20" spans="1:46" x14ac:dyDescent="0.25">
      <c r="A20" s="3" t="s">
        <v>22</v>
      </c>
      <c r="B20" s="2">
        <v>130</v>
      </c>
      <c r="C20" s="2">
        <v>35065</v>
      </c>
      <c r="D20" s="2">
        <f t="shared" si="0"/>
        <v>269.73076923076923</v>
      </c>
      <c r="E20" s="4">
        <v>22</v>
      </c>
      <c r="F20" s="4">
        <v>5450</v>
      </c>
      <c r="G20" s="4">
        <f t="shared" si="1"/>
        <v>247.72727272727272</v>
      </c>
      <c r="H20" s="6"/>
      <c r="I20" s="6">
        <v>0</v>
      </c>
      <c r="J20" s="6">
        <v>1500</v>
      </c>
      <c r="K20" s="6">
        <v>150</v>
      </c>
      <c r="L20" s="6">
        <v>450</v>
      </c>
      <c r="M20" s="6">
        <v>75</v>
      </c>
      <c r="N20" s="6">
        <v>1875</v>
      </c>
      <c r="O20" s="6">
        <v>187.5</v>
      </c>
      <c r="P20" s="6">
        <v>1235</v>
      </c>
      <c r="Q20" s="6">
        <v>176.42857142857142</v>
      </c>
      <c r="R20" s="6">
        <v>675</v>
      </c>
      <c r="S20" s="6">
        <v>225</v>
      </c>
      <c r="T20" s="6"/>
      <c r="U20" s="6">
        <v>0</v>
      </c>
      <c r="V20" s="6"/>
      <c r="W20" s="6">
        <v>0</v>
      </c>
      <c r="X20" s="6">
        <v>300</v>
      </c>
      <c r="Y20" s="6">
        <v>300</v>
      </c>
      <c r="Z20" s="6">
        <v>3375</v>
      </c>
      <c r="AA20" s="6">
        <v>225</v>
      </c>
      <c r="AB20" s="4"/>
      <c r="AC20" s="6"/>
      <c r="AD20" s="6">
        <v>0</v>
      </c>
      <c r="AE20" s="4"/>
      <c r="AF20" s="6"/>
      <c r="AG20" s="6">
        <v>0</v>
      </c>
      <c r="AH20" s="9">
        <v>52</v>
      </c>
      <c r="AI20" s="10">
        <v>9410</v>
      </c>
      <c r="AJ20" s="10">
        <v>180.96153846153845</v>
      </c>
      <c r="AK20" s="11"/>
      <c r="AL20" s="128"/>
      <c r="AM20" s="132">
        <f t="shared" si="3"/>
        <v>-50</v>
      </c>
      <c r="AN20" s="55">
        <f t="shared" si="4"/>
        <v>150</v>
      </c>
      <c r="AO20" s="55">
        <f t="shared" si="5"/>
        <v>-5.9047619047619113</v>
      </c>
      <c r="AP20" s="55">
        <f t="shared" si="6"/>
        <v>27.530364372469645</v>
      </c>
      <c r="AQ20" s="55"/>
      <c r="AR20" s="55"/>
      <c r="AS20" s="55"/>
      <c r="AT20" s="55">
        <f t="shared" si="10"/>
        <v>-25</v>
      </c>
    </row>
    <row r="21" spans="1:46" hidden="1" x14ac:dyDescent="0.25">
      <c r="A21" s="3" t="s">
        <v>23</v>
      </c>
      <c r="B21" s="2">
        <v>157</v>
      </c>
      <c r="C21" s="2">
        <v>67900</v>
      </c>
      <c r="D21" s="2">
        <f t="shared" si="0"/>
        <v>432.484076433121</v>
      </c>
      <c r="E21" s="4">
        <v>73</v>
      </c>
      <c r="F21" s="4">
        <v>26975</v>
      </c>
      <c r="G21" s="4">
        <f t="shared" si="1"/>
        <v>369.52054794520546</v>
      </c>
      <c r="H21" s="6">
        <v>850</v>
      </c>
      <c r="I21" s="6">
        <v>425</v>
      </c>
      <c r="J21" s="6">
        <v>3125</v>
      </c>
      <c r="K21" s="6">
        <v>312.5</v>
      </c>
      <c r="L21" s="6">
        <v>675</v>
      </c>
      <c r="M21" s="6">
        <v>337.5</v>
      </c>
      <c r="N21" s="6">
        <v>1125</v>
      </c>
      <c r="O21" s="6">
        <v>225</v>
      </c>
      <c r="P21" s="6">
        <v>7925</v>
      </c>
      <c r="Q21" s="6">
        <v>609.61538461538464</v>
      </c>
      <c r="R21" s="6">
        <v>1400</v>
      </c>
      <c r="S21" s="6">
        <v>700</v>
      </c>
      <c r="T21" s="6">
        <v>8000</v>
      </c>
      <c r="U21" s="6">
        <v>800</v>
      </c>
      <c r="V21" s="6">
        <v>1500</v>
      </c>
      <c r="W21" s="6">
        <v>750</v>
      </c>
      <c r="X21" s="6">
        <v>700</v>
      </c>
      <c r="Y21" s="6">
        <v>700</v>
      </c>
      <c r="Z21" s="6">
        <v>1400</v>
      </c>
      <c r="AA21" s="6">
        <v>700</v>
      </c>
      <c r="AB21" s="4"/>
      <c r="AC21" s="6"/>
      <c r="AD21" s="6">
        <v>0</v>
      </c>
      <c r="AE21" s="4"/>
      <c r="AF21" s="6"/>
      <c r="AG21" s="6">
        <v>0</v>
      </c>
      <c r="AH21" s="9">
        <v>49</v>
      </c>
      <c r="AI21" s="10">
        <v>26700</v>
      </c>
      <c r="AJ21" s="10">
        <v>544.89795918367349</v>
      </c>
      <c r="AK21" s="11"/>
      <c r="AL21" s="127">
        <f t="shared" si="2"/>
        <v>-26.47058823529412</v>
      </c>
      <c r="AM21" s="132">
        <f t="shared" si="3"/>
        <v>8</v>
      </c>
      <c r="AN21" s="55">
        <f t="shared" si="4"/>
        <v>-33.333333333333329</v>
      </c>
      <c r="AO21" s="55">
        <f t="shared" si="5"/>
        <v>170.94017094017096</v>
      </c>
      <c r="AP21" s="55">
        <f t="shared" si="6"/>
        <v>14.826498422712927</v>
      </c>
      <c r="AQ21" s="55">
        <f t="shared" si="7"/>
        <v>14.285714285714285</v>
      </c>
      <c r="AR21" s="55">
        <f t="shared" si="8"/>
        <v>-6.25</v>
      </c>
      <c r="AS21" s="55">
        <f t="shared" si="9"/>
        <v>-6.666666666666667</v>
      </c>
      <c r="AT21" s="55"/>
    </row>
    <row r="22" spans="1:46" hidden="1" x14ac:dyDescent="0.25">
      <c r="A22" s="3" t="s">
        <v>24</v>
      </c>
      <c r="B22" s="2">
        <v>0</v>
      </c>
      <c r="C22" s="2">
        <v>0</v>
      </c>
      <c r="D22" s="2">
        <f t="shared" si="0"/>
        <v>0</v>
      </c>
      <c r="E22" s="4">
        <v>0</v>
      </c>
      <c r="F22" s="4">
        <v>0</v>
      </c>
      <c r="G22" s="4">
        <f t="shared" si="1"/>
        <v>0</v>
      </c>
      <c r="H22" s="6"/>
      <c r="I22" s="6">
        <v>0</v>
      </c>
      <c r="J22" s="6"/>
      <c r="K22" s="6">
        <v>0</v>
      </c>
      <c r="L22" s="6"/>
      <c r="M22" s="6">
        <v>0</v>
      </c>
      <c r="N22" s="6"/>
      <c r="O22" s="6">
        <v>0</v>
      </c>
      <c r="P22" s="6"/>
      <c r="Q22" s="6">
        <v>0</v>
      </c>
      <c r="R22" s="6"/>
      <c r="S22" s="6">
        <v>0</v>
      </c>
      <c r="T22" s="6"/>
      <c r="U22" s="6">
        <v>0</v>
      </c>
      <c r="V22" s="6"/>
      <c r="W22" s="6">
        <v>0</v>
      </c>
      <c r="X22" s="6">
        <v>7350</v>
      </c>
      <c r="Y22" s="6">
        <v>2450</v>
      </c>
      <c r="Z22" s="6">
        <v>7350</v>
      </c>
      <c r="AA22" s="6">
        <v>2450</v>
      </c>
      <c r="AB22" s="4"/>
      <c r="AC22" s="6"/>
      <c r="AD22" s="6">
        <v>0</v>
      </c>
      <c r="AE22" s="4"/>
      <c r="AF22" s="6"/>
      <c r="AG22" s="6">
        <v>0</v>
      </c>
      <c r="AH22" s="9">
        <v>6</v>
      </c>
      <c r="AI22" s="10">
        <v>14700</v>
      </c>
      <c r="AJ22" s="10">
        <v>2450</v>
      </c>
      <c r="AK22" s="11"/>
      <c r="AL22" s="128"/>
      <c r="AM22" s="132"/>
      <c r="AN22" s="55"/>
      <c r="AO22" s="55"/>
      <c r="AP22" s="55"/>
      <c r="AQ22" s="55"/>
      <c r="AR22" s="55"/>
      <c r="AS22" s="55"/>
      <c r="AT22" s="55"/>
    </row>
    <row r="23" spans="1:46" hidden="1" x14ac:dyDescent="0.25">
      <c r="A23" s="3" t="s">
        <v>25</v>
      </c>
      <c r="B23" s="2">
        <v>0</v>
      </c>
      <c r="C23" s="2">
        <v>0</v>
      </c>
      <c r="D23" s="2">
        <f t="shared" si="0"/>
        <v>0</v>
      </c>
      <c r="E23" s="4">
        <v>0</v>
      </c>
      <c r="F23" s="4">
        <v>0</v>
      </c>
      <c r="G23" s="4">
        <f t="shared" si="1"/>
        <v>0</v>
      </c>
      <c r="H23" s="6"/>
      <c r="I23" s="6">
        <v>0</v>
      </c>
      <c r="J23" s="6"/>
      <c r="K23" s="6">
        <v>0</v>
      </c>
      <c r="L23" s="6"/>
      <c r="M23" s="6">
        <v>0</v>
      </c>
      <c r="N23" s="6"/>
      <c r="O23" s="6">
        <v>0</v>
      </c>
      <c r="P23" s="6"/>
      <c r="Q23" s="6">
        <v>0</v>
      </c>
      <c r="R23" s="6"/>
      <c r="S23" s="6">
        <v>0</v>
      </c>
      <c r="T23" s="6"/>
      <c r="U23" s="6">
        <v>0</v>
      </c>
      <c r="V23" s="6"/>
      <c r="W23" s="6">
        <v>0</v>
      </c>
      <c r="X23" s="6"/>
      <c r="Y23" s="6">
        <v>0</v>
      </c>
      <c r="Z23" s="6"/>
      <c r="AA23" s="6">
        <v>0</v>
      </c>
      <c r="AB23" s="4"/>
      <c r="AC23" s="6"/>
      <c r="AD23" s="6">
        <v>0</v>
      </c>
      <c r="AE23" s="4"/>
      <c r="AF23" s="6"/>
      <c r="AG23" s="6">
        <v>0</v>
      </c>
      <c r="AH23" s="9">
        <v>0</v>
      </c>
      <c r="AI23" s="10">
        <v>0</v>
      </c>
      <c r="AJ23" s="10">
        <v>0</v>
      </c>
      <c r="AK23" s="11"/>
      <c r="AL23" s="128"/>
      <c r="AM23" s="132"/>
      <c r="AN23" s="55"/>
      <c r="AO23" s="55"/>
      <c r="AP23" s="55"/>
      <c r="AQ23" s="55"/>
      <c r="AR23" s="55"/>
      <c r="AS23" s="55"/>
      <c r="AT23" s="55"/>
    </row>
    <row r="24" spans="1:46" hidden="1" x14ac:dyDescent="0.25">
      <c r="A24" s="3" t="s">
        <v>26</v>
      </c>
      <c r="B24" s="2">
        <v>0</v>
      </c>
      <c r="C24" s="2">
        <v>0</v>
      </c>
      <c r="D24" s="2">
        <f t="shared" si="0"/>
        <v>0</v>
      </c>
      <c r="E24" s="4">
        <v>0</v>
      </c>
      <c r="F24" s="4">
        <v>0</v>
      </c>
      <c r="G24" s="4">
        <f t="shared" si="1"/>
        <v>0</v>
      </c>
      <c r="H24" s="6"/>
      <c r="I24" s="6">
        <v>0</v>
      </c>
      <c r="J24" s="6"/>
      <c r="K24" s="6">
        <v>0</v>
      </c>
      <c r="L24" s="6"/>
      <c r="M24" s="6">
        <v>0</v>
      </c>
      <c r="N24" s="6"/>
      <c r="O24" s="6">
        <v>0</v>
      </c>
      <c r="P24" s="6"/>
      <c r="Q24" s="6">
        <v>0</v>
      </c>
      <c r="R24" s="6"/>
      <c r="S24" s="6">
        <v>0</v>
      </c>
      <c r="T24" s="6"/>
      <c r="U24" s="6">
        <v>0</v>
      </c>
      <c r="V24" s="6"/>
      <c r="W24" s="6">
        <v>0</v>
      </c>
      <c r="X24" s="6">
        <v>100</v>
      </c>
      <c r="Y24" s="6">
        <v>100</v>
      </c>
      <c r="Z24" s="6"/>
      <c r="AA24" s="6">
        <v>0</v>
      </c>
      <c r="AB24" s="4"/>
      <c r="AC24" s="6"/>
      <c r="AD24" s="6">
        <v>0</v>
      </c>
      <c r="AE24" s="4"/>
      <c r="AF24" s="6"/>
      <c r="AG24" s="6">
        <v>0</v>
      </c>
      <c r="AH24" s="9">
        <v>1</v>
      </c>
      <c r="AI24" s="10">
        <v>100</v>
      </c>
      <c r="AJ24" s="10">
        <v>100</v>
      </c>
      <c r="AK24" s="11"/>
      <c r="AL24" s="128"/>
      <c r="AM24" s="132"/>
      <c r="AN24" s="55"/>
      <c r="AO24" s="55"/>
      <c r="AP24" s="55"/>
      <c r="AQ24" s="55"/>
      <c r="AR24" s="55"/>
      <c r="AS24" s="55"/>
      <c r="AT24" s="55"/>
    </row>
    <row r="25" spans="1:46" hidden="1" x14ac:dyDescent="0.25">
      <c r="A25" s="3" t="s">
        <v>27</v>
      </c>
      <c r="B25" s="2">
        <v>0</v>
      </c>
      <c r="C25" s="2">
        <v>0</v>
      </c>
      <c r="D25" s="2">
        <f t="shared" si="0"/>
        <v>0</v>
      </c>
      <c r="E25" s="4">
        <v>0</v>
      </c>
      <c r="F25" s="4">
        <v>0</v>
      </c>
      <c r="G25" s="4">
        <f t="shared" si="1"/>
        <v>0</v>
      </c>
      <c r="H25" s="6"/>
      <c r="I25" s="6">
        <v>0</v>
      </c>
      <c r="J25" s="6"/>
      <c r="K25" s="6">
        <v>0</v>
      </c>
      <c r="L25" s="6"/>
      <c r="M25" s="6">
        <v>0</v>
      </c>
      <c r="N25" s="6"/>
      <c r="O25" s="6">
        <v>0</v>
      </c>
      <c r="P25" s="6"/>
      <c r="Q25" s="6">
        <v>0</v>
      </c>
      <c r="R25" s="6"/>
      <c r="S25" s="6">
        <v>0</v>
      </c>
      <c r="T25" s="6"/>
      <c r="U25" s="6">
        <v>0</v>
      </c>
      <c r="V25" s="6"/>
      <c r="W25" s="6">
        <v>0</v>
      </c>
      <c r="X25" s="6"/>
      <c r="Y25" s="6">
        <v>0</v>
      </c>
      <c r="Z25" s="6"/>
      <c r="AA25" s="6">
        <v>0</v>
      </c>
      <c r="AB25" s="4"/>
      <c r="AC25" s="6"/>
      <c r="AD25" s="6">
        <v>0</v>
      </c>
      <c r="AE25" s="4"/>
      <c r="AF25" s="6"/>
      <c r="AG25" s="6">
        <v>0</v>
      </c>
      <c r="AH25" s="9">
        <v>0</v>
      </c>
      <c r="AI25" s="10">
        <v>0</v>
      </c>
      <c r="AJ25" s="10">
        <v>0</v>
      </c>
      <c r="AK25" s="11"/>
      <c r="AL25" s="128"/>
      <c r="AM25" s="132"/>
      <c r="AN25" s="55"/>
      <c r="AO25" s="55"/>
      <c r="AP25" s="55"/>
      <c r="AQ25" s="55"/>
      <c r="AR25" s="55"/>
      <c r="AS25" s="55"/>
      <c r="AT25" s="55"/>
    </row>
    <row r="26" spans="1:46" hidden="1" x14ac:dyDescent="0.25">
      <c r="A26" s="3" t="s">
        <v>28</v>
      </c>
      <c r="B26" s="2">
        <v>10</v>
      </c>
      <c r="C26" s="2">
        <v>27500</v>
      </c>
      <c r="D26" s="2">
        <f t="shared" si="0"/>
        <v>2750</v>
      </c>
      <c r="E26" s="4">
        <v>1</v>
      </c>
      <c r="F26" s="4">
        <v>2750</v>
      </c>
      <c r="G26" s="4">
        <f t="shared" si="1"/>
        <v>2750</v>
      </c>
      <c r="H26" s="6">
        <v>8268</v>
      </c>
      <c r="I26" s="6">
        <v>2756</v>
      </c>
      <c r="J26" s="6"/>
      <c r="K26" s="6">
        <v>0</v>
      </c>
      <c r="L26" s="6">
        <v>12500</v>
      </c>
      <c r="M26" s="6">
        <v>2500</v>
      </c>
      <c r="N26" s="6"/>
      <c r="O26" s="6">
        <v>0</v>
      </c>
      <c r="P26" s="6">
        <v>11700</v>
      </c>
      <c r="Q26" s="6">
        <v>2925</v>
      </c>
      <c r="R26" s="6"/>
      <c r="S26" s="6">
        <v>0</v>
      </c>
      <c r="T26" s="6"/>
      <c r="U26" s="6">
        <v>0</v>
      </c>
      <c r="V26" s="6"/>
      <c r="W26" s="6">
        <v>0</v>
      </c>
      <c r="X26" s="6"/>
      <c r="Y26" s="6">
        <v>0</v>
      </c>
      <c r="Z26" s="6"/>
      <c r="AA26" s="6">
        <v>0</v>
      </c>
      <c r="AB26" s="4"/>
      <c r="AC26" s="6"/>
      <c r="AD26" s="6">
        <v>0</v>
      </c>
      <c r="AE26" s="4"/>
      <c r="AF26" s="6"/>
      <c r="AG26" s="6">
        <v>0</v>
      </c>
      <c r="AH26" s="9">
        <v>12</v>
      </c>
      <c r="AI26" s="10">
        <v>32468</v>
      </c>
      <c r="AJ26" s="10">
        <v>2705.6666666666665</v>
      </c>
      <c r="AK26" s="11"/>
      <c r="AL26" s="128"/>
      <c r="AM26" s="132"/>
      <c r="AN26" s="55"/>
      <c r="AO26" s="55"/>
      <c r="AP26" s="55"/>
      <c r="AQ26" s="55"/>
      <c r="AR26" s="55"/>
      <c r="AS26" s="55"/>
      <c r="AT26" s="55"/>
    </row>
    <row r="27" spans="1:46" hidden="1" x14ac:dyDescent="0.25">
      <c r="A27" s="3" t="s">
        <v>29</v>
      </c>
      <c r="B27" s="2">
        <v>0</v>
      </c>
      <c r="C27" s="2">
        <v>0</v>
      </c>
      <c r="D27" s="2">
        <f t="shared" si="0"/>
        <v>0</v>
      </c>
      <c r="E27" s="4">
        <v>0</v>
      </c>
      <c r="F27" s="4">
        <v>0</v>
      </c>
      <c r="G27" s="4">
        <f t="shared" si="1"/>
        <v>0</v>
      </c>
      <c r="H27" s="6"/>
      <c r="I27" s="6">
        <v>0</v>
      </c>
      <c r="J27" s="6">
        <v>2750</v>
      </c>
      <c r="K27" s="6">
        <v>550</v>
      </c>
      <c r="L27" s="6">
        <v>5400</v>
      </c>
      <c r="M27" s="6">
        <v>317.64705882352939</v>
      </c>
      <c r="N27" s="6">
        <v>4225</v>
      </c>
      <c r="O27" s="6">
        <v>325</v>
      </c>
      <c r="P27" s="6"/>
      <c r="Q27" s="6">
        <v>0</v>
      </c>
      <c r="R27" s="6"/>
      <c r="S27" s="6">
        <v>0</v>
      </c>
      <c r="T27" s="6"/>
      <c r="U27" s="6">
        <v>0</v>
      </c>
      <c r="V27" s="6"/>
      <c r="W27" s="6">
        <v>0</v>
      </c>
      <c r="X27" s="6"/>
      <c r="Y27" s="6">
        <v>0</v>
      </c>
      <c r="Z27" s="6"/>
      <c r="AA27" s="6">
        <v>0</v>
      </c>
      <c r="AB27" s="4"/>
      <c r="AC27" s="6"/>
      <c r="AD27" s="6">
        <v>0</v>
      </c>
      <c r="AE27" s="4"/>
      <c r="AF27" s="6"/>
      <c r="AG27" s="6">
        <v>0</v>
      </c>
      <c r="AH27" s="9">
        <v>35</v>
      </c>
      <c r="AI27" s="10">
        <v>12375</v>
      </c>
      <c r="AJ27" s="10">
        <v>353.57142857142856</v>
      </c>
      <c r="AK27" s="11"/>
      <c r="AL27" s="128"/>
      <c r="AM27" s="132">
        <f t="shared" si="3"/>
        <v>-42.245989304812838</v>
      </c>
      <c r="AN27" s="55">
        <f t="shared" si="4"/>
        <v>2.3148148148148211</v>
      </c>
      <c r="AO27" s="55"/>
      <c r="AP27" s="55"/>
      <c r="AQ27" s="55"/>
      <c r="AR27" s="55"/>
      <c r="AS27" s="55"/>
      <c r="AT27" s="55"/>
    </row>
    <row r="28" spans="1:46" hidden="1" x14ac:dyDescent="0.25">
      <c r="A28" s="3" t="s">
        <v>30</v>
      </c>
      <c r="B28" s="2">
        <v>18</v>
      </c>
      <c r="C28" s="2">
        <v>34850</v>
      </c>
      <c r="D28" s="2">
        <f t="shared" si="0"/>
        <v>1936.1111111111111</v>
      </c>
      <c r="E28" s="4">
        <v>0</v>
      </c>
      <c r="F28" s="4">
        <v>0</v>
      </c>
      <c r="G28" s="4">
        <f t="shared" si="1"/>
        <v>0</v>
      </c>
      <c r="H28" s="6"/>
      <c r="I28" s="6">
        <v>0</v>
      </c>
      <c r="J28" s="6"/>
      <c r="K28" s="6">
        <v>0</v>
      </c>
      <c r="L28" s="6"/>
      <c r="M28" s="6">
        <v>0</v>
      </c>
      <c r="N28" s="6"/>
      <c r="O28" s="6">
        <v>0</v>
      </c>
      <c r="P28" s="6"/>
      <c r="Q28" s="6">
        <v>0</v>
      </c>
      <c r="R28" s="6"/>
      <c r="S28" s="6">
        <v>0</v>
      </c>
      <c r="T28" s="6"/>
      <c r="U28" s="6">
        <v>0</v>
      </c>
      <c r="V28" s="6"/>
      <c r="W28" s="6">
        <v>0</v>
      </c>
      <c r="X28" s="6"/>
      <c r="Y28" s="6">
        <v>0</v>
      </c>
      <c r="Z28" s="6"/>
      <c r="AA28" s="6">
        <v>0</v>
      </c>
      <c r="AB28" s="4"/>
      <c r="AC28" s="6"/>
      <c r="AD28" s="6">
        <v>0</v>
      </c>
      <c r="AE28" s="4"/>
      <c r="AF28" s="6"/>
      <c r="AG28" s="6">
        <v>0</v>
      </c>
      <c r="AH28" s="9">
        <v>0</v>
      </c>
      <c r="AI28" s="10">
        <v>0</v>
      </c>
      <c r="AJ28" s="10">
        <v>0</v>
      </c>
      <c r="AK28" s="11"/>
      <c r="AL28" s="128"/>
      <c r="AM28" s="132"/>
      <c r="AN28" s="55"/>
      <c r="AO28" s="55"/>
      <c r="AP28" s="55"/>
      <c r="AQ28" s="55"/>
      <c r="AR28" s="55"/>
      <c r="AS28" s="55"/>
      <c r="AT28" s="55"/>
    </row>
    <row r="29" spans="1:46" hidden="1" x14ac:dyDescent="0.25">
      <c r="A29" s="3" t="s">
        <v>31</v>
      </c>
      <c r="B29" s="2">
        <v>0</v>
      </c>
      <c r="C29" s="2">
        <v>0</v>
      </c>
      <c r="D29" s="2">
        <f t="shared" si="0"/>
        <v>0</v>
      </c>
      <c r="E29" s="4">
        <v>0</v>
      </c>
      <c r="F29" s="4">
        <v>0</v>
      </c>
      <c r="G29" s="4">
        <f t="shared" si="1"/>
        <v>0</v>
      </c>
      <c r="H29" s="6"/>
      <c r="I29" s="6">
        <v>0</v>
      </c>
      <c r="J29" s="6"/>
      <c r="K29" s="6">
        <v>0</v>
      </c>
      <c r="L29" s="6"/>
      <c r="M29" s="6">
        <v>0</v>
      </c>
      <c r="N29" s="6"/>
      <c r="O29" s="6">
        <v>0</v>
      </c>
      <c r="P29" s="6"/>
      <c r="Q29" s="6">
        <v>0</v>
      </c>
      <c r="R29" s="6"/>
      <c r="S29" s="6">
        <v>0</v>
      </c>
      <c r="T29" s="6"/>
      <c r="U29" s="6">
        <v>0</v>
      </c>
      <c r="V29" s="6"/>
      <c r="W29" s="6">
        <v>0</v>
      </c>
      <c r="X29" s="6"/>
      <c r="Y29" s="6">
        <v>0</v>
      </c>
      <c r="Z29" s="6"/>
      <c r="AA29" s="6">
        <v>0</v>
      </c>
      <c r="AB29" s="4"/>
      <c r="AC29" s="6"/>
      <c r="AD29" s="6">
        <v>0</v>
      </c>
      <c r="AE29" s="4"/>
      <c r="AF29" s="6"/>
      <c r="AG29" s="6">
        <v>0</v>
      </c>
      <c r="AH29" s="9">
        <v>0</v>
      </c>
      <c r="AI29" s="10">
        <v>0</v>
      </c>
      <c r="AJ29" s="10">
        <v>0</v>
      </c>
      <c r="AK29" s="11"/>
      <c r="AL29" s="128"/>
      <c r="AM29" s="132"/>
      <c r="AN29" s="55"/>
      <c r="AO29" s="55"/>
      <c r="AP29" s="55"/>
      <c r="AQ29" s="55"/>
      <c r="AR29" s="55"/>
      <c r="AS29" s="55"/>
      <c r="AT29" s="55"/>
    </row>
    <row r="30" spans="1:46" hidden="1" x14ac:dyDescent="0.25">
      <c r="A30" s="3" t="s">
        <v>32</v>
      </c>
      <c r="B30" s="2">
        <v>14</v>
      </c>
      <c r="C30" s="2">
        <v>7625</v>
      </c>
      <c r="D30" s="2">
        <f t="shared" si="0"/>
        <v>544.64285714285711</v>
      </c>
      <c r="E30" s="4">
        <v>0</v>
      </c>
      <c r="F30" s="4">
        <v>0</v>
      </c>
      <c r="G30" s="4">
        <f t="shared" si="1"/>
        <v>0</v>
      </c>
      <c r="H30" s="6"/>
      <c r="I30" s="6">
        <v>0</v>
      </c>
      <c r="J30" s="6"/>
      <c r="K30" s="6">
        <v>0</v>
      </c>
      <c r="L30" s="6"/>
      <c r="M30" s="6">
        <v>0</v>
      </c>
      <c r="N30" s="6"/>
      <c r="O30" s="6">
        <v>0</v>
      </c>
      <c r="P30" s="6">
        <v>4725</v>
      </c>
      <c r="Q30" s="6">
        <v>315</v>
      </c>
      <c r="R30" s="6">
        <v>315</v>
      </c>
      <c r="S30" s="6">
        <v>315</v>
      </c>
      <c r="T30" s="6"/>
      <c r="U30" s="6">
        <v>0</v>
      </c>
      <c r="V30" s="6"/>
      <c r="W30" s="6">
        <v>0</v>
      </c>
      <c r="X30" s="6">
        <v>3400</v>
      </c>
      <c r="Y30" s="6">
        <v>425</v>
      </c>
      <c r="Z30" s="6">
        <v>3400</v>
      </c>
      <c r="AA30" s="6">
        <v>425</v>
      </c>
      <c r="AB30" s="4"/>
      <c r="AC30" s="6"/>
      <c r="AD30" s="6">
        <v>0</v>
      </c>
      <c r="AE30" s="4"/>
      <c r="AF30" s="6"/>
      <c r="AG30" s="6">
        <v>0</v>
      </c>
      <c r="AH30" s="9">
        <v>32</v>
      </c>
      <c r="AI30" s="10">
        <v>11840</v>
      </c>
      <c r="AJ30" s="10">
        <v>370</v>
      </c>
      <c r="AK30" s="11"/>
      <c r="AL30" s="128"/>
      <c r="AM30" s="132"/>
      <c r="AN30" s="55"/>
      <c r="AO30" s="55"/>
      <c r="AP30" s="55"/>
      <c r="AQ30" s="55"/>
      <c r="AR30" s="55"/>
      <c r="AS30" s="55"/>
      <c r="AT30" s="55"/>
    </row>
    <row r="31" spans="1:46" hidden="1" x14ac:dyDescent="0.25">
      <c r="A31" s="20" t="s">
        <v>49</v>
      </c>
      <c r="B31" s="13">
        <v>19</v>
      </c>
      <c r="C31" s="13">
        <v>17940</v>
      </c>
      <c r="D31" s="13">
        <f>IF(C31,C31/B31,0)</f>
        <v>944.21052631578948</v>
      </c>
      <c r="E31" s="14">
        <v>5</v>
      </c>
      <c r="F31" s="14">
        <v>4250</v>
      </c>
      <c r="G31" s="14">
        <f>IF(F31,F31/E31,0)</f>
        <v>850</v>
      </c>
      <c r="H31" s="14">
        <v>0</v>
      </c>
      <c r="I31" s="14">
        <v>0</v>
      </c>
      <c r="J31" s="14">
        <v>1777</v>
      </c>
      <c r="K31" s="14">
        <v>888.5</v>
      </c>
      <c r="L31" s="14"/>
      <c r="M31" s="14">
        <v>0</v>
      </c>
      <c r="N31" s="14">
        <v>0</v>
      </c>
      <c r="O31" s="14">
        <v>0</v>
      </c>
      <c r="P31" s="14"/>
      <c r="Q31" s="14">
        <v>0</v>
      </c>
      <c r="R31" s="14">
        <v>2250</v>
      </c>
      <c r="S31" s="14">
        <v>750</v>
      </c>
      <c r="T31" s="14"/>
      <c r="U31" s="14">
        <v>0</v>
      </c>
      <c r="V31" s="15"/>
      <c r="W31" s="14">
        <v>0</v>
      </c>
      <c r="X31" s="14"/>
      <c r="Y31" s="14">
        <v>0</v>
      </c>
      <c r="Z31" s="15"/>
      <c r="AA31" s="14">
        <v>0</v>
      </c>
      <c r="AB31" s="14"/>
      <c r="AC31" s="15"/>
      <c r="AD31" s="14">
        <v>0</v>
      </c>
      <c r="AE31" s="14"/>
      <c r="AF31" s="15"/>
      <c r="AG31" s="14">
        <v>0</v>
      </c>
      <c r="AH31" s="16">
        <v>5</v>
      </c>
      <c r="AI31" s="16">
        <v>4027</v>
      </c>
      <c r="AJ31" s="17">
        <v>805.4</v>
      </c>
      <c r="AK31" s="11"/>
      <c r="AL31" s="128"/>
      <c r="AM31" s="132"/>
      <c r="AN31" s="55"/>
      <c r="AO31" s="55"/>
      <c r="AP31" s="55"/>
      <c r="AQ31" s="55"/>
      <c r="AR31" s="55"/>
      <c r="AS31" s="55"/>
      <c r="AT31" s="55"/>
    </row>
    <row r="32" spans="1:46" hidden="1" x14ac:dyDescent="0.25">
      <c r="A32" s="20" t="s">
        <v>50</v>
      </c>
      <c r="B32" s="13">
        <v>1</v>
      </c>
      <c r="C32" s="13">
        <v>631</v>
      </c>
      <c r="D32" s="13">
        <f t="shared" ref="D32:D98" si="11">IF(C32,C32/B32,0)</f>
        <v>631</v>
      </c>
      <c r="E32" s="14">
        <v>0</v>
      </c>
      <c r="F32" s="14">
        <v>0</v>
      </c>
      <c r="G32" s="14">
        <f t="shared" ref="G32:G98" si="12">IF(F32,F32/E32,0)</f>
        <v>0</v>
      </c>
      <c r="H32" s="14">
        <v>0</v>
      </c>
      <c r="I32" s="14">
        <v>0</v>
      </c>
      <c r="J32" s="14"/>
      <c r="K32" s="14">
        <v>0</v>
      </c>
      <c r="L32" s="14"/>
      <c r="M32" s="14">
        <v>0</v>
      </c>
      <c r="N32" s="14">
        <v>0</v>
      </c>
      <c r="O32" s="14">
        <v>0</v>
      </c>
      <c r="P32" s="14"/>
      <c r="Q32" s="14">
        <v>0</v>
      </c>
      <c r="R32" s="14"/>
      <c r="S32" s="14">
        <v>0</v>
      </c>
      <c r="T32" s="14"/>
      <c r="U32" s="14">
        <v>0</v>
      </c>
      <c r="V32" s="15"/>
      <c r="W32" s="14">
        <v>0</v>
      </c>
      <c r="X32" s="14"/>
      <c r="Y32" s="14">
        <v>0</v>
      </c>
      <c r="Z32" s="15"/>
      <c r="AA32" s="14">
        <v>0</v>
      </c>
      <c r="AB32" s="14"/>
      <c r="AC32" s="15"/>
      <c r="AD32" s="14">
        <v>0</v>
      </c>
      <c r="AE32" s="14"/>
      <c r="AF32" s="15"/>
      <c r="AG32" s="14">
        <v>0</v>
      </c>
      <c r="AH32" s="16">
        <v>0</v>
      </c>
      <c r="AI32" s="16">
        <v>0</v>
      </c>
      <c r="AJ32" s="17">
        <v>0</v>
      </c>
      <c r="AK32" s="11"/>
      <c r="AL32" s="128"/>
      <c r="AM32" s="132"/>
      <c r="AN32" s="55"/>
      <c r="AO32" s="55"/>
      <c r="AP32" s="55"/>
      <c r="AQ32" s="55"/>
      <c r="AR32" s="55"/>
      <c r="AS32" s="55"/>
      <c r="AT32" s="55"/>
    </row>
    <row r="33" spans="1:46" x14ac:dyDescent="0.25">
      <c r="A33" s="20" t="s">
        <v>51</v>
      </c>
      <c r="B33" s="13">
        <v>8</v>
      </c>
      <c r="C33" s="13">
        <v>3295</v>
      </c>
      <c r="D33" s="13">
        <f t="shared" si="11"/>
        <v>411.875</v>
      </c>
      <c r="E33" s="14">
        <v>2</v>
      </c>
      <c r="F33" s="14">
        <v>765</v>
      </c>
      <c r="G33" s="14">
        <f t="shared" si="12"/>
        <v>382.5</v>
      </c>
      <c r="H33" s="14">
        <v>350</v>
      </c>
      <c r="I33" s="14">
        <v>350</v>
      </c>
      <c r="J33" s="14"/>
      <c r="K33" s="14">
        <v>0</v>
      </c>
      <c r="L33" s="14">
        <v>165</v>
      </c>
      <c r="M33" s="14">
        <v>165</v>
      </c>
      <c r="N33" s="14">
        <v>0</v>
      </c>
      <c r="O33" s="14">
        <v>0</v>
      </c>
      <c r="P33" s="14">
        <v>2315</v>
      </c>
      <c r="Q33" s="14">
        <v>771.66666666666663</v>
      </c>
      <c r="R33" s="14">
        <v>1275</v>
      </c>
      <c r="S33" s="14">
        <v>637.5</v>
      </c>
      <c r="T33" s="14">
        <v>700</v>
      </c>
      <c r="U33" s="14">
        <v>700</v>
      </c>
      <c r="V33" s="15"/>
      <c r="W33" s="14">
        <v>0</v>
      </c>
      <c r="X33" s="14">
        <v>1050</v>
      </c>
      <c r="Y33" s="14">
        <v>525</v>
      </c>
      <c r="Z33" s="15">
        <v>950</v>
      </c>
      <c r="AA33" s="14">
        <v>950</v>
      </c>
      <c r="AB33" s="14"/>
      <c r="AC33" s="15"/>
      <c r="AD33" s="14">
        <v>0</v>
      </c>
      <c r="AE33" s="14"/>
      <c r="AF33" s="15"/>
      <c r="AG33" s="14">
        <v>0</v>
      </c>
      <c r="AH33" s="16">
        <v>11</v>
      </c>
      <c r="AI33" s="16">
        <v>6805</v>
      </c>
      <c r="AJ33" s="17">
        <v>618.63636363636363</v>
      </c>
      <c r="AK33" s="11"/>
      <c r="AL33" s="128"/>
      <c r="AM33" s="132"/>
      <c r="AN33" s="55"/>
      <c r="AO33" s="55"/>
      <c r="AP33" s="55">
        <f t="shared" si="6"/>
        <v>-17.386609071274293</v>
      </c>
      <c r="AQ33" s="55">
        <f t="shared" si="7"/>
        <v>9.8039215686274517</v>
      </c>
      <c r="AR33" s="55"/>
      <c r="AS33" s="55"/>
      <c r="AT33" s="55">
        <f t="shared" si="10"/>
        <v>80.952380952380949</v>
      </c>
    </row>
    <row r="34" spans="1:46" hidden="1" x14ac:dyDescent="0.25">
      <c r="A34" s="20" t="s">
        <v>235</v>
      </c>
      <c r="B34" s="13">
        <v>0</v>
      </c>
      <c r="C34" s="13">
        <v>0</v>
      </c>
      <c r="D34" s="13">
        <f t="shared" si="11"/>
        <v>0</v>
      </c>
      <c r="E34" s="14">
        <v>0</v>
      </c>
      <c r="F34" s="14">
        <v>0</v>
      </c>
      <c r="G34" s="14">
        <f t="shared" si="12"/>
        <v>0</v>
      </c>
      <c r="H34" s="14">
        <v>0</v>
      </c>
      <c r="I34" s="14">
        <v>0</v>
      </c>
      <c r="J34" s="14"/>
      <c r="K34" s="14">
        <v>0</v>
      </c>
      <c r="L34" s="14"/>
      <c r="M34" s="14">
        <v>0</v>
      </c>
      <c r="N34" s="14">
        <v>0</v>
      </c>
      <c r="O34" s="14">
        <v>0</v>
      </c>
      <c r="P34" s="14">
        <v>1110</v>
      </c>
      <c r="Q34" s="14">
        <v>1110</v>
      </c>
      <c r="R34" s="14"/>
      <c r="S34" s="14">
        <v>0</v>
      </c>
      <c r="T34" s="14"/>
      <c r="U34" s="14">
        <v>0</v>
      </c>
      <c r="V34" s="15"/>
      <c r="W34" s="14">
        <v>0</v>
      </c>
      <c r="X34" s="14">
        <v>200</v>
      </c>
      <c r="Y34" s="14">
        <v>200</v>
      </c>
      <c r="Z34" s="15"/>
      <c r="AA34" s="14">
        <v>0</v>
      </c>
      <c r="AB34" s="14"/>
      <c r="AC34" s="15"/>
      <c r="AD34" s="14">
        <v>0</v>
      </c>
      <c r="AE34" s="14"/>
      <c r="AF34" s="15"/>
      <c r="AG34" s="14">
        <v>0</v>
      </c>
      <c r="AH34" s="16">
        <v>2</v>
      </c>
      <c r="AI34" s="16">
        <v>1310</v>
      </c>
      <c r="AJ34" s="17">
        <v>655</v>
      </c>
      <c r="AK34" s="11"/>
      <c r="AL34" s="128"/>
      <c r="AM34" s="132"/>
      <c r="AN34" s="55"/>
      <c r="AO34" s="55"/>
      <c r="AP34" s="55"/>
      <c r="AQ34" s="55"/>
      <c r="AR34" s="55"/>
      <c r="AS34" s="55"/>
      <c r="AT34" s="55"/>
    </row>
    <row r="35" spans="1:46" hidden="1" x14ac:dyDescent="0.25">
      <c r="A35" s="20" t="s">
        <v>53</v>
      </c>
      <c r="B35" s="13">
        <v>2</v>
      </c>
      <c r="C35" s="13">
        <v>1220</v>
      </c>
      <c r="D35" s="13">
        <f t="shared" si="11"/>
        <v>610</v>
      </c>
      <c r="E35" s="14">
        <v>0</v>
      </c>
      <c r="F35" s="14">
        <v>0</v>
      </c>
      <c r="G35" s="14">
        <f t="shared" si="12"/>
        <v>0</v>
      </c>
      <c r="H35" s="14">
        <v>0</v>
      </c>
      <c r="I35" s="14">
        <v>0</v>
      </c>
      <c r="J35" s="14"/>
      <c r="K35" s="14">
        <v>0</v>
      </c>
      <c r="L35" s="14">
        <v>355</v>
      </c>
      <c r="M35" s="14">
        <v>355</v>
      </c>
      <c r="N35" s="14">
        <v>0</v>
      </c>
      <c r="O35" s="14">
        <v>0</v>
      </c>
      <c r="P35" s="14"/>
      <c r="Q35" s="14">
        <v>0</v>
      </c>
      <c r="R35" s="14"/>
      <c r="S35" s="14">
        <v>0</v>
      </c>
      <c r="T35" s="14"/>
      <c r="U35" s="14">
        <v>0</v>
      </c>
      <c r="V35" s="15"/>
      <c r="W35" s="14">
        <v>0</v>
      </c>
      <c r="X35" s="14"/>
      <c r="Y35" s="14">
        <v>0</v>
      </c>
      <c r="Z35" s="15"/>
      <c r="AA35" s="14">
        <v>0</v>
      </c>
      <c r="AB35" s="14"/>
      <c r="AC35" s="15"/>
      <c r="AD35" s="14">
        <v>0</v>
      </c>
      <c r="AE35" s="14"/>
      <c r="AF35" s="15"/>
      <c r="AG35" s="14">
        <v>0</v>
      </c>
      <c r="AH35" s="16">
        <v>1</v>
      </c>
      <c r="AI35" s="16">
        <v>355</v>
      </c>
      <c r="AJ35" s="17">
        <v>355</v>
      </c>
      <c r="AK35" s="11"/>
      <c r="AL35" s="128"/>
      <c r="AM35" s="132"/>
      <c r="AN35" s="55"/>
      <c r="AO35" s="55"/>
      <c r="AP35" s="55"/>
      <c r="AQ35" s="55"/>
      <c r="AR35" s="55"/>
      <c r="AS35" s="55"/>
      <c r="AT35" s="55"/>
    </row>
    <row r="36" spans="1:46" hidden="1" x14ac:dyDescent="0.25">
      <c r="A36" s="20" t="s">
        <v>54</v>
      </c>
      <c r="B36" s="13">
        <v>5</v>
      </c>
      <c r="C36" s="13">
        <v>3015</v>
      </c>
      <c r="D36" s="13">
        <f t="shared" si="11"/>
        <v>603</v>
      </c>
      <c r="E36" s="14">
        <v>1</v>
      </c>
      <c r="F36" s="14">
        <v>355</v>
      </c>
      <c r="G36" s="14">
        <f t="shared" si="12"/>
        <v>355</v>
      </c>
      <c r="H36" s="14">
        <v>0</v>
      </c>
      <c r="I36" s="14">
        <v>0</v>
      </c>
      <c r="J36" s="14">
        <v>400</v>
      </c>
      <c r="K36" s="14">
        <v>400</v>
      </c>
      <c r="L36" s="14">
        <v>315</v>
      </c>
      <c r="M36" s="14">
        <v>315</v>
      </c>
      <c r="N36" s="14">
        <v>0</v>
      </c>
      <c r="O36" s="14">
        <v>0</v>
      </c>
      <c r="P36" s="14"/>
      <c r="Q36" s="14">
        <v>0</v>
      </c>
      <c r="R36" s="14">
        <v>715</v>
      </c>
      <c r="S36" s="14">
        <v>715</v>
      </c>
      <c r="T36" s="14">
        <v>715</v>
      </c>
      <c r="U36" s="14">
        <v>715</v>
      </c>
      <c r="V36" s="15"/>
      <c r="W36" s="14">
        <v>0</v>
      </c>
      <c r="X36" s="14"/>
      <c r="Y36" s="14">
        <v>0</v>
      </c>
      <c r="Z36" s="15"/>
      <c r="AA36" s="14">
        <v>0</v>
      </c>
      <c r="AB36" s="14"/>
      <c r="AC36" s="15"/>
      <c r="AD36" s="14">
        <v>0</v>
      </c>
      <c r="AE36" s="14"/>
      <c r="AF36" s="15"/>
      <c r="AG36" s="14">
        <v>0</v>
      </c>
      <c r="AH36" s="16">
        <v>4</v>
      </c>
      <c r="AI36" s="16">
        <v>2145</v>
      </c>
      <c r="AJ36" s="17">
        <v>536.25</v>
      </c>
      <c r="AK36" s="11"/>
      <c r="AL36" s="128"/>
      <c r="AM36" s="132">
        <f t="shared" si="3"/>
        <v>-21.25</v>
      </c>
      <c r="AN36" s="55"/>
      <c r="AO36" s="55"/>
      <c r="AP36" s="55"/>
      <c r="AQ36" s="55"/>
      <c r="AR36" s="55"/>
      <c r="AS36" s="55"/>
      <c r="AT36" s="55"/>
    </row>
    <row r="37" spans="1:46" hidden="1" x14ac:dyDescent="0.25">
      <c r="A37" s="20" t="s">
        <v>6</v>
      </c>
      <c r="B37" s="13">
        <v>9</v>
      </c>
      <c r="C37" s="13">
        <v>505</v>
      </c>
      <c r="D37" s="13">
        <f t="shared" si="11"/>
        <v>56.111111111111114</v>
      </c>
      <c r="E37" s="14">
        <v>1</v>
      </c>
      <c r="F37" s="14">
        <v>50</v>
      </c>
      <c r="G37" s="14">
        <f t="shared" si="12"/>
        <v>50</v>
      </c>
      <c r="H37" s="14">
        <v>0</v>
      </c>
      <c r="I37" s="14">
        <v>0</v>
      </c>
      <c r="J37" s="14"/>
      <c r="K37" s="14">
        <v>0</v>
      </c>
      <c r="L37" s="14"/>
      <c r="M37" s="14">
        <v>0</v>
      </c>
      <c r="N37" s="14">
        <v>0</v>
      </c>
      <c r="O37" s="14">
        <v>0</v>
      </c>
      <c r="P37" s="14"/>
      <c r="Q37" s="14">
        <v>0</v>
      </c>
      <c r="R37" s="14"/>
      <c r="S37" s="14">
        <v>0</v>
      </c>
      <c r="T37" s="14"/>
      <c r="U37" s="14">
        <v>0</v>
      </c>
      <c r="V37" s="15"/>
      <c r="W37" s="14">
        <v>0</v>
      </c>
      <c r="X37" s="14"/>
      <c r="Y37" s="14">
        <v>0</v>
      </c>
      <c r="Z37" s="15"/>
      <c r="AA37" s="14">
        <v>0</v>
      </c>
      <c r="AB37" s="14"/>
      <c r="AC37" s="15"/>
      <c r="AD37" s="14">
        <v>0</v>
      </c>
      <c r="AE37" s="14"/>
      <c r="AF37" s="15"/>
      <c r="AG37" s="14">
        <v>0</v>
      </c>
      <c r="AH37" s="16">
        <v>0</v>
      </c>
      <c r="AI37" s="16">
        <v>0</v>
      </c>
      <c r="AJ37" s="17">
        <v>0</v>
      </c>
      <c r="AK37" s="11"/>
      <c r="AL37" s="128"/>
      <c r="AM37" s="132"/>
      <c r="AN37" s="55"/>
      <c r="AO37" s="55"/>
      <c r="AP37" s="55"/>
      <c r="AQ37" s="55"/>
      <c r="AR37" s="55"/>
      <c r="AS37" s="55"/>
      <c r="AT37" s="55"/>
    </row>
    <row r="38" spans="1:46" hidden="1" x14ac:dyDescent="0.25">
      <c r="A38" s="20" t="s">
        <v>7</v>
      </c>
      <c r="B38" s="13">
        <v>4</v>
      </c>
      <c r="C38" s="13">
        <v>1642</v>
      </c>
      <c r="D38" s="13">
        <f t="shared" si="11"/>
        <v>410.5</v>
      </c>
      <c r="E38" s="14">
        <v>1</v>
      </c>
      <c r="F38" s="14">
        <v>450</v>
      </c>
      <c r="G38" s="14">
        <f t="shared" si="12"/>
        <v>450</v>
      </c>
      <c r="H38" s="14">
        <v>0</v>
      </c>
      <c r="I38" s="14">
        <v>0</v>
      </c>
      <c r="J38" s="14"/>
      <c r="K38" s="14">
        <v>0</v>
      </c>
      <c r="L38" s="14"/>
      <c r="M38" s="14">
        <v>0</v>
      </c>
      <c r="N38" s="14">
        <v>675</v>
      </c>
      <c r="O38" s="14">
        <v>337.5</v>
      </c>
      <c r="P38" s="14"/>
      <c r="Q38" s="14">
        <v>0</v>
      </c>
      <c r="R38" s="14"/>
      <c r="S38" s="14">
        <v>0</v>
      </c>
      <c r="T38" s="14"/>
      <c r="U38" s="14">
        <v>0</v>
      </c>
      <c r="V38" s="15"/>
      <c r="W38" s="14">
        <v>0</v>
      </c>
      <c r="X38" s="14"/>
      <c r="Y38" s="14">
        <v>0</v>
      </c>
      <c r="Z38" s="15"/>
      <c r="AA38" s="14">
        <v>0</v>
      </c>
      <c r="AB38" s="14"/>
      <c r="AC38" s="15"/>
      <c r="AD38" s="14">
        <v>0</v>
      </c>
      <c r="AE38" s="14"/>
      <c r="AF38" s="15"/>
      <c r="AG38" s="14">
        <v>0</v>
      </c>
      <c r="AH38" s="16">
        <v>2</v>
      </c>
      <c r="AI38" s="16">
        <v>675</v>
      </c>
      <c r="AJ38" s="17">
        <v>337.5</v>
      </c>
      <c r="AK38" s="11"/>
      <c r="AL38" s="128"/>
      <c r="AM38" s="132"/>
      <c r="AN38" s="55"/>
      <c r="AO38" s="55"/>
      <c r="AP38" s="55"/>
      <c r="AQ38" s="55"/>
      <c r="AR38" s="55"/>
      <c r="AS38" s="55"/>
      <c r="AT38" s="55"/>
    </row>
    <row r="39" spans="1:46" hidden="1" x14ac:dyDescent="0.25">
      <c r="A39" s="20" t="s">
        <v>55</v>
      </c>
      <c r="B39" s="13">
        <v>54</v>
      </c>
      <c r="C39" s="13">
        <v>4755</v>
      </c>
      <c r="D39" s="13">
        <f t="shared" si="11"/>
        <v>88.055555555555557</v>
      </c>
      <c r="E39" s="14">
        <v>25</v>
      </c>
      <c r="F39" s="14">
        <v>1875</v>
      </c>
      <c r="G39" s="14">
        <f t="shared" si="12"/>
        <v>75</v>
      </c>
      <c r="H39" s="14">
        <v>200</v>
      </c>
      <c r="I39" s="14">
        <v>50</v>
      </c>
      <c r="J39" s="14">
        <v>337</v>
      </c>
      <c r="K39" s="14">
        <v>42.125</v>
      </c>
      <c r="L39" s="14">
        <v>695</v>
      </c>
      <c r="M39" s="14">
        <v>53.46153846153846</v>
      </c>
      <c r="N39" s="14">
        <v>1000</v>
      </c>
      <c r="O39" s="14">
        <v>50</v>
      </c>
      <c r="P39" s="14"/>
      <c r="Q39" s="14">
        <v>0</v>
      </c>
      <c r="R39" s="14"/>
      <c r="S39" s="14">
        <v>0</v>
      </c>
      <c r="T39" s="14">
        <v>1135</v>
      </c>
      <c r="U39" s="14">
        <v>70.9375</v>
      </c>
      <c r="V39" s="15">
        <v>680</v>
      </c>
      <c r="W39" s="14">
        <v>85</v>
      </c>
      <c r="X39" s="14">
        <v>1260</v>
      </c>
      <c r="Y39" s="14">
        <v>70</v>
      </c>
      <c r="Z39" s="15"/>
      <c r="AA39" s="14">
        <v>0</v>
      </c>
      <c r="AB39" s="14"/>
      <c r="AC39" s="15"/>
      <c r="AD39" s="14">
        <v>0</v>
      </c>
      <c r="AE39" s="14"/>
      <c r="AF39" s="15"/>
      <c r="AG39" s="14">
        <v>0</v>
      </c>
      <c r="AH39" s="16">
        <v>87</v>
      </c>
      <c r="AI39" s="16">
        <v>5307</v>
      </c>
      <c r="AJ39" s="17">
        <v>61</v>
      </c>
      <c r="AK39" s="11"/>
      <c r="AL39" s="127">
        <f t="shared" si="2"/>
        <v>-15.75</v>
      </c>
      <c r="AM39" s="132">
        <f t="shared" si="3"/>
        <v>26.911664003652131</v>
      </c>
      <c r="AN39" s="55">
        <f t="shared" si="4"/>
        <v>-6.4748201438848891</v>
      </c>
      <c r="AO39" s="55"/>
      <c r="AP39" s="55"/>
      <c r="AQ39" s="55"/>
      <c r="AR39" s="55">
        <f t="shared" si="8"/>
        <v>19.823788546255507</v>
      </c>
      <c r="AS39" s="55">
        <f t="shared" si="9"/>
        <v>-17.647058823529413</v>
      </c>
      <c r="AT39" s="55"/>
    </row>
    <row r="40" spans="1:46" hidden="1" x14ac:dyDescent="0.25">
      <c r="A40" s="20" t="s">
        <v>56</v>
      </c>
      <c r="B40" s="13">
        <v>4</v>
      </c>
      <c r="C40" s="13">
        <v>3900</v>
      </c>
      <c r="D40" s="13">
        <f t="shared" si="11"/>
        <v>975</v>
      </c>
      <c r="E40" s="14">
        <v>0</v>
      </c>
      <c r="F40" s="14">
        <v>0</v>
      </c>
      <c r="G40" s="14">
        <f t="shared" si="12"/>
        <v>0</v>
      </c>
      <c r="H40" s="14">
        <v>0</v>
      </c>
      <c r="I40" s="14">
        <v>0</v>
      </c>
      <c r="J40" s="14"/>
      <c r="K40" s="14">
        <v>0</v>
      </c>
      <c r="L40" s="14"/>
      <c r="M40" s="14">
        <v>0</v>
      </c>
      <c r="N40" s="14">
        <v>0</v>
      </c>
      <c r="O40" s="14">
        <v>0</v>
      </c>
      <c r="P40" s="14"/>
      <c r="Q40" s="14">
        <v>0</v>
      </c>
      <c r="R40" s="14"/>
      <c r="S40" s="14">
        <v>0</v>
      </c>
      <c r="T40" s="14">
        <v>1600</v>
      </c>
      <c r="U40" s="14">
        <v>800</v>
      </c>
      <c r="V40" s="15"/>
      <c r="W40" s="14">
        <v>0</v>
      </c>
      <c r="X40" s="14">
        <v>1626</v>
      </c>
      <c r="Y40" s="14">
        <v>813</v>
      </c>
      <c r="Z40" s="15"/>
      <c r="AA40" s="14">
        <v>0</v>
      </c>
      <c r="AB40" s="14"/>
      <c r="AC40" s="15"/>
      <c r="AD40" s="14">
        <v>0</v>
      </c>
      <c r="AE40" s="14"/>
      <c r="AF40" s="15"/>
      <c r="AG40" s="14">
        <v>0</v>
      </c>
      <c r="AH40" s="16">
        <v>4</v>
      </c>
      <c r="AI40" s="16">
        <v>3226</v>
      </c>
      <c r="AJ40" s="17">
        <v>806.5</v>
      </c>
      <c r="AK40" s="11"/>
      <c r="AL40" s="127"/>
      <c r="AM40" s="132"/>
      <c r="AN40" s="55"/>
      <c r="AO40" s="55"/>
      <c r="AP40" s="55"/>
      <c r="AQ40" s="55"/>
      <c r="AR40" s="55"/>
      <c r="AS40" s="55"/>
      <c r="AT40" s="55"/>
    </row>
    <row r="41" spans="1:46" hidden="1" x14ac:dyDescent="0.25">
      <c r="A41" s="20" t="s">
        <v>8</v>
      </c>
      <c r="B41" s="13">
        <v>10</v>
      </c>
      <c r="C41" s="13">
        <v>310</v>
      </c>
      <c r="D41" s="13">
        <f t="shared" si="11"/>
        <v>31</v>
      </c>
      <c r="E41" s="14">
        <v>4</v>
      </c>
      <c r="F41" s="14">
        <v>105</v>
      </c>
      <c r="G41" s="14">
        <f t="shared" si="12"/>
        <v>26.25</v>
      </c>
      <c r="H41" s="14">
        <v>0</v>
      </c>
      <c r="I41" s="14">
        <v>0</v>
      </c>
      <c r="J41" s="14"/>
      <c r="K41" s="14">
        <v>0</v>
      </c>
      <c r="L41" s="14"/>
      <c r="M41" s="14">
        <v>0</v>
      </c>
      <c r="N41" s="14">
        <v>0</v>
      </c>
      <c r="O41" s="14">
        <v>0</v>
      </c>
      <c r="P41" s="14"/>
      <c r="Q41" s="14">
        <v>0</v>
      </c>
      <c r="R41" s="14"/>
      <c r="S41" s="14">
        <v>0</v>
      </c>
      <c r="T41" s="14"/>
      <c r="U41" s="14">
        <v>0</v>
      </c>
      <c r="V41" s="15"/>
      <c r="W41" s="14">
        <v>0</v>
      </c>
      <c r="X41" s="14"/>
      <c r="Y41" s="14">
        <v>0</v>
      </c>
      <c r="Z41" s="15"/>
      <c r="AA41" s="14">
        <v>0</v>
      </c>
      <c r="AB41" s="14"/>
      <c r="AC41" s="15"/>
      <c r="AD41" s="14">
        <v>0</v>
      </c>
      <c r="AE41" s="14"/>
      <c r="AF41" s="15"/>
      <c r="AG41" s="14">
        <v>0</v>
      </c>
      <c r="AH41" s="16">
        <v>0</v>
      </c>
      <c r="AI41" s="16">
        <v>0</v>
      </c>
      <c r="AJ41" s="17">
        <v>0</v>
      </c>
      <c r="AK41" s="11"/>
      <c r="AL41" s="127"/>
      <c r="AM41" s="132"/>
      <c r="AN41" s="55"/>
      <c r="AO41" s="55"/>
      <c r="AP41" s="55"/>
      <c r="AQ41" s="55"/>
      <c r="AR41" s="55"/>
      <c r="AS41" s="55"/>
      <c r="AT41" s="55"/>
    </row>
    <row r="42" spans="1:46" hidden="1" x14ac:dyDescent="0.25">
      <c r="A42" s="20" t="s">
        <v>57</v>
      </c>
      <c r="B42" s="13">
        <v>3</v>
      </c>
      <c r="C42" s="13">
        <v>2914</v>
      </c>
      <c r="D42" s="13">
        <f t="shared" si="11"/>
        <v>971.33333333333337</v>
      </c>
      <c r="E42" s="14">
        <v>0</v>
      </c>
      <c r="F42" s="14">
        <v>0</v>
      </c>
      <c r="G42" s="14">
        <f t="shared" si="12"/>
        <v>0</v>
      </c>
      <c r="H42" s="14">
        <v>0</v>
      </c>
      <c r="I42" s="14">
        <v>0</v>
      </c>
      <c r="J42" s="14"/>
      <c r="K42" s="14">
        <v>0</v>
      </c>
      <c r="L42" s="14"/>
      <c r="M42" s="14">
        <v>0</v>
      </c>
      <c r="N42" s="14">
        <v>0</v>
      </c>
      <c r="O42" s="14">
        <v>0</v>
      </c>
      <c r="P42" s="14"/>
      <c r="Q42" s="14">
        <v>0</v>
      </c>
      <c r="R42" s="14"/>
      <c r="S42" s="14">
        <v>0</v>
      </c>
      <c r="T42" s="14"/>
      <c r="U42" s="14">
        <v>0</v>
      </c>
      <c r="V42" s="15">
        <v>1250</v>
      </c>
      <c r="W42" s="14">
        <v>1250</v>
      </c>
      <c r="X42" s="14"/>
      <c r="Y42" s="14">
        <v>0</v>
      </c>
      <c r="Z42" s="15"/>
      <c r="AA42" s="14">
        <v>0</v>
      </c>
      <c r="AB42" s="14"/>
      <c r="AC42" s="15"/>
      <c r="AD42" s="14">
        <v>0</v>
      </c>
      <c r="AE42" s="14"/>
      <c r="AF42" s="15"/>
      <c r="AG42" s="14">
        <v>0</v>
      </c>
      <c r="AH42" s="16">
        <v>1</v>
      </c>
      <c r="AI42" s="16">
        <v>1250</v>
      </c>
      <c r="AJ42" s="17">
        <v>1250</v>
      </c>
      <c r="AK42" s="11"/>
      <c r="AL42" s="127"/>
      <c r="AM42" s="132"/>
      <c r="AN42" s="55"/>
      <c r="AO42" s="55"/>
      <c r="AP42" s="55"/>
      <c r="AQ42" s="55"/>
      <c r="AR42" s="55"/>
      <c r="AS42" s="55"/>
      <c r="AT42" s="55"/>
    </row>
    <row r="43" spans="1:46" hidden="1" x14ac:dyDescent="0.25">
      <c r="A43" s="20" t="s">
        <v>58</v>
      </c>
      <c r="B43" s="13">
        <v>8</v>
      </c>
      <c r="C43" s="13">
        <v>3920</v>
      </c>
      <c r="D43" s="13">
        <f t="shared" si="11"/>
        <v>490</v>
      </c>
      <c r="E43" s="14">
        <v>4</v>
      </c>
      <c r="F43" s="14">
        <v>1128</v>
      </c>
      <c r="G43" s="14">
        <f t="shared" si="12"/>
        <v>282</v>
      </c>
      <c r="H43" s="14">
        <v>1300</v>
      </c>
      <c r="I43" s="14">
        <v>325</v>
      </c>
      <c r="J43" s="14"/>
      <c r="K43" s="14">
        <v>0</v>
      </c>
      <c r="L43" s="14"/>
      <c r="M43" s="14">
        <v>0</v>
      </c>
      <c r="N43" s="14">
        <v>0</v>
      </c>
      <c r="O43" s="14">
        <v>0</v>
      </c>
      <c r="P43" s="14"/>
      <c r="Q43" s="14">
        <v>0</v>
      </c>
      <c r="R43" s="14"/>
      <c r="S43" s="14">
        <v>0</v>
      </c>
      <c r="T43" s="14"/>
      <c r="U43" s="14">
        <v>0</v>
      </c>
      <c r="V43" s="15"/>
      <c r="W43" s="14">
        <v>0</v>
      </c>
      <c r="X43" s="14"/>
      <c r="Y43" s="14">
        <v>0</v>
      </c>
      <c r="Z43" s="15">
        <v>2589</v>
      </c>
      <c r="AA43" s="14">
        <v>863</v>
      </c>
      <c r="AB43" s="14"/>
      <c r="AC43" s="15"/>
      <c r="AD43" s="14">
        <v>0</v>
      </c>
      <c r="AE43" s="14"/>
      <c r="AF43" s="15"/>
      <c r="AG43" s="14">
        <v>0</v>
      </c>
      <c r="AH43" s="16">
        <v>7</v>
      </c>
      <c r="AI43" s="16">
        <v>3889</v>
      </c>
      <c r="AJ43" s="17">
        <v>555.57142857142856</v>
      </c>
      <c r="AK43" s="11"/>
      <c r="AL43" s="127"/>
      <c r="AM43" s="132"/>
      <c r="AN43" s="55"/>
      <c r="AO43" s="55"/>
      <c r="AP43" s="55"/>
      <c r="AQ43" s="55"/>
      <c r="AR43" s="55"/>
      <c r="AS43" s="55"/>
      <c r="AT43" s="55"/>
    </row>
    <row r="44" spans="1:46" x14ac:dyDescent="0.25">
      <c r="A44" s="20" t="s">
        <v>59</v>
      </c>
      <c r="B44" s="13">
        <v>10</v>
      </c>
      <c r="C44" s="13">
        <v>8284</v>
      </c>
      <c r="D44" s="13">
        <f t="shared" si="11"/>
        <v>828.4</v>
      </c>
      <c r="E44" s="14">
        <v>3</v>
      </c>
      <c r="F44" s="14">
        <v>1135</v>
      </c>
      <c r="G44" s="14">
        <f t="shared" si="12"/>
        <v>378.33333333333331</v>
      </c>
      <c r="H44" s="14">
        <v>850</v>
      </c>
      <c r="I44" s="14">
        <v>425</v>
      </c>
      <c r="J44" s="14">
        <v>450</v>
      </c>
      <c r="K44" s="14">
        <v>450</v>
      </c>
      <c r="L44" s="14">
        <v>1900</v>
      </c>
      <c r="M44" s="14">
        <v>475</v>
      </c>
      <c r="N44" s="14">
        <v>0</v>
      </c>
      <c r="O44" s="14">
        <v>0</v>
      </c>
      <c r="P44" s="14"/>
      <c r="Q44" s="14">
        <v>0</v>
      </c>
      <c r="R44" s="14">
        <v>1734</v>
      </c>
      <c r="S44" s="14">
        <v>867</v>
      </c>
      <c r="T44" s="14">
        <v>2601</v>
      </c>
      <c r="U44" s="14">
        <v>867</v>
      </c>
      <c r="V44" s="15"/>
      <c r="W44" s="14">
        <v>0</v>
      </c>
      <c r="X44" s="14">
        <v>1734</v>
      </c>
      <c r="Y44" s="14">
        <v>867</v>
      </c>
      <c r="Z44" s="15">
        <v>813</v>
      </c>
      <c r="AA44" s="14">
        <v>813</v>
      </c>
      <c r="AB44" s="14"/>
      <c r="AC44" s="15"/>
      <c r="AD44" s="14">
        <v>0</v>
      </c>
      <c r="AE44" s="14"/>
      <c r="AF44" s="15"/>
      <c r="AG44" s="14">
        <v>0</v>
      </c>
      <c r="AH44" s="16">
        <v>15</v>
      </c>
      <c r="AI44" s="16">
        <v>10082</v>
      </c>
      <c r="AJ44" s="17">
        <v>672.13333333333333</v>
      </c>
      <c r="AK44" s="11"/>
      <c r="AL44" s="127">
        <f t="shared" si="2"/>
        <v>5.8823529411764701</v>
      </c>
      <c r="AM44" s="132">
        <f t="shared" si="3"/>
        <v>5.5555555555555554</v>
      </c>
      <c r="AN44" s="55"/>
      <c r="AO44" s="55"/>
      <c r="AP44" s="55"/>
      <c r="AQ44" s="55"/>
      <c r="AR44" s="55"/>
      <c r="AS44" s="55"/>
      <c r="AT44" s="55">
        <f t="shared" si="10"/>
        <v>-6.2283737024221448</v>
      </c>
    </row>
    <row r="45" spans="1:46" hidden="1" x14ac:dyDescent="0.25">
      <c r="A45" s="20" t="s">
        <v>60</v>
      </c>
      <c r="B45" s="13">
        <v>1</v>
      </c>
      <c r="C45" s="13">
        <v>1200</v>
      </c>
      <c r="D45" s="13">
        <f t="shared" si="11"/>
        <v>1200</v>
      </c>
      <c r="E45" s="14">
        <v>1</v>
      </c>
      <c r="F45" s="14">
        <v>1200</v>
      </c>
      <c r="G45" s="14">
        <f t="shared" si="12"/>
        <v>1200</v>
      </c>
      <c r="H45" s="14">
        <v>0</v>
      </c>
      <c r="I45" s="14">
        <v>0</v>
      </c>
      <c r="J45" s="14">
        <v>1090</v>
      </c>
      <c r="K45" s="14">
        <v>1090</v>
      </c>
      <c r="L45" s="14"/>
      <c r="M45" s="14">
        <v>0</v>
      </c>
      <c r="N45" s="14">
        <v>0</v>
      </c>
      <c r="O45" s="14">
        <v>0</v>
      </c>
      <c r="P45" s="14"/>
      <c r="Q45" s="14">
        <v>0</v>
      </c>
      <c r="R45" s="14"/>
      <c r="S45" s="14">
        <v>0</v>
      </c>
      <c r="T45" s="14"/>
      <c r="U45" s="14">
        <v>0</v>
      </c>
      <c r="V45" s="15"/>
      <c r="W45" s="14">
        <v>0</v>
      </c>
      <c r="X45" s="14"/>
      <c r="Y45" s="14">
        <v>0</v>
      </c>
      <c r="Z45" s="15"/>
      <c r="AA45" s="14">
        <v>0</v>
      </c>
      <c r="AB45" s="14"/>
      <c r="AC45" s="15"/>
      <c r="AD45" s="14">
        <v>0</v>
      </c>
      <c r="AE45" s="14"/>
      <c r="AF45" s="15"/>
      <c r="AG45" s="14">
        <v>0</v>
      </c>
      <c r="AH45" s="16">
        <v>1</v>
      </c>
      <c r="AI45" s="16">
        <v>1090</v>
      </c>
      <c r="AJ45" s="17">
        <v>1090</v>
      </c>
      <c r="AK45" s="11"/>
      <c r="AL45" s="127"/>
      <c r="AM45" s="132"/>
      <c r="AN45" s="55"/>
      <c r="AO45" s="55"/>
      <c r="AP45" s="55"/>
      <c r="AQ45" s="55"/>
      <c r="AR45" s="55"/>
      <c r="AS45" s="55"/>
      <c r="AT45" s="55"/>
    </row>
    <row r="46" spans="1:46" hidden="1" x14ac:dyDescent="0.25">
      <c r="A46" s="20" t="s">
        <v>61</v>
      </c>
      <c r="B46" s="13">
        <v>7</v>
      </c>
      <c r="C46" s="13">
        <v>4290</v>
      </c>
      <c r="D46" s="13">
        <f t="shared" si="11"/>
        <v>612.85714285714289</v>
      </c>
      <c r="E46" s="14">
        <v>3</v>
      </c>
      <c r="F46" s="14">
        <v>1650</v>
      </c>
      <c r="G46" s="14">
        <f t="shared" si="12"/>
        <v>550</v>
      </c>
      <c r="H46" s="14">
        <v>0</v>
      </c>
      <c r="I46" s="14">
        <v>0</v>
      </c>
      <c r="J46" s="14"/>
      <c r="K46" s="14">
        <v>0</v>
      </c>
      <c r="L46" s="14"/>
      <c r="M46" s="14">
        <v>0</v>
      </c>
      <c r="N46" s="14">
        <v>0</v>
      </c>
      <c r="O46" s="14">
        <v>0</v>
      </c>
      <c r="P46" s="14"/>
      <c r="Q46" s="14">
        <v>0</v>
      </c>
      <c r="R46" s="14"/>
      <c r="S46" s="14">
        <v>0</v>
      </c>
      <c r="T46" s="14">
        <v>475</v>
      </c>
      <c r="U46" s="14">
        <v>475</v>
      </c>
      <c r="V46" s="15"/>
      <c r="W46" s="14">
        <v>0</v>
      </c>
      <c r="X46" s="14">
        <v>1038</v>
      </c>
      <c r="Y46" s="14">
        <v>519</v>
      </c>
      <c r="Z46" s="15"/>
      <c r="AA46" s="14">
        <v>0</v>
      </c>
      <c r="AB46" s="14"/>
      <c r="AC46" s="15"/>
      <c r="AD46" s="14">
        <v>0</v>
      </c>
      <c r="AE46" s="14"/>
      <c r="AF46" s="15"/>
      <c r="AG46" s="14">
        <v>0</v>
      </c>
      <c r="AH46" s="16">
        <v>3</v>
      </c>
      <c r="AI46" s="16">
        <v>1513</v>
      </c>
      <c r="AJ46" s="17">
        <v>504.33333333333331</v>
      </c>
      <c r="AK46" s="11"/>
      <c r="AL46" s="127"/>
      <c r="AM46" s="132"/>
      <c r="AN46" s="55"/>
      <c r="AO46" s="55"/>
      <c r="AP46" s="55"/>
      <c r="AQ46" s="55"/>
      <c r="AR46" s="55"/>
      <c r="AS46" s="55"/>
      <c r="AT46" s="55"/>
    </row>
    <row r="47" spans="1:46" hidden="1" x14ac:dyDescent="0.25">
      <c r="A47" s="20" t="s">
        <v>62</v>
      </c>
      <c r="B47" s="13">
        <v>3</v>
      </c>
      <c r="C47" s="13">
        <v>1950</v>
      </c>
      <c r="D47" s="13">
        <f t="shared" si="11"/>
        <v>650</v>
      </c>
      <c r="E47" s="14">
        <v>0</v>
      </c>
      <c r="F47" s="14">
        <v>0</v>
      </c>
      <c r="G47" s="14">
        <f t="shared" si="12"/>
        <v>0</v>
      </c>
      <c r="H47" s="14">
        <v>0</v>
      </c>
      <c r="I47" s="14">
        <v>0</v>
      </c>
      <c r="J47" s="14"/>
      <c r="K47" s="14">
        <v>0</v>
      </c>
      <c r="L47" s="14">
        <v>325</v>
      </c>
      <c r="M47" s="14">
        <v>325</v>
      </c>
      <c r="N47" s="14">
        <v>0</v>
      </c>
      <c r="O47" s="14">
        <v>0</v>
      </c>
      <c r="P47" s="14"/>
      <c r="Q47" s="14">
        <v>0</v>
      </c>
      <c r="R47" s="14"/>
      <c r="S47" s="14">
        <v>0</v>
      </c>
      <c r="T47" s="14"/>
      <c r="U47" s="14">
        <v>0</v>
      </c>
      <c r="V47" s="15"/>
      <c r="W47" s="14">
        <v>0</v>
      </c>
      <c r="X47" s="14"/>
      <c r="Y47" s="14">
        <v>0</v>
      </c>
      <c r="Z47" s="15"/>
      <c r="AA47" s="14">
        <v>0</v>
      </c>
      <c r="AB47" s="14"/>
      <c r="AC47" s="15"/>
      <c r="AD47" s="14">
        <v>0</v>
      </c>
      <c r="AE47" s="14"/>
      <c r="AF47" s="15"/>
      <c r="AG47" s="14">
        <v>0</v>
      </c>
      <c r="AH47" s="16">
        <v>1</v>
      </c>
      <c r="AI47" s="16">
        <v>325</v>
      </c>
      <c r="AJ47" s="17">
        <v>325</v>
      </c>
      <c r="AK47" s="11"/>
      <c r="AL47" s="127"/>
      <c r="AM47" s="132"/>
      <c r="AN47" s="55"/>
      <c r="AO47" s="55"/>
      <c r="AP47" s="55"/>
      <c r="AQ47" s="55"/>
      <c r="AR47" s="55"/>
      <c r="AS47" s="55"/>
      <c r="AT47" s="55"/>
    </row>
    <row r="48" spans="1:46" hidden="1" x14ac:dyDescent="0.25">
      <c r="A48" s="20" t="s">
        <v>63</v>
      </c>
      <c r="B48" s="13">
        <v>4</v>
      </c>
      <c r="C48" s="13">
        <v>4875</v>
      </c>
      <c r="D48" s="13">
        <f t="shared" si="11"/>
        <v>1218.75</v>
      </c>
      <c r="E48" s="14">
        <v>3</v>
      </c>
      <c r="F48" s="14">
        <v>3675</v>
      </c>
      <c r="G48" s="14">
        <f t="shared" si="12"/>
        <v>1225</v>
      </c>
      <c r="H48" s="14">
        <v>1175</v>
      </c>
      <c r="I48" s="14">
        <v>1175</v>
      </c>
      <c r="J48" s="14">
        <v>1700</v>
      </c>
      <c r="K48" s="14">
        <v>850</v>
      </c>
      <c r="L48" s="14"/>
      <c r="M48" s="14">
        <v>0</v>
      </c>
      <c r="N48" s="14">
        <v>0</v>
      </c>
      <c r="O48" s="14">
        <v>0</v>
      </c>
      <c r="P48" s="14">
        <v>1550</v>
      </c>
      <c r="Q48" s="14">
        <v>1550</v>
      </c>
      <c r="R48" s="14"/>
      <c r="S48" s="14">
        <v>0</v>
      </c>
      <c r="T48" s="14">
        <v>1500</v>
      </c>
      <c r="U48" s="14">
        <v>1500</v>
      </c>
      <c r="V48" s="15"/>
      <c r="W48" s="14">
        <v>0</v>
      </c>
      <c r="X48" s="14"/>
      <c r="Y48" s="14">
        <v>0</v>
      </c>
      <c r="Z48" s="15"/>
      <c r="AA48" s="14">
        <v>0</v>
      </c>
      <c r="AB48" s="14"/>
      <c r="AC48" s="15"/>
      <c r="AD48" s="14">
        <v>0</v>
      </c>
      <c r="AE48" s="14"/>
      <c r="AF48" s="15"/>
      <c r="AG48" s="14">
        <v>0</v>
      </c>
      <c r="AH48" s="16">
        <v>5</v>
      </c>
      <c r="AI48" s="16">
        <v>5925</v>
      </c>
      <c r="AJ48" s="17">
        <v>1185</v>
      </c>
      <c r="AK48" s="11"/>
      <c r="AL48" s="127">
        <f t="shared" si="2"/>
        <v>-27.659574468085108</v>
      </c>
      <c r="AM48" s="132"/>
      <c r="AN48" s="55"/>
      <c r="AO48" s="55"/>
      <c r="AP48" s="55"/>
      <c r="AQ48" s="55"/>
      <c r="AR48" s="55"/>
      <c r="AS48" s="55"/>
      <c r="AT48" s="55"/>
    </row>
    <row r="49" spans="1:46" hidden="1" x14ac:dyDescent="0.25">
      <c r="A49" s="20" t="s">
        <v>64</v>
      </c>
      <c r="B49" s="13">
        <v>0</v>
      </c>
      <c r="C49" s="13">
        <v>0</v>
      </c>
      <c r="D49" s="13">
        <f t="shared" si="11"/>
        <v>0</v>
      </c>
      <c r="E49" s="14">
        <v>0</v>
      </c>
      <c r="F49" s="14">
        <v>0</v>
      </c>
      <c r="G49" s="14">
        <f t="shared" si="12"/>
        <v>0</v>
      </c>
      <c r="H49" s="14">
        <v>0</v>
      </c>
      <c r="I49" s="14">
        <v>0</v>
      </c>
      <c r="J49" s="14">
        <v>900</v>
      </c>
      <c r="K49" s="14">
        <v>300</v>
      </c>
      <c r="L49" s="14"/>
      <c r="M49" s="14">
        <v>0</v>
      </c>
      <c r="N49" s="14">
        <v>0</v>
      </c>
      <c r="O49" s="14">
        <v>0</v>
      </c>
      <c r="P49" s="14">
        <v>1200</v>
      </c>
      <c r="Q49" s="14">
        <v>300</v>
      </c>
      <c r="R49" s="14">
        <v>900</v>
      </c>
      <c r="S49" s="14">
        <v>300</v>
      </c>
      <c r="T49" s="14"/>
      <c r="U49" s="14">
        <v>0</v>
      </c>
      <c r="V49" s="15">
        <v>2700</v>
      </c>
      <c r="W49" s="14">
        <v>225</v>
      </c>
      <c r="X49" s="14"/>
      <c r="Y49" s="14">
        <v>0</v>
      </c>
      <c r="Z49" s="15">
        <v>2750</v>
      </c>
      <c r="AA49" s="14">
        <v>275</v>
      </c>
      <c r="AB49" s="14"/>
      <c r="AC49" s="15"/>
      <c r="AD49" s="14">
        <v>0</v>
      </c>
      <c r="AE49" s="14"/>
      <c r="AF49" s="15"/>
      <c r="AG49" s="14">
        <v>0</v>
      </c>
      <c r="AH49" s="16">
        <v>32</v>
      </c>
      <c r="AI49" s="16">
        <v>8450</v>
      </c>
      <c r="AJ49" s="17">
        <v>264.0625</v>
      </c>
      <c r="AK49" s="11"/>
      <c r="AL49" s="128"/>
      <c r="AM49" s="132"/>
      <c r="AN49" s="55"/>
      <c r="AO49" s="55"/>
      <c r="AP49" s="55"/>
      <c r="AQ49" s="55"/>
      <c r="AR49" s="55"/>
      <c r="AS49" s="55"/>
      <c r="AT49" s="55"/>
    </row>
    <row r="50" spans="1:46" hidden="1" x14ac:dyDescent="0.25">
      <c r="A50" s="20" t="s">
        <v>65</v>
      </c>
      <c r="B50" s="13">
        <v>0</v>
      </c>
      <c r="C50" s="13">
        <v>0</v>
      </c>
      <c r="D50" s="13">
        <f t="shared" si="11"/>
        <v>0</v>
      </c>
      <c r="E50" s="14">
        <v>0</v>
      </c>
      <c r="F50" s="14">
        <v>0</v>
      </c>
      <c r="G50" s="14">
        <f t="shared" si="12"/>
        <v>0</v>
      </c>
      <c r="H50" s="14">
        <v>0</v>
      </c>
      <c r="I50" s="14">
        <v>0</v>
      </c>
      <c r="J50" s="14">
        <v>160</v>
      </c>
      <c r="K50" s="14">
        <v>160</v>
      </c>
      <c r="L50" s="14"/>
      <c r="M50" s="14">
        <v>0</v>
      </c>
      <c r="N50" s="14">
        <v>0</v>
      </c>
      <c r="O50" s="14">
        <v>0</v>
      </c>
      <c r="P50" s="14"/>
      <c r="Q50" s="14">
        <v>0</v>
      </c>
      <c r="R50" s="14"/>
      <c r="S50" s="14">
        <v>0</v>
      </c>
      <c r="T50" s="14"/>
      <c r="U50" s="14">
        <v>0</v>
      </c>
      <c r="V50" s="15">
        <v>40</v>
      </c>
      <c r="W50" s="14">
        <v>40</v>
      </c>
      <c r="X50" s="14"/>
      <c r="Y50" s="14">
        <v>0</v>
      </c>
      <c r="Z50" s="15"/>
      <c r="AA50" s="14">
        <v>0</v>
      </c>
      <c r="AB50" s="14"/>
      <c r="AC50" s="15"/>
      <c r="AD50" s="14">
        <v>0</v>
      </c>
      <c r="AE50" s="14"/>
      <c r="AF50" s="15"/>
      <c r="AG50" s="14">
        <v>0</v>
      </c>
      <c r="AH50" s="16">
        <v>2</v>
      </c>
      <c r="AI50" s="16">
        <v>200</v>
      </c>
      <c r="AJ50" s="17">
        <v>100</v>
      </c>
      <c r="AK50" s="11"/>
      <c r="AL50" s="128"/>
      <c r="AM50" s="132"/>
      <c r="AN50" s="55"/>
      <c r="AO50" s="55"/>
      <c r="AP50" s="55"/>
      <c r="AQ50" s="55"/>
      <c r="AR50" s="55"/>
      <c r="AS50" s="55"/>
      <c r="AT50" s="55"/>
    </row>
    <row r="51" spans="1:46" hidden="1" x14ac:dyDescent="0.25">
      <c r="A51" s="20" t="s">
        <v>66</v>
      </c>
      <c r="B51" s="13">
        <v>0</v>
      </c>
      <c r="C51" s="13">
        <v>0</v>
      </c>
      <c r="D51" s="13">
        <f t="shared" si="11"/>
        <v>0</v>
      </c>
      <c r="E51" s="14">
        <v>0</v>
      </c>
      <c r="F51" s="14">
        <v>0</v>
      </c>
      <c r="G51" s="14">
        <f t="shared" si="12"/>
        <v>0</v>
      </c>
      <c r="H51" s="14">
        <v>0</v>
      </c>
      <c r="I51" s="14">
        <v>0</v>
      </c>
      <c r="J51" s="14"/>
      <c r="K51" s="14">
        <v>0</v>
      </c>
      <c r="L51" s="14"/>
      <c r="M51" s="14">
        <v>0</v>
      </c>
      <c r="N51" s="14">
        <v>0</v>
      </c>
      <c r="O51" s="14">
        <v>0</v>
      </c>
      <c r="P51" s="14"/>
      <c r="Q51" s="14">
        <v>0</v>
      </c>
      <c r="R51" s="14"/>
      <c r="S51" s="14">
        <v>0</v>
      </c>
      <c r="T51" s="14"/>
      <c r="U51" s="14">
        <v>0</v>
      </c>
      <c r="V51" s="15"/>
      <c r="W51" s="14">
        <v>0</v>
      </c>
      <c r="X51" s="14"/>
      <c r="Y51" s="14">
        <v>0</v>
      </c>
      <c r="Z51" s="15"/>
      <c r="AA51" s="14">
        <v>0</v>
      </c>
      <c r="AB51" s="14"/>
      <c r="AC51" s="15"/>
      <c r="AD51" s="14">
        <v>0</v>
      </c>
      <c r="AE51" s="14"/>
      <c r="AF51" s="15"/>
      <c r="AG51" s="14">
        <v>0</v>
      </c>
      <c r="AH51" s="16">
        <v>0</v>
      </c>
      <c r="AI51" s="16">
        <v>0</v>
      </c>
      <c r="AJ51" s="17">
        <v>0</v>
      </c>
      <c r="AK51" s="11"/>
      <c r="AL51" s="128"/>
      <c r="AM51" s="132"/>
      <c r="AN51" s="55"/>
      <c r="AO51" s="55"/>
      <c r="AP51" s="55"/>
      <c r="AQ51" s="55"/>
      <c r="AR51" s="55"/>
      <c r="AS51" s="55"/>
      <c r="AT51" s="55"/>
    </row>
    <row r="52" spans="1:46" hidden="1" x14ac:dyDescent="0.25">
      <c r="A52" s="20" t="s">
        <v>67</v>
      </c>
      <c r="B52" s="13">
        <v>2</v>
      </c>
      <c r="C52" s="13">
        <v>3610</v>
      </c>
      <c r="D52" s="13">
        <f t="shared" si="11"/>
        <v>1805</v>
      </c>
      <c r="E52" s="14">
        <v>0</v>
      </c>
      <c r="F52" s="14">
        <v>0</v>
      </c>
      <c r="G52" s="14">
        <f t="shared" si="12"/>
        <v>0</v>
      </c>
      <c r="H52" s="14">
        <v>0</v>
      </c>
      <c r="I52" s="14">
        <v>0</v>
      </c>
      <c r="J52" s="14"/>
      <c r="K52" s="14">
        <v>0</v>
      </c>
      <c r="L52" s="14"/>
      <c r="M52" s="14">
        <v>0</v>
      </c>
      <c r="N52" s="14">
        <v>0</v>
      </c>
      <c r="O52" s="14">
        <v>0</v>
      </c>
      <c r="P52" s="14"/>
      <c r="Q52" s="14">
        <v>0</v>
      </c>
      <c r="R52" s="14">
        <v>1050</v>
      </c>
      <c r="S52" s="14">
        <v>1050</v>
      </c>
      <c r="T52" s="14"/>
      <c r="U52" s="14">
        <v>0</v>
      </c>
      <c r="V52" s="15"/>
      <c r="W52" s="14">
        <v>0</v>
      </c>
      <c r="X52" s="14"/>
      <c r="Y52" s="14">
        <v>0</v>
      </c>
      <c r="Z52" s="15"/>
      <c r="AA52" s="14">
        <v>0</v>
      </c>
      <c r="AB52" s="14"/>
      <c r="AC52" s="15"/>
      <c r="AD52" s="14">
        <v>0</v>
      </c>
      <c r="AE52" s="14"/>
      <c r="AF52" s="15"/>
      <c r="AG52" s="14">
        <v>0</v>
      </c>
      <c r="AH52" s="16">
        <v>1</v>
      </c>
      <c r="AI52" s="16">
        <v>1050</v>
      </c>
      <c r="AJ52" s="17">
        <v>1050</v>
      </c>
      <c r="AK52" s="11"/>
      <c r="AL52" s="128"/>
      <c r="AM52" s="132"/>
      <c r="AN52" s="55"/>
      <c r="AO52" s="55"/>
      <c r="AP52" s="55"/>
      <c r="AQ52" s="55"/>
      <c r="AR52" s="55"/>
      <c r="AS52" s="55"/>
      <c r="AT52" s="55"/>
    </row>
    <row r="53" spans="1:46" x14ac:dyDescent="0.25">
      <c r="A53" s="20" t="s">
        <v>68</v>
      </c>
      <c r="B53" s="13">
        <v>142</v>
      </c>
      <c r="C53" s="13">
        <v>69867</v>
      </c>
      <c r="D53" s="13">
        <f t="shared" si="11"/>
        <v>492.02112676056339</v>
      </c>
      <c r="E53" s="14">
        <v>28</v>
      </c>
      <c r="F53" s="14">
        <v>11265</v>
      </c>
      <c r="G53" s="14">
        <f t="shared" si="12"/>
        <v>402.32142857142856</v>
      </c>
      <c r="H53" s="14">
        <v>1350</v>
      </c>
      <c r="I53" s="14">
        <v>450</v>
      </c>
      <c r="J53" s="14">
        <v>900</v>
      </c>
      <c r="K53" s="14">
        <v>450</v>
      </c>
      <c r="L53" s="14">
        <v>4241</v>
      </c>
      <c r="M53" s="14">
        <v>424.1</v>
      </c>
      <c r="N53" s="14">
        <v>1965</v>
      </c>
      <c r="O53" s="14">
        <v>393</v>
      </c>
      <c r="P53" s="14">
        <v>1664</v>
      </c>
      <c r="Q53" s="14">
        <v>416</v>
      </c>
      <c r="R53" s="14">
        <v>5757</v>
      </c>
      <c r="S53" s="14">
        <v>411.21428571428572</v>
      </c>
      <c r="T53" s="14">
        <v>2475</v>
      </c>
      <c r="U53" s="14">
        <v>412.5</v>
      </c>
      <c r="V53" s="15">
        <v>1389</v>
      </c>
      <c r="W53" s="14">
        <v>463</v>
      </c>
      <c r="X53" s="14">
        <v>463</v>
      </c>
      <c r="Y53" s="14">
        <v>463</v>
      </c>
      <c r="Z53" s="15">
        <v>8848</v>
      </c>
      <c r="AA53" s="14">
        <v>553</v>
      </c>
      <c r="AB53" s="14"/>
      <c r="AC53" s="15"/>
      <c r="AD53" s="14">
        <v>0</v>
      </c>
      <c r="AE53" s="14"/>
      <c r="AF53" s="15"/>
      <c r="AG53" s="14">
        <v>0</v>
      </c>
      <c r="AH53" s="16">
        <v>64</v>
      </c>
      <c r="AI53" s="16">
        <v>29052</v>
      </c>
      <c r="AJ53" s="17">
        <v>453.9375</v>
      </c>
      <c r="AK53" s="11"/>
      <c r="AL53" s="128"/>
      <c r="AM53" s="132">
        <f t="shared" si="3"/>
        <v>-5.7555555555555502</v>
      </c>
      <c r="AN53" s="55">
        <f t="shared" si="4"/>
        <v>-7.3331761377033775</v>
      </c>
      <c r="AO53" s="55">
        <f t="shared" si="5"/>
        <v>5.8524173027989823</v>
      </c>
      <c r="AP53" s="55">
        <f t="shared" si="6"/>
        <v>-1.1504120879120858</v>
      </c>
      <c r="AQ53" s="55">
        <f t="shared" si="7"/>
        <v>0.31266284523188959</v>
      </c>
      <c r="AR53" s="55">
        <f t="shared" si="8"/>
        <v>12.242424242424242</v>
      </c>
      <c r="AS53" s="55"/>
      <c r="AT53" s="55">
        <f t="shared" si="10"/>
        <v>19.438444924406049</v>
      </c>
    </row>
    <row r="54" spans="1:46" hidden="1" x14ac:dyDescent="0.25">
      <c r="A54" s="20" t="s">
        <v>13</v>
      </c>
      <c r="B54" s="13">
        <v>0</v>
      </c>
      <c r="C54" s="13">
        <v>0</v>
      </c>
      <c r="D54" s="13">
        <f t="shared" si="11"/>
        <v>0</v>
      </c>
      <c r="E54" s="14">
        <v>0</v>
      </c>
      <c r="F54" s="14">
        <v>0</v>
      </c>
      <c r="G54" s="14">
        <f t="shared" si="12"/>
        <v>0</v>
      </c>
      <c r="H54" s="14">
        <v>0</v>
      </c>
      <c r="I54" s="14">
        <v>0</v>
      </c>
      <c r="J54" s="14"/>
      <c r="K54" s="14">
        <v>0</v>
      </c>
      <c r="L54" s="14"/>
      <c r="M54" s="14">
        <v>0</v>
      </c>
      <c r="N54" s="14">
        <v>0</v>
      </c>
      <c r="O54" s="14">
        <v>0</v>
      </c>
      <c r="P54" s="14"/>
      <c r="Q54" s="14">
        <v>0</v>
      </c>
      <c r="R54" s="14"/>
      <c r="S54" s="14">
        <v>0</v>
      </c>
      <c r="T54" s="14"/>
      <c r="U54" s="14">
        <v>0</v>
      </c>
      <c r="V54" s="15"/>
      <c r="W54" s="14">
        <v>0</v>
      </c>
      <c r="X54" s="14"/>
      <c r="Y54" s="14">
        <v>0</v>
      </c>
      <c r="Z54" s="15"/>
      <c r="AA54" s="14">
        <v>0</v>
      </c>
      <c r="AB54" s="14"/>
      <c r="AC54" s="15"/>
      <c r="AD54" s="14">
        <v>0</v>
      </c>
      <c r="AE54" s="14"/>
      <c r="AF54" s="15"/>
      <c r="AG54" s="14">
        <v>0</v>
      </c>
      <c r="AH54" s="16">
        <v>0</v>
      </c>
      <c r="AI54" s="16">
        <v>0</v>
      </c>
      <c r="AJ54" s="17">
        <v>0</v>
      </c>
      <c r="AK54" s="11"/>
      <c r="AL54" s="128"/>
      <c r="AM54" s="132"/>
      <c r="AN54" s="55"/>
      <c r="AO54" s="55"/>
      <c r="AP54" s="55"/>
      <c r="AQ54" s="55"/>
      <c r="AR54" s="55"/>
      <c r="AS54" s="55"/>
      <c r="AT54" s="55"/>
    </row>
    <row r="55" spans="1:46" hidden="1" x14ac:dyDescent="0.25">
      <c r="A55" s="20" t="s">
        <v>69</v>
      </c>
      <c r="B55" s="13">
        <v>1</v>
      </c>
      <c r="C55" s="13">
        <v>650</v>
      </c>
      <c r="D55" s="13">
        <f t="shared" si="11"/>
        <v>650</v>
      </c>
      <c r="E55" s="14">
        <v>0</v>
      </c>
      <c r="F55" s="14">
        <v>0</v>
      </c>
      <c r="G55" s="14">
        <f t="shared" si="12"/>
        <v>0</v>
      </c>
      <c r="H55" s="14">
        <v>0</v>
      </c>
      <c r="I55" s="14">
        <v>0</v>
      </c>
      <c r="J55" s="14"/>
      <c r="K55" s="14">
        <v>0</v>
      </c>
      <c r="L55" s="14"/>
      <c r="M55" s="14">
        <v>0</v>
      </c>
      <c r="N55" s="14">
        <v>0</v>
      </c>
      <c r="O55" s="14">
        <v>0</v>
      </c>
      <c r="P55" s="14"/>
      <c r="Q55" s="14">
        <v>0</v>
      </c>
      <c r="R55" s="14"/>
      <c r="S55" s="14">
        <v>0</v>
      </c>
      <c r="T55" s="14"/>
      <c r="U55" s="14">
        <v>0</v>
      </c>
      <c r="V55" s="15">
        <v>750</v>
      </c>
      <c r="W55" s="14">
        <v>750</v>
      </c>
      <c r="X55" s="14"/>
      <c r="Y55" s="14">
        <v>0</v>
      </c>
      <c r="Z55" s="15"/>
      <c r="AA55" s="14">
        <v>0</v>
      </c>
      <c r="AB55" s="14"/>
      <c r="AC55" s="15"/>
      <c r="AD55" s="14">
        <v>0</v>
      </c>
      <c r="AE55" s="14"/>
      <c r="AF55" s="15"/>
      <c r="AG55" s="14">
        <v>0</v>
      </c>
      <c r="AH55" s="16">
        <v>1</v>
      </c>
      <c r="AI55" s="16">
        <v>750</v>
      </c>
      <c r="AJ55" s="17">
        <v>750</v>
      </c>
      <c r="AK55" s="11"/>
      <c r="AL55" s="128"/>
      <c r="AM55" s="132"/>
      <c r="AN55" s="55"/>
      <c r="AO55" s="55"/>
      <c r="AP55" s="55"/>
      <c r="AQ55" s="55"/>
      <c r="AR55" s="55"/>
      <c r="AS55" s="55"/>
      <c r="AT55" s="55"/>
    </row>
    <row r="56" spans="1:46" hidden="1" x14ac:dyDescent="0.25">
      <c r="A56" s="20" t="s">
        <v>70</v>
      </c>
      <c r="B56" s="13">
        <v>2</v>
      </c>
      <c r="C56" s="13">
        <v>2025</v>
      </c>
      <c r="D56" s="13">
        <f t="shared" si="11"/>
        <v>1012.5</v>
      </c>
      <c r="E56" s="14">
        <v>0</v>
      </c>
      <c r="F56" s="14">
        <v>0</v>
      </c>
      <c r="G56" s="14">
        <f t="shared" si="12"/>
        <v>0</v>
      </c>
      <c r="H56" s="14">
        <v>830</v>
      </c>
      <c r="I56" s="14">
        <v>830</v>
      </c>
      <c r="J56" s="14"/>
      <c r="K56" s="14">
        <v>0</v>
      </c>
      <c r="L56" s="14"/>
      <c r="M56" s="14">
        <v>0</v>
      </c>
      <c r="N56" s="14">
        <v>0</v>
      </c>
      <c r="O56" s="14">
        <v>0</v>
      </c>
      <c r="P56" s="14"/>
      <c r="Q56" s="14">
        <v>0</v>
      </c>
      <c r="R56" s="14">
        <v>950</v>
      </c>
      <c r="S56" s="14">
        <v>950</v>
      </c>
      <c r="T56" s="14"/>
      <c r="U56" s="14">
        <v>0</v>
      </c>
      <c r="V56" s="15"/>
      <c r="W56" s="14">
        <v>0</v>
      </c>
      <c r="X56" s="14"/>
      <c r="Y56" s="14">
        <v>0</v>
      </c>
      <c r="Z56" s="15"/>
      <c r="AA56" s="14">
        <v>0</v>
      </c>
      <c r="AB56" s="14"/>
      <c r="AC56" s="15"/>
      <c r="AD56" s="14">
        <v>0</v>
      </c>
      <c r="AE56" s="14"/>
      <c r="AF56" s="15"/>
      <c r="AG56" s="14">
        <v>0</v>
      </c>
      <c r="AH56" s="16">
        <v>2</v>
      </c>
      <c r="AI56" s="16">
        <v>1780</v>
      </c>
      <c r="AJ56" s="17">
        <v>890</v>
      </c>
      <c r="AK56" s="11"/>
      <c r="AL56" s="128"/>
      <c r="AM56" s="132"/>
      <c r="AN56" s="55"/>
      <c r="AO56" s="55"/>
      <c r="AP56" s="55"/>
      <c r="AQ56" s="55"/>
      <c r="AR56" s="55"/>
      <c r="AS56" s="55"/>
      <c r="AT56" s="55"/>
    </row>
    <row r="57" spans="1:46" hidden="1" x14ac:dyDescent="0.25">
      <c r="A57" s="20" t="s">
        <v>71</v>
      </c>
      <c r="B57" s="13">
        <v>13</v>
      </c>
      <c r="C57" s="13">
        <v>6520</v>
      </c>
      <c r="D57" s="13">
        <f t="shared" si="11"/>
        <v>501.53846153846155</v>
      </c>
      <c r="E57" s="14">
        <v>4</v>
      </c>
      <c r="F57" s="14">
        <v>1740</v>
      </c>
      <c r="G57" s="14">
        <f t="shared" si="12"/>
        <v>435</v>
      </c>
      <c r="H57" s="14">
        <v>485</v>
      </c>
      <c r="I57" s="14">
        <v>485</v>
      </c>
      <c r="J57" s="14"/>
      <c r="K57" s="14">
        <v>0</v>
      </c>
      <c r="L57" s="14">
        <v>350</v>
      </c>
      <c r="M57" s="14">
        <v>350</v>
      </c>
      <c r="N57" s="14">
        <v>538</v>
      </c>
      <c r="O57" s="14">
        <v>269</v>
      </c>
      <c r="P57" s="14">
        <v>825</v>
      </c>
      <c r="Q57" s="14">
        <v>825</v>
      </c>
      <c r="R57" s="14"/>
      <c r="S57" s="14">
        <v>0</v>
      </c>
      <c r="T57" s="14"/>
      <c r="U57" s="14">
        <v>0</v>
      </c>
      <c r="V57" s="15"/>
      <c r="W57" s="14">
        <v>0</v>
      </c>
      <c r="X57" s="14"/>
      <c r="Y57" s="14">
        <v>0</v>
      </c>
      <c r="Z57" s="15">
        <v>750</v>
      </c>
      <c r="AA57" s="14">
        <v>750</v>
      </c>
      <c r="AB57" s="14"/>
      <c r="AC57" s="15"/>
      <c r="AD57" s="14">
        <v>0</v>
      </c>
      <c r="AE57" s="14"/>
      <c r="AF57" s="15"/>
      <c r="AG57" s="14">
        <v>0</v>
      </c>
      <c r="AH57" s="16">
        <v>6</v>
      </c>
      <c r="AI57" s="16">
        <v>2948</v>
      </c>
      <c r="AJ57" s="17">
        <v>491.33333333333331</v>
      </c>
      <c r="AK57" s="11"/>
      <c r="AL57" s="128"/>
      <c r="AM57" s="132"/>
      <c r="AN57" s="55">
        <f t="shared" si="4"/>
        <v>-23.142857142857142</v>
      </c>
      <c r="AO57" s="55"/>
      <c r="AP57" s="55"/>
      <c r="AQ57" s="55"/>
      <c r="AR57" s="55"/>
      <c r="AS57" s="55"/>
      <c r="AT57" s="55"/>
    </row>
    <row r="58" spans="1:46" hidden="1" x14ac:dyDescent="0.25">
      <c r="A58" s="20" t="s">
        <v>72</v>
      </c>
      <c r="B58" s="13">
        <v>1</v>
      </c>
      <c r="C58" s="13">
        <v>30</v>
      </c>
      <c r="D58" s="13">
        <f t="shared" si="11"/>
        <v>30</v>
      </c>
      <c r="E58" s="14">
        <v>1</v>
      </c>
      <c r="F58" s="14">
        <v>30</v>
      </c>
      <c r="G58" s="14">
        <f t="shared" si="12"/>
        <v>30</v>
      </c>
      <c r="H58" s="14">
        <v>0</v>
      </c>
      <c r="I58" s="14">
        <v>0</v>
      </c>
      <c r="J58" s="14"/>
      <c r="K58" s="14">
        <v>0</v>
      </c>
      <c r="L58" s="14"/>
      <c r="M58" s="14">
        <v>0</v>
      </c>
      <c r="N58" s="14">
        <v>35</v>
      </c>
      <c r="O58" s="14">
        <v>35</v>
      </c>
      <c r="P58" s="14">
        <v>45</v>
      </c>
      <c r="Q58" s="14">
        <v>45</v>
      </c>
      <c r="R58" s="14"/>
      <c r="S58" s="14">
        <v>0</v>
      </c>
      <c r="T58" s="14"/>
      <c r="U58" s="14">
        <v>0</v>
      </c>
      <c r="V58" s="15"/>
      <c r="W58" s="14">
        <v>0</v>
      </c>
      <c r="X58" s="14"/>
      <c r="Y58" s="14">
        <v>0</v>
      </c>
      <c r="Z58" s="15"/>
      <c r="AA58" s="14">
        <v>0</v>
      </c>
      <c r="AB58" s="14"/>
      <c r="AC58" s="15"/>
      <c r="AD58" s="14">
        <v>0</v>
      </c>
      <c r="AE58" s="14"/>
      <c r="AF58" s="15"/>
      <c r="AG58" s="14">
        <v>0</v>
      </c>
      <c r="AH58" s="16">
        <v>2</v>
      </c>
      <c r="AI58" s="16">
        <v>80</v>
      </c>
      <c r="AJ58" s="17">
        <v>40</v>
      </c>
      <c r="AK58" s="11"/>
      <c r="AL58" s="128"/>
      <c r="AM58" s="132"/>
      <c r="AN58" s="55"/>
      <c r="AO58" s="55">
        <f t="shared" si="5"/>
        <v>28.571428571428569</v>
      </c>
      <c r="AP58" s="55"/>
      <c r="AQ58" s="55"/>
      <c r="AR58" s="55"/>
      <c r="AS58" s="55"/>
      <c r="AT58" s="55"/>
    </row>
    <row r="59" spans="1:46" hidden="1" x14ac:dyDescent="0.25">
      <c r="A59" s="20" t="s">
        <v>73</v>
      </c>
      <c r="B59" s="13">
        <v>5</v>
      </c>
      <c r="C59" s="13">
        <v>1761</v>
      </c>
      <c r="D59" s="13">
        <f t="shared" si="11"/>
        <v>352.2</v>
      </c>
      <c r="E59" s="14">
        <v>3</v>
      </c>
      <c r="F59" s="14">
        <v>970</v>
      </c>
      <c r="G59" s="14">
        <f t="shared" si="12"/>
        <v>323.33333333333331</v>
      </c>
      <c r="H59" s="14">
        <v>920</v>
      </c>
      <c r="I59" s="14">
        <v>460</v>
      </c>
      <c r="J59" s="14"/>
      <c r="K59" s="14">
        <v>0</v>
      </c>
      <c r="L59" s="14"/>
      <c r="M59" s="14">
        <v>0</v>
      </c>
      <c r="N59" s="14">
        <v>0</v>
      </c>
      <c r="O59" s="14">
        <v>0</v>
      </c>
      <c r="P59" s="14"/>
      <c r="Q59" s="14">
        <v>0</v>
      </c>
      <c r="R59" s="14">
        <v>715</v>
      </c>
      <c r="S59" s="14">
        <v>715</v>
      </c>
      <c r="T59" s="14">
        <v>715</v>
      </c>
      <c r="U59" s="14">
        <v>715</v>
      </c>
      <c r="V59" s="15">
        <v>925</v>
      </c>
      <c r="W59" s="14">
        <v>925</v>
      </c>
      <c r="X59" s="14">
        <v>700</v>
      </c>
      <c r="Y59" s="14">
        <v>700</v>
      </c>
      <c r="Z59" s="15"/>
      <c r="AA59" s="14">
        <v>0</v>
      </c>
      <c r="AB59" s="14"/>
      <c r="AC59" s="15"/>
      <c r="AD59" s="14">
        <v>0</v>
      </c>
      <c r="AE59" s="14"/>
      <c r="AF59" s="15"/>
      <c r="AG59" s="14">
        <v>0</v>
      </c>
      <c r="AH59" s="16">
        <v>6</v>
      </c>
      <c r="AI59" s="16">
        <v>3975</v>
      </c>
      <c r="AJ59" s="17">
        <v>662.5</v>
      </c>
      <c r="AK59" s="11"/>
      <c r="AL59" s="128"/>
      <c r="AM59" s="132"/>
      <c r="AN59" s="55"/>
      <c r="AO59" s="55"/>
      <c r="AP59" s="55"/>
      <c r="AQ59" s="55"/>
      <c r="AR59" s="55">
        <f t="shared" si="8"/>
        <v>29.37062937062937</v>
      </c>
      <c r="AS59" s="55">
        <f t="shared" si="9"/>
        <v>-24.324324324324326</v>
      </c>
      <c r="AT59" s="55"/>
    </row>
    <row r="60" spans="1:46" hidden="1" x14ac:dyDescent="0.25">
      <c r="A60" s="20" t="s">
        <v>16</v>
      </c>
      <c r="B60" s="13">
        <v>0</v>
      </c>
      <c r="C60" s="13">
        <v>0</v>
      </c>
      <c r="D60" s="13">
        <f t="shared" si="11"/>
        <v>0</v>
      </c>
      <c r="E60" s="14">
        <v>0</v>
      </c>
      <c r="F60" s="14">
        <v>0</v>
      </c>
      <c r="G60" s="14">
        <f t="shared" si="12"/>
        <v>0</v>
      </c>
      <c r="H60" s="14">
        <v>0</v>
      </c>
      <c r="I60" s="14">
        <v>0</v>
      </c>
      <c r="J60" s="14"/>
      <c r="K60" s="14">
        <v>0</v>
      </c>
      <c r="L60" s="14"/>
      <c r="M60" s="14">
        <v>0</v>
      </c>
      <c r="N60" s="14">
        <v>0</v>
      </c>
      <c r="O60" s="14">
        <v>0</v>
      </c>
      <c r="P60" s="14"/>
      <c r="Q60" s="14">
        <v>0</v>
      </c>
      <c r="R60" s="14"/>
      <c r="S60" s="14">
        <v>0</v>
      </c>
      <c r="T60" s="14"/>
      <c r="U60" s="14">
        <v>0</v>
      </c>
      <c r="V60" s="15"/>
      <c r="W60" s="14">
        <v>0</v>
      </c>
      <c r="X60" s="14"/>
      <c r="Y60" s="14">
        <v>0</v>
      </c>
      <c r="Z60" s="15"/>
      <c r="AA60" s="14">
        <v>0</v>
      </c>
      <c r="AB60" s="14"/>
      <c r="AC60" s="15"/>
      <c r="AD60" s="14">
        <v>0</v>
      </c>
      <c r="AE60" s="14"/>
      <c r="AF60" s="15"/>
      <c r="AG60" s="14">
        <v>0</v>
      </c>
      <c r="AH60" s="16">
        <v>0</v>
      </c>
      <c r="AI60" s="16">
        <v>0</v>
      </c>
      <c r="AJ60" s="17">
        <v>0</v>
      </c>
      <c r="AK60" s="11"/>
      <c r="AL60" s="128"/>
      <c r="AM60" s="132"/>
      <c r="AN60" s="55"/>
      <c r="AO60" s="55"/>
      <c r="AP60" s="55"/>
      <c r="AQ60" s="55"/>
      <c r="AR60" s="55"/>
      <c r="AS60" s="55"/>
      <c r="AT60" s="55"/>
    </row>
    <row r="61" spans="1:46" hidden="1" x14ac:dyDescent="0.25">
      <c r="A61" s="20" t="s">
        <v>74</v>
      </c>
      <c r="B61" s="13">
        <v>8</v>
      </c>
      <c r="C61" s="13">
        <v>3695</v>
      </c>
      <c r="D61" s="13">
        <f t="shared" si="11"/>
        <v>461.875</v>
      </c>
      <c r="E61" s="14">
        <v>2</v>
      </c>
      <c r="F61" s="14">
        <v>685</v>
      </c>
      <c r="G61" s="14">
        <f t="shared" si="12"/>
        <v>342.5</v>
      </c>
      <c r="H61" s="14">
        <v>0</v>
      </c>
      <c r="I61" s="14">
        <v>0</v>
      </c>
      <c r="J61" s="14"/>
      <c r="K61" s="14">
        <v>0</v>
      </c>
      <c r="L61" s="14">
        <v>150</v>
      </c>
      <c r="M61" s="14">
        <v>150</v>
      </c>
      <c r="N61" s="14">
        <v>0</v>
      </c>
      <c r="O61" s="14">
        <v>0</v>
      </c>
      <c r="P61" s="14"/>
      <c r="Q61" s="14">
        <v>0</v>
      </c>
      <c r="R61" s="14">
        <v>700</v>
      </c>
      <c r="S61" s="14">
        <v>700</v>
      </c>
      <c r="T61" s="14"/>
      <c r="U61" s="14">
        <v>0</v>
      </c>
      <c r="V61" s="15">
        <v>750</v>
      </c>
      <c r="W61" s="14">
        <v>750</v>
      </c>
      <c r="X61" s="14">
        <v>525</v>
      </c>
      <c r="Y61" s="14">
        <v>525</v>
      </c>
      <c r="Z61" s="15"/>
      <c r="AA61" s="14">
        <v>0</v>
      </c>
      <c r="AB61" s="14"/>
      <c r="AC61" s="15"/>
      <c r="AD61" s="14">
        <v>0</v>
      </c>
      <c r="AE61" s="14"/>
      <c r="AF61" s="15"/>
      <c r="AG61" s="14">
        <v>0</v>
      </c>
      <c r="AH61" s="16">
        <v>4</v>
      </c>
      <c r="AI61" s="16">
        <v>2125</v>
      </c>
      <c r="AJ61" s="17">
        <v>531.25</v>
      </c>
      <c r="AK61" s="11"/>
      <c r="AL61" s="128"/>
      <c r="AM61" s="132"/>
      <c r="AN61" s="55"/>
      <c r="AO61" s="55"/>
      <c r="AP61" s="55"/>
      <c r="AQ61" s="55"/>
      <c r="AR61" s="55"/>
      <c r="AS61" s="55">
        <f t="shared" si="9"/>
        <v>-30</v>
      </c>
      <c r="AT61" s="55"/>
    </row>
    <row r="62" spans="1:46" hidden="1" x14ac:dyDescent="0.25">
      <c r="A62" s="20" t="s">
        <v>75</v>
      </c>
      <c r="B62" s="13">
        <v>23</v>
      </c>
      <c r="C62" s="13">
        <v>1213</v>
      </c>
      <c r="D62" s="13">
        <f t="shared" si="11"/>
        <v>52.739130434782609</v>
      </c>
      <c r="E62" s="14">
        <v>6</v>
      </c>
      <c r="F62" s="14">
        <v>160</v>
      </c>
      <c r="G62" s="14">
        <f t="shared" si="12"/>
        <v>26.666666666666668</v>
      </c>
      <c r="H62" s="14">
        <v>170</v>
      </c>
      <c r="I62" s="14">
        <v>42.5</v>
      </c>
      <c r="J62" s="14">
        <v>40</v>
      </c>
      <c r="K62" s="14">
        <v>40</v>
      </c>
      <c r="L62" s="14">
        <v>35</v>
      </c>
      <c r="M62" s="14">
        <v>35</v>
      </c>
      <c r="N62" s="14">
        <v>0</v>
      </c>
      <c r="O62" s="14">
        <v>0</v>
      </c>
      <c r="P62" s="14"/>
      <c r="Q62" s="14">
        <v>0</v>
      </c>
      <c r="R62" s="14">
        <v>40</v>
      </c>
      <c r="S62" s="14">
        <v>40</v>
      </c>
      <c r="T62" s="14"/>
      <c r="U62" s="14">
        <v>0</v>
      </c>
      <c r="V62" s="15">
        <v>175</v>
      </c>
      <c r="W62" s="14">
        <v>58.333333333333336</v>
      </c>
      <c r="X62" s="14"/>
      <c r="Y62" s="14">
        <v>0</v>
      </c>
      <c r="Z62" s="15">
        <v>75</v>
      </c>
      <c r="AA62" s="14">
        <v>37.5</v>
      </c>
      <c r="AB62" s="14"/>
      <c r="AC62" s="15"/>
      <c r="AD62" s="14">
        <v>0</v>
      </c>
      <c r="AE62" s="14"/>
      <c r="AF62" s="15"/>
      <c r="AG62" s="14">
        <v>0</v>
      </c>
      <c r="AH62" s="16">
        <v>12</v>
      </c>
      <c r="AI62" s="16">
        <v>535</v>
      </c>
      <c r="AJ62" s="17">
        <v>44.583333333333336</v>
      </c>
      <c r="AK62" s="11"/>
      <c r="AL62" s="127">
        <f t="shared" si="2"/>
        <v>-5.8823529411764701</v>
      </c>
      <c r="AM62" s="132">
        <f t="shared" si="3"/>
        <v>-12.5</v>
      </c>
      <c r="AN62" s="55"/>
      <c r="AO62" s="55"/>
      <c r="AP62" s="55"/>
      <c r="AQ62" s="55"/>
      <c r="AR62" s="55"/>
      <c r="AS62" s="55"/>
      <c r="AT62" s="55"/>
    </row>
    <row r="63" spans="1:46" hidden="1" x14ac:dyDescent="0.25">
      <c r="A63" s="20" t="s">
        <v>18</v>
      </c>
      <c r="B63" s="13">
        <v>10</v>
      </c>
      <c r="C63" s="13">
        <v>380</v>
      </c>
      <c r="D63" s="13">
        <f t="shared" si="11"/>
        <v>38</v>
      </c>
      <c r="E63" s="14">
        <v>2</v>
      </c>
      <c r="F63" s="14">
        <v>50</v>
      </c>
      <c r="G63" s="14">
        <f t="shared" si="12"/>
        <v>25</v>
      </c>
      <c r="H63" s="14">
        <v>0</v>
      </c>
      <c r="I63" s="14">
        <v>0</v>
      </c>
      <c r="J63" s="14"/>
      <c r="K63" s="14">
        <v>0</v>
      </c>
      <c r="L63" s="14"/>
      <c r="M63" s="14">
        <v>0</v>
      </c>
      <c r="N63" s="14">
        <v>0</v>
      </c>
      <c r="O63" s="14">
        <v>0</v>
      </c>
      <c r="P63" s="14"/>
      <c r="Q63" s="14">
        <v>0</v>
      </c>
      <c r="R63" s="14">
        <v>50</v>
      </c>
      <c r="S63" s="14">
        <v>50</v>
      </c>
      <c r="T63" s="14"/>
      <c r="U63" s="14">
        <v>0</v>
      </c>
      <c r="V63" s="15"/>
      <c r="W63" s="14">
        <v>0</v>
      </c>
      <c r="X63" s="14"/>
      <c r="Y63" s="14">
        <v>0</v>
      </c>
      <c r="Z63" s="15"/>
      <c r="AA63" s="14">
        <v>0</v>
      </c>
      <c r="AB63" s="14"/>
      <c r="AC63" s="15"/>
      <c r="AD63" s="14">
        <v>0</v>
      </c>
      <c r="AE63" s="14"/>
      <c r="AF63" s="15"/>
      <c r="AG63" s="14">
        <v>0</v>
      </c>
      <c r="AH63" s="16">
        <v>1</v>
      </c>
      <c r="AI63" s="16">
        <v>50</v>
      </c>
      <c r="AJ63" s="17">
        <v>50</v>
      </c>
      <c r="AK63" s="11"/>
      <c r="AL63" s="127"/>
      <c r="AM63" s="132"/>
      <c r="AN63" s="55"/>
      <c r="AO63" s="55"/>
      <c r="AP63" s="55"/>
      <c r="AQ63" s="55"/>
      <c r="AR63" s="55"/>
      <c r="AS63" s="55"/>
      <c r="AT63" s="55"/>
    </row>
    <row r="64" spans="1:46" hidden="1" x14ac:dyDescent="0.25">
      <c r="A64" s="20" t="s">
        <v>76</v>
      </c>
      <c r="B64" s="13">
        <v>1</v>
      </c>
      <c r="C64" s="13">
        <v>60</v>
      </c>
      <c r="D64" s="13">
        <f t="shared" si="11"/>
        <v>60</v>
      </c>
      <c r="E64" s="14">
        <v>1</v>
      </c>
      <c r="F64" s="14">
        <v>60</v>
      </c>
      <c r="G64" s="14">
        <f t="shared" si="12"/>
        <v>60</v>
      </c>
      <c r="H64" s="14">
        <v>0</v>
      </c>
      <c r="I64" s="14">
        <v>0</v>
      </c>
      <c r="J64" s="14"/>
      <c r="K64" s="14">
        <v>0</v>
      </c>
      <c r="L64" s="14"/>
      <c r="M64" s="14">
        <v>0</v>
      </c>
      <c r="N64" s="14">
        <v>0</v>
      </c>
      <c r="O64" s="14">
        <v>0</v>
      </c>
      <c r="P64" s="14"/>
      <c r="Q64" s="14">
        <v>0</v>
      </c>
      <c r="R64" s="14">
        <v>15</v>
      </c>
      <c r="S64" s="14">
        <v>15</v>
      </c>
      <c r="T64" s="14">
        <v>75</v>
      </c>
      <c r="U64" s="14">
        <v>75</v>
      </c>
      <c r="V64" s="15"/>
      <c r="W64" s="14">
        <v>0</v>
      </c>
      <c r="X64" s="14">
        <v>50</v>
      </c>
      <c r="Y64" s="14">
        <v>50</v>
      </c>
      <c r="Z64" s="15"/>
      <c r="AA64" s="14">
        <v>0</v>
      </c>
      <c r="AB64" s="14"/>
      <c r="AC64" s="15"/>
      <c r="AD64" s="14">
        <v>0</v>
      </c>
      <c r="AE64" s="14"/>
      <c r="AF64" s="15"/>
      <c r="AG64" s="14">
        <v>0</v>
      </c>
      <c r="AH64" s="16">
        <v>3</v>
      </c>
      <c r="AI64" s="16">
        <v>140</v>
      </c>
      <c r="AJ64" s="17">
        <v>46.666666666666664</v>
      </c>
      <c r="AK64" s="11"/>
      <c r="AL64" s="127"/>
      <c r="AM64" s="132"/>
      <c r="AN64" s="55"/>
      <c r="AO64" s="55"/>
      <c r="AP64" s="55"/>
      <c r="AQ64" s="55"/>
      <c r="AR64" s="55"/>
      <c r="AS64" s="55"/>
      <c r="AT64" s="55"/>
    </row>
    <row r="65" spans="1:46" hidden="1" x14ac:dyDescent="0.25">
      <c r="A65" s="20" t="s">
        <v>77</v>
      </c>
      <c r="B65" s="13">
        <v>1</v>
      </c>
      <c r="C65" s="13">
        <v>225</v>
      </c>
      <c r="D65" s="13">
        <f t="shared" si="11"/>
        <v>225</v>
      </c>
      <c r="E65" s="14">
        <v>0</v>
      </c>
      <c r="F65" s="14">
        <v>0</v>
      </c>
      <c r="G65" s="14">
        <f t="shared" si="12"/>
        <v>0</v>
      </c>
      <c r="H65" s="14">
        <v>0</v>
      </c>
      <c r="I65" s="14">
        <v>0</v>
      </c>
      <c r="J65" s="14"/>
      <c r="K65" s="14">
        <v>0</v>
      </c>
      <c r="L65" s="14"/>
      <c r="M65" s="14">
        <v>0</v>
      </c>
      <c r="N65" s="14">
        <v>125</v>
      </c>
      <c r="O65" s="14">
        <v>125</v>
      </c>
      <c r="P65" s="14"/>
      <c r="Q65" s="14">
        <v>0</v>
      </c>
      <c r="R65" s="14">
        <v>2000</v>
      </c>
      <c r="S65" s="14">
        <v>666.66666666666663</v>
      </c>
      <c r="T65" s="14"/>
      <c r="U65" s="14">
        <v>0</v>
      </c>
      <c r="V65" s="15"/>
      <c r="W65" s="14">
        <v>0</v>
      </c>
      <c r="X65" s="14">
        <v>525</v>
      </c>
      <c r="Y65" s="14">
        <v>525</v>
      </c>
      <c r="Z65" s="15"/>
      <c r="AA65" s="14">
        <v>0</v>
      </c>
      <c r="AB65" s="14"/>
      <c r="AC65" s="15"/>
      <c r="AD65" s="14">
        <v>0</v>
      </c>
      <c r="AE65" s="14"/>
      <c r="AF65" s="15"/>
      <c r="AG65" s="14">
        <v>0</v>
      </c>
      <c r="AH65" s="16">
        <v>5</v>
      </c>
      <c r="AI65" s="16">
        <v>2650</v>
      </c>
      <c r="AJ65" s="17">
        <v>530</v>
      </c>
      <c r="AK65" s="11"/>
      <c r="AL65" s="127"/>
      <c r="AM65" s="132"/>
      <c r="AN65" s="55"/>
      <c r="AO65" s="55"/>
      <c r="AP65" s="55"/>
      <c r="AQ65" s="55"/>
      <c r="AR65" s="55"/>
      <c r="AS65" s="55"/>
      <c r="AT65" s="55"/>
    </row>
    <row r="66" spans="1:46" x14ac:dyDescent="0.25">
      <c r="A66" s="20" t="s">
        <v>78</v>
      </c>
      <c r="B66" s="13">
        <v>2</v>
      </c>
      <c r="C66" s="13">
        <v>1984</v>
      </c>
      <c r="D66" s="13">
        <f t="shared" si="11"/>
        <v>992</v>
      </c>
      <c r="E66" s="14">
        <v>0</v>
      </c>
      <c r="F66" s="14">
        <v>0</v>
      </c>
      <c r="G66" s="14">
        <f t="shared" si="12"/>
        <v>0</v>
      </c>
      <c r="H66" s="14">
        <v>0</v>
      </c>
      <c r="I66" s="14">
        <v>0</v>
      </c>
      <c r="J66" s="14"/>
      <c r="K66" s="14">
        <v>0</v>
      </c>
      <c r="L66" s="14">
        <v>843</v>
      </c>
      <c r="M66" s="14">
        <v>843</v>
      </c>
      <c r="N66" s="14">
        <v>0</v>
      </c>
      <c r="O66" s="14">
        <v>0</v>
      </c>
      <c r="P66" s="14"/>
      <c r="Q66" s="14">
        <v>0</v>
      </c>
      <c r="R66" s="14">
        <v>1500</v>
      </c>
      <c r="S66" s="14">
        <v>750</v>
      </c>
      <c r="T66" s="14"/>
      <c r="U66" s="14">
        <v>0</v>
      </c>
      <c r="V66" s="15">
        <v>850</v>
      </c>
      <c r="W66" s="14">
        <v>850</v>
      </c>
      <c r="X66" s="14">
        <v>750</v>
      </c>
      <c r="Y66" s="14">
        <v>750</v>
      </c>
      <c r="Z66" s="15">
        <v>1600</v>
      </c>
      <c r="AA66" s="14">
        <v>800</v>
      </c>
      <c r="AB66" s="14"/>
      <c r="AC66" s="15"/>
      <c r="AD66" s="14">
        <v>0</v>
      </c>
      <c r="AE66" s="14"/>
      <c r="AF66" s="15"/>
      <c r="AG66" s="14">
        <v>0</v>
      </c>
      <c r="AH66" s="16">
        <v>7</v>
      </c>
      <c r="AI66" s="16">
        <v>5543</v>
      </c>
      <c r="AJ66" s="17">
        <v>791.85714285714289</v>
      </c>
      <c r="AK66" s="11"/>
      <c r="AL66" s="127"/>
      <c r="AM66" s="132"/>
      <c r="AN66" s="55"/>
      <c r="AO66" s="55"/>
      <c r="AP66" s="55"/>
      <c r="AQ66" s="55"/>
      <c r="AR66" s="55"/>
      <c r="AS66" s="55">
        <f t="shared" si="9"/>
        <v>-11.76470588235294</v>
      </c>
      <c r="AT66" s="55">
        <f t="shared" si="10"/>
        <v>6.666666666666667</v>
      </c>
    </row>
    <row r="67" spans="1:46" hidden="1" x14ac:dyDescent="0.25">
      <c r="A67" s="20" t="s">
        <v>79</v>
      </c>
      <c r="B67" s="13">
        <v>1</v>
      </c>
      <c r="C67" s="13">
        <v>675</v>
      </c>
      <c r="D67" s="13">
        <f t="shared" si="11"/>
        <v>675</v>
      </c>
      <c r="E67" s="14">
        <v>1</v>
      </c>
      <c r="F67" s="14">
        <v>675</v>
      </c>
      <c r="G67" s="14">
        <f t="shared" si="12"/>
        <v>675</v>
      </c>
      <c r="H67" s="14">
        <v>0</v>
      </c>
      <c r="I67" s="14">
        <v>0</v>
      </c>
      <c r="J67" s="14"/>
      <c r="K67" s="14">
        <v>0</v>
      </c>
      <c r="L67" s="14"/>
      <c r="M67" s="14">
        <v>0</v>
      </c>
      <c r="N67" s="14">
        <v>0</v>
      </c>
      <c r="O67" s="14">
        <v>0</v>
      </c>
      <c r="P67" s="14"/>
      <c r="Q67" s="14">
        <v>0</v>
      </c>
      <c r="R67" s="14"/>
      <c r="S67" s="14">
        <v>0</v>
      </c>
      <c r="T67" s="14"/>
      <c r="U67" s="14">
        <v>0</v>
      </c>
      <c r="V67" s="15"/>
      <c r="W67" s="14">
        <v>0</v>
      </c>
      <c r="X67" s="14"/>
      <c r="Y67" s="14">
        <v>0</v>
      </c>
      <c r="Z67" s="15"/>
      <c r="AA67" s="14">
        <v>0</v>
      </c>
      <c r="AB67" s="14"/>
      <c r="AC67" s="15"/>
      <c r="AD67" s="14">
        <v>0</v>
      </c>
      <c r="AE67" s="14"/>
      <c r="AF67" s="15"/>
      <c r="AG67" s="14">
        <v>0</v>
      </c>
      <c r="AH67" s="16">
        <v>0</v>
      </c>
      <c r="AI67" s="16">
        <v>0</v>
      </c>
      <c r="AJ67" s="17">
        <v>0</v>
      </c>
      <c r="AK67" s="11"/>
      <c r="AL67" s="127"/>
      <c r="AM67" s="132"/>
      <c r="AN67" s="55"/>
      <c r="AO67" s="55"/>
      <c r="AP67" s="55"/>
      <c r="AQ67" s="55"/>
      <c r="AR67" s="55"/>
      <c r="AS67" s="55"/>
      <c r="AT67" s="55"/>
    </row>
    <row r="68" spans="1:46" hidden="1" x14ac:dyDescent="0.25">
      <c r="A68" s="20" t="s">
        <v>80</v>
      </c>
      <c r="B68" s="13">
        <v>2</v>
      </c>
      <c r="C68" s="13">
        <v>600</v>
      </c>
      <c r="D68" s="13">
        <f t="shared" si="11"/>
        <v>300</v>
      </c>
      <c r="E68" s="14">
        <v>2</v>
      </c>
      <c r="F68" s="14">
        <v>600</v>
      </c>
      <c r="G68" s="14">
        <f t="shared" si="12"/>
        <v>300</v>
      </c>
      <c r="H68" s="14">
        <v>0</v>
      </c>
      <c r="I68" s="14">
        <v>0</v>
      </c>
      <c r="J68" s="14">
        <v>225</v>
      </c>
      <c r="K68" s="14">
        <v>225</v>
      </c>
      <c r="L68" s="14"/>
      <c r="M68" s="14">
        <v>0</v>
      </c>
      <c r="N68" s="14">
        <v>0</v>
      </c>
      <c r="O68" s="14">
        <v>0</v>
      </c>
      <c r="P68" s="14">
        <v>580</v>
      </c>
      <c r="Q68" s="14">
        <v>580</v>
      </c>
      <c r="R68" s="14">
        <v>700</v>
      </c>
      <c r="S68" s="14">
        <v>700</v>
      </c>
      <c r="T68" s="14"/>
      <c r="U68" s="14">
        <v>0</v>
      </c>
      <c r="V68" s="15"/>
      <c r="W68" s="14">
        <v>0</v>
      </c>
      <c r="X68" s="14"/>
      <c r="Y68" s="14">
        <v>0</v>
      </c>
      <c r="Z68" s="15"/>
      <c r="AA68" s="14">
        <v>0</v>
      </c>
      <c r="AB68" s="14"/>
      <c r="AC68" s="15"/>
      <c r="AD68" s="14">
        <v>0</v>
      </c>
      <c r="AE68" s="14"/>
      <c r="AF68" s="15"/>
      <c r="AG68" s="14">
        <v>0</v>
      </c>
      <c r="AH68" s="16">
        <v>3</v>
      </c>
      <c r="AI68" s="16">
        <v>1505</v>
      </c>
      <c r="AJ68" s="17">
        <v>501.66666666666669</v>
      </c>
      <c r="AK68" s="11"/>
      <c r="AL68" s="127"/>
      <c r="AM68" s="132"/>
      <c r="AN68" s="55"/>
      <c r="AO68" s="55"/>
      <c r="AP68" s="55">
        <f t="shared" ref="AP68:AP130" si="13">(S68-Q68)/Q68*100</f>
        <v>20.689655172413794</v>
      </c>
      <c r="AQ68" s="55"/>
      <c r="AR68" s="55"/>
      <c r="AS68" s="55"/>
      <c r="AT68" s="55"/>
    </row>
    <row r="69" spans="1:46" hidden="1" x14ac:dyDescent="0.25">
      <c r="A69" s="20" t="s">
        <v>81</v>
      </c>
      <c r="B69" s="13">
        <v>0</v>
      </c>
      <c r="C69" s="13">
        <v>0</v>
      </c>
      <c r="D69" s="13">
        <f t="shared" si="11"/>
        <v>0</v>
      </c>
      <c r="E69" s="14">
        <v>0</v>
      </c>
      <c r="F69" s="14">
        <v>0</v>
      </c>
      <c r="G69" s="14">
        <f t="shared" si="12"/>
        <v>0</v>
      </c>
      <c r="H69" s="14">
        <v>942</v>
      </c>
      <c r="I69" s="14">
        <v>942</v>
      </c>
      <c r="J69" s="14">
        <v>810</v>
      </c>
      <c r="K69" s="14">
        <v>810</v>
      </c>
      <c r="L69" s="14"/>
      <c r="M69" s="14">
        <v>0</v>
      </c>
      <c r="N69" s="14">
        <v>0</v>
      </c>
      <c r="O69" s="14">
        <v>0</v>
      </c>
      <c r="P69" s="14"/>
      <c r="Q69" s="14">
        <v>0</v>
      </c>
      <c r="R69" s="14"/>
      <c r="S69" s="14">
        <v>0</v>
      </c>
      <c r="T69" s="14"/>
      <c r="U69" s="14">
        <v>0</v>
      </c>
      <c r="V69" s="15"/>
      <c r="W69" s="14">
        <v>0</v>
      </c>
      <c r="X69" s="14"/>
      <c r="Y69" s="14">
        <v>0</v>
      </c>
      <c r="Z69" s="15"/>
      <c r="AA69" s="14">
        <v>0</v>
      </c>
      <c r="AB69" s="14"/>
      <c r="AC69" s="15"/>
      <c r="AD69" s="14">
        <v>0</v>
      </c>
      <c r="AE69" s="14"/>
      <c r="AF69" s="15"/>
      <c r="AG69" s="14">
        <v>0</v>
      </c>
      <c r="AH69" s="16">
        <v>2</v>
      </c>
      <c r="AI69" s="16">
        <v>1752</v>
      </c>
      <c r="AJ69" s="17">
        <v>876</v>
      </c>
      <c r="AK69" s="11"/>
      <c r="AL69" s="127">
        <f t="shared" ref="AL69:AL130" si="14">(K69-I69)/I69*100</f>
        <v>-14.012738853503185</v>
      </c>
      <c r="AM69" s="132"/>
      <c r="AN69" s="55"/>
      <c r="AO69" s="55"/>
      <c r="AP69" s="55"/>
      <c r="AQ69" s="55"/>
      <c r="AR69" s="55"/>
      <c r="AS69" s="55"/>
      <c r="AT69" s="55"/>
    </row>
    <row r="70" spans="1:46" hidden="1" x14ac:dyDescent="0.25">
      <c r="A70" s="20" t="s">
        <v>82</v>
      </c>
      <c r="B70" s="13">
        <v>2</v>
      </c>
      <c r="C70" s="13">
        <v>303</v>
      </c>
      <c r="D70" s="13">
        <f t="shared" si="11"/>
        <v>151.5</v>
      </c>
      <c r="E70" s="14">
        <v>1</v>
      </c>
      <c r="F70" s="14">
        <v>175</v>
      </c>
      <c r="G70" s="14">
        <f t="shared" si="12"/>
        <v>175</v>
      </c>
      <c r="H70" s="14">
        <v>0</v>
      </c>
      <c r="I70" s="14">
        <v>0</v>
      </c>
      <c r="J70" s="14"/>
      <c r="K70" s="14">
        <v>0</v>
      </c>
      <c r="L70" s="14"/>
      <c r="M70" s="14">
        <v>0</v>
      </c>
      <c r="N70" s="14">
        <v>0</v>
      </c>
      <c r="O70" s="14">
        <v>0</v>
      </c>
      <c r="P70" s="14"/>
      <c r="Q70" s="14">
        <v>0</v>
      </c>
      <c r="R70" s="14"/>
      <c r="S70" s="14">
        <v>0</v>
      </c>
      <c r="T70" s="14"/>
      <c r="U70" s="14">
        <v>0</v>
      </c>
      <c r="V70" s="15"/>
      <c r="W70" s="14">
        <v>0</v>
      </c>
      <c r="X70" s="14"/>
      <c r="Y70" s="14">
        <v>0</v>
      </c>
      <c r="Z70" s="15">
        <v>25</v>
      </c>
      <c r="AA70" s="14">
        <v>25</v>
      </c>
      <c r="AB70" s="14"/>
      <c r="AC70" s="15"/>
      <c r="AD70" s="14">
        <v>0</v>
      </c>
      <c r="AE70" s="14"/>
      <c r="AF70" s="15"/>
      <c r="AG70" s="14">
        <v>0</v>
      </c>
      <c r="AH70" s="16">
        <v>1</v>
      </c>
      <c r="AI70" s="16">
        <v>25</v>
      </c>
      <c r="AJ70" s="17">
        <v>25</v>
      </c>
      <c r="AK70" s="11"/>
      <c r="AL70" s="127"/>
      <c r="AM70" s="132"/>
      <c r="AN70" s="55"/>
      <c r="AO70" s="55"/>
      <c r="AP70" s="55"/>
      <c r="AQ70" s="55"/>
      <c r="AR70" s="55"/>
      <c r="AS70" s="55"/>
      <c r="AT70" s="55"/>
    </row>
    <row r="71" spans="1:46" hidden="1" x14ac:dyDescent="0.25">
      <c r="A71" s="20" t="s">
        <v>83</v>
      </c>
      <c r="B71" s="13">
        <v>3</v>
      </c>
      <c r="C71" s="13">
        <v>5670</v>
      </c>
      <c r="D71" s="13">
        <f t="shared" si="11"/>
        <v>1890</v>
      </c>
      <c r="E71" s="14">
        <v>1</v>
      </c>
      <c r="F71" s="14">
        <v>1570</v>
      </c>
      <c r="G71" s="14">
        <f t="shared" si="12"/>
        <v>1570</v>
      </c>
      <c r="H71" s="14">
        <v>0</v>
      </c>
      <c r="I71" s="14">
        <v>0</v>
      </c>
      <c r="J71" s="14">
        <v>1550</v>
      </c>
      <c r="K71" s="14">
        <v>1550</v>
      </c>
      <c r="L71" s="14"/>
      <c r="M71" s="14">
        <v>0</v>
      </c>
      <c r="N71" s="14">
        <v>0</v>
      </c>
      <c r="O71" s="14">
        <v>0</v>
      </c>
      <c r="P71" s="14"/>
      <c r="Q71" s="14">
        <v>0</v>
      </c>
      <c r="R71" s="14"/>
      <c r="S71" s="14">
        <v>0</v>
      </c>
      <c r="T71" s="14"/>
      <c r="U71" s="14">
        <v>0</v>
      </c>
      <c r="V71" s="15"/>
      <c r="W71" s="14">
        <v>0</v>
      </c>
      <c r="X71" s="14"/>
      <c r="Y71" s="14">
        <v>0</v>
      </c>
      <c r="Z71" s="15"/>
      <c r="AA71" s="14">
        <v>0</v>
      </c>
      <c r="AB71" s="14"/>
      <c r="AC71" s="15"/>
      <c r="AD71" s="14">
        <v>0</v>
      </c>
      <c r="AE71" s="14"/>
      <c r="AF71" s="15"/>
      <c r="AG71" s="14">
        <v>0</v>
      </c>
      <c r="AH71" s="16">
        <v>1</v>
      </c>
      <c r="AI71" s="16">
        <v>1550</v>
      </c>
      <c r="AJ71" s="17">
        <v>1550</v>
      </c>
      <c r="AK71" s="11"/>
      <c r="AL71" s="127"/>
      <c r="AM71" s="132"/>
      <c r="AN71" s="55"/>
      <c r="AO71" s="55"/>
      <c r="AP71" s="55"/>
      <c r="AQ71" s="55"/>
      <c r="AR71" s="55"/>
      <c r="AS71" s="55"/>
      <c r="AT71" s="55"/>
    </row>
    <row r="72" spans="1:46" hidden="1" x14ac:dyDescent="0.25">
      <c r="A72" s="20" t="s">
        <v>84</v>
      </c>
      <c r="B72" s="13">
        <v>0</v>
      </c>
      <c r="C72" s="13">
        <v>0</v>
      </c>
      <c r="D72" s="13">
        <f t="shared" si="11"/>
        <v>0</v>
      </c>
      <c r="E72" s="14">
        <v>0</v>
      </c>
      <c r="F72" s="14">
        <v>0</v>
      </c>
      <c r="G72" s="14">
        <f t="shared" si="12"/>
        <v>0</v>
      </c>
      <c r="H72" s="14">
        <v>2770</v>
      </c>
      <c r="I72" s="14">
        <v>1385</v>
      </c>
      <c r="J72" s="14"/>
      <c r="K72" s="14">
        <v>0</v>
      </c>
      <c r="L72" s="14"/>
      <c r="M72" s="14">
        <v>0</v>
      </c>
      <c r="N72" s="14">
        <v>0</v>
      </c>
      <c r="O72" s="14">
        <v>0</v>
      </c>
      <c r="P72" s="14"/>
      <c r="Q72" s="14">
        <v>0</v>
      </c>
      <c r="R72" s="14"/>
      <c r="S72" s="14">
        <v>0</v>
      </c>
      <c r="T72" s="14"/>
      <c r="U72" s="14">
        <v>0</v>
      </c>
      <c r="V72" s="15"/>
      <c r="W72" s="14">
        <v>0</v>
      </c>
      <c r="X72" s="14"/>
      <c r="Y72" s="14">
        <v>0</v>
      </c>
      <c r="Z72" s="15"/>
      <c r="AA72" s="14">
        <v>0</v>
      </c>
      <c r="AB72" s="14"/>
      <c r="AC72" s="15"/>
      <c r="AD72" s="14">
        <v>0</v>
      </c>
      <c r="AE72" s="14"/>
      <c r="AF72" s="15"/>
      <c r="AG72" s="14">
        <v>0</v>
      </c>
      <c r="AH72" s="16">
        <v>2</v>
      </c>
      <c r="AI72" s="16">
        <v>2770</v>
      </c>
      <c r="AJ72" s="17">
        <v>1385</v>
      </c>
      <c r="AK72" s="11"/>
      <c r="AL72" s="127"/>
      <c r="AM72" s="132"/>
      <c r="AN72" s="55"/>
      <c r="AO72" s="55"/>
      <c r="AP72" s="55"/>
      <c r="AQ72" s="55"/>
      <c r="AR72" s="55"/>
      <c r="AS72" s="55"/>
      <c r="AT72" s="55"/>
    </row>
    <row r="73" spans="1:46" hidden="1" x14ac:dyDescent="0.25">
      <c r="A73" s="20" t="s">
        <v>85</v>
      </c>
      <c r="B73" s="13">
        <v>59</v>
      </c>
      <c r="C73" s="13">
        <v>10250</v>
      </c>
      <c r="D73" s="13">
        <f t="shared" si="11"/>
        <v>173.72881355932202</v>
      </c>
      <c r="E73" s="14">
        <v>22</v>
      </c>
      <c r="F73" s="14">
        <v>3300</v>
      </c>
      <c r="G73" s="14">
        <f t="shared" si="12"/>
        <v>150</v>
      </c>
      <c r="H73" s="14">
        <v>750</v>
      </c>
      <c r="I73" s="14">
        <v>150</v>
      </c>
      <c r="J73" s="14">
        <v>750</v>
      </c>
      <c r="K73" s="14">
        <v>107.14285714285714</v>
      </c>
      <c r="L73" s="14"/>
      <c r="M73" s="14">
        <v>0</v>
      </c>
      <c r="N73" s="14">
        <v>0</v>
      </c>
      <c r="O73" s="14">
        <v>0</v>
      </c>
      <c r="P73" s="14"/>
      <c r="Q73" s="14">
        <v>0</v>
      </c>
      <c r="R73" s="14"/>
      <c r="S73" s="14">
        <v>0</v>
      </c>
      <c r="T73" s="14">
        <v>1200</v>
      </c>
      <c r="U73" s="14">
        <v>300</v>
      </c>
      <c r="V73" s="15">
        <v>3000</v>
      </c>
      <c r="W73" s="14">
        <v>200</v>
      </c>
      <c r="X73" s="14"/>
      <c r="Y73" s="14">
        <v>0</v>
      </c>
      <c r="Z73" s="15">
        <v>2304</v>
      </c>
      <c r="AA73" s="14">
        <v>153.6</v>
      </c>
      <c r="AB73" s="14"/>
      <c r="AC73" s="15"/>
      <c r="AD73" s="14">
        <v>0</v>
      </c>
      <c r="AE73" s="14"/>
      <c r="AF73" s="15"/>
      <c r="AG73" s="14">
        <v>0</v>
      </c>
      <c r="AH73" s="16">
        <v>46</v>
      </c>
      <c r="AI73" s="16">
        <v>8004</v>
      </c>
      <c r="AJ73" s="17">
        <v>174</v>
      </c>
      <c r="AK73" s="11"/>
      <c r="AL73" s="127">
        <f t="shared" si="14"/>
        <v>-28.571428571428577</v>
      </c>
      <c r="AM73" s="132"/>
      <c r="AN73" s="55"/>
      <c r="AO73" s="55"/>
      <c r="AP73" s="55"/>
      <c r="AQ73" s="55"/>
      <c r="AR73" s="55">
        <f t="shared" ref="AR73:AR130" si="15">(W73-U73)/U73*100</f>
        <v>-33.333333333333329</v>
      </c>
      <c r="AS73" s="55"/>
      <c r="AT73" s="55"/>
    </row>
    <row r="74" spans="1:46" hidden="1" x14ac:dyDescent="0.25">
      <c r="A74" s="20" t="s">
        <v>86</v>
      </c>
      <c r="B74" s="13">
        <v>2</v>
      </c>
      <c r="C74" s="13">
        <v>825</v>
      </c>
      <c r="D74" s="13">
        <f t="shared" si="11"/>
        <v>412.5</v>
      </c>
      <c r="E74" s="14">
        <v>0</v>
      </c>
      <c r="F74" s="14">
        <v>0</v>
      </c>
      <c r="G74" s="14">
        <f t="shared" si="12"/>
        <v>0</v>
      </c>
      <c r="H74" s="14">
        <v>0</v>
      </c>
      <c r="I74" s="14">
        <v>0</v>
      </c>
      <c r="J74" s="14"/>
      <c r="K74" s="14">
        <v>0</v>
      </c>
      <c r="L74" s="14"/>
      <c r="M74" s="14">
        <v>0</v>
      </c>
      <c r="N74" s="14">
        <v>0</v>
      </c>
      <c r="O74" s="14">
        <v>0</v>
      </c>
      <c r="P74" s="14">
        <v>500</v>
      </c>
      <c r="Q74" s="14">
        <v>500</v>
      </c>
      <c r="R74" s="14"/>
      <c r="S74" s="14">
        <v>0</v>
      </c>
      <c r="T74" s="14"/>
      <c r="U74" s="14">
        <v>0</v>
      </c>
      <c r="V74" s="15"/>
      <c r="W74" s="14">
        <v>0</v>
      </c>
      <c r="X74" s="14"/>
      <c r="Y74" s="14">
        <v>0</v>
      </c>
      <c r="Z74" s="15">
        <v>950</v>
      </c>
      <c r="AA74" s="14">
        <v>950</v>
      </c>
      <c r="AB74" s="14"/>
      <c r="AC74" s="15"/>
      <c r="AD74" s="14">
        <v>0</v>
      </c>
      <c r="AE74" s="14"/>
      <c r="AF74" s="15"/>
      <c r="AG74" s="14">
        <v>0</v>
      </c>
      <c r="AH74" s="16">
        <v>2</v>
      </c>
      <c r="AI74" s="16">
        <v>1450</v>
      </c>
      <c r="AJ74" s="17">
        <v>725</v>
      </c>
      <c r="AK74" s="11"/>
      <c r="AL74" s="127"/>
      <c r="AM74" s="132"/>
      <c r="AN74" s="55"/>
      <c r="AO74" s="55"/>
      <c r="AP74" s="55"/>
      <c r="AQ74" s="55"/>
      <c r="AR74" s="55"/>
      <c r="AS74" s="55"/>
      <c r="AT74" s="55"/>
    </row>
    <row r="75" spans="1:46" x14ac:dyDescent="0.25">
      <c r="A75" s="20" t="s">
        <v>87</v>
      </c>
      <c r="B75" s="13">
        <v>10</v>
      </c>
      <c r="C75" s="13">
        <v>5335</v>
      </c>
      <c r="D75" s="13">
        <f t="shared" si="11"/>
        <v>533.5</v>
      </c>
      <c r="E75" s="14">
        <v>7</v>
      </c>
      <c r="F75" s="14">
        <v>3410</v>
      </c>
      <c r="G75" s="14">
        <f t="shared" si="12"/>
        <v>487.14285714285717</v>
      </c>
      <c r="H75" s="14">
        <v>0</v>
      </c>
      <c r="I75" s="14">
        <v>0</v>
      </c>
      <c r="J75" s="14"/>
      <c r="K75" s="14">
        <v>0</v>
      </c>
      <c r="L75" s="14">
        <v>876</v>
      </c>
      <c r="M75" s="14">
        <v>438</v>
      </c>
      <c r="N75" s="14">
        <v>1800</v>
      </c>
      <c r="O75" s="14">
        <v>450</v>
      </c>
      <c r="P75" s="14"/>
      <c r="Q75" s="14">
        <v>0</v>
      </c>
      <c r="R75" s="14">
        <v>1745</v>
      </c>
      <c r="S75" s="14">
        <v>581.66666666666663</v>
      </c>
      <c r="T75" s="14">
        <v>2600</v>
      </c>
      <c r="U75" s="14">
        <v>520</v>
      </c>
      <c r="V75" s="15"/>
      <c r="W75" s="14">
        <v>0</v>
      </c>
      <c r="X75" s="14">
        <v>1050</v>
      </c>
      <c r="Y75" s="14">
        <v>525</v>
      </c>
      <c r="Z75" s="15">
        <v>950</v>
      </c>
      <c r="AA75" s="14">
        <v>475</v>
      </c>
      <c r="AB75" s="14"/>
      <c r="AC75" s="15"/>
      <c r="AD75" s="14">
        <v>0</v>
      </c>
      <c r="AE75" s="14"/>
      <c r="AF75" s="15"/>
      <c r="AG75" s="14">
        <v>0</v>
      </c>
      <c r="AH75" s="16">
        <v>18</v>
      </c>
      <c r="AI75" s="16">
        <v>9021</v>
      </c>
      <c r="AJ75" s="17">
        <v>501.16666666666669</v>
      </c>
      <c r="AK75" s="11"/>
      <c r="AL75" s="127"/>
      <c r="AM75" s="132"/>
      <c r="AN75" s="55">
        <f t="shared" ref="AN75:AN130" si="16">(O75-M75)/M75*100</f>
        <v>2.7397260273972601</v>
      </c>
      <c r="AO75" s="55"/>
      <c r="AP75" s="55"/>
      <c r="AQ75" s="55">
        <f t="shared" ref="AQ75:AQ130" si="17">(U75-S75)/S75*100</f>
        <v>-10.60171919770773</v>
      </c>
      <c r="AR75" s="55"/>
      <c r="AS75" s="55"/>
      <c r="AT75" s="55">
        <f t="shared" ref="AT75:AT130" si="18">(AA75-Y75)/Y75*100</f>
        <v>-9.5238095238095237</v>
      </c>
    </row>
    <row r="76" spans="1:46" hidden="1" x14ac:dyDescent="0.25">
      <c r="A76" s="20" t="s">
        <v>20</v>
      </c>
      <c r="B76" s="13">
        <v>5</v>
      </c>
      <c r="C76" s="13">
        <v>315</v>
      </c>
      <c r="D76" s="13">
        <f t="shared" si="11"/>
        <v>63</v>
      </c>
      <c r="E76" s="14">
        <v>2</v>
      </c>
      <c r="F76" s="14">
        <v>100</v>
      </c>
      <c r="G76" s="14">
        <f t="shared" si="12"/>
        <v>50</v>
      </c>
      <c r="H76" s="14">
        <v>0</v>
      </c>
      <c r="I76" s="14">
        <v>0</v>
      </c>
      <c r="J76" s="14"/>
      <c r="K76" s="14">
        <v>0</v>
      </c>
      <c r="L76" s="14"/>
      <c r="M76" s="14">
        <v>0</v>
      </c>
      <c r="N76" s="14">
        <v>0</v>
      </c>
      <c r="O76" s="14">
        <v>0</v>
      </c>
      <c r="P76" s="14"/>
      <c r="Q76" s="14">
        <v>0</v>
      </c>
      <c r="R76" s="14">
        <v>50</v>
      </c>
      <c r="S76" s="14">
        <v>50</v>
      </c>
      <c r="T76" s="14">
        <v>65</v>
      </c>
      <c r="U76" s="14">
        <v>65</v>
      </c>
      <c r="V76" s="15"/>
      <c r="W76" s="14">
        <v>0</v>
      </c>
      <c r="X76" s="14"/>
      <c r="Y76" s="14">
        <v>0</v>
      </c>
      <c r="Z76" s="15"/>
      <c r="AA76" s="14">
        <v>0</v>
      </c>
      <c r="AB76" s="14"/>
      <c r="AC76" s="15"/>
      <c r="AD76" s="14">
        <v>0</v>
      </c>
      <c r="AE76" s="14"/>
      <c r="AF76" s="15"/>
      <c r="AG76" s="14">
        <v>0</v>
      </c>
      <c r="AH76" s="16">
        <v>2</v>
      </c>
      <c r="AI76" s="16">
        <v>115</v>
      </c>
      <c r="AJ76" s="17">
        <v>57.5</v>
      </c>
      <c r="AK76" s="11"/>
      <c r="AL76" s="127"/>
      <c r="AM76" s="132"/>
      <c r="AN76" s="55"/>
      <c r="AO76" s="55"/>
      <c r="AP76" s="55"/>
      <c r="AQ76" s="55">
        <f t="shared" si="17"/>
        <v>30</v>
      </c>
      <c r="AR76" s="55"/>
      <c r="AS76" s="55"/>
      <c r="AT76" s="55"/>
    </row>
    <row r="77" spans="1:46" hidden="1" x14ac:dyDescent="0.25">
      <c r="A77" s="20" t="s">
        <v>88</v>
      </c>
      <c r="B77" s="13">
        <v>1</v>
      </c>
      <c r="C77" s="13">
        <v>50</v>
      </c>
      <c r="D77" s="13">
        <f t="shared" si="11"/>
        <v>50</v>
      </c>
      <c r="E77" s="14">
        <v>0</v>
      </c>
      <c r="F77" s="14">
        <v>0</v>
      </c>
      <c r="G77" s="14">
        <f t="shared" si="12"/>
        <v>0</v>
      </c>
      <c r="H77" s="14">
        <v>0</v>
      </c>
      <c r="I77" s="14">
        <v>0</v>
      </c>
      <c r="J77" s="14">
        <v>180</v>
      </c>
      <c r="K77" s="14">
        <v>180</v>
      </c>
      <c r="L77" s="14"/>
      <c r="M77" s="14">
        <v>0</v>
      </c>
      <c r="N77" s="14">
        <v>0</v>
      </c>
      <c r="O77" s="14">
        <v>0</v>
      </c>
      <c r="P77" s="14"/>
      <c r="Q77" s="14">
        <v>0</v>
      </c>
      <c r="R77" s="14"/>
      <c r="S77" s="14">
        <v>0</v>
      </c>
      <c r="T77" s="14"/>
      <c r="U77" s="14">
        <v>0</v>
      </c>
      <c r="V77" s="15"/>
      <c r="W77" s="14">
        <v>0</v>
      </c>
      <c r="X77" s="14"/>
      <c r="Y77" s="14">
        <v>0</v>
      </c>
      <c r="Z77" s="15">
        <v>35</v>
      </c>
      <c r="AA77" s="14">
        <v>35</v>
      </c>
      <c r="AB77" s="14"/>
      <c r="AC77" s="15"/>
      <c r="AD77" s="14">
        <v>0</v>
      </c>
      <c r="AE77" s="14"/>
      <c r="AF77" s="15"/>
      <c r="AG77" s="14">
        <v>0</v>
      </c>
      <c r="AH77" s="16">
        <v>2</v>
      </c>
      <c r="AI77" s="16">
        <v>215</v>
      </c>
      <c r="AJ77" s="17">
        <v>107.5</v>
      </c>
      <c r="AK77" s="11"/>
      <c r="AL77" s="127"/>
      <c r="AM77" s="132"/>
      <c r="AN77" s="55"/>
      <c r="AO77" s="55"/>
      <c r="AP77" s="55"/>
      <c r="AQ77" s="55"/>
      <c r="AR77" s="55"/>
      <c r="AS77" s="55"/>
      <c r="AT77" s="55"/>
    </row>
    <row r="78" spans="1:46" hidden="1" x14ac:dyDescent="0.25">
      <c r="A78" s="20" t="s">
        <v>89</v>
      </c>
      <c r="B78" s="13">
        <v>1</v>
      </c>
      <c r="C78" s="13">
        <v>325</v>
      </c>
      <c r="D78" s="13">
        <f t="shared" si="11"/>
        <v>325</v>
      </c>
      <c r="E78" s="14">
        <v>1</v>
      </c>
      <c r="F78" s="14">
        <v>325</v>
      </c>
      <c r="G78" s="14">
        <f t="shared" si="12"/>
        <v>325</v>
      </c>
      <c r="H78" s="14">
        <v>0</v>
      </c>
      <c r="I78" s="14">
        <v>0</v>
      </c>
      <c r="J78" s="14"/>
      <c r="K78" s="14">
        <v>0</v>
      </c>
      <c r="L78" s="14">
        <v>325</v>
      </c>
      <c r="M78" s="14">
        <v>325</v>
      </c>
      <c r="N78" s="14">
        <v>0</v>
      </c>
      <c r="O78" s="14">
        <v>0</v>
      </c>
      <c r="P78" s="14"/>
      <c r="Q78" s="14">
        <v>0</v>
      </c>
      <c r="R78" s="14">
        <v>750</v>
      </c>
      <c r="S78" s="14">
        <v>750</v>
      </c>
      <c r="T78" s="14"/>
      <c r="U78" s="14">
        <v>0</v>
      </c>
      <c r="V78" s="15"/>
      <c r="W78" s="14">
        <v>0</v>
      </c>
      <c r="X78" s="14">
        <v>650</v>
      </c>
      <c r="Y78" s="14">
        <v>650</v>
      </c>
      <c r="Z78" s="15"/>
      <c r="AA78" s="14">
        <v>0</v>
      </c>
      <c r="AB78" s="14"/>
      <c r="AC78" s="15"/>
      <c r="AD78" s="14">
        <v>0</v>
      </c>
      <c r="AE78" s="14"/>
      <c r="AF78" s="15"/>
      <c r="AG78" s="14">
        <v>0</v>
      </c>
      <c r="AH78" s="16">
        <v>3</v>
      </c>
      <c r="AI78" s="16">
        <v>1725</v>
      </c>
      <c r="AJ78" s="17">
        <v>575</v>
      </c>
      <c r="AK78" s="11"/>
      <c r="AL78" s="127"/>
      <c r="AM78" s="132"/>
      <c r="AN78" s="55"/>
      <c r="AO78" s="55"/>
      <c r="AP78" s="55"/>
      <c r="AQ78" s="55"/>
      <c r="AR78" s="55"/>
      <c r="AS78" s="55"/>
      <c r="AT78" s="55"/>
    </row>
    <row r="79" spans="1:46" hidden="1" x14ac:dyDescent="0.25">
      <c r="A79" s="20" t="s">
        <v>90</v>
      </c>
      <c r="B79" s="13">
        <v>2</v>
      </c>
      <c r="C79" s="13">
        <v>200</v>
      </c>
      <c r="D79" s="13">
        <f t="shared" si="11"/>
        <v>100</v>
      </c>
      <c r="E79" s="14">
        <v>0</v>
      </c>
      <c r="F79" s="14">
        <v>0</v>
      </c>
      <c r="G79" s="14">
        <f t="shared" si="12"/>
        <v>0</v>
      </c>
      <c r="H79" s="14">
        <v>0</v>
      </c>
      <c r="I79" s="14">
        <v>0</v>
      </c>
      <c r="J79" s="14"/>
      <c r="K79" s="14">
        <v>0</v>
      </c>
      <c r="L79" s="14"/>
      <c r="M79" s="14">
        <v>0</v>
      </c>
      <c r="N79" s="14">
        <v>0</v>
      </c>
      <c r="O79" s="14">
        <v>0</v>
      </c>
      <c r="P79" s="14"/>
      <c r="Q79" s="14">
        <v>0</v>
      </c>
      <c r="R79" s="14"/>
      <c r="S79" s="14">
        <v>0</v>
      </c>
      <c r="T79" s="14">
        <v>65</v>
      </c>
      <c r="U79" s="14">
        <v>65</v>
      </c>
      <c r="V79" s="15"/>
      <c r="W79" s="14">
        <v>0</v>
      </c>
      <c r="X79" s="14"/>
      <c r="Y79" s="14">
        <v>0</v>
      </c>
      <c r="Z79" s="15"/>
      <c r="AA79" s="14">
        <v>0</v>
      </c>
      <c r="AB79" s="14"/>
      <c r="AC79" s="15"/>
      <c r="AD79" s="14">
        <v>0</v>
      </c>
      <c r="AE79" s="14"/>
      <c r="AF79" s="15"/>
      <c r="AG79" s="14">
        <v>0</v>
      </c>
      <c r="AH79" s="16">
        <v>1</v>
      </c>
      <c r="AI79" s="16">
        <v>65</v>
      </c>
      <c r="AJ79" s="17">
        <v>65</v>
      </c>
      <c r="AK79" s="11"/>
      <c r="AL79" s="127"/>
      <c r="AM79" s="132"/>
      <c r="AN79" s="55"/>
      <c r="AO79" s="55"/>
      <c r="AP79" s="55"/>
      <c r="AQ79" s="55"/>
      <c r="AR79" s="55"/>
      <c r="AS79" s="55"/>
      <c r="AT79" s="55"/>
    </row>
    <row r="80" spans="1:46" hidden="1" x14ac:dyDescent="0.25">
      <c r="A80" s="20" t="s">
        <v>21</v>
      </c>
      <c r="B80" s="13">
        <v>0</v>
      </c>
      <c r="C80" s="13">
        <v>0</v>
      </c>
      <c r="D80" s="13">
        <f t="shared" si="11"/>
        <v>0</v>
      </c>
      <c r="E80" s="14">
        <v>0</v>
      </c>
      <c r="F80" s="14">
        <v>0</v>
      </c>
      <c r="G80" s="14">
        <f t="shared" si="12"/>
        <v>0</v>
      </c>
      <c r="H80" s="14">
        <v>35</v>
      </c>
      <c r="I80" s="14">
        <v>35</v>
      </c>
      <c r="J80" s="14"/>
      <c r="K80" s="14">
        <v>0</v>
      </c>
      <c r="L80" s="14"/>
      <c r="M80" s="14">
        <v>0</v>
      </c>
      <c r="N80" s="14">
        <v>0</v>
      </c>
      <c r="O80" s="14">
        <v>0</v>
      </c>
      <c r="P80" s="14"/>
      <c r="Q80" s="14">
        <v>0</v>
      </c>
      <c r="R80" s="14"/>
      <c r="S80" s="14">
        <v>0</v>
      </c>
      <c r="T80" s="14"/>
      <c r="U80" s="14">
        <v>0</v>
      </c>
      <c r="V80" s="15"/>
      <c r="W80" s="14">
        <v>0</v>
      </c>
      <c r="X80" s="14"/>
      <c r="Y80" s="14">
        <v>0</v>
      </c>
      <c r="Z80" s="15"/>
      <c r="AA80" s="14">
        <v>0</v>
      </c>
      <c r="AB80" s="14"/>
      <c r="AC80" s="15"/>
      <c r="AD80" s="14">
        <v>0</v>
      </c>
      <c r="AE80" s="14"/>
      <c r="AF80" s="15"/>
      <c r="AG80" s="14">
        <v>0</v>
      </c>
      <c r="AH80" s="16">
        <v>1</v>
      </c>
      <c r="AI80" s="16">
        <v>35</v>
      </c>
      <c r="AJ80" s="17">
        <v>35</v>
      </c>
      <c r="AK80" s="11"/>
      <c r="AL80" s="127"/>
      <c r="AM80" s="132"/>
      <c r="AN80" s="55"/>
      <c r="AO80" s="55"/>
      <c r="AP80" s="55"/>
      <c r="AQ80" s="55"/>
      <c r="AR80" s="55"/>
      <c r="AS80" s="55"/>
      <c r="AT80" s="55"/>
    </row>
    <row r="81" spans="1:46" hidden="1" x14ac:dyDescent="0.25">
      <c r="A81" s="20" t="s">
        <v>23</v>
      </c>
      <c r="B81" s="13">
        <v>12</v>
      </c>
      <c r="C81" s="13">
        <v>4375</v>
      </c>
      <c r="D81" s="13">
        <f t="shared" si="11"/>
        <v>364.58333333333331</v>
      </c>
      <c r="E81" s="14">
        <v>3</v>
      </c>
      <c r="F81" s="14">
        <v>500</v>
      </c>
      <c r="G81" s="14">
        <f t="shared" si="12"/>
        <v>166.66666666666666</v>
      </c>
      <c r="H81" s="14">
        <v>650</v>
      </c>
      <c r="I81" s="14">
        <v>325</v>
      </c>
      <c r="J81" s="14"/>
      <c r="K81" s="14">
        <v>0</v>
      </c>
      <c r="L81" s="14"/>
      <c r="M81" s="14">
        <v>0</v>
      </c>
      <c r="N81" s="14">
        <v>90</v>
      </c>
      <c r="O81" s="14">
        <v>90</v>
      </c>
      <c r="P81" s="14">
        <v>600</v>
      </c>
      <c r="Q81" s="14">
        <v>600</v>
      </c>
      <c r="R81" s="14"/>
      <c r="S81" s="14">
        <v>0</v>
      </c>
      <c r="T81" s="14"/>
      <c r="U81" s="14">
        <v>0</v>
      </c>
      <c r="V81" s="15"/>
      <c r="W81" s="14">
        <v>0</v>
      </c>
      <c r="X81" s="14"/>
      <c r="Y81" s="14">
        <v>0</v>
      </c>
      <c r="Z81" s="15">
        <v>450</v>
      </c>
      <c r="AA81" s="14">
        <v>450</v>
      </c>
      <c r="AB81" s="14"/>
      <c r="AC81" s="15"/>
      <c r="AD81" s="14">
        <v>0</v>
      </c>
      <c r="AE81" s="14"/>
      <c r="AF81" s="15"/>
      <c r="AG81" s="14">
        <v>0</v>
      </c>
      <c r="AH81" s="16">
        <v>5</v>
      </c>
      <c r="AI81" s="16">
        <v>1790</v>
      </c>
      <c r="AJ81" s="17">
        <v>358</v>
      </c>
      <c r="AK81" s="11"/>
      <c r="AL81" s="127"/>
      <c r="AM81" s="132"/>
      <c r="AN81" s="55"/>
      <c r="AO81" s="55"/>
      <c r="AP81" s="55"/>
      <c r="AQ81" s="55"/>
      <c r="AR81" s="55"/>
      <c r="AS81" s="55"/>
      <c r="AT81" s="55"/>
    </row>
    <row r="82" spans="1:46" hidden="1" x14ac:dyDescent="0.25">
      <c r="A82" s="20" t="s">
        <v>24</v>
      </c>
      <c r="B82" s="13">
        <v>10</v>
      </c>
      <c r="C82" s="13">
        <v>5085</v>
      </c>
      <c r="D82" s="13">
        <f t="shared" si="11"/>
        <v>508.5</v>
      </c>
      <c r="E82" s="14">
        <v>2</v>
      </c>
      <c r="F82" s="14">
        <v>575</v>
      </c>
      <c r="G82" s="14">
        <f t="shared" si="12"/>
        <v>287.5</v>
      </c>
      <c r="H82" s="14">
        <v>0</v>
      </c>
      <c r="I82" s="14">
        <v>0</v>
      </c>
      <c r="J82" s="14">
        <v>300</v>
      </c>
      <c r="K82" s="14">
        <v>300</v>
      </c>
      <c r="L82" s="14"/>
      <c r="M82" s="14">
        <v>0</v>
      </c>
      <c r="N82" s="14">
        <v>0</v>
      </c>
      <c r="O82" s="14">
        <v>0</v>
      </c>
      <c r="P82" s="14"/>
      <c r="Q82" s="14">
        <v>0</v>
      </c>
      <c r="R82" s="14">
        <v>2625</v>
      </c>
      <c r="S82" s="14">
        <v>875</v>
      </c>
      <c r="T82" s="14">
        <v>900</v>
      </c>
      <c r="U82" s="14">
        <v>900</v>
      </c>
      <c r="V82" s="15">
        <v>3439</v>
      </c>
      <c r="W82" s="14">
        <v>859.75</v>
      </c>
      <c r="X82" s="14">
        <v>4173</v>
      </c>
      <c r="Y82" s="14">
        <v>834.6</v>
      </c>
      <c r="Z82" s="15"/>
      <c r="AA82" s="14">
        <v>0</v>
      </c>
      <c r="AB82" s="14"/>
      <c r="AC82" s="15"/>
      <c r="AD82" s="14">
        <v>0</v>
      </c>
      <c r="AE82" s="14"/>
      <c r="AF82" s="15"/>
      <c r="AG82" s="14">
        <v>0</v>
      </c>
      <c r="AH82" s="16">
        <v>14</v>
      </c>
      <c r="AI82" s="16">
        <v>11437</v>
      </c>
      <c r="AJ82" s="17">
        <v>816.92857142857144</v>
      </c>
      <c r="AK82" s="11"/>
      <c r="AL82" s="127"/>
      <c r="AM82" s="132"/>
      <c r="AN82" s="55"/>
      <c r="AO82" s="55"/>
      <c r="AP82" s="55"/>
      <c r="AQ82" s="55">
        <f t="shared" si="17"/>
        <v>2.8571428571428572</v>
      </c>
      <c r="AR82" s="55">
        <f t="shared" si="15"/>
        <v>-4.4722222222222214</v>
      </c>
      <c r="AS82" s="55">
        <f t="shared" ref="AS82:AS130" si="19">(Y82-W82)/W82*100</f>
        <v>-2.9252689735388171</v>
      </c>
      <c r="AT82" s="55"/>
    </row>
    <row r="83" spans="1:46" hidden="1" x14ac:dyDescent="0.25">
      <c r="A83" s="20" t="s">
        <v>91</v>
      </c>
      <c r="B83" s="13">
        <v>1</v>
      </c>
      <c r="C83" s="13">
        <v>1150</v>
      </c>
      <c r="D83" s="13">
        <f t="shared" si="11"/>
        <v>1150</v>
      </c>
      <c r="E83" s="14">
        <v>1</v>
      </c>
      <c r="F83" s="14">
        <v>1150</v>
      </c>
      <c r="G83" s="14">
        <f t="shared" si="12"/>
        <v>1150</v>
      </c>
      <c r="H83" s="14">
        <v>0</v>
      </c>
      <c r="I83" s="14">
        <v>0</v>
      </c>
      <c r="J83" s="14"/>
      <c r="K83" s="14">
        <v>0</v>
      </c>
      <c r="L83" s="14"/>
      <c r="M83" s="14">
        <v>0</v>
      </c>
      <c r="N83" s="14">
        <v>0</v>
      </c>
      <c r="O83" s="14">
        <v>0</v>
      </c>
      <c r="P83" s="14"/>
      <c r="Q83" s="14">
        <v>0</v>
      </c>
      <c r="R83" s="14"/>
      <c r="S83" s="14">
        <v>0</v>
      </c>
      <c r="T83" s="14"/>
      <c r="U83" s="14">
        <v>0</v>
      </c>
      <c r="V83" s="15"/>
      <c r="W83" s="14">
        <v>0</v>
      </c>
      <c r="X83" s="14"/>
      <c r="Y83" s="14">
        <v>0</v>
      </c>
      <c r="Z83" s="15"/>
      <c r="AA83" s="14">
        <v>0</v>
      </c>
      <c r="AB83" s="14"/>
      <c r="AC83" s="15"/>
      <c r="AD83" s="14">
        <v>0</v>
      </c>
      <c r="AE83" s="14"/>
      <c r="AF83" s="15"/>
      <c r="AG83" s="14">
        <v>0</v>
      </c>
      <c r="AH83" s="16">
        <v>0</v>
      </c>
      <c r="AI83" s="16">
        <v>0</v>
      </c>
      <c r="AJ83" s="17">
        <v>0</v>
      </c>
      <c r="AK83" s="11"/>
      <c r="AL83" s="127"/>
      <c r="AM83" s="132"/>
      <c r="AN83" s="55"/>
      <c r="AO83" s="55"/>
      <c r="AP83" s="55"/>
      <c r="AQ83" s="55"/>
      <c r="AR83" s="55"/>
      <c r="AS83" s="55"/>
      <c r="AT83" s="55"/>
    </row>
    <row r="84" spans="1:46" x14ac:dyDescent="0.25">
      <c r="A84" s="20" t="s">
        <v>25</v>
      </c>
      <c r="B84" s="13">
        <v>12</v>
      </c>
      <c r="C84" s="13">
        <v>565</v>
      </c>
      <c r="D84" s="13">
        <f t="shared" si="11"/>
        <v>47.083333333333336</v>
      </c>
      <c r="E84" s="14">
        <v>4</v>
      </c>
      <c r="F84" s="14">
        <v>300</v>
      </c>
      <c r="G84" s="14">
        <f t="shared" si="12"/>
        <v>75</v>
      </c>
      <c r="H84" s="14">
        <v>400</v>
      </c>
      <c r="I84" s="14">
        <v>50</v>
      </c>
      <c r="J84" s="14">
        <v>100</v>
      </c>
      <c r="K84" s="14">
        <v>25</v>
      </c>
      <c r="L84" s="14">
        <v>150</v>
      </c>
      <c r="M84" s="14">
        <v>50</v>
      </c>
      <c r="N84" s="14">
        <v>0</v>
      </c>
      <c r="O84" s="14">
        <v>0</v>
      </c>
      <c r="P84" s="14">
        <v>300</v>
      </c>
      <c r="Q84" s="14">
        <v>100</v>
      </c>
      <c r="R84" s="14">
        <v>150</v>
      </c>
      <c r="S84" s="14">
        <v>75</v>
      </c>
      <c r="T84" s="14">
        <v>50</v>
      </c>
      <c r="U84" s="14">
        <v>25</v>
      </c>
      <c r="V84" s="15">
        <v>200</v>
      </c>
      <c r="W84" s="14">
        <v>100</v>
      </c>
      <c r="X84" s="14">
        <v>200</v>
      </c>
      <c r="Y84" s="14">
        <v>100</v>
      </c>
      <c r="Z84" s="15">
        <v>400</v>
      </c>
      <c r="AA84" s="14">
        <v>66.666666666666671</v>
      </c>
      <c r="AB84" s="14"/>
      <c r="AC84" s="15"/>
      <c r="AD84" s="14">
        <v>0</v>
      </c>
      <c r="AE84" s="14"/>
      <c r="AF84" s="15"/>
      <c r="AG84" s="14">
        <v>0</v>
      </c>
      <c r="AH84" s="16">
        <v>32</v>
      </c>
      <c r="AI84" s="16">
        <v>1950</v>
      </c>
      <c r="AJ84" s="17">
        <v>60.9375</v>
      </c>
      <c r="AK84" s="11"/>
      <c r="AL84" s="127">
        <f t="shared" si="14"/>
        <v>-50</v>
      </c>
      <c r="AM84" s="132">
        <f t="shared" ref="AM84:AM130" si="20">(M84-K84)/K84*100</f>
        <v>100</v>
      </c>
      <c r="AN84" s="55"/>
      <c r="AO84" s="55"/>
      <c r="AP84" s="55">
        <f t="shared" si="13"/>
        <v>-25</v>
      </c>
      <c r="AQ84" s="55">
        <f t="shared" si="17"/>
        <v>-66.666666666666657</v>
      </c>
      <c r="AR84" s="55"/>
      <c r="AS84" s="55"/>
      <c r="AT84" s="55">
        <f t="shared" si="18"/>
        <v>-33.333333333333329</v>
      </c>
    </row>
    <row r="85" spans="1:46" hidden="1" x14ac:dyDescent="0.25">
      <c r="A85" s="20" t="s">
        <v>26</v>
      </c>
      <c r="B85" s="13">
        <v>1</v>
      </c>
      <c r="C85" s="13">
        <v>10</v>
      </c>
      <c r="D85" s="13">
        <f t="shared" si="11"/>
        <v>10</v>
      </c>
      <c r="E85" s="14">
        <v>0</v>
      </c>
      <c r="F85" s="14">
        <v>0</v>
      </c>
      <c r="G85" s="14">
        <f t="shared" si="12"/>
        <v>0</v>
      </c>
      <c r="H85" s="14">
        <v>0</v>
      </c>
      <c r="I85" s="14">
        <v>0</v>
      </c>
      <c r="J85" s="14"/>
      <c r="K85" s="14">
        <v>0</v>
      </c>
      <c r="L85" s="14"/>
      <c r="M85" s="14">
        <v>0</v>
      </c>
      <c r="N85" s="14">
        <v>0</v>
      </c>
      <c r="O85" s="14">
        <v>0</v>
      </c>
      <c r="P85" s="14"/>
      <c r="Q85" s="14">
        <v>0</v>
      </c>
      <c r="R85" s="14"/>
      <c r="S85" s="14">
        <v>0</v>
      </c>
      <c r="T85" s="14"/>
      <c r="U85" s="14">
        <v>0</v>
      </c>
      <c r="V85" s="15"/>
      <c r="W85" s="14">
        <v>0</v>
      </c>
      <c r="X85" s="14"/>
      <c r="Y85" s="14">
        <v>0</v>
      </c>
      <c r="Z85" s="15"/>
      <c r="AA85" s="14">
        <v>0</v>
      </c>
      <c r="AB85" s="14"/>
      <c r="AC85" s="15"/>
      <c r="AD85" s="14">
        <v>0</v>
      </c>
      <c r="AE85" s="14"/>
      <c r="AF85" s="15"/>
      <c r="AG85" s="14">
        <v>0</v>
      </c>
      <c r="AH85" s="16">
        <v>0</v>
      </c>
      <c r="AI85" s="16">
        <v>0</v>
      </c>
      <c r="AJ85" s="17">
        <v>0</v>
      </c>
      <c r="AK85" s="11"/>
      <c r="AL85" s="128"/>
      <c r="AM85" s="132"/>
      <c r="AN85" s="55"/>
      <c r="AO85" s="55"/>
      <c r="AP85" s="55"/>
      <c r="AQ85" s="55"/>
      <c r="AR85" s="55"/>
      <c r="AS85" s="55"/>
      <c r="AT85" s="55"/>
    </row>
    <row r="86" spans="1:46" hidden="1" x14ac:dyDescent="0.25">
      <c r="A86" s="20" t="s">
        <v>27</v>
      </c>
      <c r="B86" s="13">
        <v>0</v>
      </c>
      <c r="C86" s="13">
        <v>0</v>
      </c>
      <c r="D86" s="13">
        <f t="shared" si="11"/>
        <v>0</v>
      </c>
      <c r="E86" s="14">
        <v>0</v>
      </c>
      <c r="F86" s="14">
        <v>0</v>
      </c>
      <c r="G86" s="14">
        <f t="shared" si="12"/>
        <v>0</v>
      </c>
      <c r="H86" s="14">
        <v>0</v>
      </c>
      <c r="I86" s="14">
        <v>0</v>
      </c>
      <c r="J86" s="14"/>
      <c r="K86" s="14">
        <v>0</v>
      </c>
      <c r="L86" s="14"/>
      <c r="M86" s="14">
        <v>0</v>
      </c>
      <c r="N86" s="14">
        <v>0</v>
      </c>
      <c r="O86" s="14">
        <v>0</v>
      </c>
      <c r="P86" s="14"/>
      <c r="Q86" s="14">
        <v>0</v>
      </c>
      <c r="R86" s="14"/>
      <c r="S86" s="14">
        <v>0</v>
      </c>
      <c r="T86" s="14"/>
      <c r="U86" s="14">
        <v>0</v>
      </c>
      <c r="V86" s="15"/>
      <c r="W86" s="14">
        <v>0</v>
      </c>
      <c r="X86" s="14"/>
      <c r="Y86" s="14">
        <v>0</v>
      </c>
      <c r="Z86" s="15"/>
      <c r="AA86" s="14">
        <v>0</v>
      </c>
      <c r="AB86" s="14"/>
      <c r="AC86" s="15"/>
      <c r="AD86" s="14">
        <v>0</v>
      </c>
      <c r="AE86" s="14"/>
      <c r="AF86" s="15"/>
      <c r="AG86" s="14">
        <v>0</v>
      </c>
      <c r="AH86" s="16">
        <v>0</v>
      </c>
      <c r="AI86" s="16">
        <v>0</v>
      </c>
      <c r="AJ86" s="17">
        <v>0</v>
      </c>
      <c r="AK86" s="11"/>
      <c r="AL86" s="128"/>
      <c r="AM86" s="132"/>
      <c r="AN86" s="55"/>
      <c r="AO86" s="55"/>
      <c r="AP86" s="55"/>
      <c r="AQ86" s="55"/>
      <c r="AR86" s="55"/>
      <c r="AS86" s="55"/>
      <c r="AT86" s="55"/>
    </row>
    <row r="87" spans="1:46" hidden="1" x14ac:dyDescent="0.25">
      <c r="A87" s="20" t="s">
        <v>92</v>
      </c>
      <c r="B87" s="13">
        <v>3</v>
      </c>
      <c r="C87" s="13">
        <v>670</v>
      </c>
      <c r="D87" s="13">
        <f t="shared" si="11"/>
        <v>223.33333333333334</v>
      </c>
      <c r="E87" s="14">
        <v>2</v>
      </c>
      <c r="F87" s="14">
        <v>510</v>
      </c>
      <c r="G87" s="14">
        <f t="shared" si="12"/>
        <v>255</v>
      </c>
      <c r="H87" s="14">
        <v>0</v>
      </c>
      <c r="I87" s="14">
        <v>0</v>
      </c>
      <c r="J87" s="14"/>
      <c r="K87" s="14">
        <v>0</v>
      </c>
      <c r="L87" s="14"/>
      <c r="M87" s="14">
        <v>0</v>
      </c>
      <c r="N87" s="14">
        <v>0</v>
      </c>
      <c r="O87" s="14">
        <v>0</v>
      </c>
      <c r="P87" s="14"/>
      <c r="Q87" s="14">
        <v>0</v>
      </c>
      <c r="R87" s="14"/>
      <c r="S87" s="14">
        <v>0</v>
      </c>
      <c r="T87" s="14"/>
      <c r="U87" s="14">
        <v>0</v>
      </c>
      <c r="V87" s="15"/>
      <c r="W87" s="14">
        <v>0</v>
      </c>
      <c r="X87" s="14"/>
      <c r="Y87" s="14">
        <v>0</v>
      </c>
      <c r="Z87" s="15"/>
      <c r="AA87" s="14">
        <v>0</v>
      </c>
      <c r="AB87" s="14"/>
      <c r="AC87" s="15"/>
      <c r="AD87" s="14">
        <v>0</v>
      </c>
      <c r="AE87" s="14"/>
      <c r="AF87" s="15"/>
      <c r="AG87" s="14">
        <v>0</v>
      </c>
      <c r="AH87" s="16">
        <v>0</v>
      </c>
      <c r="AI87" s="16">
        <v>0</v>
      </c>
      <c r="AJ87" s="17">
        <v>0</v>
      </c>
      <c r="AK87" s="11"/>
      <c r="AL87" s="128"/>
      <c r="AM87" s="132"/>
      <c r="AN87" s="55"/>
      <c r="AO87" s="55"/>
      <c r="AP87" s="55"/>
      <c r="AQ87" s="55"/>
      <c r="AR87" s="55"/>
      <c r="AS87" s="55"/>
      <c r="AT87" s="55"/>
    </row>
    <row r="88" spans="1:46" hidden="1" x14ac:dyDescent="0.25">
      <c r="A88" s="20" t="s">
        <v>93</v>
      </c>
      <c r="B88" s="13">
        <v>1</v>
      </c>
      <c r="C88" s="13">
        <v>200</v>
      </c>
      <c r="D88" s="13">
        <f t="shared" si="11"/>
        <v>200</v>
      </c>
      <c r="E88" s="14">
        <v>0</v>
      </c>
      <c r="F88" s="14">
        <v>0</v>
      </c>
      <c r="G88" s="14">
        <f t="shared" si="12"/>
        <v>0</v>
      </c>
      <c r="H88" s="14">
        <v>0</v>
      </c>
      <c r="I88" s="14">
        <v>0</v>
      </c>
      <c r="J88" s="14"/>
      <c r="K88" s="14">
        <v>0</v>
      </c>
      <c r="L88" s="14"/>
      <c r="M88" s="14">
        <v>0</v>
      </c>
      <c r="N88" s="14">
        <v>0</v>
      </c>
      <c r="O88" s="14">
        <v>0</v>
      </c>
      <c r="P88" s="14"/>
      <c r="Q88" s="14">
        <v>0</v>
      </c>
      <c r="R88" s="14"/>
      <c r="S88" s="14">
        <v>0</v>
      </c>
      <c r="T88" s="14"/>
      <c r="U88" s="14">
        <v>0</v>
      </c>
      <c r="V88" s="15"/>
      <c r="W88" s="14">
        <v>0</v>
      </c>
      <c r="X88" s="14"/>
      <c r="Y88" s="14">
        <v>0</v>
      </c>
      <c r="Z88" s="15"/>
      <c r="AA88" s="14">
        <v>0</v>
      </c>
      <c r="AB88" s="14"/>
      <c r="AC88" s="15"/>
      <c r="AD88" s="14">
        <v>0</v>
      </c>
      <c r="AE88" s="14"/>
      <c r="AF88" s="15"/>
      <c r="AG88" s="14">
        <v>0</v>
      </c>
      <c r="AH88" s="16">
        <v>0</v>
      </c>
      <c r="AI88" s="16">
        <v>0</v>
      </c>
      <c r="AJ88" s="17">
        <v>0</v>
      </c>
      <c r="AK88" s="11"/>
      <c r="AL88" s="128"/>
      <c r="AM88" s="132"/>
      <c r="AN88" s="55"/>
      <c r="AO88" s="55"/>
      <c r="AP88" s="55"/>
      <c r="AQ88" s="55"/>
      <c r="AR88" s="55"/>
      <c r="AS88" s="55"/>
      <c r="AT88" s="55"/>
    </row>
    <row r="89" spans="1:46" hidden="1" x14ac:dyDescent="0.25">
      <c r="A89" s="20" t="s">
        <v>94</v>
      </c>
      <c r="B89" s="13">
        <v>0</v>
      </c>
      <c r="C89" s="13">
        <v>0</v>
      </c>
      <c r="D89" s="13">
        <f t="shared" si="11"/>
        <v>0</v>
      </c>
      <c r="E89" s="14">
        <v>0</v>
      </c>
      <c r="F89" s="14">
        <v>0</v>
      </c>
      <c r="G89" s="14">
        <f t="shared" si="12"/>
        <v>0</v>
      </c>
      <c r="H89" s="14">
        <v>850</v>
      </c>
      <c r="I89" s="14">
        <v>850</v>
      </c>
      <c r="J89" s="14"/>
      <c r="K89" s="14">
        <v>0</v>
      </c>
      <c r="L89" s="14"/>
      <c r="M89" s="14">
        <v>0</v>
      </c>
      <c r="N89" s="14">
        <v>0</v>
      </c>
      <c r="O89" s="14">
        <v>0</v>
      </c>
      <c r="P89" s="14"/>
      <c r="Q89" s="14">
        <v>0</v>
      </c>
      <c r="R89" s="14"/>
      <c r="S89" s="14">
        <v>0</v>
      </c>
      <c r="T89" s="14"/>
      <c r="U89" s="14">
        <v>0</v>
      </c>
      <c r="V89" s="15"/>
      <c r="W89" s="14">
        <v>0</v>
      </c>
      <c r="X89" s="14"/>
      <c r="Y89" s="14">
        <v>0</v>
      </c>
      <c r="Z89" s="15"/>
      <c r="AA89" s="14">
        <v>0</v>
      </c>
      <c r="AB89" s="14"/>
      <c r="AC89" s="15"/>
      <c r="AD89" s="14">
        <v>0</v>
      </c>
      <c r="AE89" s="14"/>
      <c r="AF89" s="15"/>
      <c r="AG89" s="14">
        <v>0</v>
      </c>
      <c r="AH89" s="16">
        <v>1</v>
      </c>
      <c r="AI89" s="16">
        <v>850</v>
      </c>
      <c r="AJ89" s="17">
        <v>850</v>
      </c>
      <c r="AK89" s="11"/>
      <c r="AL89" s="128"/>
      <c r="AM89" s="132"/>
      <c r="AN89" s="55"/>
      <c r="AO89" s="55"/>
      <c r="AP89" s="55"/>
      <c r="AQ89" s="55"/>
      <c r="AR89" s="55"/>
      <c r="AS89" s="55"/>
      <c r="AT89" s="55"/>
    </row>
    <row r="90" spans="1:46" hidden="1" x14ac:dyDescent="0.25">
      <c r="A90" s="20" t="s">
        <v>95</v>
      </c>
      <c r="B90" s="13">
        <v>0</v>
      </c>
      <c r="C90" s="13">
        <v>0</v>
      </c>
      <c r="D90" s="13">
        <f t="shared" si="11"/>
        <v>0</v>
      </c>
      <c r="E90" s="14">
        <v>0</v>
      </c>
      <c r="F90" s="14">
        <v>0</v>
      </c>
      <c r="G90" s="14">
        <f t="shared" si="12"/>
        <v>0</v>
      </c>
      <c r="H90" s="14">
        <v>0</v>
      </c>
      <c r="I90" s="14">
        <v>0</v>
      </c>
      <c r="J90" s="14"/>
      <c r="K90" s="14">
        <v>0</v>
      </c>
      <c r="L90" s="14"/>
      <c r="M90" s="14">
        <v>0</v>
      </c>
      <c r="N90" s="14">
        <v>0</v>
      </c>
      <c r="O90" s="14">
        <v>0</v>
      </c>
      <c r="P90" s="14"/>
      <c r="Q90" s="14">
        <v>0</v>
      </c>
      <c r="R90" s="14"/>
      <c r="S90" s="14">
        <v>0</v>
      </c>
      <c r="T90" s="14"/>
      <c r="U90" s="14">
        <v>0</v>
      </c>
      <c r="V90" s="15"/>
      <c r="W90" s="14">
        <v>0</v>
      </c>
      <c r="X90" s="14"/>
      <c r="Y90" s="14">
        <v>0</v>
      </c>
      <c r="Z90" s="15"/>
      <c r="AA90" s="14">
        <v>0</v>
      </c>
      <c r="AB90" s="14"/>
      <c r="AC90" s="15"/>
      <c r="AD90" s="14">
        <v>0</v>
      </c>
      <c r="AE90" s="14"/>
      <c r="AF90" s="15"/>
      <c r="AG90" s="14">
        <v>0</v>
      </c>
      <c r="AH90" s="16">
        <v>0</v>
      </c>
      <c r="AI90" s="16">
        <v>0</v>
      </c>
      <c r="AJ90" s="17">
        <v>0</v>
      </c>
      <c r="AK90" s="11"/>
      <c r="AL90" s="128"/>
      <c r="AM90" s="132"/>
      <c r="AN90" s="55"/>
      <c r="AO90" s="55"/>
      <c r="AP90" s="55"/>
      <c r="AQ90" s="55"/>
      <c r="AR90" s="55"/>
      <c r="AS90" s="55"/>
      <c r="AT90" s="55"/>
    </row>
    <row r="91" spans="1:46" hidden="1" x14ac:dyDescent="0.25">
      <c r="A91" s="20" t="s">
        <v>96</v>
      </c>
      <c r="B91" s="13">
        <v>2</v>
      </c>
      <c r="C91" s="13">
        <v>3550</v>
      </c>
      <c r="D91" s="13">
        <f t="shared" si="11"/>
        <v>1775</v>
      </c>
      <c r="E91" s="14">
        <v>1</v>
      </c>
      <c r="F91" s="14">
        <v>1600</v>
      </c>
      <c r="G91" s="14">
        <f t="shared" si="12"/>
        <v>1600</v>
      </c>
      <c r="H91" s="14">
        <v>1650</v>
      </c>
      <c r="I91" s="14">
        <v>1650</v>
      </c>
      <c r="J91" s="14">
        <v>1550</v>
      </c>
      <c r="K91" s="14">
        <v>1550</v>
      </c>
      <c r="L91" s="14"/>
      <c r="M91" s="14">
        <v>0</v>
      </c>
      <c r="N91" s="14">
        <v>0</v>
      </c>
      <c r="O91" s="14">
        <v>0</v>
      </c>
      <c r="P91" s="14"/>
      <c r="Q91" s="14">
        <v>0</v>
      </c>
      <c r="R91" s="14"/>
      <c r="S91" s="14">
        <v>0</v>
      </c>
      <c r="T91" s="14"/>
      <c r="U91" s="14">
        <v>0</v>
      </c>
      <c r="V91" s="15">
        <v>1235</v>
      </c>
      <c r="W91" s="14">
        <v>1235</v>
      </c>
      <c r="X91" s="14"/>
      <c r="Y91" s="14">
        <v>0</v>
      </c>
      <c r="Z91" s="15"/>
      <c r="AA91" s="14">
        <v>0</v>
      </c>
      <c r="AB91" s="14"/>
      <c r="AC91" s="15"/>
      <c r="AD91" s="14">
        <v>0</v>
      </c>
      <c r="AE91" s="14"/>
      <c r="AF91" s="15"/>
      <c r="AG91" s="14">
        <v>0</v>
      </c>
      <c r="AH91" s="16">
        <v>3</v>
      </c>
      <c r="AI91" s="16">
        <v>4435</v>
      </c>
      <c r="AJ91" s="17">
        <v>1478.3333333333333</v>
      </c>
      <c r="AK91" s="11"/>
      <c r="AL91" s="127">
        <f t="shared" si="14"/>
        <v>-6.0606060606060606</v>
      </c>
      <c r="AM91" s="132"/>
      <c r="AN91" s="55"/>
      <c r="AO91" s="55"/>
      <c r="AP91" s="55"/>
      <c r="AQ91" s="55"/>
      <c r="AR91" s="55"/>
      <c r="AS91" s="55"/>
      <c r="AT91" s="55"/>
    </row>
    <row r="92" spans="1:46" hidden="1" x14ac:dyDescent="0.25">
      <c r="A92" s="20" t="s">
        <v>97</v>
      </c>
      <c r="B92" s="13">
        <v>3</v>
      </c>
      <c r="C92" s="13">
        <v>3065</v>
      </c>
      <c r="D92" s="13">
        <f t="shared" si="11"/>
        <v>1021.6666666666666</v>
      </c>
      <c r="E92" s="14">
        <v>0</v>
      </c>
      <c r="F92" s="14">
        <v>0</v>
      </c>
      <c r="G92" s="14">
        <f t="shared" si="12"/>
        <v>0</v>
      </c>
      <c r="H92" s="14">
        <v>0</v>
      </c>
      <c r="I92" s="14">
        <v>0</v>
      </c>
      <c r="J92" s="14"/>
      <c r="K92" s="14">
        <v>0</v>
      </c>
      <c r="L92" s="14"/>
      <c r="M92" s="14">
        <v>0</v>
      </c>
      <c r="N92" s="14">
        <v>0</v>
      </c>
      <c r="O92" s="14">
        <v>0</v>
      </c>
      <c r="P92" s="14"/>
      <c r="Q92" s="14">
        <v>0</v>
      </c>
      <c r="R92" s="14"/>
      <c r="S92" s="14">
        <v>0</v>
      </c>
      <c r="T92" s="14"/>
      <c r="U92" s="14">
        <v>0</v>
      </c>
      <c r="V92" s="15"/>
      <c r="W92" s="14">
        <v>0</v>
      </c>
      <c r="X92" s="14"/>
      <c r="Y92" s="14">
        <v>0</v>
      </c>
      <c r="Z92" s="15"/>
      <c r="AA92" s="14">
        <v>0</v>
      </c>
      <c r="AB92" s="14"/>
      <c r="AC92" s="15"/>
      <c r="AD92" s="14">
        <v>0</v>
      </c>
      <c r="AE92" s="14"/>
      <c r="AF92" s="15"/>
      <c r="AG92" s="14">
        <v>0</v>
      </c>
      <c r="AH92" s="16">
        <v>0</v>
      </c>
      <c r="AI92" s="16">
        <v>0</v>
      </c>
      <c r="AJ92" s="17">
        <v>0</v>
      </c>
      <c r="AK92" s="11"/>
      <c r="AL92" s="128"/>
      <c r="AM92" s="132"/>
      <c r="AN92" s="55"/>
      <c r="AO92" s="55"/>
      <c r="AP92" s="55"/>
      <c r="AQ92" s="55"/>
      <c r="AR92" s="55"/>
      <c r="AS92" s="55"/>
      <c r="AT92" s="55"/>
    </row>
    <row r="93" spans="1:46" hidden="1" x14ac:dyDescent="0.25">
      <c r="A93" s="20" t="s">
        <v>98</v>
      </c>
      <c r="B93" s="13">
        <v>0</v>
      </c>
      <c r="C93" s="13">
        <v>0</v>
      </c>
      <c r="D93" s="13">
        <f t="shared" si="11"/>
        <v>0</v>
      </c>
      <c r="E93" s="14">
        <v>0</v>
      </c>
      <c r="F93" s="14">
        <v>0</v>
      </c>
      <c r="G93" s="14">
        <f t="shared" si="12"/>
        <v>0</v>
      </c>
      <c r="H93" s="14">
        <v>0</v>
      </c>
      <c r="I93" s="14">
        <v>0</v>
      </c>
      <c r="J93" s="14"/>
      <c r="K93" s="14">
        <v>0</v>
      </c>
      <c r="L93" s="14"/>
      <c r="M93" s="14">
        <v>0</v>
      </c>
      <c r="N93" s="14">
        <v>0</v>
      </c>
      <c r="O93" s="14">
        <v>0</v>
      </c>
      <c r="P93" s="14"/>
      <c r="Q93" s="14">
        <v>0</v>
      </c>
      <c r="R93" s="14"/>
      <c r="S93" s="14">
        <v>0</v>
      </c>
      <c r="T93" s="14"/>
      <c r="U93" s="14">
        <v>0</v>
      </c>
      <c r="V93" s="15"/>
      <c r="W93" s="14">
        <v>0</v>
      </c>
      <c r="X93" s="14"/>
      <c r="Y93" s="14">
        <v>0</v>
      </c>
      <c r="Z93" s="15"/>
      <c r="AA93" s="14">
        <v>0</v>
      </c>
      <c r="AB93" s="14"/>
      <c r="AC93" s="15"/>
      <c r="AD93" s="14">
        <v>0</v>
      </c>
      <c r="AE93" s="14"/>
      <c r="AF93" s="15"/>
      <c r="AG93" s="14">
        <v>0</v>
      </c>
      <c r="AH93" s="16">
        <v>0</v>
      </c>
      <c r="AI93" s="16">
        <v>0</v>
      </c>
      <c r="AJ93" s="17">
        <v>0</v>
      </c>
      <c r="AK93" s="11"/>
      <c r="AL93" s="128"/>
      <c r="AM93" s="132"/>
      <c r="AN93" s="55"/>
      <c r="AO93" s="55"/>
      <c r="AP93" s="55"/>
      <c r="AQ93" s="55"/>
      <c r="AR93" s="55"/>
      <c r="AS93" s="55"/>
      <c r="AT93" s="55"/>
    </row>
    <row r="94" spans="1:46" hidden="1" x14ac:dyDescent="0.25">
      <c r="A94" s="20" t="s">
        <v>99</v>
      </c>
      <c r="B94" s="13">
        <v>2</v>
      </c>
      <c r="C94" s="13">
        <v>1000</v>
      </c>
      <c r="D94" s="13">
        <f t="shared" si="11"/>
        <v>500</v>
      </c>
      <c r="E94" s="14">
        <v>0</v>
      </c>
      <c r="F94" s="14">
        <v>0</v>
      </c>
      <c r="G94" s="14">
        <f t="shared" si="12"/>
        <v>0</v>
      </c>
      <c r="H94" s="14">
        <v>0</v>
      </c>
      <c r="I94" s="14">
        <v>0</v>
      </c>
      <c r="J94" s="14"/>
      <c r="K94" s="14">
        <v>0</v>
      </c>
      <c r="L94" s="14"/>
      <c r="M94" s="14">
        <v>0</v>
      </c>
      <c r="N94" s="14">
        <v>0</v>
      </c>
      <c r="O94" s="14">
        <v>0</v>
      </c>
      <c r="P94" s="14"/>
      <c r="Q94" s="14">
        <v>0</v>
      </c>
      <c r="R94" s="14"/>
      <c r="S94" s="14">
        <v>0</v>
      </c>
      <c r="T94" s="14">
        <v>6069</v>
      </c>
      <c r="U94" s="14">
        <v>867</v>
      </c>
      <c r="V94" s="15">
        <v>3468</v>
      </c>
      <c r="W94" s="14">
        <v>867</v>
      </c>
      <c r="X94" s="14"/>
      <c r="Y94" s="14">
        <v>0</v>
      </c>
      <c r="Z94" s="15"/>
      <c r="AA94" s="14">
        <v>0</v>
      </c>
      <c r="AB94" s="14"/>
      <c r="AC94" s="15"/>
      <c r="AD94" s="14">
        <v>0</v>
      </c>
      <c r="AE94" s="14"/>
      <c r="AF94" s="15"/>
      <c r="AG94" s="14">
        <v>0</v>
      </c>
      <c r="AH94" s="16">
        <v>11</v>
      </c>
      <c r="AI94" s="16">
        <v>9537</v>
      </c>
      <c r="AJ94" s="17">
        <v>867</v>
      </c>
      <c r="AK94" s="11"/>
      <c r="AL94" s="128"/>
      <c r="AM94" s="132"/>
      <c r="AN94" s="55"/>
      <c r="AO94" s="55"/>
      <c r="AP94" s="55"/>
      <c r="AQ94" s="55"/>
      <c r="AR94" s="55"/>
      <c r="AS94" s="55"/>
      <c r="AT94" s="55"/>
    </row>
    <row r="95" spans="1:46" hidden="1" x14ac:dyDescent="0.25">
      <c r="A95" s="20" t="s">
        <v>100</v>
      </c>
      <c r="B95" s="13">
        <v>1</v>
      </c>
      <c r="C95" s="13">
        <v>370</v>
      </c>
      <c r="D95" s="13">
        <f t="shared" si="11"/>
        <v>370</v>
      </c>
      <c r="E95" s="14">
        <v>1</v>
      </c>
      <c r="F95" s="14">
        <v>370</v>
      </c>
      <c r="G95" s="14">
        <f t="shared" si="12"/>
        <v>370</v>
      </c>
      <c r="H95" s="14">
        <v>0</v>
      </c>
      <c r="I95" s="14">
        <v>0</v>
      </c>
      <c r="J95" s="14"/>
      <c r="K95" s="14">
        <v>0</v>
      </c>
      <c r="L95" s="14"/>
      <c r="M95" s="14">
        <v>0</v>
      </c>
      <c r="N95" s="14">
        <v>0</v>
      </c>
      <c r="O95" s="14">
        <v>0</v>
      </c>
      <c r="P95" s="14"/>
      <c r="Q95" s="14">
        <v>0</v>
      </c>
      <c r="R95" s="14"/>
      <c r="S95" s="14">
        <v>0</v>
      </c>
      <c r="T95" s="14"/>
      <c r="U95" s="14">
        <v>0</v>
      </c>
      <c r="V95" s="15"/>
      <c r="W95" s="14">
        <v>0</v>
      </c>
      <c r="X95" s="14"/>
      <c r="Y95" s="14">
        <v>0</v>
      </c>
      <c r="Z95" s="15"/>
      <c r="AA95" s="14">
        <v>0</v>
      </c>
      <c r="AB95" s="14"/>
      <c r="AC95" s="15"/>
      <c r="AD95" s="14">
        <v>0</v>
      </c>
      <c r="AE95" s="14"/>
      <c r="AF95" s="15"/>
      <c r="AG95" s="14">
        <v>0</v>
      </c>
      <c r="AH95" s="16">
        <v>0</v>
      </c>
      <c r="AI95" s="16">
        <v>0</v>
      </c>
      <c r="AJ95" s="17">
        <v>0</v>
      </c>
      <c r="AK95" s="11"/>
      <c r="AL95" s="128"/>
      <c r="AM95" s="132"/>
      <c r="AN95" s="55"/>
      <c r="AO95" s="55"/>
      <c r="AP95" s="55"/>
      <c r="AQ95" s="55"/>
      <c r="AR95" s="55"/>
      <c r="AS95" s="55"/>
      <c r="AT95" s="55"/>
    </row>
    <row r="96" spans="1:46" hidden="1" x14ac:dyDescent="0.25">
      <c r="A96" s="20" t="s">
        <v>101</v>
      </c>
      <c r="B96" s="13">
        <v>9</v>
      </c>
      <c r="C96" s="13">
        <v>8123</v>
      </c>
      <c r="D96" s="13">
        <f t="shared" si="11"/>
        <v>902.55555555555554</v>
      </c>
      <c r="E96" s="14">
        <v>6</v>
      </c>
      <c r="F96" s="14">
        <v>4559</v>
      </c>
      <c r="G96" s="14">
        <f t="shared" si="12"/>
        <v>759.83333333333337</v>
      </c>
      <c r="H96" s="14">
        <v>0</v>
      </c>
      <c r="I96" s="14">
        <v>0</v>
      </c>
      <c r="J96" s="14">
        <v>795</v>
      </c>
      <c r="K96" s="14">
        <v>795</v>
      </c>
      <c r="L96" s="14"/>
      <c r="M96" s="14">
        <v>0</v>
      </c>
      <c r="N96" s="14">
        <v>0</v>
      </c>
      <c r="O96" s="14">
        <v>0</v>
      </c>
      <c r="P96" s="14"/>
      <c r="Q96" s="14">
        <v>0</v>
      </c>
      <c r="R96" s="14"/>
      <c r="S96" s="14">
        <v>0</v>
      </c>
      <c r="T96" s="14">
        <v>1490</v>
      </c>
      <c r="U96" s="14">
        <v>745</v>
      </c>
      <c r="V96" s="15"/>
      <c r="W96" s="14">
        <v>0</v>
      </c>
      <c r="X96" s="14"/>
      <c r="Y96" s="14">
        <v>0</v>
      </c>
      <c r="Z96" s="15">
        <v>927</v>
      </c>
      <c r="AA96" s="14">
        <v>927</v>
      </c>
      <c r="AB96" s="14"/>
      <c r="AC96" s="15"/>
      <c r="AD96" s="14">
        <v>0</v>
      </c>
      <c r="AE96" s="14"/>
      <c r="AF96" s="15"/>
      <c r="AG96" s="14">
        <v>0</v>
      </c>
      <c r="AH96" s="16">
        <v>4</v>
      </c>
      <c r="AI96" s="16">
        <v>3212</v>
      </c>
      <c r="AJ96" s="17">
        <v>803</v>
      </c>
      <c r="AK96" s="11"/>
      <c r="AL96" s="128"/>
      <c r="AM96" s="132"/>
      <c r="AN96" s="55"/>
      <c r="AO96" s="55"/>
      <c r="AP96" s="55"/>
      <c r="AQ96" s="55"/>
      <c r="AR96" s="55"/>
      <c r="AS96" s="55"/>
      <c r="AT96" s="55"/>
    </row>
    <row r="97" spans="1:46" hidden="1" x14ac:dyDescent="0.25">
      <c r="A97" s="20" t="s">
        <v>102</v>
      </c>
      <c r="B97" s="13">
        <v>9</v>
      </c>
      <c r="C97" s="13">
        <v>761</v>
      </c>
      <c r="D97" s="13">
        <f t="shared" si="11"/>
        <v>84.555555555555557</v>
      </c>
      <c r="E97" s="14">
        <v>4</v>
      </c>
      <c r="F97" s="14">
        <v>345</v>
      </c>
      <c r="G97" s="14">
        <f t="shared" si="12"/>
        <v>86.25</v>
      </c>
      <c r="H97" s="14">
        <v>0</v>
      </c>
      <c r="I97" s="14">
        <v>0</v>
      </c>
      <c r="J97" s="14"/>
      <c r="K97" s="14">
        <v>0</v>
      </c>
      <c r="L97" s="14"/>
      <c r="M97" s="14">
        <v>0</v>
      </c>
      <c r="N97" s="14">
        <v>0</v>
      </c>
      <c r="O97" s="14">
        <v>0</v>
      </c>
      <c r="P97" s="14"/>
      <c r="Q97" s="14">
        <v>0</v>
      </c>
      <c r="R97" s="14"/>
      <c r="S97" s="14">
        <v>0</v>
      </c>
      <c r="T97" s="14"/>
      <c r="U97" s="14">
        <v>0</v>
      </c>
      <c r="V97" s="15"/>
      <c r="W97" s="14">
        <v>0</v>
      </c>
      <c r="X97" s="14">
        <v>60</v>
      </c>
      <c r="Y97" s="14">
        <v>60</v>
      </c>
      <c r="Z97" s="15"/>
      <c r="AA97" s="14">
        <v>0</v>
      </c>
      <c r="AB97" s="14"/>
      <c r="AC97" s="15"/>
      <c r="AD97" s="14">
        <v>0</v>
      </c>
      <c r="AE97" s="14"/>
      <c r="AF97" s="15"/>
      <c r="AG97" s="14">
        <v>0</v>
      </c>
      <c r="AH97" s="16">
        <v>1</v>
      </c>
      <c r="AI97" s="16">
        <v>60</v>
      </c>
      <c r="AJ97" s="17">
        <v>60</v>
      </c>
      <c r="AK97" s="11"/>
      <c r="AL97" s="128"/>
      <c r="AM97" s="132"/>
      <c r="AN97" s="55"/>
      <c r="AO97" s="55"/>
      <c r="AP97" s="55"/>
      <c r="AQ97" s="55"/>
      <c r="AR97" s="55"/>
      <c r="AS97" s="55"/>
      <c r="AT97" s="55"/>
    </row>
    <row r="98" spans="1:46" hidden="1" x14ac:dyDescent="0.25">
      <c r="A98" s="20" t="s">
        <v>32</v>
      </c>
      <c r="B98" s="13">
        <v>27</v>
      </c>
      <c r="C98" s="13">
        <v>1585</v>
      </c>
      <c r="D98" s="13">
        <f t="shared" si="11"/>
        <v>58.703703703703702</v>
      </c>
      <c r="E98" s="14">
        <v>6</v>
      </c>
      <c r="F98" s="14">
        <v>410</v>
      </c>
      <c r="G98" s="14">
        <f t="shared" si="12"/>
        <v>68.333333333333329</v>
      </c>
      <c r="H98" s="14">
        <v>110</v>
      </c>
      <c r="I98" s="14">
        <v>55</v>
      </c>
      <c r="J98" s="14">
        <v>250</v>
      </c>
      <c r="K98" s="14">
        <v>50</v>
      </c>
      <c r="L98" s="14">
        <v>250</v>
      </c>
      <c r="M98" s="14">
        <v>50</v>
      </c>
      <c r="N98" s="14">
        <v>0</v>
      </c>
      <c r="O98" s="14">
        <v>0</v>
      </c>
      <c r="P98" s="14"/>
      <c r="Q98" s="14">
        <v>0</v>
      </c>
      <c r="R98" s="14"/>
      <c r="S98" s="14">
        <v>0</v>
      </c>
      <c r="T98" s="14">
        <v>340</v>
      </c>
      <c r="U98" s="14">
        <v>85</v>
      </c>
      <c r="V98" s="15"/>
      <c r="W98" s="14">
        <v>0</v>
      </c>
      <c r="X98" s="14"/>
      <c r="Y98" s="14">
        <v>0</v>
      </c>
      <c r="Z98" s="15"/>
      <c r="AA98" s="14">
        <v>0</v>
      </c>
      <c r="AB98" s="14"/>
      <c r="AC98" s="15"/>
      <c r="AD98" s="14">
        <v>0</v>
      </c>
      <c r="AE98" s="14"/>
      <c r="AF98" s="15"/>
      <c r="AG98" s="14">
        <v>0</v>
      </c>
      <c r="AH98" s="16">
        <v>16</v>
      </c>
      <c r="AI98" s="16">
        <v>950</v>
      </c>
      <c r="AJ98" s="17">
        <v>59.375</v>
      </c>
      <c r="AK98" s="11"/>
      <c r="AL98" s="127">
        <f t="shared" si="14"/>
        <v>-9.0909090909090917</v>
      </c>
      <c r="AM98" s="132"/>
      <c r="AN98" s="55"/>
      <c r="AO98" s="55"/>
      <c r="AP98" s="55"/>
      <c r="AQ98" s="55"/>
      <c r="AR98" s="55"/>
      <c r="AS98" s="55"/>
      <c r="AT98" s="55"/>
    </row>
    <row r="99" spans="1:46" hidden="1" x14ac:dyDescent="0.25">
      <c r="A99" s="19" t="s">
        <v>51</v>
      </c>
      <c r="B99" s="13">
        <v>18</v>
      </c>
      <c r="C99" s="13">
        <v>10490</v>
      </c>
      <c r="D99" s="13">
        <f>IF(C99,C99/B99,0)</f>
        <v>582.77777777777783</v>
      </c>
      <c r="E99" s="13">
        <v>8</v>
      </c>
      <c r="F99" s="13">
        <v>3710</v>
      </c>
      <c r="G99" s="13">
        <f>IF(F99,F99/E99,0)</f>
        <v>463.75</v>
      </c>
      <c r="H99" s="14">
        <v>1200</v>
      </c>
      <c r="I99" s="14">
        <v>600</v>
      </c>
      <c r="J99" s="14">
        <v>850</v>
      </c>
      <c r="K99" s="14">
        <v>425</v>
      </c>
      <c r="L99" s="14">
        <v>670</v>
      </c>
      <c r="M99" s="14">
        <v>335</v>
      </c>
      <c r="N99" s="14">
        <v>0</v>
      </c>
      <c r="O99" s="14">
        <v>0</v>
      </c>
      <c r="P99" s="14">
        <v>2150</v>
      </c>
      <c r="Q99" s="14">
        <v>1075</v>
      </c>
      <c r="R99" s="14">
        <v>2200</v>
      </c>
      <c r="S99" s="14">
        <v>1100</v>
      </c>
      <c r="T99" s="14">
        <v>925</v>
      </c>
      <c r="U99" s="14">
        <v>925</v>
      </c>
      <c r="V99" s="14">
        <v>925</v>
      </c>
      <c r="W99" s="14">
        <v>925</v>
      </c>
      <c r="X99" s="14">
        <v>0</v>
      </c>
      <c r="Y99" s="14">
        <v>0</v>
      </c>
      <c r="Z99" s="14">
        <v>850</v>
      </c>
      <c r="AA99" s="14">
        <v>850</v>
      </c>
      <c r="AB99" s="14"/>
      <c r="AC99" s="14"/>
      <c r="AD99" s="14">
        <v>0</v>
      </c>
      <c r="AE99" s="14"/>
      <c r="AF99" s="14"/>
      <c r="AG99" s="14">
        <v>0</v>
      </c>
      <c r="AH99" s="16">
        <v>13</v>
      </c>
      <c r="AI99" s="16">
        <v>9770</v>
      </c>
      <c r="AJ99" s="16">
        <v>751.53846153846155</v>
      </c>
      <c r="AK99" s="11"/>
      <c r="AL99" s="127">
        <f t="shared" si="14"/>
        <v>-29.166666666666668</v>
      </c>
      <c r="AM99" s="132">
        <f t="shared" si="20"/>
        <v>-21.176470588235293</v>
      </c>
      <c r="AN99" s="55"/>
      <c r="AO99" s="55"/>
      <c r="AP99" s="55">
        <f t="shared" si="13"/>
        <v>2.3255813953488373</v>
      </c>
      <c r="AQ99" s="55">
        <f t="shared" si="17"/>
        <v>-15.909090909090908</v>
      </c>
      <c r="AR99" s="55"/>
      <c r="AS99" s="55"/>
      <c r="AT99" s="55"/>
    </row>
    <row r="100" spans="1:46" hidden="1" x14ac:dyDescent="0.25">
      <c r="A100" s="19" t="s">
        <v>50</v>
      </c>
      <c r="B100" s="13">
        <v>10</v>
      </c>
      <c r="C100" s="13">
        <v>9621</v>
      </c>
      <c r="D100" s="13">
        <f t="shared" ref="D100:D132" si="21">IF(C100,C100/B100,0)</f>
        <v>962.1</v>
      </c>
      <c r="E100" s="13">
        <v>4</v>
      </c>
      <c r="F100" s="13">
        <v>4170</v>
      </c>
      <c r="G100" s="13">
        <f t="shared" ref="G100:G132" si="22">IF(F100,F100/E100,0)</f>
        <v>1042.5</v>
      </c>
      <c r="H100" s="14">
        <v>0</v>
      </c>
      <c r="I100" s="14">
        <v>0</v>
      </c>
      <c r="J100" s="14">
        <v>0</v>
      </c>
      <c r="K100" s="14">
        <v>0</v>
      </c>
      <c r="L100" s="14"/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1813</v>
      </c>
      <c r="S100" s="14">
        <v>1813</v>
      </c>
      <c r="T100" s="14">
        <v>3626</v>
      </c>
      <c r="U100" s="14">
        <v>1813</v>
      </c>
      <c r="V100" s="14"/>
      <c r="W100" s="14">
        <v>0</v>
      </c>
      <c r="X100" s="14">
        <v>0</v>
      </c>
      <c r="Y100" s="14">
        <v>0</v>
      </c>
      <c r="Z100" s="14"/>
      <c r="AA100" s="14">
        <v>0</v>
      </c>
      <c r="AB100" s="14"/>
      <c r="AC100" s="14"/>
      <c r="AD100" s="14">
        <v>0</v>
      </c>
      <c r="AE100" s="14"/>
      <c r="AF100" s="14"/>
      <c r="AG100" s="14">
        <v>0</v>
      </c>
      <c r="AH100" s="16">
        <v>3</v>
      </c>
      <c r="AI100" s="16">
        <v>5439</v>
      </c>
      <c r="AJ100" s="16">
        <v>1813</v>
      </c>
      <c r="AK100" s="11"/>
      <c r="AL100" s="128"/>
      <c r="AM100" s="132"/>
      <c r="AN100" s="55"/>
      <c r="AO100" s="55"/>
      <c r="AP100" s="55"/>
      <c r="AQ100" s="55"/>
      <c r="AR100" s="55"/>
      <c r="AS100" s="55"/>
      <c r="AT100" s="55"/>
    </row>
    <row r="101" spans="1:46" hidden="1" x14ac:dyDescent="0.25">
      <c r="A101" s="19" t="s">
        <v>108</v>
      </c>
      <c r="B101" s="13">
        <v>2</v>
      </c>
      <c r="C101" s="13">
        <v>800</v>
      </c>
      <c r="D101" s="13">
        <f t="shared" si="21"/>
        <v>400</v>
      </c>
      <c r="E101" s="13">
        <v>2</v>
      </c>
      <c r="F101" s="13">
        <v>800</v>
      </c>
      <c r="G101" s="13">
        <f t="shared" si="22"/>
        <v>400</v>
      </c>
      <c r="H101" s="14">
        <v>0</v>
      </c>
      <c r="I101" s="14">
        <v>0</v>
      </c>
      <c r="J101" s="14">
        <v>450</v>
      </c>
      <c r="K101" s="14">
        <v>450</v>
      </c>
      <c r="L101" s="14"/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2800</v>
      </c>
      <c r="U101" s="14">
        <v>1400</v>
      </c>
      <c r="V101" s="14"/>
      <c r="W101" s="14">
        <v>0</v>
      </c>
      <c r="X101" s="14">
        <v>0</v>
      </c>
      <c r="Y101" s="14">
        <v>0</v>
      </c>
      <c r="Z101" s="14"/>
      <c r="AA101" s="14">
        <v>0</v>
      </c>
      <c r="AB101" s="14"/>
      <c r="AC101" s="14"/>
      <c r="AD101" s="14">
        <v>0</v>
      </c>
      <c r="AE101" s="14"/>
      <c r="AF101" s="14"/>
      <c r="AG101" s="14">
        <v>0</v>
      </c>
      <c r="AH101" s="16">
        <v>3</v>
      </c>
      <c r="AI101" s="16">
        <v>3250</v>
      </c>
      <c r="AJ101" s="16">
        <v>1083.3333333333333</v>
      </c>
      <c r="AK101" s="11"/>
      <c r="AL101" s="128"/>
      <c r="AM101" s="132"/>
      <c r="AN101" s="55"/>
      <c r="AO101" s="55"/>
      <c r="AP101" s="55"/>
      <c r="AQ101" s="55"/>
      <c r="AR101" s="55"/>
      <c r="AS101" s="55"/>
      <c r="AT101" s="55"/>
    </row>
    <row r="102" spans="1:46" hidden="1" x14ac:dyDescent="0.25">
      <c r="A102" s="19" t="s">
        <v>8</v>
      </c>
      <c r="B102" s="13">
        <v>5</v>
      </c>
      <c r="C102" s="13">
        <v>195</v>
      </c>
      <c r="D102" s="13">
        <f t="shared" si="21"/>
        <v>39</v>
      </c>
      <c r="E102" s="13">
        <v>1</v>
      </c>
      <c r="F102" s="13">
        <v>35</v>
      </c>
      <c r="G102" s="13">
        <f t="shared" si="22"/>
        <v>35</v>
      </c>
      <c r="H102" s="14">
        <v>0</v>
      </c>
      <c r="I102" s="14">
        <v>0</v>
      </c>
      <c r="J102" s="14">
        <v>20</v>
      </c>
      <c r="K102" s="14">
        <v>20</v>
      </c>
      <c r="L102" s="14"/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/>
      <c r="W102" s="14">
        <v>0</v>
      </c>
      <c r="X102" s="14">
        <v>0</v>
      </c>
      <c r="Y102" s="14">
        <v>0</v>
      </c>
      <c r="Z102" s="14"/>
      <c r="AA102" s="14">
        <v>0</v>
      </c>
      <c r="AB102" s="14"/>
      <c r="AC102" s="14"/>
      <c r="AD102" s="14">
        <v>0</v>
      </c>
      <c r="AE102" s="14"/>
      <c r="AF102" s="14"/>
      <c r="AG102" s="14">
        <v>0</v>
      </c>
      <c r="AH102" s="16">
        <v>1</v>
      </c>
      <c r="AI102" s="16">
        <v>20</v>
      </c>
      <c r="AJ102" s="16">
        <v>20</v>
      </c>
      <c r="AK102" s="11"/>
      <c r="AL102" s="128"/>
      <c r="AM102" s="132"/>
      <c r="AN102" s="55"/>
      <c r="AO102" s="55"/>
      <c r="AP102" s="55"/>
      <c r="AQ102" s="55"/>
      <c r="AR102" s="55"/>
      <c r="AS102" s="55"/>
      <c r="AT102" s="55"/>
    </row>
    <row r="103" spans="1:46" hidden="1" x14ac:dyDescent="0.25">
      <c r="A103" s="19" t="s">
        <v>109</v>
      </c>
      <c r="B103" s="13">
        <v>1</v>
      </c>
      <c r="C103" s="13">
        <v>995</v>
      </c>
      <c r="D103" s="13">
        <f t="shared" si="21"/>
        <v>995</v>
      </c>
      <c r="E103" s="13">
        <v>1</v>
      </c>
      <c r="F103" s="13">
        <v>995</v>
      </c>
      <c r="G103" s="13">
        <f t="shared" si="22"/>
        <v>995</v>
      </c>
      <c r="H103" s="14">
        <v>0</v>
      </c>
      <c r="I103" s="14">
        <v>0</v>
      </c>
      <c r="J103" s="14">
        <v>0</v>
      </c>
      <c r="K103" s="14">
        <v>0</v>
      </c>
      <c r="L103" s="14">
        <v>850</v>
      </c>
      <c r="M103" s="14">
        <v>850</v>
      </c>
      <c r="N103" s="14">
        <v>0</v>
      </c>
      <c r="O103" s="14">
        <v>0</v>
      </c>
      <c r="P103" s="14">
        <v>990</v>
      </c>
      <c r="Q103" s="14">
        <v>990</v>
      </c>
      <c r="R103" s="14">
        <v>0</v>
      </c>
      <c r="S103" s="14">
        <v>0</v>
      </c>
      <c r="T103" s="14">
        <v>0</v>
      </c>
      <c r="U103" s="14">
        <v>0</v>
      </c>
      <c r="V103" s="14"/>
      <c r="W103" s="14">
        <v>0</v>
      </c>
      <c r="X103" s="14">
        <v>0</v>
      </c>
      <c r="Y103" s="14">
        <v>0</v>
      </c>
      <c r="Z103" s="14"/>
      <c r="AA103" s="14">
        <v>0</v>
      </c>
      <c r="AB103" s="14"/>
      <c r="AC103" s="14"/>
      <c r="AD103" s="14">
        <v>0</v>
      </c>
      <c r="AE103" s="14"/>
      <c r="AF103" s="14"/>
      <c r="AG103" s="14">
        <v>0</v>
      </c>
      <c r="AH103" s="16">
        <v>2</v>
      </c>
      <c r="AI103" s="16">
        <v>1840</v>
      </c>
      <c r="AJ103" s="16">
        <v>920</v>
      </c>
      <c r="AK103" s="11"/>
      <c r="AL103" s="128"/>
      <c r="AM103" s="132"/>
      <c r="AN103" s="55"/>
      <c r="AO103" s="55"/>
      <c r="AP103" s="55"/>
      <c r="AQ103" s="55"/>
      <c r="AR103" s="55"/>
      <c r="AS103" s="55"/>
      <c r="AT103" s="55"/>
    </row>
    <row r="104" spans="1:46" hidden="1" x14ac:dyDescent="0.25">
      <c r="A104" s="19" t="s">
        <v>64</v>
      </c>
      <c r="B104" s="13">
        <v>0</v>
      </c>
      <c r="C104" s="13">
        <v>0</v>
      </c>
      <c r="D104" s="13">
        <f t="shared" si="21"/>
        <v>0</v>
      </c>
      <c r="E104" s="13">
        <v>0</v>
      </c>
      <c r="F104" s="13">
        <v>0</v>
      </c>
      <c r="G104" s="13">
        <f t="shared" si="22"/>
        <v>0</v>
      </c>
      <c r="H104" s="14">
        <v>0</v>
      </c>
      <c r="I104" s="14">
        <v>0</v>
      </c>
      <c r="J104" s="14">
        <v>325</v>
      </c>
      <c r="K104" s="14">
        <v>108.33333333333333</v>
      </c>
      <c r="L104" s="14"/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/>
      <c r="W104" s="14">
        <v>0</v>
      </c>
      <c r="X104" s="14">
        <v>0</v>
      </c>
      <c r="Y104" s="14">
        <v>0</v>
      </c>
      <c r="Z104" s="14"/>
      <c r="AA104" s="14">
        <v>0</v>
      </c>
      <c r="AB104" s="14"/>
      <c r="AC104" s="14"/>
      <c r="AD104" s="14">
        <v>0</v>
      </c>
      <c r="AE104" s="14"/>
      <c r="AF104" s="14"/>
      <c r="AG104" s="14">
        <v>0</v>
      </c>
      <c r="AH104" s="16">
        <v>3</v>
      </c>
      <c r="AI104" s="16">
        <v>325</v>
      </c>
      <c r="AJ104" s="16">
        <v>108.33333333333333</v>
      </c>
      <c r="AK104" s="11"/>
      <c r="AL104" s="128"/>
      <c r="AM104" s="132"/>
      <c r="AN104" s="55"/>
      <c r="AO104" s="55"/>
      <c r="AP104" s="55"/>
      <c r="AQ104" s="55"/>
      <c r="AR104" s="55"/>
      <c r="AS104" s="55"/>
      <c r="AT104" s="55"/>
    </row>
    <row r="105" spans="1:46" x14ac:dyDescent="0.25">
      <c r="A105" s="19" t="s">
        <v>9</v>
      </c>
      <c r="B105" s="13">
        <v>56</v>
      </c>
      <c r="C105" s="13">
        <v>157321</v>
      </c>
      <c r="D105" s="13">
        <f t="shared" si="21"/>
        <v>2809.3035714285716</v>
      </c>
      <c r="E105" s="13">
        <v>10</v>
      </c>
      <c r="F105" s="13">
        <v>21836</v>
      </c>
      <c r="G105" s="13">
        <f t="shared" si="22"/>
        <v>2183.6</v>
      </c>
      <c r="H105" s="14">
        <v>9650</v>
      </c>
      <c r="I105" s="14">
        <v>1930</v>
      </c>
      <c r="J105" s="14">
        <v>7431</v>
      </c>
      <c r="K105" s="14">
        <v>1857.75</v>
      </c>
      <c r="L105" s="14">
        <v>12787</v>
      </c>
      <c r="M105" s="14">
        <v>1598.375</v>
      </c>
      <c r="N105" s="14">
        <v>11012</v>
      </c>
      <c r="O105" s="14">
        <v>1573.1428571428571</v>
      </c>
      <c r="P105" s="14">
        <v>0</v>
      </c>
      <c r="Q105" s="14">
        <v>0</v>
      </c>
      <c r="R105" s="14">
        <v>25550</v>
      </c>
      <c r="S105" s="14">
        <v>2129.1666666666665</v>
      </c>
      <c r="T105" s="14">
        <v>16495</v>
      </c>
      <c r="U105" s="14">
        <v>2356.4285714285716</v>
      </c>
      <c r="V105" s="14">
        <v>4420</v>
      </c>
      <c r="W105" s="14">
        <v>2210</v>
      </c>
      <c r="X105" s="14">
        <v>4000</v>
      </c>
      <c r="Y105" s="14">
        <v>2000</v>
      </c>
      <c r="Z105" s="14">
        <v>22293</v>
      </c>
      <c r="AA105" s="14">
        <v>2477</v>
      </c>
      <c r="AB105" s="14"/>
      <c r="AC105" s="14"/>
      <c r="AD105" s="14">
        <v>0</v>
      </c>
      <c r="AE105" s="14"/>
      <c r="AF105" s="14"/>
      <c r="AG105" s="14">
        <v>0</v>
      </c>
      <c r="AH105" s="16">
        <v>56</v>
      </c>
      <c r="AI105" s="16">
        <v>113638</v>
      </c>
      <c r="AJ105" s="16">
        <v>2029.25</v>
      </c>
      <c r="AK105" s="11"/>
      <c r="AL105" s="127">
        <f t="shared" si="14"/>
        <v>-3.7435233160621766</v>
      </c>
      <c r="AM105" s="132">
        <f t="shared" si="20"/>
        <v>-13.961781725205222</v>
      </c>
      <c r="AN105" s="55">
        <f t="shared" si="16"/>
        <v>-1.5786122065937522</v>
      </c>
      <c r="AO105" s="55"/>
      <c r="AP105" s="55"/>
      <c r="AQ105" s="55">
        <f t="shared" si="17"/>
        <v>10.673748951635464</v>
      </c>
      <c r="AR105" s="55">
        <f t="shared" si="15"/>
        <v>-6.2140042437102201</v>
      </c>
      <c r="AS105" s="55">
        <f t="shared" si="19"/>
        <v>-9.502262443438914</v>
      </c>
      <c r="AT105" s="55">
        <f t="shared" si="18"/>
        <v>23.849999999999998</v>
      </c>
    </row>
    <row r="106" spans="1:46" hidden="1" x14ac:dyDescent="0.25">
      <c r="A106" s="19" t="s">
        <v>110</v>
      </c>
      <c r="B106" s="13">
        <v>3</v>
      </c>
      <c r="C106" s="13">
        <v>1550</v>
      </c>
      <c r="D106" s="13">
        <f t="shared" si="21"/>
        <v>516.66666666666663</v>
      </c>
      <c r="E106" s="13">
        <v>2</v>
      </c>
      <c r="F106" s="13">
        <v>1000</v>
      </c>
      <c r="G106" s="13">
        <f t="shared" si="22"/>
        <v>500</v>
      </c>
      <c r="H106" s="14">
        <v>0</v>
      </c>
      <c r="I106" s="14">
        <v>0</v>
      </c>
      <c r="J106" s="14">
        <v>0</v>
      </c>
      <c r="K106" s="14">
        <v>0</v>
      </c>
      <c r="L106" s="14"/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1150</v>
      </c>
      <c r="U106" s="14">
        <v>1150</v>
      </c>
      <c r="V106" s="14"/>
      <c r="W106" s="14">
        <v>0</v>
      </c>
      <c r="X106" s="14">
        <v>0</v>
      </c>
      <c r="Y106" s="14">
        <v>0</v>
      </c>
      <c r="Z106" s="14"/>
      <c r="AA106" s="14">
        <v>0</v>
      </c>
      <c r="AB106" s="14"/>
      <c r="AC106" s="14"/>
      <c r="AD106" s="14">
        <v>0</v>
      </c>
      <c r="AE106" s="14"/>
      <c r="AF106" s="14"/>
      <c r="AG106" s="14">
        <v>0</v>
      </c>
      <c r="AH106" s="16">
        <v>1</v>
      </c>
      <c r="AI106" s="16">
        <v>1150</v>
      </c>
      <c r="AJ106" s="16">
        <v>1150</v>
      </c>
      <c r="AK106" s="11"/>
      <c r="AL106" s="128"/>
      <c r="AM106" s="132"/>
      <c r="AN106" s="55"/>
      <c r="AO106" s="55"/>
      <c r="AP106" s="55"/>
      <c r="AQ106" s="55"/>
      <c r="AR106" s="55"/>
      <c r="AS106" s="55"/>
      <c r="AT106" s="55"/>
    </row>
    <row r="107" spans="1:46" hidden="1" x14ac:dyDescent="0.25">
      <c r="A107" s="19" t="s">
        <v>68</v>
      </c>
      <c r="B107" s="13">
        <v>0</v>
      </c>
      <c r="C107" s="13">
        <v>0</v>
      </c>
      <c r="D107" s="13">
        <f t="shared" si="21"/>
        <v>0</v>
      </c>
      <c r="E107" s="13">
        <v>0</v>
      </c>
      <c r="F107" s="13">
        <v>0</v>
      </c>
      <c r="G107" s="13">
        <f t="shared" si="22"/>
        <v>0</v>
      </c>
      <c r="H107" s="14">
        <v>0</v>
      </c>
      <c r="I107" s="14">
        <v>0</v>
      </c>
      <c r="J107" s="14">
        <v>0</v>
      </c>
      <c r="K107" s="14">
        <v>0</v>
      </c>
      <c r="L107" s="14"/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800</v>
      </c>
      <c r="W107" s="14">
        <v>800</v>
      </c>
      <c r="X107" s="14">
        <v>0</v>
      </c>
      <c r="Y107" s="14">
        <v>0</v>
      </c>
      <c r="Z107" s="14"/>
      <c r="AA107" s="14">
        <v>0</v>
      </c>
      <c r="AB107" s="14"/>
      <c r="AC107" s="14"/>
      <c r="AD107" s="14">
        <v>0</v>
      </c>
      <c r="AE107" s="14"/>
      <c r="AF107" s="14"/>
      <c r="AG107" s="14">
        <v>0</v>
      </c>
      <c r="AH107" s="16">
        <v>1</v>
      </c>
      <c r="AI107" s="16">
        <v>800</v>
      </c>
      <c r="AJ107" s="16">
        <v>800</v>
      </c>
      <c r="AK107" s="11"/>
      <c r="AL107" s="128"/>
      <c r="AM107" s="132"/>
      <c r="AN107" s="55"/>
      <c r="AO107" s="55"/>
      <c r="AP107" s="55"/>
      <c r="AQ107" s="55"/>
      <c r="AR107" s="55"/>
      <c r="AS107" s="55"/>
      <c r="AT107" s="55"/>
    </row>
    <row r="108" spans="1:46" hidden="1" x14ac:dyDescent="0.25">
      <c r="A108" s="19" t="s">
        <v>111</v>
      </c>
      <c r="B108" s="13">
        <v>0</v>
      </c>
      <c r="C108" s="13">
        <v>0</v>
      </c>
      <c r="D108" s="13">
        <f t="shared" si="21"/>
        <v>0</v>
      </c>
      <c r="E108" s="13">
        <v>0</v>
      </c>
      <c r="F108" s="13">
        <v>0</v>
      </c>
      <c r="G108" s="13">
        <f t="shared" si="22"/>
        <v>0</v>
      </c>
      <c r="H108" s="14">
        <v>0</v>
      </c>
      <c r="I108" s="14">
        <v>0</v>
      </c>
      <c r="J108" s="14">
        <v>0</v>
      </c>
      <c r="K108" s="14">
        <v>0</v>
      </c>
      <c r="L108" s="14"/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/>
      <c r="W108" s="14">
        <v>0</v>
      </c>
      <c r="X108" s="14">
        <v>0</v>
      </c>
      <c r="Y108" s="14">
        <v>0</v>
      </c>
      <c r="Z108" s="14"/>
      <c r="AA108" s="14">
        <v>0</v>
      </c>
      <c r="AB108" s="14"/>
      <c r="AC108" s="14"/>
      <c r="AD108" s="14">
        <v>0</v>
      </c>
      <c r="AE108" s="14"/>
      <c r="AF108" s="14"/>
      <c r="AG108" s="14">
        <v>0</v>
      </c>
      <c r="AH108" s="16">
        <v>0</v>
      </c>
      <c r="AI108" s="16">
        <v>0</v>
      </c>
      <c r="AJ108" s="16">
        <v>0</v>
      </c>
      <c r="AK108" s="11"/>
      <c r="AL108" s="128"/>
      <c r="AM108" s="132"/>
      <c r="AN108" s="55"/>
      <c r="AO108" s="55"/>
      <c r="AP108" s="55"/>
      <c r="AQ108" s="55"/>
      <c r="AR108" s="55"/>
      <c r="AS108" s="55"/>
      <c r="AT108" s="55"/>
    </row>
    <row r="109" spans="1:46" hidden="1" x14ac:dyDescent="0.25">
      <c r="A109" s="19" t="s">
        <v>14</v>
      </c>
      <c r="B109" s="13">
        <v>4</v>
      </c>
      <c r="C109" s="13">
        <v>1510</v>
      </c>
      <c r="D109" s="13">
        <f t="shared" si="21"/>
        <v>377.5</v>
      </c>
      <c r="E109" s="13">
        <v>2</v>
      </c>
      <c r="F109" s="13">
        <v>860</v>
      </c>
      <c r="G109" s="13">
        <f t="shared" si="22"/>
        <v>430</v>
      </c>
      <c r="H109" s="14">
        <v>0</v>
      </c>
      <c r="I109" s="14">
        <v>0</v>
      </c>
      <c r="J109" s="14">
        <v>0</v>
      </c>
      <c r="K109" s="14">
        <v>0</v>
      </c>
      <c r="L109" s="14"/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950</v>
      </c>
      <c r="U109" s="14">
        <v>950</v>
      </c>
      <c r="V109" s="14"/>
      <c r="W109" s="14">
        <v>0</v>
      </c>
      <c r="X109" s="14">
        <v>0</v>
      </c>
      <c r="Y109" s="14">
        <v>0</v>
      </c>
      <c r="Z109" s="14"/>
      <c r="AA109" s="14">
        <v>0</v>
      </c>
      <c r="AB109" s="14"/>
      <c r="AC109" s="14"/>
      <c r="AD109" s="14">
        <v>0</v>
      </c>
      <c r="AE109" s="14"/>
      <c r="AF109" s="14"/>
      <c r="AG109" s="14">
        <v>0</v>
      </c>
      <c r="AH109" s="16">
        <v>1</v>
      </c>
      <c r="AI109" s="16">
        <v>950</v>
      </c>
      <c r="AJ109" s="16">
        <v>950</v>
      </c>
      <c r="AK109" s="11"/>
      <c r="AL109" s="128"/>
      <c r="AM109" s="132"/>
      <c r="AN109" s="55"/>
      <c r="AO109" s="55"/>
      <c r="AP109" s="55"/>
      <c r="AQ109" s="55"/>
      <c r="AR109" s="55"/>
      <c r="AS109" s="55"/>
      <c r="AT109" s="55"/>
    </row>
    <row r="110" spans="1:46" hidden="1" x14ac:dyDescent="0.25">
      <c r="A110" s="19" t="s">
        <v>71</v>
      </c>
      <c r="B110" s="13">
        <v>0</v>
      </c>
      <c r="C110" s="13">
        <v>0</v>
      </c>
      <c r="D110" s="13">
        <f t="shared" si="21"/>
        <v>0</v>
      </c>
      <c r="E110" s="13">
        <v>0</v>
      </c>
      <c r="F110" s="13">
        <v>0</v>
      </c>
      <c r="G110" s="13">
        <f t="shared" si="22"/>
        <v>0</v>
      </c>
      <c r="H110" s="14">
        <v>0</v>
      </c>
      <c r="I110" s="14">
        <v>0</v>
      </c>
      <c r="J110" s="14">
        <v>0</v>
      </c>
      <c r="K110" s="14">
        <v>0</v>
      </c>
      <c r="L110" s="14"/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/>
      <c r="W110" s="14">
        <v>0</v>
      </c>
      <c r="X110" s="14">
        <v>0</v>
      </c>
      <c r="Y110" s="14">
        <v>0</v>
      </c>
      <c r="Z110" s="14"/>
      <c r="AA110" s="14">
        <v>0</v>
      </c>
      <c r="AB110" s="14"/>
      <c r="AC110" s="14"/>
      <c r="AD110" s="14">
        <v>0</v>
      </c>
      <c r="AE110" s="14"/>
      <c r="AF110" s="14"/>
      <c r="AG110" s="14">
        <v>0</v>
      </c>
      <c r="AH110" s="16">
        <v>0</v>
      </c>
      <c r="AI110" s="16">
        <v>0</v>
      </c>
      <c r="AJ110" s="16">
        <v>0</v>
      </c>
      <c r="AK110" s="11"/>
      <c r="AL110" s="128"/>
      <c r="AM110" s="132"/>
      <c r="AN110" s="55"/>
      <c r="AO110" s="55"/>
      <c r="AP110" s="55"/>
      <c r="AQ110" s="55"/>
      <c r="AR110" s="55"/>
      <c r="AS110" s="55"/>
      <c r="AT110" s="55"/>
    </row>
    <row r="111" spans="1:46" x14ac:dyDescent="0.25">
      <c r="A111" s="19" t="s">
        <v>73</v>
      </c>
      <c r="B111" s="13">
        <v>17</v>
      </c>
      <c r="C111" s="13">
        <v>14033</v>
      </c>
      <c r="D111" s="13">
        <f t="shared" si="21"/>
        <v>825.47058823529414</v>
      </c>
      <c r="E111" s="13">
        <v>8</v>
      </c>
      <c r="F111" s="13">
        <v>5061</v>
      </c>
      <c r="G111" s="13">
        <f t="shared" si="22"/>
        <v>632.625</v>
      </c>
      <c r="H111" s="14">
        <v>460</v>
      </c>
      <c r="I111" s="14">
        <v>460</v>
      </c>
      <c r="J111" s="14">
        <v>0</v>
      </c>
      <c r="K111" s="14">
        <v>0</v>
      </c>
      <c r="L111" s="14">
        <v>550</v>
      </c>
      <c r="M111" s="14">
        <v>550</v>
      </c>
      <c r="N111" s="14">
        <v>0</v>
      </c>
      <c r="O111" s="14">
        <v>0</v>
      </c>
      <c r="P111" s="14">
        <v>1075</v>
      </c>
      <c r="Q111" s="14">
        <v>1075</v>
      </c>
      <c r="R111" s="14">
        <v>0</v>
      </c>
      <c r="S111" s="14">
        <v>0</v>
      </c>
      <c r="T111" s="14">
        <v>0</v>
      </c>
      <c r="U111" s="14">
        <v>0</v>
      </c>
      <c r="V111" s="14">
        <v>4400</v>
      </c>
      <c r="W111" s="14">
        <v>1100</v>
      </c>
      <c r="X111" s="14">
        <v>6700</v>
      </c>
      <c r="Y111" s="14">
        <v>1116.6666666666667</v>
      </c>
      <c r="Z111" s="14">
        <v>2626</v>
      </c>
      <c r="AA111" s="14">
        <v>1313</v>
      </c>
      <c r="AB111" s="14"/>
      <c r="AC111" s="14"/>
      <c r="AD111" s="14">
        <v>0</v>
      </c>
      <c r="AE111" s="14"/>
      <c r="AF111" s="14"/>
      <c r="AG111" s="14">
        <v>0</v>
      </c>
      <c r="AH111" s="16">
        <v>15</v>
      </c>
      <c r="AI111" s="16">
        <v>15811</v>
      </c>
      <c r="AJ111" s="16">
        <v>1054.0666666666666</v>
      </c>
      <c r="AK111" s="11"/>
      <c r="AL111" s="128"/>
      <c r="AM111" s="132"/>
      <c r="AN111" s="55"/>
      <c r="AO111" s="55"/>
      <c r="AP111" s="55"/>
      <c r="AQ111" s="55"/>
      <c r="AR111" s="55"/>
      <c r="AS111" s="55">
        <f t="shared" si="19"/>
        <v>1.515151515151522</v>
      </c>
      <c r="AT111" s="55">
        <f t="shared" si="18"/>
        <v>17.582089552238799</v>
      </c>
    </row>
    <row r="112" spans="1:46" hidden="1" x14ac:dyDescent="0.25">
      <c r="A112" s="19" t="s">
        <v>112</v>
      </c>
      <c r="B112" s="13">
        <v>4</v>
      </c>
      <c r="C112" s="13">
        <v>8400</v>
      </c>
      <c r="D112" s="13">
        <f t="shared" si="21"/>
        <v>2100</v>
      </c>
      <c r="E112" s="13">
        <v>0</v>
      </c>
      <c r="F112" s="13">
        <v>0</v>
      </c>
      <c r="G112" s="13">
        <f t="shared" si="22"/>
        <v>0</v>
      </c>
      <c r="H112" s="14">
        <v>0</v>
      </c>
      <c r="I112" s="14">
        <v>0</v>
      </c>
      <c r="J112" s="14">
        <v>0</v>
      </c>
      <c r="K112" s="14">
        <v>0</v>
      </c>
      <c r="L112" s="14"/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/>
      <c r="W112" s="14">
        <v>0</v>
      </c>
      <c r="X112" s="14">
        <v>3570</v>
      </c>
      <c r="Y112" s="14">
        <v>1785</v>
      </c>
      <c r="Z112" s="14"/>
      <c r="AA112" s="14">
        <v>0</v>
      </c>
      <c r="AB112" s="14"/>
      <c r="AC112" s="14"/>
      <c r="AD112" s="14">
        <v>0</v>
      </c>
      <c r="AE112" s="14"/>
      <c r="AF112" s="14"/>
      <c r="AG112" s="14">
        <v>0</v>
      </c>
      <c r="AH112" s="16">
        <v>2</v>
      </c>
      <c r="AI112" s="16">
        <v>3570</v>
      </c>
      <c r="AJ112" s="16">
        <v>1785</v>
      </c>
      <c r="AK112" s="11"/>
      <c r="AL112" s="128"/>
      <c r="AM112" s="132"/>
      <c r="AN112" s="55"/>
      <c r="AO112" s="55"/>
      <c r="AP112" s="55"/>
      <c r="AQ112" s="55"/>
      <c r="AR112" s="55"/>
      <c r="AS112" s="55"/>
      <c r="AT112" s="55"/>
    </row>
    <row r="113" spans="1:46" hidden="1" x14ac:dyDescent="0.25">
      <c r="A113" s="19" t="s">
        <v>16</v>
      </c>
      <c r="B113" s="13">
        <v>8</v>
      </c>
      <c r="C113" s="13">
        <v>1600</v>
      </c>
      <c r="D113" s="13">
        <f t="shared" si="21"/>
        <v>200</v>
      </c>
      <c r="E113" s="13">
        <v>0</v>
      </c>
      <c r="F113" s="13">
        <v>0</v>
      </c>
      <c r="G113" s="13">
        <f t="shared" si="22"/>
        <v>0</v>
      </c>
      <c r="H113" s="14">
        <v>0</v>
      </c>
      <c r="I113" s="14">
        <v>0</v>
      </c>
      <c r="J113" s="14">
        <v>0</v>
      </c>
      <c r="K113" s="14">
        <v>0</v>
      </c>
      <c r="L113" s="14"/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/>
      <c r="W113" s="14">
        <v>0</v>
      </c>
      <c r="X113" s="14">
        <v>0</v>
      </c>
      <c r="Y113" s="14">
        <v>0</v>
      </c>
      <c r="Z113" s="14"/>
      <c r="AA113" s="14">
        <v>0</v>
      </c>
      <c r="AB113" s="14"/>
      <c r="AC113" s="14"/>
      <c r="AD113" s="14">
        <v>0</v>
      </c>
      <c r="AE113" s="14"/>
      <c r="AF113" s="14"/>
      <c r="AG113" s="14">
        <v>0</v>
      </c>
      <c r="AH113" s="16">
        <v>0</v>
      </c>
      <c r="AI113" s="16">
        <v>0</v>
      </c>
      <c r="AJ113" s="16">
        <v>0</v>
      </c>
      <c r="AK113" s="11"/>
      <c r="AL113" s="128"/>
      <c r="AM113" s="132"/>
      <c r="AN113" s="55"/>
      <c r="AO113" s="55"/>
      <c r="AP113" s="55"/>
      <c r="AQ113" s="55"/>
      <c r="AR113" s="55"/>
      <c r="AS113" s="55"/>
      <c r="AT113" s="55"/>
    </row>
    <row r="114" spans="1:46" hidden="1" x14ac:dyDescent="0.25">
      <c r="A114" s="19" t="s">
        <v>74</v>
      </c>
      <c r="B114" s="13">
        <v>14</v>
      </c>
      <c r="C114" s="13">
        <v>8495</v>
      </c>
      <c r="D114" s="13">
        <f t="shared" si="21"/>
        <v>606.78571428571433</v>
      </c>
      <c r="E114" s="13">
        <v>0</v>
      </c>
      <c r="F114" s="13">
        <v>0</v>
      </c>
      <c r="G114" s="13">
        <f t="shared" si="22"/>
        <v>0</v>
      </c>
      <c r="H114" s="14">
        <v>0</v>
      </c>
      <c r="I114" s="14">
        <v>0</v>
      </c>
      <c r="J114" s="14">
        <v>0</v>
      </c>
      <c r="K114" s="14">
        <v>0</v>
      </c>
      <c r="L114" s="14"/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/>
      <c r="W114" s="14">
        <v>0</v>
      </c>
      <c r="X114" s="14">
        <v>0</v>
      </c>
      <c r="Y114" s="14">
        <v>0</v>
      </c>
      <c r="Z114" s="14"/>
      <c r="AA114" s="14">
        <v>0</v>
      </c>
      <c r="AB114" s="14"/>
      <c r="AC114" s="14"/>
      <c r="AD114" s="14">
        <v>0</v>
      </c>
      <c r="AE114" s="14"/>
      <c r="AF114" s="14"/>
      <c r="AG114" s="14">
        <v>0</v>
      </c>
      <c r="AH114" s="16">
        <v>0</v>
      </c>
      <c r="AI114" s="16">
        <v>0</v>
      </c>
      <c r="AJ114" s="16">
        <v>0</v>
      </c>
      <c r="AK114" s="11"/>
      <c r="AL114" s="128"/>
      <c r="AM114" s="132"/>
      <c r="AN114" s="55"/>
      <c r="AO114" s="55"/>
      <c r="AP114" s="55"/>
      <c r="AQ114" s="55"/>
      <c r="AR114" s="55"/>
      <c r="AS114" s="55"/>
      <c r="AT114" s="55"/>
    </row>
    <row r="115" spans="1:46" hidden="1" x14ac:dyDescent="0.25">
      <c r="A115" s="19" t="s">
        <v>75</v>
      </c>
      <c r="B115" s="13">
        <v>2</v>
      </c>
      <c r="C115" s="13">
        <v>200</v>
      </c>
      <c r="D115" s="13">
        <f t="shared" si="21"/>
        <v>100</v>
      </c>
      <c r="E115" s="13">
        <v>1</v>
      </c>
      <c r="F115" s="13">
        <v>50</v>
      </c>
      <c r="G115" s="13">
        <f t="shared" si="22"/>
        <v>50</v>
      </c>
      <c r="H115" s="14">
        <v>0</v>
      </c>
      <c r="I115" s="14">
        <v>0</v>
      </c>
      <c r="J115" s="14">
        <v>0</v>
      </c>
      <c r="K115" s="14">
        <v>0</v>
      </c>
      <c r="L115" s="14"/>
      <c r="M115" s="14">
        <v>0</v>
      </c>
      <c r="N115" s="14">
        <v>0</v>
      </c>
      <c r="O115" s="14">
        <v>0</v>
      </c>
      <c r="P115" s="14">
        <v>50</v>
      </c>
      <c r="Q115" s="14">
        <v>50</v>
      </c>
      <c r="R115" s="14">
        <v>0</v>
      </c>
      <c r="S115" s="14">
        <v>0</v>
      </c>
      <c r="T115" s="14">
        <v>0</v>
      </c>
      <c r="U115" s="14">
        <v>0</v>
      </c>
      <c r="V115" s="14"/>
      <c r="W115" s="14">
        <v>0</v>
      </c>
      <c r="X115" s="14">
        <v>0</v>
      </c>
      <c r="Y115" s="14">
        <v>0</v>
      </c>
      <c r="Z115" s="14"/>
      <c r="AA115" s="14">
        <v>0</v>
      </c>
      <c r="AB115" s="14"/>
      <c r="AC115" s="14"/>
      <c r="AD115" s="14">
        <v>0</v>
      </c>
      <c r="AE115" s="14"/>
      <c r="AF115" s="14"/>
      <c r="AG115" s="14">
        <v>0</v>
      </c>
      <c r="AH115" s="16">
        <v>1</v>
      </c>
      <c r="AI115" s="16">
        <v>50</v>
      </c>
      <c r="AJ115" s="16">
        <v>50</v>
      </c>
      <c r="AK115" s="11"/>
      <c r="AL115" s="128"/>
      <c r="AM115" s="132"/>
      <c r="AN115" s="55"/>
      <c r="AO115" s="55"/>
      <c r="AP115" s="55"/>
      <c r="AQ115" s="55"/>
      <c r="AR115" s="55"/>
      <c r="AS115" s="55"/>
      <c r="AT115" s="55"/>
    </row>
    <row r="116" spans="1:46" hidden="1" x14ac:dyDescent="0.25">
      <c r="A116" s="19" t="s">
        <v>113</v>
      </c>
      <c r="B116" s="13">
        <v>0</v>
      </c>
      <c r="C116" s="13">
        <v>0</v>
      </c>
      <c r="D116" s="13">
        <f t="shared" si="21"/>
        <v>0</v>
      </c>
      <c r="E116" s="13">
        <v>0</v>
      </c>
      <c r="F116" s="13">
        <v>0</v>
      </c>
      <c r="G116" s="13">
        <f t="shared" si="22"/>
        <v>0</v>
      </c>
      <c r="H116" s="14">
        <v>0</v>
      </c>
      <c r="I116" s="14">
        <v>0</v>
      </c>
      <c r="J116" s="14">
        <v>0</v>
      </c>
      <c r="K116" s="14">
        <v>0</v>
      </c>
      <c r="L116" s="14"/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/>
      <c r="W116" s="14">
        <v>0</v>
      </c>
      <c r="X116" s="14">
        <v>0</v>
      </c>
      <c r="Y116" s="14">
        <v>0</v>
      </c>
      <c r="Z116" s="14"/>
      <c r="AA116" s="14">
        <v>0</v>
      </c>
      <c r="AB116" s="14"/>
      <c r="AC116" s="14"/>
      <c r="AD116" s="14">
        <v>0</v>
      </c>
      <c r="AE116" s="14"/>
      <c r="AF116" s="14"/>
      <c r="AG116" s="14">
        <v>0</v>
      </c>
      <c r="AH116" s="16">
        <v>0</v>
      </c>
      <c r="AI116" s="16">
        <v>0</v>
      </c>
      <c r="AJ116" s="16">
        <v>0</v>
      </c>
      <c r="AK116" s="11"/>
      <c r="AL116" s="128"/>
      <c r="AM116" s="132"/>
      <c r="AN116" s="55"/>
      <c r="AO116" s="55"/>
      <c r="AP116" s="55"/>
      <c r="AQ116" s="55"/>
      <c r="AR116" s="55"/>
      <c r="AS116" s="55"/>
      <c r="AT116" s="55"/>
    </row>
    <row r="117" spans="1:46" hidden="1" x14ac:dyDescent="0.25">
      <c r="A117" s="19" t="s">
        <v>114</v>
      </c>
      <c r="B117" s="13">
        <v>14</v>
      </c>
      <c r="C117" s="13">
        <v>58100</v>
      </c>
      <c r="D117" s="13">
        <f t="shared" si="21"/>
        <v>4150</v>
      </c>
      <c r="E117" s="13">
        <v>0</v>
      </c>
      <c r="F117" s="13">
        <v>0</v>
      </c>
      <c r="G117" s="13">
        <f t="shared" si="22"/>
        <v>0</v>
      </c>
      <c r="H117" s="14">
        <v>0</v>
      </c>
      <c r="I117" s="14">
        <v>0</v>
      </c>
      <c r="J117" s="14">
        <v>0</v>
      </c>
      <c r="K117" s="14">
        <v>0</v>
      </c>
      <c r="L117" s="14"/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/>
      <c r="W117" s="14">
        <v>0</v>
      </c>
      <c r="X117" s="14">
        <v>0</v>
      </c>
      <c r="Y117" s="14">
        <v>0</v>
      </c>
      <c r="Z117" s="14"/>
      <c r="AA117" s="14">
        <v>0</v>
      </c>
      <c r="AB117" s="14"/>
      <c r="AC117" s="14"/>
      <c r="AD117" s="14">
        <v>0</v>
      </c>
      <c r="AE117" s="14"/>
      <c r="AF117" s="14"/>
      <c r="AG117" s="14">
        <v>0</v>
      </c>
      <c r="AH117" s="16">
        <v>0</v>
      </c>
      <c r="AI117" s="16">
        <v>0</v>
      </c>
      <c r="AJ117" s="16">
        <v>0</v>
      </c>
      <c r="AK117" s="11"/>
      <c r="AL117" s="128"/>
      <c r="AM117" s="132"/>
      <c r="AN117" s="55"/>
      <c r="AO117" s="55"/>
      <c r="AP117" s="55"/>
      <c r="AQ117" s="55"/>
      <c r="AR117" s="55"/>
      <c r="AS117" s="55"/>
      <c r="AT117" s="55"/>
    </row>
    <row r="118" spans="1:46" x14ac:dyDescent="0.25">
      <c r="A118" s="19" t="s">
        <v>115</v>
      </c>
      <c r="B118" s="13">
        <v>26</v>
      </c>
      <c r="C118" s="13">
        <v>37637</v>
      </c>
      <c r="D118" s="13">
        <f t="shared" si="21"/>
        <v>1447.5769230769231</v>
      </c>
      <c r="E118" s="13">
        <v>11</v>
      </c>
      <c r="F118" s="13">
        <v>13675</v>
      </c>
      <c r="G118" s="13">
        <f t="shared" si="22"/>
        <v>1243.1818181818182</v>
      </c>
      <c r="H118" s="14">
        <v>4544</v>
      </c>
      <c r="I118" s="14">
        <v>1136</v>
      </c>
      <c r="J118" s="14">
        <v>0</v>
      </c>
      <c r="K118" s="14">
        <v>0</v>
      </c>
      <c r="L118" s="14"/>
      <c r="M118" s="14">
        <v>0</v>
      </c>
      <c r="N118" s="14">
        <v>1926</v>
      </c>
      <c r="O118" s="14">
        <v>963</v>
      </c>
      <c r="P118" s="14">
        <v>1926</v>
      </c>
      <c r="Q118" s="14">
        <v>963</v>
      </c>
      <c r="R118" s="14">
        <v>4450</v>
      </c>
      <c r="S118" s="14">
        <v>1483.3333333333333</v>
      </c>
      <c r="T118" s="14">
        <v>1650</v>
      </c>
      <c r="U118" s="14">
        <v>1650</v>
      </c>
      <c r="V118" s="14">
        <v>5250</v>
      </c>
      <c r="W118" s="14">
        <v>1750</v>
      </c>
      <c r="X118" s="14">
        <v>3260</v>
      </c>
      <c r="Y118" s="14">
        <v>1630</v>
      </c>
      <c r="Z118" s="14">
        <v>7000</v>
      </c>
      <c r="AA118" s="14">
        <v>1750</v>
      </c>
      <c r="AB118" s="14"/>
      <c r="AC118" s="14"/>
      <c r="AD118" s="14">
        <v>0</v>
      </c>
      <c r="AE118" s="14"/>
      <c r="AF118" s="14"/>
      <c r="AG118" s="14">
        <v>0</v>
      </c>
      <c r="AH118" s="16">
        <v>21</v>
      </c>
      <c r="AI118" s="16">
        <v>30006</v>
      </c>
      <c r="AJ118" s="16">
        <v>1428.8571428571429</v>
      </c>
      <c r="AK118" s="11"/>
      <c r="AL118" s="128"/>
      <c r="AM118" s="132"/>
      <c r="AN118" s="55"/>
      <c r="AO118" s="55"/>
      <c r="AP118" s="55">
        <f t="shared" si="13"/>
        <v>54.0325372101073</v>
      </c>
      <c r="AQ118" s="55">
        <f t="shared" si="17"/>
        <v>11.23595505617978</v>
      </c>
      <c r="AR118" s="55">
        <f t="shared" si="15"/>
        <v>6.0606060606060606</v>
      </c>
      <c r="AS118" s="55">
        <f t="shared" si="19"/>
        <v>-6.8571428571428577</v>
      </c>
      <c r="AT118" s="55">
        <f t="shared" si="18"/>
        <v>7.3619631901840492</v>
      </c>
    </row>
    <row r="119" spans="1:46" hidden="1" x14ac:dyDescent="0.25">
      <c r="A119" s="19" t="s">
        <v>116</v>
      </c>
      <c r="B119" s="13">
        <v>0</v>
      </c>
      <c r="C119" s="13">
        <v>0</v>
      </c>
      <c r="D119" s="13">
        <f t="shared" si="21"/>
        <v>0</v>
      </c>
      <c r="E119" s="13">
        <v>0</v>
      </c>
      <c r="F119" s="13">
        <v>0</v>
      </c>
      <c r="G119" s="13">
        <f t="shared" si="22"/>
        <v>0</v>
      </c>
      <c r="H119" s="14">
        <v>0</v>
      </c>
      <c r="I119" s="14">
        <v>0</v>
      </c>
      <c r="J119" s="14">
        <v>2284</v>
      </c>
      <c r="K119" s="14">
        <v>1142</v>
      </c>
      <c r="L119" s="14"/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5835</v>
      </c>
      <c r="W119" s="14">
        <v>1167</v>
      </c>
      <c r="X119" s="14">
        <v>4668</v>
      </c>
      <c r="Y119" s="14">
        <v>1167</v>
      </c>
      <c r="Z119" s="14">
        <v>1167</v>
      </c>
      <c r="AA119" s="14">
        <v>1167</v>
      </c>
      <c r="AB119" s="14"/>
      <c r="AC119" s="14"/>
      <c r="AD119" s="14">
        <v>0</v>
      </c>
      <c r="AE119" s="14"/>
      <c r="AF119" s="14"/>
      <c r="AG119" s="14">
        <v>0</v>
      </c>
      <c r="AH119" s="16">
        <v>12</v>
      </c>
      <c r="AI119" s="16">
        <v>13954</v>
      </c>
      <c r="AJ119" s="16">
        <v>1162.8333333333333</v>
      </c>
      <c r="AK119" s="11"/>
      <c r="AL119" s="128"/>
      <c r="AM119" s="132"/>
      <c r="AN119" s="55"/>
      <c r="AO119" s="55"/>
      <c r="AP119" s="55"/>
      <c r="AQ119" s="55"/>
      <c r="AR119" s="55"/>
      <c r="AS119" s="55"/>
      <c r="AT119" s="55"/>
    </row>
    <row r="120" spans="1:46" hidden="1" x14ac:dyDescent="0.25">
      <c r="A120" s="19" t="s">
        <v>117</v>
      </c>
      <c r="B120" s="13">
        <v>20</v>
      </c>
      <c r="C120" s="13">
        <v>58034</v>
      </c>
      <c r="D120" s="13">
        <f t="shared" si="21"/>
        <v>2901.7</v>
      </c>
      <c r="E120" s="13">
        <v>4</v>
      </c>
      <c r="F120" s="13">
        <v>9272</v>
      </c>
      <c r="G120" s="13">
        <f t="shared" si="22"/>
        <v>2318</v>
      </c>
      <c r="H120" s="14">
        <v>0</v>
      </c>
      <c r="I120" s="14">
        <v>0</v>
      </c>
      <c r="J120" s="14">
        <v>2031</v>
      </c>
      <c r="K120" s="14">
        <v>2031</v>
      </c>
      <c r="L120" s="14">
        <v>5450</v>
      </c>
      <c r="M120" s="14">
        <v>1816.6666666666667</v>
      </c>
      <c r="N120" s="14">
        <v>3300</v>
      </c>
      <c r="O120" s="14">
        <v>1650</v>
      </c>
      <c r="P120" s="14">
        <v>13575</v>
      </c>
      <c r="Q120" s="14">
        <v>1939.2857142857142</v>
      </c>
      <c r="R120" s="14">
        <v>8635</v>
      </c>
      <c r="S120" s="14">
        <v>2158.75</v>
      </c>
      <c r="T120" s="14">
        <v>10180</v>
      </c>
      <c r="U120" s="14">
        <v>2545</v>
      </c>
      <c r="V120" s="14"/>
      <c r="W120" s="14">
        <v>0</v>
      </c>
      <c r="X120" s="14">
        <v>0</v>
      </c>
      <c r="Y120" s="14">
        <v>0</v>
      </c>
      <c r="Z120" s="14">
        <v>34229</v>
      </c>
      <c r="AA120" s="14">
        <v>2633</v>
      </c>
      <c r="AB120" s="14"/>
      <c r="AC120" s="14"/>
      <c r="AD120" s="14">
        <v>0</v>
      </c>
      <c r="AE120" s="14"/>
      <c r="AF120" s="14"/>
      <c r="AG120" s="14">
        <v>0</v>
      </c>
      <c r="AH120" s="16">
        <v>34</v>
      </c>
      <c r="AI120" s="16">
        <v>77400</v>
      </c>
      <c r="AJ120" s="16">
        <v>2276.4705882352941</v>
      </c>
      <c r="AK120" s="11"/>
      <c r="AL120" s="128"/>
      <c r="AM120" s="132">
        <f t="shared" si="20"/>
        <v>-10.553093714098141</v>
      </c>
      <c r="AN120" s="55">
        <f t="shared" si="16"/>
        <v>-9.1743119266055082</v>
      </c>
      <c r="AO120" s="55">
        <f t="shared" ref="AO120:AO130" si="23">(Q120-O120)/O120*100</f>
        <v>17.532467532467528</v>
      </c>
      <c r="AP120" s="55">
        <f t="shared" si="13"/>
        <v>11.316758747697978</v>
      </c>
      <c r="AQ120" s="55">
        <f t="shared" si="17"/>
        <v>17.892298784018529</v>
      </c>
      <c r="AR120" s="55"/>
      <c r="AS120" s="55"/>
      <c r="AT120" s="55"/>
    </row>
    <row r="121" spans="1:46" x14ac:dyDescent="0.25">
      <c r="A121" s="19" t="s">
        <v>118</v>
      </c>
      <c r="B121" s="13">
        <v>35</v>
      </c>
      <c r="C121" s="13">
        <v>98992</v>
      </c>
      <c r="D121" s="13">
        <f t="shared" si="21"/>
        <v>2828.3428571428572</v>
      </c>
      <c r="E121" s="13">
        <v>4</v>
      </c>
      <c r="F121" s="13">
        <v>9400</v>
      </c>
      <c r="G121" s="13">
        <f t="shared" si="22"/>
        <v>2350</v>
      </c>
      <c r="H121" s="14">
        <v>7920</v>
      </c>
      <c r="I121" s="14">
        <v>1980</v>
      </c>
      <c r="J121" s="14">
        <v>3650</v>
      </c>
      <c r="K121" s="14">
        <v>1825</v>
      </c>
      <c r="L121" s="14">
        <v>1750</v>
      </c>
      <c r="M121" s="14">
        <v>1750</v>
      </c>
      <c r="N121" s="14">
        <v>3332</v>
      </c>
      <c r="O121" s="14">
        <v>1666</v>
      </c>
      <c r="P121" s="14">
        <v>5064</v>
      </c>
      <c r="Q121" s="14">
        <v>1688</v>
      </c>
      <c r="R121" s="14">
        <v>3436</v>
      </c>
      <c r="S121" s="14">
        <v>1718</v>
      </c>
      <c r="T121" s="14">
        <v>1750</v>
      </c>
      <c r="U121" s="14">
        <v>1750</v>
      </c>
      <c r="V121" s="14">
        <v>1750</v>
      </c>
      <c r="W121" s="14">
        <v>1750</v>
      </c>
      <c r="X121" s="14">
        <v>7950</v>
      </c>
      <c r="Y121" s="14">
        <v>1590</v>
      </c>
      <c r="Z121" s="14">
        <v>1750</v>
      </c>
      <c r="AA121" s="14">
        <v>1750</v>
      </c>
      <c r="AB121" s="14"/>
      <c r="AC121" s="14"/>
      <c r="AD121" s="14">
        <v>0</v>
      </c>
      <c r="AE121" s="14"/>
      <c r="AF121" s="14"/>
      <c r="AG121" s="14">
        <v>0</v>
      </c>
      <c r="AH121" s="16">
        <v>22</v>
      </c>
      <c r="AI121" s="16">
        <v>38352</v>
      </c>
      <c r="AJ121" s="16">
        <v>1743.2727272727273</v>
      </c>
      <c r="AK121" s="11"/>
      <c r="AL121" s="127">
        <f t="shared" si="14"/>
        <v>-7.8282828282828287</v>
      </c>
      <c r="AM121" s="132">
        <f t="shared" si="20"/>
        <v>-4.10958904109589</v>
      </c>
      <c r="AN121" s="55">
        <f t="shared" si="16"/>
        <v>-4.8</v>
      </c>
      <c r="AO121" s="55">
        <f t="shared" si="23"/>
        <v>1.3205282112845138</v>
      </c>
      <c r="AP121" s="55">
        <f t="shared" si="13"/>
        <v>1.7772511848341233</v>
      </c>
      <c r="AQ121" s="55">
        <f t="shared" si="17"/>
        <v>1.8626309662398137</v>
      </c>
      <c r="AR121" s="55"/>
      <c r="AS121" s="55">
        <f t="shared" si="19"/>
        <v>-9.1428571428571423</v>
      </c>
      <c r="AT121" s="55">
        <f t="shared" si="18"/>
        <v>10.062893081761008</v>
      </c>
    </row>
    <row r="122" spans="1:46" hidden="1" x14ac:dyDescent="0.25">
      <c r="A122" s="19" t="s">
        <v>119</v>
      </c>
      <c r="B122" s="13">
        <v>47</v>
      </c>
      <c r="C122" s="13">
        <v>35485</v>
      </c>
      <c r="D122" s="13">
        <f t="shared" si="21"/>
        <v>755</v>
      </c>
      <c r="E122" s="13">
        <v>7</v>
      </c>
      <c r="F122" s="13">
        <v>2906</v>
      </c>
      <c r="G122" s="13">
        <f t="shared" si="22"/>
        <v>415.14285714285717</v>
      </c>
      <c r="H122" s="14">
        <v>1162</v>
      </c>
      <c r="I122" s="14">
        <v>387.33333333333331</v>
      </c>
      <c r="J122" s="14">
        <v>0</v>
      </c>
      <c r="K122" s="14">
        <v>0</v>
      </c>
      <c r="L122" s="14"/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8100</v>
      </c>
      <c r="S122" s="14">
        <v>1350</v>
      </c>
      <c r="T122" s="14">
        <v>0</v>
      </c>
      <c r="U122" s="14">
        <v>0</v>
      </c>
      <c r="V122" s="14">
        <v>6750</v>
      </c>
      <c r="W122" s="14">
        <v>1350</v>
      </c>
      <c r="X122" s="14">
        <v>0</v>
      </c>
      <c r="Y122" s="14">
        <v>0</v>
      </c>
      <c r="Z122" s="14"/>
      <c r="AA122" s="14">
        <v>0</v>
      </c>
      <c r="AB122" s="14"/>
      <c r="AC122" s="14"/>
      <c r="AD122" s="14">
        <v>0</v>
      </c>
      <c r="AE122" s="14"/>
      <c r="AF122" s="14"/>
      <c r="AG122" s="14">
        <v>0</v>
      </c>
      <c r="AH122" s="16">
        <v>14</v>
      </c>
      <c r="AI122" s="16">
        <v>16012</v>
      </c>
      <c r="AJ122" s="16">
        <v>1143.7142857142858</v>
      </c>
      <c r="AK122" s="11"/>
      <c r="AL122" s="128"/>
      <c r="AM122" s="132"/>
      <c r="AN122" s="55"/>
      <c r="AO122" s="55"/>
      <c r="AP122" s="55"/>
      <c r="AQ122" s="55"/>
      <c r="AR122" s="55"/>
      <c r="AS122" s="55"/>
      <c r="AT122" s="55"/>
    </row>
    <row r="123" spans="1:46" x14ac:dyDescent="0.25">
      <c r="A123" s="19" t="s">
        <v>19</v>
      </c>
      <c r="B123" s="13">
        <v>42</v>
      </c>
      <c r="C123" s="13">
        <v>77336</v>
      </c>
      <c r="D123" s="13">
        <f t="shared" si="21"/>
        <v>1841.3333333333333</v>
      </c>
      <c r="E123" s="13">
        <v>17</v>
      </c>
      <c r="F123" s="13">
        <v>24005</v>
      </c>
      <c r="G123" s="13">
        <f t="shared" si="22"/>
        <v>1412.0588235294117</v>
      </c>
      <c r="H123" s="14">
        <v>2550</v>
      </c>
      <c r="I123" s="14">
        <v>1275</v>
      </c>
      <c r="J123" s="14">
        <v>7375</v>
      </c>
      <c r="K123" s="14">
        <v>1229.1666666666667</v>
      </c>
      <c r="L123" s="14">
        <v>5564</v>
      </c>
      <c r="M123" s="14">
        <v>927.33333333333337</v>
      </c>
      <c r="N123" s="14">
        <v>7025</v>
      </c>
      <c r="O123" s="14">
        <v>878.125</v>
      </c>
      <c r="P123" s="14">
        <v>3851</v>
      </c>
      <c r="Q123" s="14">
        <v>1283.6666666666667</v>
      </c>
      <c r="R123" s="14">
        <v>11550</v>
      </c>
      <c r="S123" s="14">
        <v>1443.75</v>
      </c>
      <c r="T123" s="14">
        <v>5004</v>
      </c>
      <c r="U123" s="14">
        <v>1668</v>
      </c>
      <c r="V123" s="14">
        <v>3100</v>
      </c>
      <c r="W123" s="14">
        <v>1550</v>
      </c>
      <c r="X123" s="14">
        <v>13700</v>
      </c>
      <c r="Y123" s="14">
        <v>1370</v>
      </c>
      <c r="Z123" s="14">
        <v>18786</v>
      </c>
      <c r="AA123" s="14">
        <v>1445.0769230769231</v>
      </c>
      <c r="AB123" s="14"/>
      <c r="AC123" s="14"/>
      <c r="AD123" s="14">
        <v>0</v>
      </c>
      <c r="AE123" s="14"/>
      <c r="AF123" s="14"/>
      <c r="AG123" s="14">
        <v>0</v>
      </c>
      <c r="AH123" s="16">
        <v>61</v>
      </c>
      <c r="AI123" s="16">
        <v>78505</v>
      </c>
      <c r="AJ123" s="16">
        <v>1286.967213114754</v>
      </c>
      <c r="AK123" s="11"/>
      <c r="AL123" s="127">
        <f t="shared" si="14"/>
        <v>-3.5947712418300597</v>
      </c>
      <c r="AM123" s="132">
        <f t="shared" si="20"/>
        <v>-24.555932203389833</v>
      </c>
      <c r="AN123" s="55">
        <f t="shared" si="16"/>
        <v>-5.3064342199856256</v>
      </c>
      <c r="AO123" s="55">
        <f t="shared" si="23"/>
        <v>46.18268090154212</v>
      </c>
      <c r="AP123" s="55">
        <f t="shared" si="13"/>
        <v>12.47078680862113</v>
      </c>
      <c r="AQ123" s="55">
        <f t="shared" si="17"/>
        <v>15.532467532467534</v>
      </c>
      <c r="AR123" s="55">
        <f t="shared" si="15"/>
        <v>-7.0743405275779381</v>
      </c>
      <c r="AS123" s="55">
        <f t="shared" si="19"/>
        <v>-11.612903225806452</v>
      </c>
      <c r="AT123" s="55">
        <f t="shared" si="18"/>
        <v>5.4800673778775986</v>
      </c>
    </row>
    <row r="124" spans="1:46" hidden="1" x14ac:dyDescent="0.25">
      <c r="A124" s="19" t="s">
        <v>120</v>
      </c>
      <c r="B124" s="13">
        <v>0</v>
      </c>
      <c r="C124" s="13">
        <v>0</v>
      </c>
      <c r="D124" s="13">
        <f t="shared" si="21"/>
        <v>0</v>
      </c>
      <c r="E124" s="13">
        <v>0</v>
      </c>
      <c r="F124" s="13">
        <v>0</v>
      </c>
      <c r="G124" s="13">
        <f t="shared" si="22"/>
        <v>0</v>
      </c>
      <c r="H124" s="14">
        <v>0</v>
      </c>
      <c r="I124" s="14">
        <v>0</v>
      </c>
      <c r="J124" s="14">
        <v>575</v>
      </c>
      <c r="K124" s="14">
        <v>575</v>
      </c>
      <c r="L124" s="14"/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/>
      <c r="W124" s="14">
        <v>0</v>
      </c>
      <c r="X124" s="14">
        <v>0</v>
      </c>
      <c r="Y124" s="14">
        <v>0</v>
      </c>
      <c r="Z124" s="14"/>
      <c r="AA124" s="14">
        <v>0</v>
      </c>
      <c r="AB124" s="14"/>
      <c r="AC124" s="14"/>
      <c r="AD124" s="14">
        <v>0</v>
      </c>
      <c r="AE124" s="14"/>
      <c r="AF124" s="14"/>
      <c r="AG124" s="14">
        <v>0</v>
      </c>
      <c r="AH124" s="16">
        <v>1</v>
      </c>
      <c r="AI124" s="16">
        <v>575</v>
      </c>
      <c r="AJ124" s="16">
        <v>575</v>
      </c>
      <c r="AK124" s="11"/>
      <c r="AL124" s="128"/>
      <c r="AM124" s="132"/>
      <c r="AN124" s="55"/>
      <c r="AO124" s="55"/>
      <c r="AP124" s="55"/>
      <c r="AQ124" s="55"/>
      <c r="AR124" s="55"/>
      <c r="AS124" s="55"/>
      <c r="AT124" s="55"/>
    </row>
    <row r="125" spans="1:46" x14ac:dyDescent="0.25">
      <c r="A125" s="19" t="s">
        <v>89</v>
      </c>
      <c r="B125" s="13">
        <v>8</v>
      </c>
      <c r="C125" s="13">
        <v>6010</v>
      </c>
      <c r="D125" s="13">
        <f t="shared" si="21"/>
        <v>751.25</v>
      </c>
      <c r="E125" s="13">
        <v>2</v>
      </c>
      <c r="F125" s="13">
        <v>1140</v>
      </c>
      <c r="G125" s="13">
        <f t="shared" si="22"/>
        <v>570</v>
      </c>
      <c r="H125" s="14">
        <v>0</v>
      </c>
      <c r="I125" s="14">
        <v>0</v>
      </c>
      <c r="J125" s="14">
        <v>0</v>
      </c>
      <c r="K125" s="14">
        <v>0</v>
      </c>
      <c r="L125" s="14"/>
      <c r="M125" s="14">
        <v>0</v>
      </c>
      <c r="N125" s="14">
        <v>463</v>
      </c>
      <c r="O125" s="14">
        <v>463</v>
      </c>
      <c r="P125" s="14">
        <v>1150</v>
      </c>
      <c r="Q125" s="14">
        <v>1150</v>
      </c>
      <c r="R125" s="14">
        <v>1150</v>
      </c>
      <c r="S125" s="14">
        <v>1150</v>
      </c>
      <c r="T125" s="14">
        <v>0</v>
      </c>
      <c r="U125" s="14">
        <v>0</v>
      </c>
      <c r="V125" s="14">
        <v>2600</v>
      </c>
      <c r="W125" s="14">
        <v>1300</v>
      </c>
      <c r="X125" s="14">
        <v>1200</v>
      </c>
      <c r="Y125" s="14">
        <v>1200</v>
      </c>
      <c r="Z125" s="14">
        <v>1010</v>
      </c>
      <c r="AA125" s="14">
        <v>1010</v>
      </c>
      <c r="AB125" s="14"/>
      <c r="AC125" s="14"/>
      <c r="AD125" s="14">
        <v>0</v>
      </c>
      <c r="AE125" s="14"/>
      <c r="AF125" s="14"/>
      <c r="AG125" s="14">
        <v>0</v>
      </c>
      <c r="AH125" s="16">
        <v>7</v>
      </c>
      <c r="AI125" s="16">
        <v>7573</v>
      </c>
      <c r="AJ125" s="16">
        <v>1081.8571428571429</v>
      </c>
      <c r="AK125" s="11"/>
      <c r="AL125" s="128"/>
      <c r="AM125" s="132"/>
      <c r="AN125" s="55"/>
      <c r="AO125" s="55">
        <f t="shared" si="23"/>
        <v>148.38012958963282</v>
      </c>
      <c r="AP125" s="55"/>
      <c r="AQ125" s="55"/>
      <c r="AR125" s="55"/>
      <c r="AS125" s="55">
        <f t="shared" si="19"/>
        <v>-7.6923076923076925</v>
      </c>
      <c r="AT125" s="55">
        <f t="shared" si="18"/>
        <v>-15.833333333333332</v>
      </c>
    </row>
    <row r="126" spans="1:46" hidden="1" x14ac:dyDescent="0.25">
      <c r="A126" s="19" t="s">
        <v>90</v>
      </c>
      <c r="B126" s="13">
        <v>5</v>
      </c>
      <c r="C126" s="13">
        <v>800</v>
      </c>
      <c r="D126" s="13">
        <f t="shared" si="21"/>
        <v>160</v>
      </c>
      <c r="E126" s="13">
        <v>4</v>
      </c>
      <c r="F126" s="13">
        <v>450</v>
      </c>
      <c r="G126" s="13">
        <f t="shared" si="22"/>
        <v>112.5</v>
      </c>
      <c r="H126" s="14">
        <v>0</v>
      </c>
      <c r="I126" s="14">
        <v>0</v>
      </c>
      <c r="J126" s="14">
        <v>130</v>
      </c>
      <c r="K126" s="14">
        <v>130</v>
      </c>
      <c r="L126" s="14">
        <v>260</v>
      </c>
      <c r="M126" s="14">
        <v>130</v>
      </c>
      <c r="N126" s="14">
        <v>40</v>
      </c>
      <c r="O126" s="14">
        <v>40</v>
      </c>
      <c r="P126" s="14">
        <v>155</v>
      </c>
      <c r="Q126" s="14">
        <v>77.5</v>
      </c>
      <c r="R126" s="14">
        <v>0</v>
      </c>
      <c r="S126" s="14">
        <v>0</v>
      </c>
      <c r="T126" s="14">
        <v>150</v>
      </c>
      <c r="U126" s="14">
        <v>75</v>
      </c>
      <c r="V126" s="14"/>
      <c r="W126" s="14">
        <v>0</v>
      </c>
      <c r="X126" s="14">
        <v>0</v>
      </c>
      <c r="Y126" s="14">
        <v>0</v>
      </c>
      <c r="Z126" s="14"/>
      <c r="AA126" s="14">
        <v>0</v>
      </c>
      <c r="AB126" s="14"/>
      <c r="AC126" s="14"/>
      <c r="AD126" s="14">
        <v>0</v>
      </c>
      <c r="AE126" s="14"/>
      <c r="AF126" s="14"/>
      <c r="AG126" s="14">
        <v>0</v>
      </c>
      <c r="AH126" s="16">
        <v>8</v>
      </c>
      <c r="AI126" s="16">
        <v>735</v>
      </c>
      <c r="AJ126" s="16">
        <v>91.875</v>
      </c>
      <c r="AK126" s="11"/>
      <c r="AL126" s="128"/>
      <c r="AM126" s="132"/>
      <c r="AN126" s="55">
        <f t="shared" si="16"/>
        <v>-69.230769230769226</v>
      </c>
      <c r="AO126" s="55">
        <f t="shared" si="23"/>
        <v>93.75</v>
      </c>
      <c r="AP126" s="55"/>
      <c r="AQ126" s="55"/>
      <c r="AR126" s="55"/>
      <c r="AS126" s="55"/>
      <c r="AT126" s="55"/>
    </row>
    <row r="127" spans="1:46" x14ac:dyDescent="0.25">
      <c r="A127" s="19" t="s">
        <v>23</v>
      </c>
      <c r="B127" s="13">
        <v>1</v>
      </c>
      <c r="C127" s="13">
        <v>400</v>
      </c>
      <c r="D127" s="13">
        <f t="shared" si="21"/>
        <v>400</v>
      </c>
      <c r="E127" s="13">
        <v>0</v>
      </c>
      <c r="F127" s="13">
        <v>0</v>
      </c>
      <c r="G127" s="13">
        <f t="shared" si="22"/>
        <v>0</v>
      </c>
      <c r="H127" s="14">
        <v>0</v>
      </c>
      <c r="I127" s="14">
        <v>0</v>
      </c>
      <c r="J127" s="14">
        <v>0</v>
      </c>
      <c r="K127" s="14">
        <v>0</v>
      </c>
      <c r="L127" s="14"/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/>
      <c r="W127" s="14">
        <v>0</v>
      </c>
      <c r="X127" s="14">
        <v>1626</v>
      </c>
      <c r="Y127" s="14">
        <v>813</v>
      </c>
      <c r="Z127" s="14">
        <v>775</v>
      </c>
      <c r="AA127" s="14">
        <v>775</v>
      </c>
      <c r="AB127" s="14"/>
      <c r="AC127" s="14"/>
      <c r="AD127" s="14">
        <v>0</v>
      </c>
      <c r="AE127" s="14"/>
      <c r="AF127" s="14"/>
      <c r="AG127" s="14">
        <v>0</v>
      </c>
      <c r="AH127" s="16">
        <v>3</v>
      </c>
      <c r="AI127" s="16">
        <v>2401</v>
      </c>
      <c r="AJ127" s="16">
        <v>800.33333333333337</v>
      </c>
      <c r="AK127" s="11"/>
      <c r="AL127" s="128"/>
      <c r="AM127" s="132"/>
      <c r="AN127" s="55"/>
      <c r="AO127" s="55"/>
      <c r="AP127" s="55"/>
      <c r="AQ127" s="55"/>
      <c r="AR127" s="55"/>
      <c r="AS127" s="55"/>
      <c r="AT127" s="55">
        <f t="shared" si="18"/>
        <v>-4.6740467404674044</v>
      </c>
    </row>
    <row r="128" spans="1:46" hidden="1" x14ac:dyDescent="0.25">
      <c r="A128" s="19" t="s">
        <v>24</v>
      </c>
      <c r="B128" s="13">
        <v>1</v>
      </c>
      <c r="C128" s="13">
        <v>700</v>
      </c>
      <c r="D128" s="13">
        <f t="shared" si="21"/>
        <v>700</v>
      </c>
      <c r="E128" s="13">
        <v>0</v>
      </c>
      <c r="F128" s="13">
        <v>0</v>
      </c>
      <c r="G128" s="13">
        <f t="shared" si="22"/>
        <v>0</v>
      </c>
      <c r="H128" s="14">
        <v>0</v>
      </c>
      <c r="I128" s="14">
        <v>0</v>
      </c>
      <c r="J128" s="14">
        <v>0</v>
      </c>
      <c r="K128" s="14">
        <v>0</v>
      </c>
      <c r="L128" s="14"/>
      <c r="M128" s="14">
        <v>0</v>
      </c>
      <c r="N128" s="14">
        <v>525</v>
      </c>
      <c r="O128" s="14">
        <v>262.5</v>
      </c>
      <c r="P128" s="14">
        <v>0</v>
      </c>
      <c r="Q128" s="14">
        <v>0</v>
      </c>
      <c r="R128" s="14">
        <v>2670</v>
      </c>
      <c r="S128" s="14">
        <v>1335</v>
      </c>
      <c r="T128" s="14">
        <v>0</v>
      </c>
      <c r="U128" s="14">
        <v>0</v>
      </c>
      <c r="V128" s="14"/>
      <c r="W128" s="14">
        <v>0</v>
      </c>
      <c r="X128" s="14">
        <v>1117</v>
      </c>
      <c r="Y128" s="14">
        <v>1117</v>
      </c>
      <c r="Z128" s="14"/>
      <c r="AA128" s="14">
        <v>0</v>
      </c>
      <c r="AB128" s="14"/>
      <c r="AC128" s="14"/>
      <c r="AD128" s="14">
        <v>0</v>
      </c>
      <c r="AE128" s="14"/>
      <c r="AF128" s="14"/>
      <c r="AG128" s="14">
        <v>0</v>
      </c>
      <c r="AH128" s="16">
        <v>5</v>
      </c>
      <c r="AI128" s="16">
        <v>4312</v>
      </c>
      <c r="AJ128" s="16">
        <v>862.4</v>
      </c>
      <c r="AK128" s="11"/>
      <c r="AL128" s="128"/>
      <c r="AM128" s="132"/>
      <c r="AN128" s="55"/>
      <c r="AO128" s="55"/>
      <c r="AP128" s="55"/>
      <c r="AQ128" s="55"/>
      <c r="AR128" s="55"/>
      <c r="AS128" s="55"/>
      <c r="AT128" s="55"/>
    </row>
    <row r="129" spans="1:46" hidden="1" x14ac:dyDescent="0.25">
      <c r="A129" s="19" t="s">
        <v>25</v>
      </c>
      <c r="B129" s="13">
        <v>2</v>
      </c>
      <c r="C129" s="13">
        <v>120</v>
      </c>
      <c r="D129" s="13">
        <f t="shared" si="21"/>
        <v>60</v>
      </c>
      <c r="E129" s="13">
        <v>0</v>
      </c>
      <c r="F129" s="13">
        <v>0</v>
      </c>
      <c r="G129" s="13">
        <f t="shared" si="22"/>
        <v>0</v>
      </c>
      <c r="H129" s="14">
        <v>50</v>
      </c>
      <c r="I129" s="14">
        <v>50</v>
      </c>
      <c r="J129" s="14">
        <v>0</v>
      </c>
      <c r="K129" s="14">
        <v>0</v>
      </c>
      <c r="L129" s="14"/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/>
      <c r="W129" s="14">
        <v>0</v>
      </c>
      <c r="X129" s="14">
        <v>0</v>
      </c>
      <c r="Y129" s="14">
        <v>0</v>
      </c>
      <c r="Z129" s="14"/>
      <c r="AA129" s="14">
        <v>0</v>
      </c>
      <c r="AB129" s="14"/>
      <c r="AC129" s="14"/>
      <c r="AD129" s="14">
        <v>0</v>
      </c>
      <c r="AE129" s="14"/>
      <c r="AF129" s="14"/>
      <c r="AG129" s="14">
        <v>0</v>
      </c>
      <c r="AH129" s="16">
        <v>1</v>
      </c>
      <c r="AI129" s="16">
        <v>50</v>
      </c>
      <c r="AJ129" s="16">
        <v>50</v>
      </c>
      <c r="AK129" s="11"/>
      <c r="AL129" s="128"/>
      <c r="AM129" s="132"/>
      <c r="AN129" s="55"/>
      <c r="AO129" s="55"/>
      <c r="AP129" s="55"/>
      <c r="AQ129" s="55"/>
      <c r="AR129" s="55"/>
      <c r="AS129" s="55"/>
      <c r="AT129" s="55"/>
    </row>
    <row r="130" spans="1:46" x14ac:dyDescent="0.25">
      <c r="A130" s="19" t="s">
        <v>121</v>
      </c>
      <c r="B130" s="13">
        <v>13</v>
      </c>
      <c r="C130" s="13">
        <v>14376</v>
      </c>
      <c r="D130" s="13">
        <f t="shared" si="21"/>
        <v>1105.8461538461538</v>
      </c>
      <c r="E130" s="13">
        <v>0</v>
      </c>
      <c r="F130" s="13">
        <v>0</v>
      </c>
      <c r="G130" s="13">
        <f t="shared" si="22"/>
        <v>0</v>
      </c>
      <c r="H130" s="14">
        <v>750</v>
      </c>
      <c r="I130" s="14">
        <v>750</v>
      </c>
      <c r="J130" s="14">
        <v>1450</v>
      </c>
      <c r="K130" s="14">
        <v>725</v>
      </c>
      <c r="L130" s="14">
        <v>513</v>
      </c>
      <c r="M130" s="14">
        <v>513</v>
      </c>
      <c r="N130" s="14">
        <v>1000</v>
      </c>
      <c r="O130" s="14">
        <v>500</v>
      </c>
      <c r="P130" s="14">
        <v>2620</v>
      </c>
      <c r="Q130" s="14">
        <v>1310</v>
      </c>
      <c r="R130" s="14">
        <v>1550</v>
      </c>
      <c r="S130" s="14">
        <v>1550</v>
      </c>
      <c r="T130" s="14">
        <v>3730</v>
      </c>
      <c r="U130" s="14">
        <v>1243.3333333333333</v>
      </c>
      <c r="V130" s="14">
        <v>1300</v>
      </c>
      <c r="W130" s="14">
        <v>1300</v>
      </c>
      <c r="X130" s="14">
        <v>1350</v>
      </c>
      <c r="Y130" s="14">
        <v>1350</v>
      </c>
      <c r="Z130" s="14">
        <v>1650</v>
      </c>
      <c r="AA130" s="14">
        <v>1650</v>
      </c>
      <c r="AB130" s="14"/>
      <c r="AC130" s="14"/>
      <c r="AD130" s="14">
        <v>0</v>
      </c>
      <c r="AE130" s="14"/>
      <c r="AF130" s="14"/>
      <c r="AG130" s="14">
        <v>0</v>
      </c>
      <c r="AH130" s="16">
        <v>15</v>
      </c>
      <c r="AI130" s="16">
        <v>15913</v>
      </c>
      <c r="AJ130" s="16">
        <v>1060.8666666666666</v>
      </c>
      <c r="AK130" s="11"/>
      <c r="AL130" s="127">
        <f t="shared" si="14"/>
        <v>-3.3333333333333335</v>
      </c>
      <c r="AM130" s="132">
        <f t="shared" si="20"/>
        <v>-29.241379310344829</v>
      </c>
      <c r="AN130" s="55">
        <f t="shared" si="16"/>
        <v>-2.53411306042885</v>
      </c>
      <c r="AO130" s="55">
        <f t="shared" si="23"/>
        <v>162</v>
      </c>
      <c r="AP130" s="55">
        <f t="shared" si="13"/>
        <v>18.320610687022899</v>
      </c>
      <c r="AQ130" s="55">
        <f t="shared" si="17"/>
        <v>-19.784946236559144</v>
      </c>
      <c r="AR130" s="55">
        <f t="shared" si="15"/>
        <v>4.5576407506702479</v>
      </c>
      <c r="AS130" s="55">
        <f t="shared" si="19"/>
        <v>3.8461538461538463</v>
      </c>
      <c r="AT130" s="55">
        <f t="shared" si="18"/>
        <v>22.222222222222221</v>
      </c>
    </row>
    <row r="131" spans="1:46" hidden="1" x14ac:dyDescent="0.25">
      <c r="A131" s="19" t="s">
        <v>122</v>
      </c>
      <c r="B131" s="13">
        <v>2</v>
      </c>
      <c r="C131" s="13">
        <v>2695</v>
      </c>
      <c r="D131" s="13">
        <f t="shared" si="21"/>
        <v>1347.5</v>
      </c>
      <c r="E131" s="13">
        <v>0</v>
      </c>
      <c r="F131" s="13">
        <v>0</v>
      </c>
      <c r="G131" s="13">
        <f t="shared" si="22"/>
        <v>0</v>
      </c>
      <c r="H131" s="14">
        <v>0</v>
      </c>
      <c r="I131" s="14">
        <v>0</v>
      </c>
      <c r="J131" s="14">
        <v>0</v>
      </c>
      <c r="K131" s="14">
        <v>0</v>
      </c>
      <c r="L131" s="14"/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/>
      <c r="W131" s="14">
        <v>0</v>
      </c>
      <c r="X131" s="14">
        <v>0</v>
      </c>
      <c r="Y131" s="14">
        <v>0</v>
      </c>
      <c r="Z131" s="14"/>
      <c r="AA131" s="14">
        <v>0</v>
      </c>
      <c r="AB131" s="14"/>
      <c r="AC131" s="14"/>
      <c r="AD131" s="14">
        <v>0</v>
      </c>
      <c r="AE131" s="14"/>
      <c r="AF131" s="14"/>
      <c r="AG131" s="14">
        <v>0</v>
      </c>
      <c r="AH131" s="16">
        <v>0</v>
      </c>
      <c r="AI131" s="16">
        <v>0</v>
      </c>
      <c r="AJ131" s="16">
        <v>0</v>
      </c>
      <c r="AK131" s="11"/>
      <c r="AL131" s="128"/>
      <c r="AM131" s="132"/>
      <c r="AN131" s="55"/>
      <c r="AO131" s="55"/>
      <c r="AP131" s="55"/>
      <c r="AQ131" s="55"/>
      <c r="AR131" s="55"/>
      <c r="AS131" s="55"/>
      <c r="AT131" s="55"/>
    </row>
    <row r="132" spans="1:46" hidden="1" x14ac:dyDescent="0.25">
      <c r="A132" s="19" t="s">
        <v>99</v>
      </c>
      <c r="B132" s="13">
        <v>4</v>
      </c>
      <c r="C132" s="13">
        <v>2600</v>
      </c>
      <c r="D132" s="13">
        <f t="shared" si="21"/>
        <v>650</v>
      </c>
      <c r="E132" s="13">
        <v>0</v>
      </c>
      <c r="F132" s="13">
        <v>0</v>
      </c>
      <c r="G132" s="13">
        <f t="shared" si="22"/>
        <v>0</v>
      </c>
      <c r="H132" s="14">
        <v>0</v>
      </c>
      <c r="I132" s="14">
        <v>0</v>
      </c>
      <c r="J132" s="14">
        <v>0</v>
      </c>
      <c r="K132" s="14">
        <v>0</v>
      </c>
      <c r="L132" s="14"/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/>
      <c r="W132" s="14">
        <v>0</v>
      </c>
      <c r="X132" s="14">
        <v>0</v>
      </c>
      <c r="Y132" s="14">
        <v>0</v>
      </c>
      <c r="Z132" s="14"/>
      <c r="AA132" s="14">
        <v>0</v>
      </c>
      <c r="AB132" s="14"/>
      <c r="AC132" s="14"/>
      <c r="AD132" s="14">
        <v>0</v>
      </c>
      <c r="AE132" s="14"/>
      <c r="AF132" s="14"/>
      <c r="AG132" s="14">
        <v>0</v>
      </c>
      <c r="AH132" s="16">
        <v>0</v>
      </c>
      <c r="AI132" s="16">
        <v>0</v>
      </c>
      <c r="AJ132" s="16">
        <v>0</v>
      </c>
      <c r="AK132" s="11"/>
      <c r="AL132" s="128"/>
      <c r="AM132" s="132"/>
      <c r="AN132" s="55"/>
      <c r="AO132" s="55"/>
      <c r="AP132" s="55"/>
      <c r="AQ132" s="55"/>
      <c r="AR132" s="55"/>
      <c r="AS132" s="55"/>
      <c r="AT132" s="55"/>
    </row>
    <row r="133" spans="1:46" x14ac:dyDescent="0.25">
      <c r="A133" s="146" t="s">
        <v>55</v>
      </c>
      <c r="B133" s="13">
        <v>221</v>
      </c>
      <c r="C133" s="13">
        <v>136730</v>
      </c>
      <c r="D133" s="13">
        <f>IF(C133,C133/B133,0)</f>
        <v>618.68778280542983</v>
      </c>
      <c r="E133" s="13">
        <v>88</v>
      </c>
      <c r="F133" s="13">
        <v>47680</v>
      </c>
      <c r="G133" s="13">
        <f>IF(F133,F133/E133,0)</f>
        <v>541.81818181818187</v>
      </c>
      <c r="H133" s="14">
        <v>0</v>
      </c>
      <c r="I133" s="14">
        <v>0</v>
      </c>
      <c r="J133" s="14">
        <v>16210</v>
      </c>
      <c r="K133" s="14">
        <v>405.25</v>
      </c>
      <c r="L133" s="14">
        <v>4620</v>
      </c>
      <c r="M133" s="14">
        <v>420</v>
      </c>
      <c r="N133" s="14">
        <v>4000</v>
      </c>
      <c r="O133" s="14">
        <v>400</v>
      </c>
      <c r="P133" s="14">
        <v>11320</v>
      </c>
      <c r="Q133" s="14">
        <v>377.33333333333331</v>
      </c>
      <c r="R133" s="14">
        <v>13875</v>
      </c>
      <c r="S133" s="14">
        <v>375</v>
      </c>
      <c r="T133" s="14">
        <v>12975</v>
      </c>
      <c r="U133" s="14">
        <v>393.18181818181819</v>
      </c>
      <c r="V133" s="14">
        <v>16000</v>
      </c>
      <c r="W133" s="14">
        <v>470.58823529411762</v>
      </c>
      <c r="X133" s="14">
        <v>20625</v>
      </c>
      <c r="Y133" s="14">
        <v>343.75</v>
      </c>
      <c r="Z133" s="14">
        <v>5625</v>
      </c>
      <c r="AA133" s="14">
        <v>375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6">
        <v>270</v>
      </c>
      <c r="AI133" s="16">
        <v>105250</v>
      </c>
      <c r="AJ133" s="16">
        <v>389.81481481481484</v>
      </c>
      <c r="AK133" s="11"/>
      <c r="AL133" s="128"/>
      <c r="AM133" s="132">
        <f t="shared" ref="AM133" si="24">(M133-K133)/K133*100</f>
        <v>3.639728562615669</v>
      </c>
      <c r="AN133" s="55">
        <f t="shared" ref="AN133" si="25">(O133-M133)/M133*100</f>
        <v>-4.7619047619047619</v>
      </c>
      <c r="AO133" s="55">
        <f t="shared" ref="AO133" si="26">(Q133-O133)/O133*100</f>
        <v>-5.6666666666666714</v>
      </c>
      <c r="AP133" s="55">
        <f t="shared" ref="AP133" si="27">(S133-Q133)/Q133*100</f>
        <v>-0.61837455830388199</v>
      </c>
      <c r="AQ133" s="55">
        <f t="shared" ref="AQ133:AQ136" si="28">(U133-S133)/S133*100</f>
        <v>4.8484848484848495</v>
      </c>
      <c r="AR133" s="55">
        <f t="shared" ref="AR133" si="29">(W133-U133)/U133*100</f>
        <v>19.687181230873847</v>
      </c>
      <c r="AS133" s="55">
        <f t="shared" ref="AS133" si="30">(Y133-W133)/W133*100</f>
        <v>-26.953124999999993</v>
      </c>
      <c r="AT133" s="55">
        <f t="shared" ref="AT133" si="31">(AA133-Y133)/Y133*100</f>
        <v>9.0909090909090917</v>
      </c>
    </row>
    <row r="134" spans="1:46" hidden="1" x14ac:dyDescent="0.25">
      <c r="A134" s="146" t="s">
        <v>11</v>
      </c>
      <c r="B134" s="13">
        <v>1</v>
      </c>
      <c r="C134" s="13">
        <v>735</v>
      </c>
      <c r="D134" s="13">
        <f t="shared" ref="D134:D138" si="32">IF(C134,C134/B134,0)</f>
        <v>735</v>
      </c>
      <c r="E134" s="13">
        <v>0</v>
      </c>
      <c r="F134" s="13">
        <v>0</v>
      </c>
      <c r="G134" s="13">
        <f t="shared" ref="G134:G138" si="33">IF(F134,F134/E134,0)</f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6">
        <v>0</v>
      </c>
      <c r="AI134" s="16">
        <v>0</v>
      </c>
      <c r="AJ134" s="16">
        <v>0</v>
      </c>
      <c r="AK134" s="11"/>
      <c r="AL134" s="128"/>
      <c r="AM134" s="132"/>
      <c r="AN134" s="48"/>
      <c r="AO134" s="55"/>
      <c r="AP134" s="48"/>
      <c r="AQ134" s="55"/>
      <c r="AR134" s="55"/>
      <c r="AS134" s="48"/>
      <c r="AT134" s="55"/>
    </row>
    <row r="135" spans="1:46" hidden="1" x14ac:dyDescent="0.25">
      <c r="A135" s="146" t="s">
        <v>75</v>
      </c>
      <c r="B135" s="13">
        <v>16</v>
      </c>
      <c r="C135" s="13">
        <v>7760</v>
      </c>
      <c r="D135" s="13">
        <f t="shared" si="32"/>
        <v>485</v>
      </c>
      <c r="E135" s="13">
        <v>1</v>
      </c>
      <c r="F135" s="13">
        <v>400</v>
      </c>
      <c r="G135" s="13">
        <f t="shared" si="33"/>
        <v>400</v>
      </c>
      <c r="H135" s="14">
        <v>0</v>
      </c>
      <c r="I135" s="14">
        <v>0</v>
      </c>
      <c r="J135" s="14">
        <v>375</v>
      </c>
      <c r="K135" s="14">
        <v>375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6">
        <v>1</v>
      </c>
      <c r="AI135" s="16">
        <v>375</v>
      </c>
      <c r="AJ135" s="16">
        <v>375</v>
      </c>
      <c r="AK135" s="11"/>
      <c r="AL135" s="128"/>
      <c r="AM135" s="132"/>
      <c r="AN135" s="48"/>
      <c r="AO135" s="55"/>
      <c r="AP135" s="48"/>
      <c r="AQ135" s="55"/>
      <c r="AR135" s="55"/>
      <c r="AS135" s="48"/>
      <c r="AT135" s="55"/>
    </row>
    <row r="136" spans="1:46" hidden="1" x14ac:dyDescent="0.25">
      <c r="A136" s="146" t="s">
        <v>73</v>
      </c>
      <c r="B136" s="13">
        <v>2</v>
      </c>
      <c r="C136" s="13">
        <v>2416</v>
      </c>
      <c r="D136" s="13">
        <f t="shared" si="32"/>
        <v>1208</v>
      </c>
      <c r="E136" s="13">
        <v>0</v>
      </c>
      <c r="F136" s="13">
        <v>0</v>
      </c>
      <c r="G136" s="13">
        <f t="shared" si="33"/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500</v>
      </c>
      <c r="O136" s="14">
        <v>500</v>
      </c>
      <c r="P136" s="14">
        <v>0</v>
      </c>
      <c r="Q136" s="14">
        <v>0</v>
      </c>
      <c r="R136" s="14">
        <v>1225</v>
      </c>
      <c r="S136" s="14">
        <v>1225</v>
      </c>
      <c r="T136" s="14">
        <v>1050</v>
      </c>
      <c r="U136" s="14">
        <v>1050</v>
      </c>
      <c r="V136" s="14">
        <v>0</v>
      </c>
      <c r="W136" s="14">
        <v>0</v>
      </c>
      <c r="X136" s="14">
        <v>0</v>
      </c>
      <c r="Y136" s="14">
        <v>0</v>
      </c>
      <c r="Z136" s="14">
        <v>2626</v>
      </c>
      <c r="AA136" s="14">
        <v>1313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6">
        <v>5</v>
      </c>
      <c r="AI136" s="16">
        <v>5401</v>
      </c>
      <c r="AJ136" s="16">
        <v>1080.2</v>
      </c>
      <c r="AK136" s="11"/>
      <c r="AL136" s="128"/>
      <c r="AM136" s="132"/>
      <c r="AN136" s="48"/>
      <c r="AO136" s="55"/>
      <c r="AP136" s="48"/>
      <c r="AQ136" s="55">
        <f t="shared" si="28"/>
        <v>-14.285714285714285</v>
      </c>
      <c r="AR136" s="55"/>
      <c r="AS136" s="48"/>
      <c r="AT136" s="55"/>
    </row>
    <row r="137" spans="1:46" hidden="1" x14ac:dyDescent="0.25">
      <c r="A137" s="146" t="s">
        <v>18</v>
      </c>
      <c r="B137" s="13">
        <v>0</v>
      </c>
      <c r="C137" s="13">
        <v>0</v>
      </c>
      <c r="D137" s="13">
        <f t="shared" si="32"/>
        <v>0</v>
      </c>
      <c r="E137" s="13">
        <v>0</v>
      </c>
      <c r="F137" s="13">
        <v>0</v>
      </c>
      <c r="G137" s="13">
        <f t="shared" si="33"/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6">
        <v>0</v>
      </c>
      <c r="AI137" s="16">
        <v>0</v>
      </c>
      <c r="AJ137" s="16">
        <v>0</v>
      </c>
      <c r="AK137" s="11"/>
      <c r="AL137" s="128"/>
      <c r="AM137" s="132"/>
      <c r="AN137" s="48"/>
      <c r="AO137" s="55"/>
      <c r="AP137" s="48"/>
      <c r="AQ137" s="48"/>
      <c r="AR137" s="48"/>
      <c r="AS137" s="48"/>
      <c r="AT137" s="55"/>
    </row>
    <row r="138" spans="1:46" hidden="1" x14ac:dyDescent="0.25">
      <c r="A138" s="146" t="s">
        <v>101</v>
      </c>
      <c r="B138" s="13">
        <v>0</v>
      </c>
      <c r="C138" s="13">
        <v>0</v>
      </c>
      <c r="D138" s="13">
        <f t="shared" si="32"/>
        <v>0</v>
      </c>
      <c r="E138" s="13">
        <v>0</v>
      </c>
      <c r="F138" s="13">
        <v>0</v>
      </c>
      <c r="G138" s="13">
        <f t="shared" si="33"/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6">
        <v>0</v>
      </c>
      <c r="AI138" s="16">
        <v>0</v>
      </c>
      <c r="AJ138" s="16">
        <v>0</v>
      </c>
      <c r="AK138" s="11"/>
      <c r="AL138" s="128"/>
      <c r="AM138" s="132"/>
      <c r="AN138" s="48"/>
      <c r="AO138" s="48"/>
      <c r="AP138" s="48"/>
      <c r="AQ138" s="48"/>
      <c r="AR138" s="48"/>
      <c r="AS138" s="48"/>
      <c r="AT138" s="55"/>
    </row>
    <row r="139" spans="1:46" hidden="1" x14ac:dyDescent="0.25">
      <c r="Z139" s="22">
        <f>SUM(Z3:Z138)</f>
        <v>167548</v>
      </c>
      <c r="AI139" s="22">
        <f>SUM(AI3:AI138)</f>
        <v>979745</v>
      </c>
    </row>
  </sheetData>
  <autoFilter ref="A1:AT139">
    <filterColumn colId="1" showButton="0"/>
    <filterColumn colId="2" showButton="0"/>
    <filterColumn colId="4" showButton="0"/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45">
      <customFilters>
        <customFilter operator="notEqual" val=" "/>
      </customFilters>
    </filterColumn>
  </autoFilter>
  <mergeCells count="16">
    <mergeCell ref="L1:M1"/>
    <mergeCell ref="A1:A2"/>
    <mergeCell ref="B1:D1"/>
    <mergeCell ref="E1:G1"/>
    <mergeCell ref="H1:I1"/>
    <mergeCell ref="J1:K1"/>
    <mergeCell ref="Z1:AA1"/>
    <mergeCell ref="AB1:AD1"/>
    <mergeCell ref="AE1:AG1"/>
    <mergeCell ref="AH1:AJ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H142"/>
  <sheetViews>
    <sheetView topLeftCell="AO8" workbookViewId="0">
      <selection activeCell="BG8" sqref="BG8:BG133"/>
    </sheetView>
  </sheetViews>
  <sheetFormatPr defaultRowHeight="12.75" x14ac:dyDescent="0.25"/>
  <cols>
    <col min="1" max="1" width="14.28515625" style="154" bestFit="1" customWidth="1"/>
    <col min="2" max="2" width="9" style="154" customWidth="1"/>
    <col min="3" max="3" width="9.85546875" style="154" hidden="1" customWidth="1"/>
    <col min="4" max="4" width="12.140625" style="152" hidden="1" customWidth="1"/>
    <col min="5" max="5" width="11" style="152" hidden="1" customWidth="1"/>
    <col min="6" max="6" width="9.85546875" style="151" hidden="1" customWidth="1"/>
    <col min="7" max="7" width="12.140625" style="151" hidden="1" customWidth="1"/>
    <col min="8" max="8" width="11" style="151" hidden="1" customWidth="1"/>
    <col min="9" max="9" width="9.85546875" style="151" hidden="1" customWidth="1"/>
    <col min="10" max="10" width="12.140625" style="153" hidden="1" customWidth="1"/>
    <col min="11" max="11" width="15.28515625" style="157" hidden="1" customWidth="1"/>
    <col min="12" max="12" width="9.85546875" style="151" hidden="1" customWidth="1"/>
    <col min="13" max="13" width="12.140625" style="153" hidden="1" customWidth="1"/>
    <col min="14" max="14" width="15.28515625" style="157" hidden="1" customWidth="1"/>
    <col min="15" max="15" width="14.42578125" style="151" hidden="1" customWidth="1"/>
    <col min="16" max="16" width="16.28515625" style="153" hidden="1" customWidth="1"/>
    <col min="17" max="17" width="15.28515625" style="157" hidden="1" customWidth="1"/>
    <col min="18" max="18" width="14.42578125" style="151" hidden="1" customWidth="1"/>
    <col min="19" max="19" width="16.28515625" style="153" hidden="1" customWidth="1"/>
    <col min="20" max="20" width="15.28515625" style="157" hidden="1" customWidth="1"/>
    <col min="21" max="21" width="14.42578125" style="151" hidden="1" customWidth="1"/>
    <col min="22" max="22" width="16.28515625" style="153" hidden="1" customWidth="1"/>
    <col min="23" max="23" width="15.28515625" style="157" hidden="1" customWidth="1"/>
    <col min="24" max="24" width="14.42578125" style="151" hidden="1" customWidth="1"/>
    <col min="25" max="25" width="16.28515625" style="153" hidden="1" customWidth="1"/>
    <col min="26" max="26" width="15.28515625" style="157" hidden="1" customWidth="1"/>
    <col min="27" max="27" width="14.42578125" style="151" hidden="1" customWidth="1"/>
    <col min="28" max="28" width="16.28515625" style="153" hidden="1" customWidth="1"/>
    <col min="29" max="29" width="15.28515625" style="157" hidden="1" customWidth="1"/>
    <col min="30" max="30" width="14.42578125" style="151" hidden="1" customWidth="1"/>
    <col min="31" max="31" width="16.28515625" style="153" hidden="1" customWidth="1"/>
    <col min="32" max="32" width="15.28515625" style="157" hidden="1" customWidth="1"/>
    <col min="33" max="33" width="14.42578125" style="151" hidden="1" customWidth="1"/>
    <col min="34" max="34" width="16.28515625" style="153" hidden="1" customWidth="1"/>
    <col min="35" max="35" width="15.28515625" style="157" hidden="1" customWidth="1"/>
    <col min="36" max="36" width="14.42578125" style="151" bestFit="1" customWidth="1"/>
    <col min="37" max="37" width="16.28515625" style="153" bestFit="1" customWidth="1"/>
    <col min="38" max="38" width="15.28515625" style="157" bestFit="1" customWidth="1"/>
    <col min="39" max="39" width="14.42578125" style="151" bestFit="1" customWidth="1"/>
    <col min="40" max="40" width="16.28515625" style="153" bestFit="1" customWidth="1"/>
    <col min="41" max="41" width="15.28515625" style="157" bestFit="1" customWidth="1"/>
    <col min="42" max="42" width="14.42578125" style="151" bestFit="1" customWidth="1"/>
    <col min="43" max="43" width="16.28515625" style="153" bestFit="1" customWidth="1"/>
    <col min="44" max="44" width="15.28515625" style="157" bestFit="1" customWidth="1"/>
    <col min="45" max="45" width="14.42578125" style="151" bestFit="1" customWidth="1"/>
    <col min="46" max="46" width="16.28515625" style="153" bestFit="1" customWidth="1"/>
    <col min="47" max="47" width="15.28515625" style="153" bestFit="1" customWidth="1"/>
    <col min="48" max="55" width="0" style="154" hidden="1" customWidth="1"/>
    <col min="56" max="56" width="12.85546875" style="154" bestFit="1" customWidth="1"/>
    <col min="57" max="57" width="9.140625" style="154"/>
    <col min="58" max="58" width="10.28515625" style="154" bestFit="1" customWidth="1"/>
    <col min="59" max="59" width="9.42578125" style="154" bestFit="1" customWidth="1"/>
    <col min="60" max="60" width="12" style="154" bestFit="1" customWidth="1"/>
    <col min="61" max="16384" width="9.140625" style="154"/>
  </cols>
  <sheetData>
    <row r="1" spans="1:60" ht="21.75" customHeight="1" x14ac:dyDescent="0.25">
      <c r="A1" s="150" t="s">
        <v>264</v>
      </c>
      <c r="B1" s="150"/>
      <c r="C1" s="151" t="s">
        <v>265</v>
      </c>
    </row>
    <row r="2" spans="1:60" ht="21.75" customHeight="1" x14ac:dyDescent="0.25">
      <c r="A2" s="150" t="s">
        <v>266</v>
      </c>
      <c r="B2" s="150"/>
      <c r="C2" s="151" t="s">
        <v>267</v>
      </c>
    </row>
    <row r="3" spans="1:60" ht="21.75" customHeight="1" x14ac:dyDescent="0.25">
      <c r="A3" s="150" t="s">
        <v>268</v>
      </c>
      <c r="B3" s="150"/>
      <c r="C3" s="151" t="s">
        <v>269</v>
      </c>
    </row>
    <row r="4" spans="1:60" ht="21.75" customHeight="1" x14ac:dyDescent="0.25">
      <c r="A4" s="188" t="s">
        <v>0</v>
      </c>
      <c r="B4" s="149"/>
      <c r="C4" s="188" t="s">
        <v>1</v>
      </c>
      <c r="D4" s="188"/>
      <c r="E4" s="188"/>
      <c r="F4" s="186" t="s">
        <v>33</v>
      </c>
      <c r="G4" s="186"/>
      <c r="H4" s="186"/>
      <c r="I4" s="186" t="s">
        <v>34</v>
      </c>
      <c r="J4" s="186"/>
      <c r="K4" s="186"/>
      <c r="L4" s="186" t="s">
        <v>35</v>
      </c>
      <c r="M4" s="186"/>
      <c r="N4" s="186"/>
      <c r="O4" s="186" t="s">
        <v>36</v>
      </c>
      <c r="P4" s="186"/>
      <c r="Q4" s="186"/>
      <c r="R4" s="186" t="s">
        <v>37</v>
      </c>
      <c r="S4" s="186"/>
      <c r="T4" s="186"/>
      <c r="U4" s="186" t="s">
        <v>38</v>
      </c>
      <c r="V4" s="186"/>
      <c r="W4" s="186"/>
      <c r="X4" s="186" t="s">
        <v>39</v>
      </c>
      <c r="Y4" s="186"/>
      <c r="Z4" s="186"/>
      <c r="AA4" s="186" t="s">
        <v>40</v>
      </c>
      <c r="AB4" s="186"/>
      <c r="AC4" s="186"/>
      <c r="AD4" s="186" t="s">
        <v>103</v>
      </c>
      <c r="AE4" s="186"/>
      <c r="AF4" s="186"/>
      <c r="AG4" s="186" t="s">
        <v>104</v>
      </c>
      <c r="AH4" s="186"/>
      <c r="AI4" s="186"/>
      <c r="AJ4" s="186" t="s">
        <v>105</v>
      </c>
      <c r="AK4" s="186"/>
      <c r="AL4" s="186"/>
      <c r="AM4" s="186" t="s">
        <v>106</v>
      </c>
      <c r="AN4" s="186"/>
      <c r="AO4" s="186"/>
      <c r="AP4" s="186" t="s">
        <v>107</v>
      </c>
      <c r="AQ4" s="186"/>
      <c r="AR4" s="186"/>
      <c r="AS4" s="187" t="s">
        <v>41</v>
      </c>
      <c r="AT4" s="187"/>
      <c r="AU4" s="187"/>
    </row>
    <row r="5" spans="1:60" ht="65.25" customHeight="1" x14ac:dyDescent="0.25">
      <c r="A5" s="188"/>
      <c r="B5" s="149"/>
      <c r="C5" s="147" t="s">
        <v>2</v>
      </c>
      <c r="D5" s="147" t="s">
        <v>3</v>
      </c>
      <c r="E5" s="147" t="s">
        <v>4</v>
      </c>
      <c r="F5" s="147" t="s">
        <v>2</v>
      </c>
      <c r="G5" s="147" t="s">
        <v>3</v>
      </c>
      <c r="H5" s="147" t="s">
        <v>4</v>
      </c>
      <c r="I5" s="147" t="s">
        <v>2</v>
      </c>
      <c r="J5" s="5" t="s">
        <v>3</v>
      </c>
      <c r="K5" s="158" t="s">
        <v>4</v>
      </c>
      <c r="L5" s="147" t="s">
        <v>2</v>
      </c>
      <c r="M5" s="5" t="s">
        <v>3</v>
      </c>
      <c r="N5" s="158" t="s">
        <v>4</v>
      </c>
      <c r="O5" s="147" t="s">
        <v>2</v>
      </c>
      <c r="P5" s="5" t="s">
        <v>3</v>
      </c>
      <c r="Q5" s="158" t="s">
        <v>4</v>
      </c>
      <c r="R5" s="147" t="s">
        <v>2</v>
      </c>
      <c r="S5" s="5" t="s">
        <v>3</v>
      </c>
      <c r="T5" s="158" t="s">
        <v>4</v>
      </c>
      <c r="U5" s="147" t="s">
        <v>2</v>
      </c>
      <c r="V5" s="5" t="s">
        <v>3</v>
      </c>
      <c r="W5" s="158" t="s">
        <v>4</v>
      </c>
      <c r="X5" s="147" t="s">
        <v>2</v>
      </c>
      <c r="Y5" s="5" t="s">
        <v>3</v>
      </c>
      <c r="Z5" s="158" t="s">
        <v>4</v>
      </c>
      <c r="AA5" s="147" t="s">
        <v>2</v>
      </c>
      <c r="AB5" s="5" t="s">
        <v>3</v>
      </c>
      <c r="AC5" s="158" t="s">
        <v>4</v>
      </c>
      <c r="AD5" s="147" t="s">
        <v>2</v>
      </c>
      <c r="AE5" s="5" t="s">
        <v>3</v>
      </c>
      <c r="AF5" s="158" t="s">
        <v>4</v>
      </c>
      <c r="AG5" s="147" t="s">
        <v>2</v>
      </c>
      <c r="AH5" s="5" t="s">
        <v>3</v>
      </c>
      <c r="AI5" s="158" t="s">
        <v>4</v>
      </c>
      <c r="AJ5" s="147" t="s">
        <v>2</v>
      </c>
      <c r="AK5" s="5" t="s">
        <v>3</v>
      </c>
      <c r="AL5" s="158" t="s">
        <v>4</v>
      </c>
      <c r="AM5" s="147" t="s">
        <v>2</v>
      </c>
      <c r="AN5" s="5" t="s">
        <v>3</v>
      </c>
      <c r="AO5" s="158" t="s">
        <v>4</v>
      </c>
      <c r="AP5" s="147" t="s">
        <v>2</v>
      </c>
      <c r="AQ5" s="5" t="s">
        <v>3</v>
      </c>
      <c r="AR5" s="158" t="s">
        <v>4</v>
      </c>
      <c r="AS5" s="148" t="s">
        <v>2</v>
      </c>
      <c r="AT5" s="8" t="s">
        <v>3</v>
      </c>
      <c r="AU5" s="8" t="s">
        <v>4</v>
      </c>
      <c r="AV5" s="12" t="s">
        <v>42</v>
      </c>
      <c r="AW5" s="12" t="s">
        <v>43</v>
      </c>
      <c r="AX5" s="12" t="s">
        <v>44</v>
      </c>
      <c r="AY5" s="12" t="s">
        <v>45</v>
      </c>
      <c r="AZ5" s="12" t="s">
        <v>46</v>
      </c>
      <c r="BA5" s="12" t="s">
        <v>47</v>
      </c>
      <c r="BB5" s="12" t="s">
        <v>48</v>
      </c>
      <c r="BC5" s="12" t="s">
        <v>236</v>
      </c>
      <c r="BD5" s="12" t="s">
        <v>262</v>
      </c>
      <c r="BE5" s="12" t="s">
        <v>263</v>
      </c>
      <c r="BF5" s="12" t="s">
        <v>272</v>
      </c>
      <c r="BG5" s="12" t="s">
        <v>273</v>
      </c>
    </row>
    <row r="6" spans="1:60" ht="21.75" hidden="1" customHeight="1" x14ac:dyDescent="0.25">
      <c r="A6" s="3" t="s">
        <v>5</v>
      </c>
      <c r="B6" s="3" t="s">
        <v>269</v>
      </c>
      <c r="C6" s="2">
        <v>11</v>
      </c>
      <c r="D6" s="2">
        <v>7425</v>
      </c>
      <c r="E6" s="2">
        <f>IF(D6,D6/C6,0)</f>
        <v>675</v>
      </c>
      <c r="F6" s="4">
        <v>1</v>
      </c>
      <c r="G6" s="4">
        <v>425</v>
      </c>
      <c r="H6" s="4">
        <f>IF(G6,G6/F6,0)</f>
        <v>425</v>
      </c>
      <c r="I6" s="4">
        <v>3</v>
      </c>
      <c r="J6" s="6">
        <v>1425</v>
      </c>
      <c r="K6" s="159">
        <f>IF(J6,J6/I6,0)</f>
        <v>475</v>
      </c>
      <c r="L6" s="4"/>
      <c r="M6" s="6"/>
      <c r="N6" s="159">
        <f>IF(M6,M6/L6,0)</f>
        <v>0</v>
      </c>
      <c r="O6" s="4"/>
      <c r="P6" s="6"/>
      <c r="Q6" s="159">
        <f>IF(P6,P6/O6,0)</f>
        <v>0</v>
      </c>
      <c r="R6" s="4"/>
      <c r="S6" s="6"/>
      <c r="T6" s="159">
        <f>IF(S6,S6/R6,0)</f>
        <v>0</v>
      </c>
      <c r="U6" s="4"/>
      <c r="V6" s="6"/>
      <c r="W6" s="159">
        <f>IF(V6,V6/U6,0)</f>
        <v>0</v>
      </c>
      <c r="X6" s="4"/>
      <c r="Y6" s="6"/>
      <c r="Z6" s="159">
        <f>IF(Y6,Y6/X6,0)</f>
        <v>0</v>
      </c>
      <c r="AA6" s="4"/>
      <c r="AB6" s="6"/>
      <c r="AC6" s="159">
        <f>IF(AB6,AB6/AA6,0)</f>
        <v>0</v>
      </c>
      <c r="AD6" s="4"/>
      <c r="AE6" s="6"/>
      <c r="AF6" s="159">
        <f>IF(AE6,AE6/AD6,0)</f>
        <v>0</v>
      </c>
      <c r="AG6" s="4"/>
      <c r="AH6" s="6"/>
      <c r="AI6" s="159">
        <f>IF(AH6,AH6/AG6,0)</f>
        <v>0</v>
      </c>
      <c r="AJ6" s="4"/>
      <c r="AK6" s="6"/>
      <c r="AL6" s="159">
        <f>IF(AK6,AK6/AJ6,0)</f>
        <v>0</v>
      </c>
      <c r="AM6" s="4"/>
      <c r="AN6" s="6"/>
      <c r="AO6" s="159">
        <f>IF(AN6,AN6/AM6,0)</f>
        <v>0</v>
      </c>
      <c r="AP6" s="4"/>
      <c r="AQ6" s="6"/>
      <c r="AR6" s="159">
        <f>IF(AQ6,AQ6/AP6,0)</f>
        <v>0</v>
      </c>
      <c r="AS6" s="9">
        <f>I6+L6+O6+R6+U6+X6+AA6+AD6+AG6+AJ6+AM6+AP6</f>
        <v>3</v>
      </c>
      <c r="AT6" s="10">
        <f>J6+M6+P6+S6+V6+Y6+AB6+AE6+AH6+AK6+AN6+AQ6</f>
        <v>1425</v>
      </c>
      <c r="AU6" s="10">
        <f>IF(AT6,AT6/AS6,0)</f>
        <v>475</v>
      </c>
      <c r="AV6" s="155"/>
      <c r="AW6" s="155"/>
      <c r="AX6" s="155"/>
      <c r="AY6" s="155"/>
      <c r="AZ6" s="155"/>
      <c r="BA6" s="155"/>
      <c r="BB6" s="155"/>
      <c r="BC6" s="161"/>
      <c r="BD6" s="162"/>
      <c r="BE6" s="161"/>
      <c r="BF6" s="155"/>
      <c r="BG6" s="155"/>
    </row>
    <row r="7" spans="1:60" ht="21.75" hidden="1" customHeight="1" x14ac:dyDescent="0.25">
      <c r="A7" s="3" t="s">
        <v>6</v>
      </c>
      <c r="B7" s="3" t="s">
        <v>269</v>
      </c>
      <c r="C7" s="2">
        <v>1</v>
      </c>
      <c r="D7" s="2">
        <v>700</v>
      </c>
      <c r="E7" s="2">
        <f t="shared" ref="E7:E33" si="0">IF(D7,D7/C7,0)</f>
        <v>700</v>
      </c>
      <c r="F7" s="4">
        <v>1</v>
      </c>
      <c r="G7" s="4">
        <v>700</v>
      </c>
      <c r="H7" s="4">
        <f t="shared" ref="H7:H33" si="1">IF(G7,G7/F7,0)</f>
        <v>700</v>
      </c>
      <c r="I7" s="4"/>
      <c r="J7" s="6"/>
      <c r="K7" s="159">
        <f t="shared" ref="K7:K33" si="2">IF(J7,J7/I7,0)</f>
        <v>0</v>
      </c>
      <c r="L7" s="4">
        <v>1</v>
      </c>
      <c r="M7" s="6">
        <v>450</v>
      </c>
      <c r="N7" s="159">
        <f t="shared" ref="N7:N33" si="3">IF(M7,M7/L7,0)</f>
        <v>450</v>
      </c>
      <c r="O7" s="4">
        <v>1</v>
      </c>
      <c r="P7" s="6">
        <v>450</v>
      </c>
      <c r="Q7" s="159">
        <f t="shared" ref="Q7:Q33" si="4">IF(P7,P7/O7,0)</f>
        <v>450</v>
      </c>
      <c r="R7" s="4"/>
      <c r="S7" s="6"/>
      <c r="T7" s="159">
        <f t="shared" ref="T7:T33" si="5">IF(S7,S7/R7,0)</f>
        <v>0</v>
      </c>
      <c r="U7" s="4"/>
      <c r="V7" s="6"/>
      <c r="W7" s="159">
        <f t="shared" ref="W7:W33" si="6">IF(V7,V7/U7,0)</f>
        <v>0</v>
      </c>
      <c r="X7" s="4"/>
      <c r="Y7" s="6"/>
      <c r="Z7" s="159">
        <f t="shared" ref="Z7:Z33" si="7">IF(Y7,Y7/X7,0)</f>
        <v>0</v>
      </c>
      <c r="AA7" s="4"/>
      <c r="AB7" s="6"/>
      <c r="AC7" s="159">
        <f t="shared" ref="AC7:AC33" si="8">IF(AB7,AB7/AA7,0)</f>
        <v>0</v>
      </c>
      <c r="AD7" s="4"/>
      <c r="AE7" s="6"/>
      <c r="AF7" s="159">
        <f t="shared" ref="AF7:AF33" si="9">IF(AE7,AE7/AD7,0)</f>
        <v>0</v>
      </c>
      <c r="AG7" s="4">
        <v>2</v>
      </c>
      <c r="AH7" s="6">
        <v>800</v>
      </c>
      <c r="AI7" s="159">
        <f t="shared" ref="AI7:AI33" si="10">IF(AH7,AH7/AG7,0)</f>
        <v>400</v>
      </c>
      <c r="AJ7" s="4"/>
      <c r="AK7" s="6"/>
      <c r="AL7" s="159">
        <f t="shared" ref="AL7:AL33" si="11">IF(AK7,AK7/AJ7,0)</f>
        <v>0</v>
      </c>
      <c r="AM7" s="4"/>
      <c r="AN7" s="6"/>
      <c r="AO7" s="159">
        <f t="shared" ref="AO7:AO33" si="12">IF(AN7,AN7/AM7,0)</f>
        <v>0</v>
      </c>
      <c r="AP7" s="4">
        <v>1</v>
      </c>
      <c r="AQ7" s="6">
        <v>400</v>
      </c>
      <c r="AR7" s="159">
        <f t="shared" ref="AR7:AR33" si="13">IF(AQ7,AQ7/AP7,0)</f>
        <v>400</v>
      </c>
      <c r="AS7" s="9">
        <f t="shared" ref="AS7:AT33" si="14">I7+L7+O7+R7+U7+X7+AA7+AD7+AG7+AJ7+AM7+AP7</f>
        <v>5</v>
      </c>
      <c r="AT7" s="10">
        <f t="shared" si="14"/>
        <v>2100</v>
      </c>
      <c r="AU7" s="10">
        <f t="shared" ref="AU7:AU33" si="15">IF(AT7,AT7/AS7,0)</f>
        <v>420</v>
      </c>
      <c r="AV7" s="155"/>
      <c r="AW7" s="162"/>
      <c r="AX7" s="163"/>
      <c r="AY7" s="155"/>
      <c r="AZ7" s="155"/>
      <c r="BA7" s="155"/>
      <c r="BB7" s="155"/>
      <c r="BC7" s="161"/>
      <c r="BD7" s="162"/>
      <c r="BE7" s="155"/>
      <c r="BF7" s="155"/>
      <c r="BG7" s="162"/>
    </row>
    <row r="8" spans="1:60" ht="21.75" customHeight="1" x14ac:dyDescent="0.25">
      <c r="A8" s="3" t="s">
        <v>7</v>
      </c>
      <c r="B8" s="3" t="s">
        <v>269</v>
      </c>
      <c r="C8" s="2">
        <v>71</v>
      </c>
      <c r="D8" s="2">
        <v>41550</v>
      </c>
      <c r="E8" s="2">
        <f t="shared" si="0"/>
        <v>585.21126760563379</v>
      </c>
      <c r="F8" s="4">
        <v>28</v>
      </c>
      <c r="G8" s="4">
        <v>12225</v>
      </c>
      <c r="H8" s="4">
        <f t="shared" si="1"/>
        <v>436.60714285714283</v>
      </c>
      <c r="I8" s="4">
        <v>10</v>
      </c>
      <c r="J8" s="6">
        <v>4750</v>
      </c>
      <c r="K8" s="159">
        <f t="shared" si="2"/>
        <v>475</v>
      </c>
      <c r="L8" s="4">
        <v>2</v>
      </c>
      <c r="M8" s="6">
        <f>2150-1300</f>
        <v>850</v>
      </c>
      <c r="N8" s="159">
        <f t="shared" si="3"/>
        <v>425</v>
      </c>
      <c r="O8" s="4">
        <v>3</v>
      </c>
      <c r="P8" s="6">
        <f>2950-(600*3)</f>
        <v>1150</v>
      </c>
      <c r="Q8" s="159">
        <f t="shared" si="4"/>
        <v>383.33333333333331</v>
      </c>
      <c r="R8" s="4">
        <v>5</v>
      </c>
      <c r="S8" s="6">
        <f>4900</f>
        <v>4900</v>
      </c>
      <c r="T8" s="159">
        <f t="shared" si="5"/>
        <v>980</v>
      </c>
      <c r="U8" s="4">
        <v>3</v>
      </c>
      <c r="V8" s="6">
        <f>4450</f>
        <v>4450</v>
      </c>
      <c r="W8" s="159">
        <f t="shared" si="6"/>
        <v>1483.3333333333333</v>
      </c>
      <c r="X8" s="4">
        <v>21</v>
      </c>
      <c r="Y8" s="6">
        <f>20125</f>
        <v>20125</v>
      </c>
      <c r="Z8" s="159">
        <f t="shared" si="7"/>
        <v>958.33333333333337</v>
      </c>
      <c r="AA8" s="4">
        <v>10</v>
      </c>
      <c r="AB8" s="6">
        <v>11620</v>
      </c>
      <c r="AC8" s="159">
        <f t="shared" si="8"/>
        <v>1162</v>
      </c>
      <c r="AD8" s="4">
        <v>2</v>
      </c>
      <c r="AE8" s="6">
        <f>2900-1100</f>
        <v>1800</v>
      </c>
      <c r="AF8" s="159">
        <f t="shared" si="9"/>
        <v>900</v>
      </c>
      <c r="AG8" s="4">
        <v>7</v>
      </c>
      <c r="AH8" s="6">
        <f>8200-(4*550)</f>
        <v>6000</v>
      </c>
      <c r="AI8" s="159">
        <f t="shared" si="10"/>
        <v>857.14285714285711</v>
      </c>
      <c r="AJ8" s="4">
        <v>16</v>
      </c>
      <c r="AK8" s="6">
        <v>15950</v>
      </c>
      <c r="AL8" s="159">
        <f t="shared" si="11"/>
        <v>996.875</v>
      </c>
      <c r="AM8" s="4">
        <v>4</v>
      </c>
      <c r="AN8" s="6">
        <v>4625</v>
      </c>
      <c r="AO8" s="159">
        <f t="shared" si="12"/>
        <v>1156.25</v>
      </c>
      <c r="AP8" s="4">
        <v>4</v>
      </c>
      <c r="AQ8" s="6">
        <f>10000-2000</f>
        <v>8000</v>
      </c>
      <c r="AR8" s="159">
        <f t="shared" si="13"/>
        <v>2000</v>
      </c>
      <c r="AS8" s="9">
        <f t="shared" si="14"/>
        <v>87</v>
      </c>
      <c r="AT8" s="10">
        <f t="shared" si="14"/>
        <v>84220</v>
      </c>
      <c r="AU8" s="10">
        <f t="shared" si="15"/>
        <v>968.0459770114943</v>
      </c>
      <c r="AV8" s="155"/>
      <c r="AW8" s="162">
        <f t="shared" ref="AW8" si="16">(N8-K8)/K8*100</f>
        <v>-10.526315789473683</v>
      </c>
      <c r="AX8" s="163">
        <f>(Q8-N8)/N8*100</f>
        <v>-9.8039215686274552</v>
      </c>
      <c r="AY8" s="161">
        <f>(T8-Q8)/Q8*100</f>
        <v>155.6521739130435</v>
      </c>
      <c r="AZ8" s="161">
        <f>(W8-T8)/T8*100</f>
        <v>51.360544217687064</v>
      </c>
      <c r="BA8" s="161">
        <f>(Z8-W8)/W8*100</f>
        <v>-35.393258426966284</v>
      </c>
      <c r="BB8" s="161">
        <f>(AC8-Z8)/Z8*100</f>
        <v>21.252173913043475</v>
      </c>
      <c r="BC8" s="161">
        <f>(AF8-AC8)/AC8*100</f>
        <v>-22.547332185886404</v>
      </c>
      <c r="BD8" s="164">
        <f t="shared" ref="BD8" si="17">(AI8-AF8)/AF8*100</f>
        <v>-4.7619047619047654</v>
      </c>
      <c r="BE8" s="161">
        <f>(AL8-AI8)/AI8*100</f>
        <v>16.302083333333336</v>
      </c>
      <c r="BF8" s="161">
        <f>(AO8-AL8)/AL8*100</f>
        <v>15.987460815047022</v>
      </c>
      <c r="BG8" s="164">
        <f>(AR8-AO8)/AO8*100</f>
        <v>72.972972972972968</v>
      </c>
      <c r="BH8" s="154" t="str">
        <f>A8</f>
        <v>Barcelona</v>
      </c>
    </row>
    <row r="9" spans="1:60" ht="21.75" hidden="1" customHeight="1" x14ac:dyDescent="0.25">
      <c r="A9" s="3" t="s">
        <v>8</v>
      </c>
      <c r="B9" s="3" t="s">
        <v>269</v>
      </c>
      <c r="C9" s="2">
        <v>43</v>
      </c>
      <c r="D9" s="2">
        <v>14505</v>
      </c>
      <c r="E9" s="2">
        <f t="shared" si="0"/>
        <v>337.32558139534882</v>
      </c>
      <c r="F9" s="4">
        <v>3</v>
      </c>
      <c r="G9" s="4">
        <v>105</v>
      </c>
      <c r="H9" s="4">
        <f t="shared" si="1"/>
        <v>35</v>
      </c>
      <c r="I9" s="4"/>
      <c r="J9" s="6"/>
      <c r="K9" s="159">
        <f t="shared" si="2"/>
        <v>0</v>
      </c>
      <c r="L9" s="4">
        <v>2</v>
      </c>
      <c r="M9" s="6">
        <v>300</v>
      </c>
      <c r="N9" s="159">
        <f t="shared" si="3"/>
        <v>150</v>
      </c>
      <c r="O9" s="4"/>
      <c r="P9" s="6"/>
      <c r="Q9" s="159">
        <f t="shared" si="4"/>
        <v>0</v>
      </c>
      <c r="R9" s="4">
        <v>1</v>
      </c>
      <c r="S9" s="6">
        <v>75</v>
      </c>
      <c r="T9" s="159">
        <f t="shared" si="5"/>
        <v>75</v>
      </c>
      <c r="U9" s="4"/>
      <c r="V9" s="6"/>
      <c r="W9" s="159">
        <f t="shared" si="6"/>
        <v>0</v>
      </c>
      <c r="X9" s="4"/>
      <c r="Y9" s="6"/>
      <c r="Z9" s="159">
        <f t="shared" si="7"/>
        <v>0</v>
      </c>
      <c r="AA9" s="4"/>
      <c r="AB9" s="6"/>
      <c r="AC9" s="159">
        <f t="shared" si="8"/>
        <v>0</v>
      </c>
      <c r="AD9" s="4"/>
      <c r="AE9" s="6"/>
      <c r="AF9" s="159">
        <f t="shared" si="9"/>
        <v>0</v>
      </c>
      <c r="AG9" s="4">
        <v>2</v>
      </c>
      <c r="AH9" s="6">
        <v>300</v>
      </c>
      <c r="AI9" s="159">
        <f t="shared" si="10"/>
        <v>150</v>
      </c>
      <c r="AJ9" s="4">
        <v>7</v>
      </c>
      <c r="AK9" s="6">
        <v>620</v>
      </c>
      <c r="AL9" s="159">
        <f t="shared" si="11"/>
        <v>88.571428571428569</v>
      </c>
      <c r="AM9" s="4">
        <v>1</v>
      </c>
      <c r="AN9" s="6">
        <v>40</v>
      </c>
      <c r="AO9" s="159">
        <f t="shared" si="12"/>
        <v>40</v>
      </c>
      <c r="AP9" s="4"/>
      <c r="AQ9" s="6"/>
      <c r="AR9" s="159">
        <f t="shared" si="13"/>
        <v>0</v>
      </c>
      <c r="AS9" s="9">
        <f t="shared" si="14"/>
        <v>13</v>
      </c>
      <c r="AT9" s="10">
        <f t="shared" si="14"/>
        <v>1335</v>
      </c>
      <c r="AU9" s="10">
        <f t="shared" si="15"/>
        <v>102.69230769230769</v>
      </c>
      <c r="AV9" s="155"/>
      <c r="AW9" s="162"/>
      <c r="AX9" s="155"/>
      <c r="AY9" s="161"/>
      <c r="AZ9" s="155"/>
      <c r="BA9" s="155"/>
      <c r="BB9" s="155"/>
      <c r="BC9" s="155"/>
      <c r="BD9" s="164"/>
      <c r="BE9" s="161">
        <f t="shared" ref="BE9:BE10" si="18">(AL9-AI9)/AI9*100</f>
        <v>-40.952380952380949</v>
      </c>
      <c r="BF9" s="161">
        <f t="shared" ref="BF9:BF10" si="19">(AO9-AL9)/AL9*100</f>
        <v>-54.838709677419352</v>
      </c>
      <c r="BG9" s="164"/>
    </row>
    <row r="10" spans="1:60" ht="21.75" hidden="1" customHeight="1" x14ac:dyDescent="0.25">
      <c r="A10" s="3" t="s">
        <v>9</v>
      </c>
      <c r="B10" s="3" t="s">
        <v>269</v>
      </c>
      <c r="C10" s="2">
        <v>32</v>
      </c>
      <c r="D10" s="2">
        <v>124350</v>
      </c>
      <c r="E10" s="2">
        <f t="shared" si="0"/>
        <v>3885.9375</v>
      </c>
      <c r="F10" s="4">
        <v>8</v>
      </c>
      <c r="G10" s="4">
        <v>27200</v>
      </c>
      <c r="H10" s="4">
        <f t="shared" si="1"/>
        <v>3400</v>
      </c>
      <c r="I10" s="4">
        <v>2</v>
      </c>
      <c r="J10" s="6">
        <v>7100</v>
      </c>
      <c r="K10" s="159">
        <f t="shared" si="2"/>
        <v>3550</v>
      </c>
      <c r="L10" s="4"/>
      <c r="M10" s="6"/>
      <c r="N10" s="159">
        <f t="shared" si="3"/>
        <v>0</v>
      </c>
      <c r="O10" s="4">
        <v>3</v>
      </c>
      <c r="P10" s="6">
        <v>9600</v>
      </c>
      <c r="Q10" s="159">
        <f t="shared" si="4"/>
        <v>3200</v>
      </c>
      <c r="R10" s="4">
        <v>1</v>
      </c>
      <c r="S10" s="6">
        <v>3235</v>
      </c>
      <c r="T10" s="159">
        <f t="shared" si="5"/>
        <v>3235</v>
      </c>
      <c r="U10" s="4">
        <v>1</v>
      </c>
      <c r="V10" s="6">
        <v>3235</v>
      </c>
      <c r="W10" s="159">
        <f t="shared" si="6"/>
        <v>3235</v>
      </c>
      <c r="X10" s="4">
        <v>1</v>
      </c>
      <c r="Y10" s="6">
        <v>3235</v>
      </c>
      <c r="Z10" s="159">
        <f t="shared" si="7"/>
        <v>3235</v>
      </c>
      <c r="AA10" s="4">
        <v>1</v>
      </c>
      <c r="AB10" s="6">
        <v>3375</v>
      </c>
      <c r="AC10" s="159">
        <f t="shared" si="8"/>
        <v>3375</v>
      </c>
      <c r="AD10" s="4"/>
      <c r="AE10" s="6"/>
      <c r="AF10" s="159">
        <f t="shared" si="9"/>
        <v>0</v>
      </c>
      <c r="AG10" s="4">
        <v>3</v>
      </c>
      <c r="AH10" s="6">
        <v>10575</v>
      </c>
      <c r="AI10" s="159">
        <f t="shared" si="10"/>
        <v>3525</v>
      </c>
      <c r="AJ10" s="4">
        <v>3</v>
      </c>
      <c r="AK10" s="6">
        <v>10650</v>
      </c>
      <c r="AL10" s="159">
        <f t="shared" si="11"/>
        <v>3550</v>
      </c>
      <c r="AM10" s="4">
        <v>1</v>
      </c>
      <c r="AN10" s="6">
        <v>3850</v>
      </c>
      <c r="AO10" s="159">
        <f t="shared" si="12"/>
        <v>3850</v>
      </c>
      <c r="AP10" s="4"/>
      <c r="AQ10" s="6"/>
      <c r="AR10" s="159">
        <f t="shared" si="13"/>
        <v>0</v>
      </c>
      <c r="AS10" s="9">
        <f t="shared" si="14"/>
        <v>16</v>
      </c>
      <c r="AT10" s="10">
        <f t="shared" si="14"/>
        <v>54855</v>
      </c>
      <c r="AU10" s="10">
        <f t="shared" si="15"/>
        <v>3428.4375</v>
      </c>
      <c r="AV10" s="155"/>
      <c r="AW10" s="155"/>
      <c r="AX10" s="163"/>
      <c r="AY10" s="161">
        <f t="shared" ref="AY10" si="20">(T10-Q10)/Q10*100</f>
        <v>1.09375</v>
      </c>
      <c r="AZ10" s="161"/>
      <c r="BA10" s="161"/>
      <c r="BB10" s="161">
        <f t="shared" ref="BB10" si="21">(AC10-Z10)/Z10*100</f>
        <v>4.327666151468315</v>
      </c>
      <c r="BC10" s="155"/>
      <c r="BD10" s="164"/>
      <c r="BE10" s="161">
        <f t="shared" si="18"/>
        <v>0.70921985815602839</v>
      </c>
      <c r="BF10" s="161">
        <f t="shared" si="19"/>
        <v>8.4507042253521121</v>
      </c>
      <c r="BG10" s="164"/>
    </row>
    <row r="11" spans="1:60" ht="21.75" hidden="1" customHeight="1" x14ac:dyDescent="0.25">
      <c r="A11" s="3" t="s">
        <v>10</v>
      </c>
      <c r="B11" s="3" t="s">
        <v>269</v>
      </c>
      <c r="C11" s="2">
        <v>0</v>
      </c>
      <c r="D11" s="2">
        <v>0</v>
      </c>
      <c r="E11" s="2">
        <f t="shared" si="0"/>
        <v>0</v>
      </c>
      <c r="F11" s="4">
        <v>0</v>
      </c>
      <c r="G11" s="4">
        <v>0</v>
      </c>
      <c r="H11" s="4">
        <f t="shared" si="1"/>
        <v>0</v>
      </c>
      <c r="I11" s="4">
        <v>0</v>
      </c>
      <c r="J11" s="6">
        <v>0</v>
      </c>
      <c r="K11" s="159">
        <f t="shared" si="2"/>
        <v>0</v>
      </c>
      <c r="L11" s="4">
        <v>0</v>
      </c>
      <c r="M11" s="6">
        <v>0</v>
      </c>
      <c r="N11" s="159">
        <f t="shared" si="3"/>
        <v>0</v>
      </c>
      <c r="O11" s="4">
        <v>0</v>
      </c>
      <c r="P11" s="6">
        <v>0</v>
      </c>
      <c r="Q11" s="159">
        <f t="shared" si="4"/>
        <v>0</v>
      </c>
      <c r="R11" s="4">
        <v>0</v>
      </c>
      <c r="S11" s="6">
        <v>0</v>
      </c>
      <c r="T11" s="159">
        <f t="shared" si="5"/>
        <v>0</v>
      </c>
      <c r="U11" s="4">
        <v>1</v>
      </c>
      <c r="V11" s="6">
        <v>3500</v>
      </c>
      <c r="W11" s="159">
        <f t="shared" si="6"/>
        <v>3500</v>
      </c>
      <c r="X11" s="4"/>
      <c r="Y11" s="6"/>
      <c r="Z11" s="159">
        <f t="shared" si="7"/>
        <v>0</v>
      </c>
      <c r="AA11" s="4">
        <v>1</v>
      </c>
      <c r="AB11" s="6">
        <v>3500</v>
      </c>
      <c r="AC11" s="159">
        <f t="shared" si="8"/>
        <v>3500</v>
      </c>
      <c r="AD11" s="4"/>
      <c r="AE11" s="6"/>
      <c r="AF11" s="159">
        <f t="shared" si="9"/>
        <v>0</v>
      </c>
      <c r="AG11" s="4">
        <v>1</v>
      </c>
      <c r="AH11" s="6">
        <v>3500</v>
      </c>
      <c r="AI11" s="159">
        <f t="shared" si="10"/>
        <v>3500</v>
      </c>
      <c r="AJ11" s="4"/>
      <c r="AK11" s="6"/>
      <c r="AL11" s="159">
        <f t="shared" si="11"/>
        <v>0</v>
      </c>
      <c r="AM11" s="4"/>
      <c r="AN11" s="6"/>
      <c r="AO11" s="159">
        <f t="shared" si="12"/>
        <v>0</v>
      </c>
      <c r="AP11" s="4"/>
      <c r="AQ11" s="6"/>
      <c r="AR11" s="159">
        <f t="shared" si="13"/>
        <v>0</v>
      </c>
      <c r="AS11" s="9">
        <f t="shared" si="14"/>
        <v>3</v>
      </c>
      <c r="AT11" s="10">
        <f t="shared" si="14"/>
        <v>10500</v>
      </c>
      <c r="AU11" s="10">
        <f t="shared" si="15"/>
        <v>3500</v>
      </c>
      <c r="AV11" s="155"/>
      <c r="AW11" s="155"/>
      <c r="AX11" s="155"/>
      <c r="AY11" s="155"/>
      <c r="AZ11" s="161"/>
      <c r="BA11" s="155"/>
      <c r="BB11" s="161"/>
      <c r="BC11" s="155"/>
      <c r="BD11" s="164"/>
      <c r="BE11" s="155"/>
      <c r="BF11" s="155"/>
      <c r="BG11" s="164"/>
    </row>
    <row r="12" spans="1:60" ht="21.75" hidden="1" customHeight="1" x14ac:dyDescent="0.25">
      <c r="A12" s="3" t="s">
        <v>11</v>
      </c>
      <c r="B12" s="3" t="s">
        <v>269</v>
      </c>
      <c r="C12" s="2">
        <v>44</v>
      </c>
      <c r="D12" s="2">
        <v>30675</v>
      </c>
      <c r="E12" s="2">
        <f t="shared" si="0"/>
        <v>697.15909090909088</v>
      </c>
      <c r="F12" s="4">
        <v>10</v>
      </c>
      <c r="G12" s="4">
        <v>4000</v>
      </c>
      <c r="H12" s="4">
        <f t="shared" si="1"/>
        <v>400</v>
      </c>
      <c r="I12" s="4"/>
      <c r="J12" s="6"/>
      <c r="K12" s="159">
        <f t="shared" si="2"/>
        <v>0</v>
      </c>
      <c r="L12" s="4"/>
      <c r="M12" s="6"/>
      <c r="N12" s="159">
        <f t="shared" si="3"/>
        <v>0</v>
      </c>
      <c r="O12" s="4"/>
      <c r="P12" s="6"/>
      <c r="Q12" s="159">
        <f t="shared" si="4"/>
        <v>0</v>
      </c>
      <c r="R12" s="4"/>
      <c r="S12" s="6"/>
      <c r="T12" s="159">
        <f t="shared" si="5"/>
        <v>0</v>
      </c>
      <c r="U12" s="4"/>
      <c r="V12" s="6"/>
      <c r="W12" s="159">
        <f t="shared" si="6"/>
        <v>0</v>
      </c>
      <c r="X12" s="4"/>
      <c r="Y12" s="6"/>
      <c r="Z12" s="159">
        <f t="shared" si="7"/>
        <v>0</v>
      </c>
      <c r="AA12" s="4"/>
      <c r="AB12" s="6"/>
      <c r="AC12" s="159">
        <f t="shared" si="8"/>
        <v>0</v>
      </c>
      <c r="AD12" s="4"/>
      <c r="AE12" s="6"/>
      <c r="AF12" s="159">
        <f t="shared" si="9"/>
        <v>0</v>
      </c>
      <c r="AG12" s="4"/>
      <c r="AH12" s="6"/>
      <c r="AI12" s="159">
        <f t="shared" si="10"/>
        <v>0</v>
      </c>
      <c r="AJ12" s="4"/>
      <c r="AK12" s="6"/>
      <c r="AL12" s="159">
        <f t="shared" si="11"/>
        <v>0</v>
      </c>
      <c r="AM12" s="4"/>
      <c r="AN12" s="6"/>
      <c r="AO12" s="159">
        <f t="shared" si="12"/>
        <v>0</v>
      </c>
      <c r="AP12" s="4">
        <v>8</v>
      </c>
      <c r="AQ12" s="6">
        <v>4400</v>
      </c>
      <c r="AR12" s="159">
        <f t="shared" si="13"/>
        <v>550</v>
      </c>
      <c r="AS12" s="9">
        <f t="shared" si="14"/>
        <v>8</v>
      </c>
      <c r="AT12" s="10">
        <f t="shared" si="14"/>
        <v>4400</v>
      </c>
      <c r="AU12" s="10">
        <f t="shared" si="15"/>
        <v>550</v>
      </c>
      <c r="AV12" s="155"/>
      <c r="AW12" s="155"/>
      <c r="AX12" s="155"/>
      <c r="AY12" s="155"/>
      <c r="AZ12" s="155"/>
      <c r="BA12" s="155"/>
      <c r="BB12" s="155"/>
      <c r="BC12" s="155"/>
      <c r="BD12" s="164"/>
      <c r="BE12" s="155"/>
      <c r="BF12" s="155"/>
      <c r="BG12" s="164"/>
    </row>
    <row r="13" spans="1:60" ht="21.75" hidden="1" customHeight="1" x14ac:dyDescent="0.25">
      <c r="A13" s="3" t="s">
        <v>12</v>
      </c>
      <c r="B13" s="3" t="s">
        <v>269</v>
      </c>
      <c r="C13" s="2">
        <v>0</v>
      </c>
      <c r="D13" s="2">
        <v>0</v>
      </c>
      <c r="E13" s="2">
        <f t="shared" si="0"/>
        <v>0</v>
      </c>
      <c r="F13" s="4">
        <v>0</v>
      </c>
      <c r="G13" s="4">
        <v>0</v>
      </c>
      <c r="H13" s="4">
        <f t="shared" si="1"/>
        <v>0</v>
      </c>
      <c r="I13" s="4"/>
      <c r="J13" s="6"/>
      <c r="K13" s="159">
        <f t="shared" si="2"/>
        <v>0</v>
      </c>
      <c r="L13" s="4"/>
      <c r="M13" s="6"/>
      <c r="N13" s="159">
        <f t="shared" si="3"/>
        <v>0</v>
      </c>
      <c r="O13" s="4"/>
      <c r="P13" s="6"/>
      <c r="Q13" s="159">
        <f t="shared" si="4"/>
        <v>0</v>
      </c>
      <c r="R13" s="4"/>
      <c r="S13" s="6"/>
      <c r="T13" s="159">
        <f t="shared" si="5"/>
        <v>0</v>
      </c>
      <c r="U13" s="4"/>
      <c r="V13" s="6"/>
      <c r="W13" s="159">
        <f t="shared" si="6"/>
        <v>0</v>
      </c>
      <c r="X13" s="4"/>
      <c r="Y13" s="6"/>
      <c r="Z13" s="159">
        <f t="shared" si="7"/>
        <v>0</v>
      </c>
      <c r="AA13" s="4"/>
      <c r="AB13" s="6"/>
      <c r="AC13" s="159">
        <f t="shared" si="8"/>
        <v>0</v>
      </c>
      <c r="AD13" s="4"/>
      <c r="AE13" s="6"/>
      <c r="AF13" s="159">
        <f t="shared" si="9"/>
        <v>0</v>
      </c>
      <c r="AG13" s="4"/>
      <c r="AH13" s="6"/>
      <c r="AI13" s="159">
        <f t="shared" si="10"/>
        <v>0</v>
      </c>
      <c r="AJ13" s="4"/>
      <c r="AK13" s="6"/>
      <c r="AL13" s="159">
        <f t="shared" si="11"/>
        <v>0</v>
      </c>
      <c r="AM13" s="4"/>
      <c r="AN13" s="6"/>
      <c r="AO13" s="159">
        <f t="shared" si="12"/>
        <v>0</v>
      </c>
      <c r="AP13" s="4"/>
      <c r="AQ13" s="6"/>
      <c r="AR13" s="159">
        <f t="shared" si="13"/>
        <v>0</v>
      </c>
      <c r="AS13" s="9">
        <f t="shared" si="14"/>
        <v>0</v>
      </c>
      <c r="AT13" s="10">
        <f t="shared" si="14"/>
        <v>0</v>
      </c>
      <c r="AU13" s="10">
        <f t="shared" si="15"/>
        <v>0</v>
      </c>
      <c r="AV13" s="155"/>
      <c r="AW13" s="155"/>
      <c r="AX13" s="155"/>
      <c r="AY13" s="155"/>
      <c r="AZ13" s="155"/>
      <c r="BA13" s="155"/>
      <c r="BB13" s="155"/>
      <c r="BC13" s="155"/>
      <c r="BD13" s="164"/>
      <c r="BE13" s="155"/>
      <c r="BF13" s="155"/>
      <c r="BG13" s="164"/>
    </row>
    <row r="14" spans="1:60" ht="21.75" hidden="1" customHeight="1" x14ac:dyDescent="0.25">
      <c r="A14" s="3" t="s">
        <v>13</v>
      </c>
      <c r="B14" s="3" t="s">
        <v>269</v>
      </c>
      <c r="C14" s="2">
        <v>1</v>
      </c>
      <c r="D14" s="2">
        <v>375</v>
      </c>
      <c r="E14" s="2">
        <f t="shared" si="0"/>
        <v>375</v>
      </c>
      <c r="F14" s="4">
        <v>1</v>
      </c>
      <c r="G14" s="4">
        <v>375</v>
      </c>
      <c r="H14" s="4">
        <f t="shared" si="1"/>
        <v>375</v>
      </c>
      <c r="I14" s="4"/>
      <c r="J14" s="6"/>
      <c r="K14" s="159">
        <f t="shared" si="2"/>
        <v>0</v>
      </c>
      <c r="L14" s="4">
        <v>1</v>
      </c>
      <c r="M14" s="6">
        <v>400</v>
      </c>
      <c r="N14" s="159">
        <f t="shared" si="3"/>
        <v>400</v>
      </c>
      <c r="O14" s="4"/>
      <c r="P14" s="6"/>
      <c r="Q14" s="159">
        <f t="shared" si="4"/>
        <v>0</v>
      </c>
      <c r="R14" s="4"/>
      <c r="S14" s="6"/>
      <c r="T14" s="159">
        <f t="shared" si="5"/>
        <v>0</v>
      </c>
      <c r="U14" s="4"/>
      <c r="V14" s="6"/>
      <c r="W14" s="159">
        <f t="shared" si="6"/>
        <v>0</v>
      </c>
      <c r="X14" s="4"/>
      <c r="Y14" s="6"/>
      <c r="Z14" s="159">
        <f t="shared" si="7"/>
        <v>0</v>
      </c>
      <c r="AA14" s="4"/>
      <c r="AB14" s="6"/>
      <c r="AC14" s="159">
        <f t="shared" si="8"/>
        <v>0</v>
      </c>
      <c r="AD14" s="4"/>
      <c r="AE14" s="6"/>
      <c r="AF14" s="159">
        <f t="shared" si="9"/>
        <v>0</v>
      </c>
      <c r="AG14" s="4"/>
      <c r="AH14" s="6"/>
      <c r="AI14" s="159">
        <f t="shared" si="10"/>
        <v>0</v>
      </c>
      <c r="AJ14" s="4"/>
      <c r="AK14" s="6"/>
      <c r="AL14" s="159">
        <f t="shared" si="11"/>
        <v>0</v>
      </c>
      <c r="AM14" s="4"/>
      <c r="AN14" s="6"/>
      <c r="AO14" s="159">
        <f t="shared" si="12"/>
        <v>0</v>
      </c>
      <c r="AP14" s="4"/>
      <c r="AQ14" s="6"/>
      <c r="AR14" s="159">
        <f t="shared" si="13"/>
        <v>0</v>
      </c>
      <c r="AS14" s="9">
        <f t="shared" si="14"/>
        <v>1</v>
      </c>
      <c r="AT14" s="10">
        <f t="shared" si="14"/>
        <v>400</v>
      </c>
      <c r="AU14" s="10">
        <f t="shared" si="15"/>
        <v>400</v>
      </c>
      <c r="AV14" s="155"/>
      <c r="AW14" s="162"/>
      <c r="AX14" s="155"/>
      <c r="AY14" s="155"/>
      <c r="AZ14" s="155"/>
      <c r="BA14" s="155"/>
      <c r="BB14" s="155"/>
      <c r="BC14" s="155"/>
      <c r="BD14" s="164"/>
      <c r="BE14" s="155"/>
      <c r="BF14" s="155"/>
      <c r="BG14" s="164"/>
    </row>
    <row r="15" spans="1:60" ht="21.75" hidden="1" customHeight="1" x14ac:dyDescent="0.25">
      <c r="A15" s="3" t="s">
        <v>14</v>
      </c>
      <c r="B15" s="3" t="s">
        <v>269</v>
      </c>
      <c r="C15" s="2">
        <v>3</v>
      </c>
      <c r="D15" s="2">
        <v>2300</v>
      </c>
      <c r="E15" s="2">
        <f t="shared" si="0"/>
        <v>766.66666666666663</v>
      </c>
      <c r="F15" s="4">
        <v>0</v>
      </c>
      <c r="G15" s="4">
        <v>0</v>
      </c>
      <c r="H15" s="4">
        <f t="shared" si="1"/>
        <v>0</v>
      </c>
      <c r="I15" s="4"/>
      <c r="J15" s="6"/>
      <c r="K15" s="159">
        <f t="shared" si="2"/>
        <v>0</v>
      </c>
      <c r="L15" s="4"/>
      <c r="M15" s="6"/>
      <c r="N15" s="159">
        <f t="shared" si="3"/>
        <v>0</v>
      </c>
      <c r="O15" s="4"/>
      <c r="P15" s="6"/>
      <c r="Q15" s="159">
        <f t="shared" si="4"/>
        <v>0</v>
      </c>
      <c r="R15" s="4"/>
      <c r="S15" s="6"/>
      <c r="T15" s="159">
        <f t="shared" si="5"/>
        <v>0</v>
      </c>
      <c r="U15" s="4"/>
      <c r="V15" s="6"/>
      <c r="W15" s="159">
        <f t="shared" si="6"/>
        <v>0</v>
      </c>
      <c r="X15" s="4"/>
      <c r="Y15" s="6"/>
      <c r="Z15" s="159">
        <f t="shared" si="7"/>
        <v>0</v>
      </c>
      <c r="AA15" s="4"/>
      <c r="AB15" s="6"/>
      <c r="AC15" s="159">
        <f t="shared" si="8"/>
        <v>0</v>
      </c>
      <c r="AD15" s="4"/>
      <c r="AE15" s="6"/>
      <c r="AF15" s="159">
        <f t="shared" si="9"/>
        <v>0</v>
      </c>
      <c r="AG15" s="4"/>
      <c r="AH15" s="6"/>
      <c r="AI15" s="159">
        <f t="shared" si="10"/>
        <v>0</v>
      </c>
      <c r="AJ15" s="4"/>
      <c r="AK15" s="6"/>
      <c r="AL15" s="159">
        <f t="shared" si="11"/>
        <v>0</v>
      </c>
      <c r="AM15" s="4"/>
      <c r="AN15" s="6"/>
      <c r="AO15" s="159">
        <f t="shared" si="12"/>
        <v>0</v>
      </c>
      <c r="AP15" s="4">
        <v>1</v>
      </c>
      <c r="AQ15" s="6">
        <v>1817</v>
      </c>
      <c r="AR15" s="159">
        <f t="shared" si="13"/>
        <v>1817</v>
      </c>
      <c r="AS15" s="9">
        <f t="shared" si="14"/>
        <v>1</v>
      </c>
      <c r="AT15" s="10">
        <f t="shared" si="14"/>
        <v>1817</v>
      </c>
      <c r="AU15" s="10">
        <f t="shared" si="15"/>
        <v>1817</v>
      </c>
      <c r="AV15" s="155"/>
      <c r="AW15" s="155"/>
      <c r="AX15" s="155"/>
      <c r="AY15" s="155"/>
      <c r="AZ15" s="155"/>
      <c r="BA15" s="155"/>
      <c r="BB15" s="155"/>
      <c r="BC15" s="155"/>
      <c r="BD15" s="164"/>
      <c r="BE15" s="155"/>
      <c r="BF15" s="155"/>
      <c r="BG15" s="164"/>
    </row>
    <row r="16" spans="1:60" ht="21.75" hidden="1" customHeight="1" x14ac:dyDescent="0.25">
      <c r="A16" s="3" t="s">
        <v>15</v>
      </c>
      <c r="B16" s="3" t="s">
        <v>269</v>
      </c>
      <c r="C16" s="2">
        <v>30</v>
      </c>
      <c r="D16" s="2">
        <v>14900</v>
      </c>
      <c r="E16" s="2">
        <f t="shared" si="0"/>
        <v>496.66666666666669</v>
      </c>
      <c r="F16" s="4">
        <v>0</v>
      </c>
      <c r="G16" s="4">
        <v>0</v>
      </c>
      <c r="H16" s="4">
        <f t="shared" si="1"/>
        <v>0</v>
      </c>
      <c r="I16" s="4"/>
      <c r="J16" s="6"/>
      <c r="K16" s="159">
        <f t="shared" si="2"/>
        <v>0</v>
      </c>
      <c r="L16" s="4"/>
      <c r="M16" s="6"/>
      <c r="N16" s="159">
        <f t="shared" si="3"/>
        <v>0</v>
      </c>
      <c r="O16" s="4"/>
      <c r="P16" s="6"/>
      <c r="Q16" s="159">
        <f t="shared" si="4"/>
        <v>0</v>
      </c>
      <c r="R16" s="4"/>
      <c r="S16" s="6"/>
      <c r="T16" s="159">
        <f t="shared" si="5"/>
        <v>0</v>
      </c>
      <c r="U16" s="4"/>
      <c r="V16" s="6"/>
      <c r="W16" s="159">
        <f t="shared" si="6"/>
        <v>0</v>
      </c>
      <c r="X16" s="4"/>
      <c r="Y16" s="6"/>
      <c r="Z16" s="159">
        <f t="shared" si="7"/>
        <v>0</v>
      </c>
      <c r="AA16" s="4"/>
      <c r="AB16" s="6"/>
      <c r="AC16" s="159">
        <f t="shared" si="8"/>
        <v>0</v>
      </c>
      <c r="AD16" s="4"/>
      <c r="AE16" s="6"/>
      <c r="AF16" s="159">
        <f t="shared" si="9"/>
        <v>0</v>
      </c>
      <c r="AG16" s="4"/>
      <c r="AH16" s="6"/>
      <c r="AI16" s="159">
        <f t="shared" si="10"/>
        <v>0</v>
      </c>
      <c r="AJ16" s="4"/>
      <c r="AK16" s="6"/>
      <c r="AL16" s="159">
        <f t="shared" si="11"/>
        <v>0</v>
      </c>
      <c r="AM16" s="4">
        <v>10</v>
      </c>
      <c r="AN16" s="6">
        <v>11500</v>
      </c>
      <c r="AO16" s="159">
        <f t="shared" si="12"/>
        <v>1150</v>
      </c>
      <c r="AP16" s="4"/>
      <c r="AQ16" s="6"/>
      <c r="AR16" s="159">
        <f t="shared" si="13"/>
        <v>0</v>
      </c>
      <c r="AS16" s="9">
        <f t="shared" si="14"/>
        <v>10</v>
      </c>
      <c r="AT16" s="10">
        <f t="shared" si="14"/>
        <v>11500</v>
      </c>
      <c r="AU16" s="10">
        <f t="shared" si="15"/>
        <v>1150</v>
      </c>
      <c r="AV16" s="155"/>
      <c r="AW16" s="155"/>
      <c r="AX16" s="155"/>
      <c r="AY16" s="155"/>
      <c r="AZ16" s="155"/>
      <c r="BA16" s="155"/>
      <c r="BB16" s="155"/>
      <c r="BC16" s="155"/>
      <c r="BD16" s="164"/>
      <c r="BE16" s="155"/>
      <c r="BF16" s="161"/>
      <c r="BG16" s="164"/>
    </row>
    <row r="17" spans="1:60" ht="21.75" hidden="1" customHeight="1" x14ac:dyDescent="0.25">
      <c r="A17" s="3" t="s">
        <v>16</v>
      </c>
      <c r="B17" s="3" t="s">
        <v>269</v>
      </c>
      <c r="C17" s="2">
        <v>30</v>
      </c>
      <c r="D17" s="2">
        <v>18500</v>
      </c>
      <c r="E17" s="2">
        <f t="shared" si="0"/>
        <v>616.66666666666663</v>
      </c>
      <c r="F17" s="4">
        <v>13</v>
      </c>
      <c r="G17" s="4">
        <v>7200</v>
      </c>
      <c r="H17" s="4">
        <f t="shared" si="1"/>
        <v>553.84615384615381</v>
      </c>
      <c r="I17" s="4">
        <v>6</v>
      </c>
      <c r="J17" s="6">
        <v>2700</v>
      </c>
      <c r="K17" s="159">
        <f t="shared" si="2"/>
        <v>450</v>
      </c>
      <c r="L17" s="4">
        <v>5</v>
      </c>
      <c r="M17" s="6">
        <v>2250</v>
      </c>
      <c r="N17" s="159">
        <f t="shared" si="3"/>
        <v>450</v>
      </c>
      <c r="O17" s="4">
        <v>6</v>
      </c>
      <c r="P17" s="6">
        <v>2700</v>
      </c>
      <c r="Q17" s="159">
        <f t="shared" si="4"/>
        <v>450</v>
      </c>
      <c r="R17" s="4"/>
      <c r="S17" s="6"/>
      <c r="T17" s="159">
        <f t="shared" si="5"/>
        <v>0</v>
      </c>
      <c r="U17" s="4"/>
      <c r="V17" s="6"/>
      <c r="W17" s="159">
        <f t="shared" si="6"/>
        <v>0</v>
      </c>
      <c r="X17" s="4"/>
      <c r="Y17" s="6"/>
      <c r="Z17" s="159">
        <f t="shared" si="7"/>
        <v>0</v>
      </c>
      <c r="AA17" s="4">
        <v>6</v>
      </c>
      <c r="AB17" s="6">
        <v>2700</v>
      </c>
      <c r="AC17" s="159">
        <f t="shared" si="8"/>
        <v>450</v>
      </c>
      <c r="AD17" s="4"/>
      <c r="AE17" s="6"/>
      <c r="AF17" s="159">
        <f t="shared" si="9"/>
        <v>0</v>
      </c>
      <c r="AG17" s="4"/>
      <c r="AH17" s="6"/>
      <c r="AI17" s="159">
        <f t="shared" si="10"/>
        <v>0</v>
      </c>
      <c r="AJ17" s="4"/>
      <c r="AK17" s="6"/>
      <c r="AL17" s="159">
        <f t="shared" si="11"/>
        <v>0</v>
      </c>
      <c r="AM17" s="4"/>
      <c r="AN17" s="6"/>
      <c r="AO17" s="159">
        <f t="shared" si="12"/>
        <v>0</v>
      </c>
      <c r="AP17" s="4"/>
      <c r="AQ17" s="6"/>
      <c r="AR17" s="159">
        <f t="shared" si="13"/>
        <v>0</v>
      </c>
      <c r="AS17" s="9">
        <f t="shared" si="14"/>
        <v>23</v>
      </c>
      <c r="AT17" s="10">
        <f t="shared" si="14"/>
        <v>10350</v>
      </c>
      <c r="AU17" s="10">
        <f t="shared" si="15"/>
        <v>450</v>
      </c>
      <c r="AV17" s="155"/>
      <c r="AW17" s="162">
        <f>(N17-K17)/K17*100</f>
        <v>0</v>
      </c>
      <c r="AX17" s="163"/>
      <c r="AY17" s="155"/>
      <c r="AZ17" s="155"/>
      <c r="BA17" s="155"/>
      <c r="BB17" s="161"/>
      <c r="BC17" s="155"/>
      <c r="BD17" s="164"/>
      <c r="BE17" s="155"/>
      <c r="BF17" s="155"/>
      <c r="BG17" s="164"/>
    </row>
    <row r="18" spans="1:60" ht="21.75" hidden="1" customHeight="1" x14ac:dyDescent="0.25">
      <c r="A18" s="3" t="s">
        <v>17</v>
      </c>
      <c r="B18" s="3" t="s">
        <v>269</v>
      </c>
      <c r="C18" s="2">
        <v>0</v>
      </c>
      <c r="D18" s="2">
        <v>0</v>
      </c>
      <c r="E18" s="2">
        <f t="shared" si="0"/>
        <v>0</v>
      </c>
      <c r="F18" s="4">
        <v>0</v>
      </c>
      <c r="G18" s="4">
        <v>0</v>
      </c>
      <c r="H18" s="4">
        <f t="shared" si="1"/>
        <v>0</v>
      </c>
      <c r="I18" s="4"/>
      <c r="J18" s="6"/>
      <c r="K18" s="159">
        <f t="shared" si="2"/>
        <v>0</v>
      </c>
      <c r="L18" s="4"/>
      <c r="M18" s="6"/>
      <c r="N18" s="159">
        <f t="shared" si="3"/>
        <v>0</v>
      </c>
      <c r="O18" s="4"/>
      <c r="P18" s="6"/>
      <c r="Q18" s="159">
        <f t="shared" si="4"/>
        <v>0</v>
      </c>
      <c r="R18" s="4"/>
      <c r="S18" s="6"/>
      <c r="T18" s="159">
        <f t="shared" si="5"/>
        <v>0</v>
      </c>
      <c r="U18" s="4"/>
      <c r="V18" s="6"/>
      <c r="W18" s="159">
        <f t="shared" si="6"/>
        <v>0</v>
      </c>
      <c r="X18" s="4"/>
      <c r="Y18" s="6"/>
      <c r="Z18" s="159">
        <f t="shared" si="7"/>
        <v>0</v>
      </c>
      <c r="AA18" s="4"/>
      <c r="AB18" s="6"/>
      <c r="AC18" s="159">
        <f t="shared" si="8"/>
        <v>0</v>
      </c>
      <c r="AD18" s="4"/>
      <c r="AE18" s="6"/>
      <c r="AF18" s="159">
        <f t="shared" si="9"/>
        <v>0</v>
      </c>
      <c r="AG18" s="4"/>
      <c r="AH18" s="6"/>
      <c r="AI18" s="159">
        <f t="shared" si="10"/>
        <v>0</v>
      </c>
      <c r="AJ18" s="4"/>
      <c r="AK18" s="6"/>
      <c r="AL18" s="159">
        <f t="shared" si="11"/>
        <v>0</v>
      </c>
      <c r="AM18" s="4"/>
      <c r="AN18" s="6"/>
      <c r="AO18" s="159">
        <f t="shared" si="12"/>
        <v>0</v>
      </c>
      <c r="AP18" s="4"/>
      <c r="AQ18" s="6"/>
      <c r="AR18" s="159">
        <f t="shared" si="13"/>
        <v>0</v>
      </c>
      <c r="AS18" s="9">
        <f t="shared" si="14"/>
        <v>0</v>
      </c>
      <c r="AT18" s="10">
        <f t="shared" si="14"/>
        <v>0</v>
      </c>
      <c r="AU18" s="10">
        <f t="shared" si="15"/>
        <v>0</v>
      </c>
      <c r="AV18" s="155"/>
      <c r="AW18" s="155"/>
      <c r="AX18" s="155"/>
      <c r="AY18" s="155"/>
      <c r="AZ18" s="155"/>
      <c r="BA18" s="155"/>
      <c r="BB18" s="155"/>
      <c r="BC18" s="155"/>
      <c r="BD18" s="164"/>
      <c r="BE18" s="155"/>
      <c r="BF18" s="155"/>
      <c r="BG18" s="164"/>
    </row>
    <row r="19" spans="1:60" ht="21.75" hidden="1" customHeight="1" x14ac:dyDescent="0.25">
      <c r="A19" s="3" t="s">
        <v>18</v>
      </c>
      <c r="B19" s="3" t="s">
        <v>269</v>
      </c>
      <c r="C19" s="2">
        <v>0</v>
      </c>
      <c r="D19" s="2">
        <v>0</v>
      </c>
      <c r="E19" s="2">
        <f t="shared" si="0"/>
        <v>0</v>
      </c>
      <c r="F19" s="4">
        <v>0</v>
      </c>
      <c r="G19" s="4">
        <v>0</v>
      </c>
      <c r="H19" s="4">
        <f t="shared" si="1"/>
        <v>0</v>
      </c>
      <c r="I19" s="4"/>
      <c r="J19" s="6"/>
      <c r="K19" s="159">
        <f t="shared" si="2"/>
        <v>0</v>
      </c>
      <c r="L19" s="4"/>
      <c r="M19" s="6"/>
      <c r="N19" s="159">
        <f t="shared" si="3"/>
        <v>0</v>
      </c>
      <c r="O19" s="4"/>
      <c r="P19" s="6"/>
      <c r="Q19" s="159">
        <f t="shared" si="4"/>
        <v>0</v>
      </c>
      <c r="R19" s="4"/>
      <c r="S19" s="6"/>
      <c r="T19" s="159">
        <f t="shared" si="5"/>
        <v>0</v>
      </c>
      <c r="U19" s="4"/>
      <c r="V19" s="6"/>
      <c r="W19" s="159">
        <f t="shared" si="6"/>
        <v>0</v>
      </c>
      <c r="X19" s="4"/>
      <c r="Y19" s="6"/>
      <c r="Z19" s="159">
        <f t="shared" si="7"/>
        <v>0</v>
      </c>
      <c r="AA19" s="4"/>
      <c r="AB19" s="6"/>
      <c r="AC19" s="159">
        <f t="shared" si="8"/>
        <v>0</v>
      </c>
      <c r="AD19" s="4"/>
      <c r="AE19" s="6"/>
      <c r="AF19" s="159">
        <f t="shared" si="9"/>
        <v>0</v>
      </c>
      <c r="AG19" s="4"/>
      <c r="AH19" s="6"/>
      <c r="AI19" s="159">
        <f t="shared" si="10"/>
        <v>0</v>
      </c>
      <c r="AJ19" s="4"/>
      <c r="AK19" s="6"/>
      <c r="AL19" s="159">
        <f t="shared" si="11"/>
        <v>0</v>
      </c>
      <c r="AM19" s="4"/>
      <c r="AN19" s="6"/>
      <c r="AO19" s="159">
        <f t="shared" si="12"/>
        <v>0</v>
      </c>
      <c r="AP19" s="4"/>
      <c r="AQ19" s="6"/>
      <c r="AR19" s="159">
        <f t="shared" si="13"/>
        <v>0</v>
      </c>
      <c r="AS19" s="9">
        <f t="shared" si="14"/>
        <v>0</v>
      </c>
      <c r="AT19" s="10">
        <f t="shared" si="14"/>
        <v>0</v>
      </c>
      <c r="AU19" s="10">
        <f t="shared" si="15"/>
        <v>0</v>
      </c>
      <c r="AV19" s="155"/>
      <c r="AW19" s="155"/>
      <c r="AX19" s="155"/>
      <c r="AY19" s="155"/>
      <c r="AZ19" s="155"/>
      <c r="BA19" s="155"/>
      <c r="BB19" s="155"/>
      <c r="BC19" s="155"/>
      <c r="BD19" s="164"/>
      <c r="BE19" s="155"/>
      <c r="BF19" s="155"/>
      <c r="BG19" s="164"/>
    </row>
    <row r="20" spans="1:60" ht="21.75" hidden="1" customHeight="1" x14ac:dyDescent="0.25">
      <c r="A20" s="3" t="s">
        <v>19</v>
      </c>
      <c r="B20" s="3" t="s">
        <v>269</v>
      </c>
      <c r="C20" s="2">
        <v>10</v>
      </c>
      <c r="D20" s="2">
        <v>20200</v>
      </c>
      <c r="E20" s="2">
        <f t="shared" si="0"/>
        <v>2020</v>
      </c>
      <c r="F20" s="4">
        <v>6</v>
      </c>
      <c r="G20" s="4">
        <v>12200</v>
      </c>
      <c r="H20" s="4">
        <f t="shared" si="1"/>
        <v>2033.3333333333333</v>
      </c>
      <c r="I20" s="4"/>
      <c r="J20" s="6"/>
      <c r="K20" s="159">
        <f t="shared" si="2"/>
        <v>0</v>
      </c>
      <c r="L20" s="4"/>
      <c r="M20" s="6"/>
      <c r="N20" s="159">
        <f t="shared" si="3"/>
        <v>0</v>
      </c>
      <c r="O20" s="4"/>
      <c r="P20" s="6"/>
      <c r="Q20" s="159">
        <f t="shared" si="4"/>
        <v>0</v>
      </c>
      <c r="R20" s="4"/>
      <c r="S20" s="6"/>
      <c r="T20" s="159">
        <f t="shared" si="5"/>
        <v>0</v>
      </c>
      <c r="U20" s="4"/>
      <c r="V20" s="6"/>
      <c r="W20" s="159">
        <f t="shared" si="6"/>
        <v>0</v>
      </c>
      <c r="X20" s="4"/>
      <c r="Y20" s="6"/>
      <c r="Z20" s="159">
        <f t="shared" si="7"/>
        <v>0</v>
      </c>
      <c r="AA20" s="4"/>
      <c r="AB20" s="6"/>
      <c r="AC20" s="159">
        <f t="shared" si="8"/>
        <v>0</v>
      </c>
      <c r="AD20" s="4"/>
      <c r="AE20" s="6"/>
      <c r="AF20" s="159">
        <f t="shared" si="9"/>
        <v>0</v>
      </c>
      <c r="AG20" s="4"/>
      <c r="AH20" s="6"/>
      <c r="AI20" s="159">
        <f t="shared" si="10"/>
        <v>0</v>
      </c>
      <c r="AJ20" s="4"/>
      <c r="AK20" s="6"/>
      <c r="AL20" s="159">
        <f t="shared" si="11"/>
        <v>0</v>
      </c>
      <c r="AM20" s="4"/>
      <c r="AN20" s="6"/>
      <c r="AO20" s="159">
        <f t="shared" si="12"/>
        <v>0</v>
      </c>
      <c r="AP20" s="4"/>
      <c r="AQ20" s="6"/>
      <c r="AR20" s="159">
        <f t="shared" si="13"/>
        <v>0</v>
      </c>
      <c r="AS20" s="9">
        <f t="shared" si="14"/>
        <v>0</v>
      </c>
      <c r="AT20" s="10">
        <f t="shared" si="14"/>
        <v>0</v>
      </c>
      <c r="AU20" s="10">
        <f t="shared" si="15"/>
        <v>0</v>
      </c>
      <c r="AV20" s="155"/>
      <c r="AW20" s="155"/>
      <c r="AX20" s="155"/>
      <c r="AY20" s="155"/>
      <c r="AZ20" s="155"/>
      <c r="BA20" s="155"/>
      <c r="BB20" s="155"/>
      <c r="BC20" s="155"/>
      <c r="BD20" s="164"/>
      <c r="BE20" s="155"/>
      <c r="BF20" s="155"/>
      <c r="BG20" s="164"/>
    </row>
    <row r="21" spans="1:60" ht="21.75" hidden="1" customHeight="1" x14ac:dyDescent="0.25">
      <c r="A21" s="3" t="s">
        <v>20</v>
      </c>
      <c r="B21" s="3" t="s">
        <v>269</v>
      </c>
      <c r="C21" s="2">
        <v>7</v>
      </c>
      <c r="D21" s="2">
        <v>4625</v>
      </c>
      <c r="E21" s="2">
        <f t="shared" si="0"/>
        <v>660.71428571428567</v>
      </c>
      <c r="F21" s="4">
        <v>6</v>
      </c>
      <c r="G21" s="4">
        <v>3675</v>
      </c>
      <c r="H21" s="4">
        <f t="shared" si="1"/>
        <v>612.5</v>
      </c>
      <c r="I21" s="4"/>
      <c r="J21" s="6"/>
      <c r="K21" s="159">
        <f t="shared" si="2"/>
        <v>0</v>
      </c>
      <c r="L21" s="4"/>
      <c r="M21" s="6"/>
      <c r="N21" s="159">
        <f t="shared" si="3"/>
        <v>0</v>
      </c>
      <c r="O21" s="4"/>
      <c r="P21" s="6"/>
      <c r="Q21" s="159">
        <f t="shared" si="4"/>
        <v>0</v>
      </c>
      <c r="R21" s="4"/>
      <c r="S21" s="6"/>
      <c r="T21" s="159">
        <f t="shared" si="5"/>
        <v>0</v>
      </c>
      <c r="U21" s="4"/>
      <c r="V21" s="6"/>
      <c r="W21" s="159">
        <f t="shared" si="6"/>
        <v>0</v>
      </c>
      <c r="X21" s="4">
        <v>1</v>
      </c>
      <c r="Y21" s="6">
        <v>750</v>
      </c>
      <c r="Z21" s="159">
        <f t="shared" si="7"/>
        <v>750</v>
      </c>
      <c r="AA21" s="4"/>
      <c r="AB21" s="6"/>
      <c r="AC21" s="159">
        <f t="shared" si="8"/>
        <v>0</v>
      </c>
      <c r="AD21" s="4"/>
      <c r="AE21" s="6"/>
      <c r="AF21" s="159">
        <f t="shared" si="9"/>
        <v>0</v>
      </c>
      <c r="AG21" s="4"/>
      <c r="AH21" s="6"/>
      <c r="AI21" s="159">
        <f t="shared" si="10"/>
        <v>0</v>
      </c>
      <c r="AJ21" s="4"/>
      <c r="AK21" s="6"/>
      <c r="AL21" s="159">
        <f t="shared" si="11"/>
        <v>0</v>
      </c>
      <c r="AM21" s="4">
        <v>1</v>
      </c>
      <c r="AN21" s="6">
        <v>750</v>
      </c>
      <c r="AO21" s="159">
        <f t="shared" si="12"/>
        <v>750</v>
      </c>
      <c r="AP21" s="4"/>
      <c r="AQ21" s="6"/>
      <c r="AR21" s="159">
        <f t="shared" si="13"/>
        <v>0</v>
      </c>
      <c r="AS21" s="9">
        <f t="shared" si="14"/>
        <v>2</v>
      </c>
      <c r="AT21" s="10">
        <f t="shared" si="14"/>
        <v>1500</v>
      </c>
      <c r="AU21" s="10">
        <f t="shared" si="15"/>
        <v>750</v>
      </c>
      <c r="AV21" s="155"/>
      <c r="AW21" s="155"/>
      <c r="AX21" s="155"/>
      <c r="AY21" s="155"/>
      <c r="AZ21" s="155"/>
      <c r="BA21" s="161"/>
      <c r="BB21" s="155"/>
      <c r="BC21" s="155"/>
      <c r="BD21" s="164"/>
      <c r="BE21" s="155"/>
      <c r="BF21" s="161"/>
      <c r="BG21" s="164"/>
    </row>
    <row r="22" spans="1:60" ht="21.75" hidden="1" customHeight="1" x14ac:dyDescent="0.25">
      <c r="A22" s="3" t="s">
        <v>21</v>
      </c>
      <c r="B22" s="3" t="s">
        <v>269</v>
      </c>
      <c r="C22" s="2">
        <v>11</v>
      </c>
      <c r="D22" s="2">
        <v>4400</v>
      </c>
      <c r="E22" s="2">
        <f t="shared" si="0"/>
        <v>400</v>
      </c>
      <c r="F22" s="4">
        <v>0</v>
      </c>
      <c r="G22" s="4">
        <v>0</v>
      </c>
      <c r="H22" s="4">
        <f t="shared" si="1"/>
        <v>0</v>
      </c>
      <c r="I22" s="4"/>
      <c r="J22" s="6"/>
      <c r="K22" s="159">
        <f t="shared" si="2"/>
        <v>0</v>
      </c>
      <c r="L22" s="4">
        <v>0</v>
      </c>
      <c r="M22" s="6">
        <v>0</v>
      </c>
      <c r="N22" s="159">
        <f t="shared" si="3"/>
        <v>0</v>
      </c>
      <c r="O22" s="4"/>
      <c r="P22" s="6"/>
      <c r="Q22" s="159">
        <f t="shared" si="4"/>
        <v>0</v>
      </c>
      <c r="R22" s="4"/>
      <c r="S22" s="6"/>
      <c r="T22" s="159">
        <f t="shared" si="5"/>
        <v>0</v>
      </c>
      <c r="U22" s="4"/>
      <c r="V22" s="6"/>
      <c r="W22" s="159">
        <f t="shared" si="6"/>
        <v>0</v>
      </c>
      <c r="X22" s="4"/>
      <c r="Y22" s="6"/>
      <c r="Z22" s="159">
        <f t="shared" si="7"/>
        <v>0</v>
      </c>
      <c r="AA22" s="4"/>
      <c r="AB22" s="6"/>
      <c r="AC22" s="159">
        <f t="shared" si="8"/>
        <v>0</v>
      </c>
      <c r="AD22" s="4"/>
      <c r="AE22" s="6"/>
      <c r="AF22" s="159">
        <f t="shared" si="9"/>
        <v>0</v>
      </c>
      <c r="AG22" s="4"/>
      <c r="AH22" s="6"/>
      <c r="AI22" s="159">
        <f t="shared" si="10"/>
        <v>0</v>
      </c>
      <c r="AJ22" s="4"/>
      <c r="AK22" s="6"/>
      <c r="AL22" s="159">
        <f t="shared" si="11"/>
        <v>0</v>
      </c>
      <c r="AM22" s="4"/>
      <c r="AN22" s="6"/>
      <c r="AO22" s="159">
        <f t="shared" si="12"/>
        <v>0</v>
      </c>
      <c r="AP22" s="4"/>
      <c r="AQ22" s="6"/>
      <c r="AR22" s="159">
        <f t="shared" si="13"/>
        <v>0</v>
      </c>
      <c r="AS22" s="9">
        <f t="shared" si="14"/>
        <v>0</v>
      </c>
      <c r="AT22" s="10">
        <f t="shared" si="14"/>
        <v>0</v>
      </c>
      <c r="AU22" s="10">
        <f t="shared" si="15"/>
        <v>0</v>
      </c>
      <c r="AV22" s="155"/>
      <c r="AW22" s="155"/>
      <c r="AX22" s="155"/>
      <c r="AY22" s="155"/>
      <c r="AZ22" s="155"/>
      <c r="BA22" s="155"/>
      <c r="BB22" s="155"/>
      <c r="BC22" s="155"/>
      <c r="BD22" s="164"/>
      <c r="BE22" s="155"/>
      <c r="BF22" s="155"/>
      <c r="BG22" s="164"/>
    </row>
    <row r="23" spans="1:60" ht="21.75" customHeight="1" x14ac:dyDescent="0.25">
      <c r="A23" s="3" t="s">
        <v>22</v>
      </c>
      <c r="B23" s="3" t="s">
        <v>269</v>
      </c>
      <c r="C23" s="2">
        <v>130</v>
      </c>
      <c r="D23" s="2">
        <v>35065</v>
      </c>
      <c r="E23" s="2">
        <f t="shared" si="0"/>
        <v>269.73076923076923</v>
      </c>
      <c r="F23" s="4">
        <v>22</v>
      </c>
      <c r="G23" s="4">
        <v>5450</v>
      </c>
      <c r="H23" s="4">
        <f t="shared" si="1"/>
        <v>247.72727272727272</v>
      </c>
      <c r="I23" s="4"/>
      <c r="J23" s="6"/>
      <c r="K23" s="159">
        <f t="shared" si="2"/>
        <v>0</v>
      </c>
      <c r="L23" s="4">
        <v>10</v>
      </c>
      <c r="M23" s="6">
        <v>1500</v>
      </c>
      <c r="N23" s="159">
        <f t="shared" si="3"/>
        <v>150</v>
      </c>
      <c r="O23" s="4">
        <v>6</v>
      </c>
      <c r="P23" s="6">
        <v>450</v>
      </c>
      <c r="Q23" s="159">
        <f t="shared" si="4"/>
        <v>75</v>
      </c>
      <c r="R23" s="4">
        <v>10</v>
      </c>
      <c r="S23" s="6">
        <v>1875</v>
      </c>
      <c r="T23" s="159">
        <f t="shared" si="5"/>
        <v>187.5</v>
      </c>
      <c r="U23" s="4">
        <v>7</v>
      </c>
      <c r="V23" s="6">
        <v>1235</v>
      </c>
      <c r="W23" s="159">
        <f t="shared" si="6"/>
        <v>176.42857142857142</v>
      </c>
      <c r="X23" s="4">
        <v>3</v>
      </c>
      <c r="Y23" s="6">
        <v>675</v>
      </c>
      <c r="Z23" s="159">
        <f t="shared" si="7"/>
        <v>225</v>
      </c>
      <c r="AA23" s="4"/>
      <c r="AB23" s="6"/>
      <c r="AC23" s="159">
        <f t="shared" si="8"/>
        <v>0</v>
      </c>
      <c r="AD23" s="4"/>
      <c r="AE23" s="6"/>
      <c r="AF23" s="159">
        <f t="shared" si="9"/>
        <v>0</v>
      </c>
      <c r="AG23" s="4">
        <v>1</v>
      </c>
      <c r="AH23" s="6">
        <v>300</v>
      </c>
      <c r="AI23" s="159">
        <f t="shared" si="10"/>
        <v>300</v>
      </c>
      <c r="AJ23" s="4">
        <v>15</v>
      </c>
      <c r="AK23" s="6">
        <v>3375</v>
      </c>
      <c r="AL23" s="159">
        <f t="shared" si="11"/>
        <v>225</v>
      </c>
      <c r="AM23" s="4">
        <v>7</v>
      </c>
      <c r="AN23" s="6">
        <v>1575</v>
      </c>
      <c r="AO23" s="159">
        <f t="shared" si="12"/>
        <v>225</v>
      </c>
      <c r="AP23" s="4">
        <v>1</v>
      </c>
      <c r="AQ23" s="6">
        <v>400</v>
      </c>
      <c r="AR23" s="159">
        <f t="shared" si="13"/>
        <v>400</v>
      </c>
      <c r="AS23" s="9">
        <f t="shared" si="14"/>
        <v>60</v>
      </c>
      <c r="AT23" s="10">
        <f t="shared" si="14"/>
        <v>11385</v>
      </c>
      <c r="AU23" s="10">
        <f t="shared" si="15"/>
        <v>189.75</v>
      </c>
      <c r="AV23" s="155"/>
      <c r="AW23" s="162"/>
      <c r="AX23" s="163">
        <f t="shared" ref="AX23:AX24" si="22">(Q23-N23)/N23*100</f>
        <v>-50</v>
      </c>
      <c r="AY23" s="161">
        <f t="shared" ref="AY23:AY24" si="23">(T23-Q23)/Q23*100</f>
        <v>150</v>
      </c>
      <c r="AZ23" s="161">
        <f t="shared" ref="AZ23:AZ24" si="24">(W23-T23)/T23*100</f>
        <v>-5.9047619047619113</v>
      </c>
      <c r="BA23" s="161">
        <f t="shared" ref="BA23:BA24" si="25">(Z23-W23)/W23*100</f>
        <v>27.530364372469645</v>
      </c>
      <c r="BB23" s="155"/>
      <c r="BC23" s="155"/>
      <c r="BD23" s="164"/>
      <c r="BE23" s="161">
        <f t="shared" ref="BE23" si="26">(AL23-AI23)/AI23*100</f>
        <v>-25</v>
      </c>
      <c r="BF23" s="161"/>
      <c r="BG23" s="164">
        <f t="shared" ref="BG23:BG24" si="27">(AR23-AO23)/AO23*100</f>
        <v>77.777777777777786</v>
      </c>
      <c r="BH23" s="154" t="str">
        <f t="shared" ref="BH23:BH24" si="28">A23</f>
        <v>Port Klang</v>
      </c>
    </row>
    <row r="24" spans="1:60" ht="21.75" customHeight="1" x14ac:dyDescent="0.25">
      <c r="A24" s="3" t="s">
        <v>23</v>
      </c>
      <c r="B24" s="3" t="s">
        <v>269</v>
      </c>
      <c r="C24" s="2">
        <v>157</v>
      </c>
      <c r="D24" s="2">
        <v>67900</v>
      </c>
      <c r="E24" s="2">
        <f t="shared" si="0"/>
        <v>432.484076433121</v>
      </c>
      <c r="F24" s="4">
        <v>73</v>
      </c>
      <c r="G24" s="4">
        <v>26975</v>
      </c>
      <c r="H24" s="4">
        <f t="shared" si="1"/>
        <v>369.52054794520546</v>
      </c>
      <c r="I24" s="4">
        <v>2</v>
      </c>
      <c r="J24" s="6">
        <v>850</v>
      </c>
      <c r="K24" s="159">
        <f t="shared" si="2"/>
        <v>425</v>
      </c>
      <c r="L24" s="4">
        <v>10</v>
      </c>
      <c r="M24" s="6">
        <v>3125</v>
      </c>
      <c r="N24" s="159">
        <f t="shared" si="3"/>
        <v>312.5</v>
      </c>
      <c r="O24" s="4">
        <v>2</v>
      </c>
      <c r="P24" s="6">
        <v>675</v>
      </c>
      <c r="Q24" s="159">
        <f t="shared" si="4"/>
        <v>337.5</v>
      </c>
      <c r="R24" s="4">
        <v>5</v>
      </c>
      <c r="S24" s="6">
        <v>1125</v>
      </c>
      <c r="T24" s="159">
        <f t="shared" si="5"/>
        <v>225</v>
      </c>
      <c r="U24" s="4">
        <v>13</v>
      </c>
      <c r="V24" s="6">
        <v>7925</v>
      </c>
      <c r="W24" s="159">
        <f t="shared" si="6"/>
        <v>609.61538461538464</v>
      </c>
      <c r="X24" s="4">
        <v>2</v>
      </c>
      <c r="Y24" s="6">
        <v>1400</v>
      </c>
      <c r="Z24" s="159">
        <f t="shared" si="7"/>
        <v>700</v>
      </c>
      <c r="AA24" s="4">
        <v>10</v>
      </c>
      <c r="AB24" s="6">
        <v>8000</v>
      </c>
      <c r="AC24" s="159">
        <f t="shared" si="8"/>
        <v>800</v>
      </c>
      <c r="AD24" s="4">
        <v>2</v>
      </c>
      <c r="AE24" s="6">
        <v>1500</v>
      </c>
      <c r="AF24" s="159">
        <f t="shared" si="9"/>
        <v>750</v>
      </c>
      <c r="AG24" s="4">
        <v>1</v>
      </c>
      <c r="AH24" s="6">
        <v>700</v>
      </c>
      <c r="AI24" s="159">
        <f t="shared" si="10"/>
        <v>700</v>
      </c>
      <c r="AJ24" s="4">
        <v>2</v>
      </c>
      <c r="AK24" s="6">
        <v>1400</v>
      </c>
      <c r="AL24" s="159">
        <f t="shared" si="11"/>
        <v>700</v>
      </c>
      <c r="AM24" s="4">
        <v>2</v>
      </c>
      <c r="AN24" s="6">
        <v>1900</v>
      </c>
      <c r="AO24" s="159">
        <f t="shared" si="12"/>
        <v>950</v>
      </c>
      <c r="AP24" s="4">
        <v>1</v>
      </c>
      <c r="AQ24" s="6">
        <v>1250</v>
      </c>
      <c r="AR24" s="159">
        <f t="shared" si="13"/>
        <v>1250</v>
      </c>
      <c r="AS24" s="9">
        <f t="shared" si="14"/>
        <v>52</v>
      </c>
      <c r="AT24" s="10">
        <f t="shared" si="14"/>
        <v>29850</v>
      </c>
      <c r="AU24" s="10">
        <f t="shared" si="15"/>
        <v>574.03846153846155</v>
      </c>
      <c r="AV24" s="155"/>
      <c r="AW24" s="162">
        <f t="shared" ref="AW24" si="29">(N24-K24)/K24*100</f>
        <v>-26.47058823529412</v>
      </c>
      <c r="AX24" s="163">
        <f t="shared" si="22"/>
        <v>8</v>
      </c>
      <c r="AY24" s="161">
        <f t="shared" si="23"/>
        <v>-33.333333333333329</v>
      </c>
      <c r="AZ24" s="161">
        <f t="shared" si="24"/>
        <v>170.94017094017096</v>
      </c>
      <c r="BA24" s="161">
        <f t="shared" si="25"/>
        <v>14.826498422712927</v>
      </c>
      <c r="BB24" s="161">
        <f>(AC24-Z24)/Z24*100</f>
        <v>14.285714285714285</v>
      </c>
      <c r="BC24" s="161">
        <f>(AF24-AC24)/AC24*100</f>
        <v>-6.25</v>
      </c>
      <c r="BD24" s="164">
        <f t="shared" ref="BD24" si="30">(AI24-AF24)/AF24*100</f>
        <v>-6.666666666666667</v>
      </c>
      <c r="BE24" s="161"/>
      <c r="BF24" s="161">
        <f t="shared" ref="BF24" si="31">(AO24-AL24)/AL24*100</f>
        <v>35.714285714285715</v>
      </c>
      <c r="BG24" s="164">
        <f t="shared" si="27"/>
        <v>31.578947368421051</v>
      </c>
      <c r="BH24" s="154" t="str">
        <f t="shared" si="28"/>
        <v>Rotterdam</v>
      </c>
    </row>
    <row r="25" spans="1:60" ht="21.75" hidden="1" customHeight="1" x14ac:dyDescent="0.25">
      <c r="A25" s="3" t="s">
        <v>24</v>
      </c>
      <c r="B25" s="3" t="s">
        <v>269</v>
      </c>
      <c r="C25" s="2">
        <v>0</v>
      </c>
      <c r="D25" s="2">
        <v>0</v>
      </c>
      <c r="E25" s="2">
        <f t="shared" si="0"/>
        <v>0</v>
      </c>
      <c r="F25" s="4">
        <v>0</v>
      </c>
      <c r="G25" s="4">
        <v>0</v>
      </c>
      <c r="H25" s="4">
        <f t="shared" si="1"/>
        <v>0</v>
      </c>
      <c r="I25" s="4"/>
      <c r="J25" s="6"/>
      <c r="K25" s="159">
        <f t="shared" si="2"/>
        <v>0</v>
      </c>
      <c r="L25" s="4"/>
      <c r="M25" s="6"/>
      <c r="N25" s="159">
        <f t="shared" si="3"/>
        <v>0</v>
      </c>
      <c r="O25" s="4"/>
      <c r="P25" s="6"/>
      <c r="Q25" s="159">
        <f t="shared" si="4"/>
        <v>0</v>
      </c>
      <c r="R25" s="4"/>
      <c r="S25" s="6"/>
      <c r="T25" s="159">
        <f t="shared" si="5"/>
        <v>0</v>
      </c>
      <c r="U25" s="4"/>
      <c r="V25" s="6"/>
      <c r="W25" s="159">
        <f t="shared" si="6"/>
        <v>0</v>
      </c>
      <c r="X25" s="4"/>
      <c r="Y25" s="6"/>
      <c r="Z25" s="159">
        <f t="shared" si="7"/>
        <v>0</v>
      </c>
      <c r="AA25" s="4"/>
      <c r="AB25" s="6"/>
      <c r="AC25" s="159">
        <f t="shared" si="8"/>
        <v>0</v>
      </c>
      <c r="AD25" s="4"/>
      <c r="AE25" s="6"/>
      <c r="AF25" s="159">
        <f t="shared" si="9"/>
        <v>0</v>
      </c>
      <c r="AG25" s="4">
        <v>3</v>
      </c>
      <c r="AH25" s="6">
        <v>7350</v>
      </c>
      <c r="AI25" s="159">
        <f t="shared" si="10"/>
        <v>2450</v>
      </c>
      <c r="AJ25" s="4">
        <v>3</v>
      </c>
      <c r="AK25" s="6">
        <v>7350</v>
      </c>
      <c r="AL25" s="159">
        <f t="shared" si="11"/>
        <v>2450</v>
      </c>
      <c r="AM25" s="4"/>
      <c r="AN25" s="6"/>
      <c r="AO25" s="159">
        <f t="shared" si="12"/>
        <v>0</v>
      </c>
      <c r="AP25" s="4"/>
      <c r="AQ25" s="6"/>
      <c r="AR25" s="159">
        <f t="shared" si="13"/>
        <v>0</v>
      </c>
      <c r="AS25" s="9">
        <f t="shared" si="14"/>
        <v>6</v>
      </c>
      <c r="AT25" s="10">
        <f t="shared" si="14"/>
        <v>14700</v>
      </c>
      <c r="AU25" s="10">
        <f t="shared" si="15"/>
        <v>2450</v>
      </c>
      <c r="AV25" s="155"/>
      <c r="AW25" s="155"/>
      <c r="AX25" s="155"/>
      <c r="AY25" s="155"/>
      <c r="AZ25" s="155"/>
      <c r="BA25" s="155"/>
      <c r="BB25" s="155"/>
      <c r="BC25" s="155"/>
      <c r="BD25" s="164"/>
      <c r="BE25" s="161"/>
      <c r="BF25" s="155"/>
      <c r="BG25" s="164"/>
    </row>
    <row r="26" spans="1:60" ht="21.75" hidden="1" customHeight="1" x14ac:dyDescent="0.25">
      <c r="A26" s="3" t="s">
        <v>25</v>
      </c>
      <c r="B26" s="3" t="s">
        <v>269</v>
      </c>
      <c r="C26" s="2">
        <v>0</v>
      </c>
      <c r="D26" s="2">
        <v>0</v>
      </c>
      <c r="E26" s="2">
        <f t="shared" si="0"/>
        <v>0</v>
      </c>
      <c r="F26" s="4">
        <v>0</v>
      </c>
      <c r="G26" s="4">
        <v>0</v>
      </c>
      <c r="H26" s="4">
        <f t="shared" si="1"/>
        <v>0</v>
      </c>
      <c r="I26" s="4"/>
      <c r="J26" s="6"/>
      <c r="K26" s="159">
        <f t="shared" si="2"/>
        <v>0</v>
      </c>
      <c r="L26" s="4"/>
      <c r="M26" s="6"/>
      <c r="N26" s="159">
        <f t="shared" si="3"/>
        <v>0</v>
      </c>
      <c r="O26" s="4"/>
      <c r="P26" s="6"/>
      <c r="Q26" s="159">
        <f t="shared" si="4"/>
        <v>0</v>
      </c>
      <c r="R26" s="4"/>
      <c r="S26" s="6"/>
      <c r="T26" s="159">
        <f t="shared" si="5"/>
        <v>0</v>
      </c>
      <c r="U26" s="4"/>
      <c r="V26" s="6"/>
      <c r="W26" s="159">
        <f t="shared" si="6"/>
        <v>0</v>
      </c>
      <c r="X26" s="4"/>
      <c r="Y26" s="6"/>
      <c r="Z26" s="159">
        <f t="shared" si="7"/>
        <v>0</v>
      </c>
      <c r="AA26" s="4"/>
      <c r="AB26" s="6"/>
      <c r="AC26" s="159">
        <f t="shared" si="8"/>
        <v>0</v>
      </c>
      <c r="AD26" s="4"/>
      <c r="AE26" s="6"/>
      <c r="AF26" s="159">
        <f t="shared" si="9"/>
        <v>0</v>
      </c>
      <c r="AG26" s="4"/>
      <c r="AH26" s="6"/>
      <c r="AI26" s="159">
        <f t="shared" si="10"/>
        <v>0</v>
      </c>
      <c r="AJ26" s="4"/>
      <c r="AK26" s="6"/>
      <c r="AL26" s="159">
        <f t="shared" si="11"/>
        <v>0</v>
      </c>
      <c r="AM26" s="4"/>
      <c r="AN26" s="6"/>
      <c r="AO26" s="159">
        <f t="shared" si="12"/>
        <v>0</v>
      </c>
      <c r="AP26" s="4"/>
      <c r="AQ26" s="6"/>
      <c r="AR26" s="159">
        <f t="shared" si="13"/>
        <v>0</v>
      </c>
      <c r="AS26" s="9">
        <f t="shared" si="14"/>
        <v>0</v>
      </c>
      <c r="AT26" s="10">
        <f t="shared" si="14"/>
        <v>0</v>
      </c>
      <c r="AU26" s="10">
        <f t="shared" si="15"/>
        <v>0</v>
      </c>
      <c r="AV26" s="155"/>
      <c r="AW26" s="155"/>
      <c r="AX26" s="155"/>
      <c r="AY26" s="155"/>
      <c r="AZ26" s="155"/>
      <c r="BA26" s="155"/>
      <c r="BB26" s="155"/>
      <c r="BC26" s="155"/>
      <c r="BD26" s="164"/>
      <c r="BE26" s="155"/>
      <c r="BF26" s="155"/>
      <c r="BG26" s="164"/>
    </row>
    <row r="27" spans="1:60" ht="21.75" hidden="1" customHeight="1" x14ac:dyDescent="0.25">
      <c r="A27" s="3" t="s">
        <v>26</v>
      </c>
      <c r="B27" s="3" t="s">
        <v>269</v>
      </c>
      <c r="C27" s="2">
        <v>0</v>
      </c>
      <c r="D27" s="2">
        <v>0</v>
      </c>
      <c r="E27" s="2">
        <f t="shared" si="0"/>
        <v>0</v>
      </c>
      <c r="F27" s="4">
        <v>0</v>
      </c>
      <c r="G27" s="4">
        <v>0</v>
      </c>
      <c r="H27" s="4">
        <f t="shared" si="1"/>
        <v>0</v>
      </c>
      <c r="I27" s="4"/>
      <c r="J27" s="6"/>
      <c r="K27" s="159">
        <f t="shared" si="2"/>
        <v>0</v>
      </c>
      <c r="L27" s="4"/>
      <c r="M27" s="6"/>
      <c r="N27" s="159">
        <f t="shared" si="3"/>
        <v>0</v>
      </c>
      <c r="O27" s="4"/>
      <c r="P27" s="6"/>
      <c r="Q27" s="159">
        <f t="shared" si="4"/>
        <v>0</v>
      </c>
      <c r="R27" s="4"/>
      <c r="S27" s="6"/>
      <c r="T27" s="159">
        <f t="shared" si="5"/>
        <v>0</v>
      </c>
      <c r="U27" s="4"/>
      <c r="V27" s="6"/>
      <c r="W27" s="159">
        <f t="shared" si="6"/>
        <v>0</v>
      </c>
      <c r="X27" s="4"/>
      <c r="Y27" s="6"/>
      <c r="Z27" s="159">
        <f t="shared" si="7"/>
        <v>0</v>
      </c>
      <c r="AA27" s="4"/>
      <c r="AB27" s="6"/>
      <c r="AC27" s="159">
        <f t="shared" si="8"/>
        <v>0</v>
      </c>
      <c r="AD27" s="4"/>
      <c r="AE27" s="6"/>
      <c r="AF27" s="159">
        <f t="shared" si="9"/>
        <v>0</v>
      </c>
      <c r="AG27" s="4">
        <v>1</v>
      </c>
      <c r="AH27" s="6">
        <v>100</v>
      </c>
      <c r="AI27" s="159">
        <f t="shared" si="10"/>
        <v>100</v>
      </c>
      <c r="AJ27" s="4"/>
      <c r="AK27" s="6"/>
      <c r="AL27" s="159">
        <f t="shared" si="11"/>
        <v>0</v>
      </c>
      <c r="AM27" s="4">
        <v>1</v>
      </c>
      <c r="AN27" s="6">
        <v>150</v>
      </c>
      <c r="AO27" s="159">
        <f t="shared" si="12"/>
        <v>150</v>
      </c>
      <c r="AP27" s="4"/>
      <c r="AQ27" s="6"/>
      <c r="AR27" s="159">
        <f t="shared" si="13"/>
        <v>0</v>
      </c>
      <c r="AS27" s="9">
        <f t="shared" si="14"/>
        <v>2</v>
      </c>
      <c r="AT27" s="10">
        <f t="shared" si="14"/>
        <v>250</v>
      </c>
      <c r="AU27" s="10">
        <f t="shared" si="15"/>
        <v>125</v>
      </c>
      <c r="AV27" s="155"/>
      <c r="AW27" s="155"/>
      <c r="AX27" s="155"/>
      <c r="AY27" s="155"/>
      <c r="AZ27" s="155"/>
      <c r="BA27" s="155"/>
      <c r="BB27" s="155"/>
      <c r="BC27" s="155"/>
      <c r="BD27" s="164"/>
      <c r="BE27" s="155"/>
      <c r="BF27" s="161"/>
      <c r="BG27" s="164"/>
    </row>
    <row r="28" spans="1:60" ht="21.75" hidden="1" customHeight="1" x14ac:dyDescent="0.25">
      <c r="A28" s="3" t="s">
        <v>27</v>
      </c>
      <c r="B28" s="3" t="s">
        <v>269</v>
      </c>
      <c r="C28" s="2">
        <v>0</v>
      </c>
      <c r="D28" s="2">
        <v>0</v>
      </c>
      <c r="E28" s="2">
        <f t="shared" si="0"/>
        <v>0</v>
      </c>
      <c r="F28" s="4">
        <v>0</v>
      </c>
      <c r="G28" s="4">
        <v>0</v>
      </c>
      <c r="H28" s="4">
        <f t="shared" si="1"/>
        <v>0</v>
      </c>
      <c r="I28" s="4"/>
      <c r="J28" s="6"/>
      <c r="K28" s="159">
        <f t="shared" si="2"/>
        <v>0</v>
      </c>
      <c r="L28" s="4"/>
      <c r="M28" s="6"/>
      <c r="N28" s="159">
        <f t="shared" si="3"/>
        <v>0</v>
      </c>
      <c r="O28" s="4"/>
      <c r="P28" s="6"/>
      <c r="Q28" s="159">
        <f t="shared" si="4"/>
        <v>0</v>
      </c>
      <c r="R28" s="4"/>
      <c r="S28" s="6"/>
      <c r="T28" s="159">
        <f t="shared" si="5"/>
        <v>0</v>
      </c>
      <c r="U28" s="4"/>
      <c r="V28" s="6"/>
      <c r="W28" s="159">
        <f t="shared" si="6"/>
        <v>0</v>
      </c>
      <c r="X28" s="4"/>
      <c r="Y28" s="6"/>
      <c r="Z28" s="159">
        <f t="shared" si="7"/>
        <v>0</v>
      </c>
      <c r="AA28" s="4"/>
      <c r="AB28" s="6"/>
      <c r="AC28" s="159">
        <f t="shared" si="8"/>
        <v>0</v>
      </c>
      <c r="AD28" s="4"/>
      <c r="AE28" s="6"/>
      <c r="AF28" s="159">
        <f t="shared" si="9"/>
        <v>0</v>
      </c>
      <c r="AG28" s="4"/>
      <c r="AH28" s="6"/>
      <c r="AI28" s="159">
        <f t="shared" si="10"/>
        <v>0</v>
      </c>
      <c r="AJ28" s="4"/>
      <c r="AK28" s="6"/>
      <c r="AL28" s="159">
        <f t="shared" si="11"/>
        <v>0</v>
      </c>
      <c r="AM28" s="4"/>
      <c r="AN28" s="6"/>
      <c r="AO28" s="159">
        <f t="shared" si="12"/>
        <v>0</v>
      </c>
      <c r="AP28" s="4"/>
      <c r="AQ28" s="6"/>
      <c r="AR28" s="159">
        <f t="shared" si="13"/>
        <v>0</v>
      </c>
      <c r="AS28" s="9">
        <f t="shared" si="14"/>
        <v>0</v>
      </c>
      <c r="AT28" s="10">
        <f t="shared" si="14"/>
        <v>0</v>
      </c>
      <c r="AU28" s="10">
        <f t="shared" si="15"/>
        <v>0</v>
      </c>
      <c r="AV28" s="155"/>
      <c r="AW28" s="155"/>
      <c r="AX28" s="155"/>
      <c r="AY28" s="155"/>
      <c r="AZ28" s="155"/>
      <c r="BA28" s="155"/>
      <c r="BB28" s="155"/>
      <c r="BC28" s="155"/>
      <c r="BD28" s="164"/>
      <c r="BE28" s="155"/>
      <c r="BF28" s="155"/>
      <c r="BG28" s="164"/>
    </row>
    <row r="29" spans="1:60" ht="21.75" hidden="1" customHeight="1" x14ac:dyDescent="0.25">
      <c r="A29" s="3" t="s">
        <v>28</v>
      </c>
      <c r="B29" s="3" t="s">
        <v>269</v>
      </c>
      <c r="C29" s="2">
        <v>10</v>
      </c>
      <c r="D29" s="2">
        <v>27500</v>
      </c>
      <c r="E29" s="2">
        <f t="shared" si="0"/>
        <v>2750</v>
      </c>
      <c r="F29" s="4">
        <v>1</v>
      </c>
      <c r="G29" s="4">
        <v>2750</v>
      </c>
      <c r="H29" s="4">
        <f t="shared" si="1"/>
        <v>2750</v>
      </c>
      <c r="I29" s="4">
        <v>3</v>
      </c>
      <c r="J29" s="6">
        <v>8268</v>
      </c>
      <c r="K29" s="159">
        <f t="shared" si="2"/>
        <v>2756</v>
      </c>
      <c r="L29" s="4"/>
      <c r="M29" s="6"/>
      <c r="N29" s="159">
        <f t="shared" si="3"/>
        <v>0</v>
      </c>
      <c r="O29" s="4">
        <v>5</v>
      </c>
      <c r="P29" s="6">
        <v>12500</v>
      </c>
      <c r="Q29" s="159">
        <f t="shared" si="4"/>
        <v>2500</v>
      </c>
      <c r="R29" s="4"/>
      <c r="S29" s="6"/>
      <c r="T29" s="159">
        <f t="shared" si="5"/>
        <v>0</v>
      </c>
      <c r="U29" s="4">
        <v>4</v>
      </c>
      <c r="V29" s="6">
        <v>11700</v>
      </c>
      <c r="W29" s="159">
        <f t="shared" si="6"/>
        <v>2925</v>
      </c>
      <c r="X29" s="4"/>
      <c r="Y29" s="6"/>
      <c r="Z29" s="159">
        <f t="shared" si="7"/>
        <v>0</v>
      </c>
      <c r="AA29" s="4"/>
      <c r="AB29" s="6"/>
      <c r="AC29" s="159">
        <f t="shared" si="8"/>
        <v>0</v>
      </c>
      <c r="AD29" s="4"/>
      <c r="AE29" s="6"/>
      <c r="AF29" s="159">
        <f t="shared" si="9"/>
        <v>0</v>
      </c>
      <c r="AG29" s="4"/>
      <c r="AH29" s="6"/>
      <c r="AI29" s="159">
        <f t="shared" si="10"/>
        <v>0</v>
      </c>
      <c r="AJ29" s="4"/>
      <c r="AK29" s="6"/>
      <c r="AL29" s="159">
        <f t="shared" si="11"/>
        <v>0</v>
      </c>
      <c r="AM29" s="4"/>
      <c r="AN29" s="6"/>
      <c r="AO29" s="159">
        <f t="shared" si="12"/>
        <v>0</v>
      </c>
      <c r="AP29" s="4"/>
      <c r="AQ29" s="6"/>
      <c r="AR29" s="159">
        <f t="shared" si="13"/>
        <v>0</v>
      </c>
      <c r="AS29" s="9">
        <f t="shared" si="14"/>
        <v>12</v>
      </c>
      <c r="AT29" s="10">
        <f t="shared" si="14"/>
        <v>32468</v>
      </c>
      <c r="AU29" s="10">
        <f t="shared" si="15"/>
        <v>2705.6666666666665</v>
      </c>
      <c r="AV29" s="155"/>
      <c r="AW29" s="155"/>
      <c r="AX29" s="163"/>
      <c r="AY29" s="155"/>
      <c r="AZ29" s="161"/>
      <c r="BA29" s="155"/>
      <c r="BB29" s="155"/>
      <c r="BC29" s="155"/>
      <c r="BD29" s="164"/>
      <c r="BE29" s="155"/>
      <c r="BF29" s="155"/>
      <c r="BG29" s="164"/>
    </row>
    <row r="30" spans="1:60" ht="21.75" hidden="1" customHeight="1" x14ac:dyDescent="0.25">
      <c r="A30" s="3" t="s">
        <v>29</v>
      </c>
      <c r="B30" s="3" t="s">
        <v>269</v>
      </c>
      <c r="C30" s="2">
        <v>0</v>
      </c>
      <c r="D30" s="2">
        <v>0</v>
      </c>
      <c r="E30" s="2">
        <f t="shared" si="0"/>
        <v>0</v>
      </c>
      <c r="F30" s="4">
        <v>0</v>
      </c>
      <c r="G30" s="4">
        <v>0</v>
      </c>
      <c r="H30" s="4">
        <f t="shared" si="1"/>
        <v>0</v>
      </c>
      <c r="I30" s="4"/>
      <c r="J30" s="6"/>
      <c r="K30" s="159">
        <f t="shared" si="2"/>
        <v>0</v>
      </c>
      <c r="L30" s="4">
        <v>5</v>
      </c>
      <c r="M30" s="6">
        <v>2750</v>
      </c>
      <c r="N30" s="159">
        <f t="shared" si="3"/>
        <v>550</v>
      </c>
      <c r="O30" s="4">
        <v>17</v>
      </c>
      <c r="P30" s="6">
        <v>5400</v>
      </c>
      <c r="Q30" s="159">
        <f t="shared" si="4"/>
        <v>317.64705882352939</v>
      </c>
      <c r="R30" s="4">
        <v>13</v>
      </c>
      <c r="S30" s="6">
        <v>4225</v>
      </c>
      <c r="T30" s="159">
        <f t="shared" si="5"/>
        <v>325</v>
      </c>
      <c r="U30" s="4"/>
      <c r="V30" s="6"/>
      <c r="W30" s="159">
        <f t="shared" si="6"/>
        <v>0</v>
      </c>
      <c r="X30" s="4"/>
      <c r="Y30" s="6"/>
      <c r="Z30" s="159">
        <f t="shared" si="7"/>
        <v>0</v>
      </c>
      <c r="AA30" s="4"/>
      <c r="AB30" s="6"/>
      <c r="AC30" s="159">
        <f t="shared" si="8"/>
        <v>0</v>
      </c>
      <c r="AD30" s="4"/>
      <c r="AE30" s="6"/>
      <c r="AF30" s="159">
        <f t="shared" si="9"/>
        <v>0</v>
      </c>
      <c r="AG30" s="4"/>
      <c r="AH30" s="6"/>
      <c r="AI30" s="159">
        <f t="shared" si="10"/>
        <v>0</v>
      </c>
      <c r="AJ30" s="4"/>
      <c r="AK30" s="6"/>
      <c r="AL30" s="159">
        <f t="shared" si="11"/>
        <v>0</v>
      </c>
      <c r="AM30" s="4"/>
      <c r="AN30" s="6"/>
      <c r="AO30" s="159">
        <f t="shared" si="12"/>
        <v>0</v>
      </c>
      <c r="AP30" s="4"/>
      <c r="AQ30" s="6"/>
      <c r="AR30" s="159">
        <f t="shared" si="13"/>
        <v>0</v>
      </c>
      <c r="AS30" s="9">
        <f t="shared" si="14"/>
        <v>35</v>
      </c>
      <c r="AT30" s="10">
        <f t="shared" si="14"/>
        <v>12375</v>
      </c>
      <c r="AU30" s="10">
        <f t="shared" si="15"/>
        <v>353.57142857142856</v>
      </c>
      <c r="AV30" s="155"/>
      <c r="AW30" s="162"/>
      <c r="AX30" s="163">
        <f t="shared" ref="AX30" si="32">(Q30-N30)/N30*100</f>
        <v>-42.245989304812838</v>
      </c>
      <c r="AY30" s="161">
        <f>(T30-Q30)/Q30*100</f>
        <v>2.3148148148148211</v>
      </c>
      <c r="AZ30" s="155"/>
      <c r="BA30" s="155"/>
      <c r="BB30" s="155"/>
      <c r="BC30" s="155"/>
      <c r="BD30" s="164"/>
      <c r="BE30" s="155"/>
      <c r="BF30" s="155"/>
      <c r="BG30" s="164"/>
    </row>
    <row r="31" spans="1:60" ht="21.75" hidden="1" customHeight="1" x14ac:dyDescent="0.25">
      <c r="A31" s="3" t="s">
        <v>30</v>
      </c>
      <c r="B31" s="3" t="s">
        <v>269</v>
      </c>
      <c r="C31" s="2">
        <v>18</v>
      </c>
      <c r="D31" s="2">
        <v>34850</v>
      </c>
      <c r="E31" s="2">
        <f t="shared" si="0"/>
        <v>1936.1111111111111</v>
      </c>
      <c r="F31" s="4">
        <v>0</v>
      </c>
      <c r="G31" s="4">
        <v>0</v>
      </c>
      <c r="H31" s="4">
        <f t="shared" si="1"/>
        <v>0</v>
      </c>
      <c r="I31" s="4"/>
      <c r="J31" s="6"/>
      <c r="K31" s="159">
        <f t="shared" si="2"/>
        <v>0</v>
      </c>
      <c r="L31" s="4"/>
      <c r="M31" s="6"/>
      <c r="N31" s="159">
        <f t="shared" si="3"/>
        <v>0</v>
      </c>
      <c r="O31" s="4"/>
      <c r="P31" s="6"/>
      <c r="Q31" s="159">
        <f t="shared" si="4"/>
        <v>0</v>
      </c>
      <c r="R31" s="4"/>
      <c r="S31" s="6"/>
      <c r="T31" s="159">
        <f t="shared" si="5"/>
        <v>0</v>
      </c>
      <c r="U31" s="4"/>
      <c r="V31" s="6"/>
      <c r="W31" s="159">
        <f t="shared" si="6"/>
        <v>0</v>
      </c>
      <c r="X31" s="4"/>
      <c r="Y31" s="6"/>
      <c r="Z31" s="159">
        <f t="shared" si="7"/>
        <v>0</v>
      </c>
      <c r="AA31" s="4"/>
      <c r="AB31" s="6"/>
      <c r="AC31" s="159">
        <f t="shared" si="8"/>
        <v>0</v>
      </c>
      <c r="AD31" s="4"/>
      <c r="AE31" s="6"/>
      <c r="AF31" s="159">
        <f t="shared" si="9"/>
        <v>0</v>
      </c>
      <c r="AG31" s="4"/>
      <c r="AH31" s="6"/>
      <c r="AI31" s="159">
        <f t="shared" si="10"/>
        <v>0</v>
      </c>
      <c r="AJ31" s="4"/>
      <c r="AK31" s="6"/>
      <c r="AL31" s="159">
        <f t="shared" si="11"/>
        <v>0</v>
      </c>
      <c r="AM31" s="4"/>
      <c r="AN31" s="6"/>
      <c r="AO31" s="159">
        <f t="shared" si="12"/>
        <v>0</v>
      </c>
      <c r="AP31" s="4"/>
      <c r="AQ31" s="6"/>
      <c r="AR31" s="159">
        <f t="shared" si="13"/>
        <v>0</v>
      </c>
      <c r="AS31" s="9">
        <f t="shared" si="14"/>
        <v>0</v>
      </c>
      <c r="AT31" s="10">
        <f t="shared" si="14"/>
        <v>0</v>
      </c>
      <c r="AU31" s="10">
        <f t="shared" si="15"/>
        <v>0</v>
      </c>
      <c r="AV31" s="155"/>
      <c r="AW31" s="155"/>
      <c r="AX31" s="155"/>
      <c r="AY31" s="155"/>
      <c r="AZ31" s="155"/>
      <c r="BA31" s="155"/>
      <c r="BB31" s="155"/>
      <c r="BC31" s="155"/>
      <c r="BD31" s="164"/>
      <c r="BE31" s="155"/>
      <c r="BF31" s="155"/>
      <c r="BG31" s="164"/>
    </row>
    <row r="32" spans="1:60" ht="21.75" hidden="1" customHeight="1" x14ac:dyDescent="0.25">
      <c r="A32" s="3" t="s">
        <v>31</v>
      </c>
      <c r="B32" s="3" t="s">
        <v>269</v>
      </c>
      <c r="C32" s="2">
        <v>0</v>
      </c>
      <c r="D32" s="2">
        <v>0</v>
      </c>
      <c r="E32" s="2">
        <f t="shared" si="0"/>
        <v>0</v>
      </c>
      <c r="F32" s="4">
        <v>0</v>
      </c>
      <c r="G32" s="4">
        <v>0</v>
      </c>
      <c r="H32" s="4">
        <f t="shared" si="1"/>
        <v>0</v>
      </c>
      <c r="I32" s="4"/>
      <c r="J32" s="6"/>
      <c r="K32" s="159">
        <f t="shared" si="2"/>
        <v>0</v>
      </c>
      <c r="L32" s="4"/>
      <c r="M32" s="6"/>
      <c r="N32" s="159">
        <f t="shared" si="3"/>
        <v>0</v>
      </c>
      <c r="O32" s="4"/>
      <c r="P32" s="6"/>
      <c r="Q32" s="159">
        <f t="shared" si="4"/>
        <v>0</v>
      </c>
      <c r="R32" s="4"/>
      <c r="S32" s="6"/>
      <c r="T32" s="159">
        <f t="shared" si="5"/>
        <v>0</v>
      </c>
      <c r="U32" s="4"/>
      <c r="V32" s="6"/>
      <c r="W32" s="159">
        <f t="shared" si="6"/>
        <v>0</v>
      </c>
      <c r="X32" s="4"/>
      <c r="Y32" s="6"/>
      <c r="Z32" s="159">
        <f t="shared" si="7"/>
        <v>0</v>
      </c>
      <c r="AA32" s="4"/>
      <c r="AB32" s="6"/>
      <c r="AC32" s="159">
        <f t="shared" si="8"/>
        <v>0</v>
      </c>
      <c r="AD32" s="4"/>
      <c r="AE32" s="6"/>
      <c r="AF32" s="159">
        <f t="shared" si="9"/>
        <v>0</v>
      </c>
      <c r="AG32" s="4"/>
      <c r="AH32" s="6"/>
      <c r="AI32" s="159">
        <f t="shared" si="10"/>
        <v>0</v>
      </c>
      <c r="AJ32" s="4"/>
      <c r="AK32" s="6"/>
      <c r="AL32" s="159">
        <f t="shared" si="11"/>
        <v>0</v>
      </c>
      <c r="AM32" s="4"/>
      <c r="AN32" s="6"/>
      <c r="AO32" s="159">
        <f t="shared" si="12"/>
        <v>0</v>
      </c>
      <c r="AP32" s="4"/>
      <c r="AQ32" s="6"/>
      <c r="AR32" s="159">
        <f t="shared" si="13"/>
        <v>0</v>
      </c>
      <c r="AS32" s="9">
        <f t="shared" si="14"/>
        <v>0</v>
      </c>
      <c r="AT32" s="10">
        <f t="shared" si="14"/>
        <v>0</v>
      </c>
      <c r="AU32" s="10">
        <f t="shared" si="15"/>
        <v>0</v>
      </c>
      <c r="AV32" s="155"/>
      <c r="AW32" s="155"/>
      <c r="AX32" s="155"/>
      <c r="AY32" s="155"/>
      <c r="AZ32" s="155"/>
      <c r="BA32" s="155"/>
      <c r="BB32" s="155"/>
      <c r="BC32" s="155"/>
      <c r="BD32" s="164"/>
      <c r="BE32" s="155"/>
      <c r="BF32" s="155"/>
      <c r="BG32" s="164"/>
    </row>
    <row r="33" spans="1:59" ht="21.75" hidden="1" customHeight="1" x14ac:dyDescent="0.25">
      <c r="A33" s="3" t="s">
        <v>32</v>
      </c>
      <c r="B33" s="3" t="s">
        <v>269</v>
      </c>
      <c r="C33" s="2">
        <v>14</v>
      </c>
      <c r="D33" s="2">
        <v>7625</v>
      </c>
      <c r="E33" s="2">
        <f t="shared" si="0"/>
        <v>544.64285714285711</v>
      </c>
      <c r="F33" s="4">
        <v>0</v>
      </c>
      <c r="G33" s="4">
        <v>0</v>
      </c>
      <c r="H33" s="4">
        <f t="shared" si="1"/>
        <v>0</v>
      </c>
      <c r="I33" s="4"/>
      <c r="J33" s="6"/>
      <c r="K33" s="159">
        <f t="shared" si="2"/>
        <v>0</v>
      </c>
      <c r="L33" s="4"/>
      <c r="M33" s="6"/>
      <c r="N33" s="159">
        <f t="shared" si="3"/>
        <v>0</v>
      </c>
      <c r="O33" s="4"/>
      <c r="P33" s="6"/>
      <c r="Q33" s="159">
        <f t="shared" si="4"/>
        <v>0</v>
      </c>
      <c r="R33" s="4"/>
      <c r="S33" s="6"/>
      <c r="T33" s="159">
        <f t="shared" si="5"/>
        <v>0</v>
      </c>
      <c r="U33" s="4">
        <v>15</v>
      </c>
      <c r="V33" s="6">
        <v>4725</v>
      </c>
      <c r="W33" s="159">
        <f t="shared" si="6"/>
        <v>315</v>
      </c>
      <c r="X33" s="4">
        <v>1</v>
      </c>
      <c r="Y33" s="6">
        <v>315</v>
      </c>
      <c r="Z33" s="159">
        <f t="shared" si="7"/>
        <v>315</v>
      </c>
      <c r="AA33" s="4"/>
      <c r="AB33" s="6"/>
      <c r="AC33" s="159">
        <f t="shared" si="8"/>
        <v>0</v>
      </c>
      <c r="AD33" s="4"/>
      <c r="AE33" s="6"/>
      <c r="AF33" s="159">
        <f t="shared" si="9"/>
        <v>0</v>
      </c>
      <c r="AG33" s="4">
        <v>8</v>
      </c>
      <c r="AH33" s="6">
        <v>3400</v>
      </c>
      <c r="AI33" s="159">
        <f t="shared" si="10"/>
        <v>425</v>
      </c>
      <c r="AJ33" s="4">
        <v>8</v>
      </c>
      <c r="AK33" s="6">
        <v>3400</v>
      </c>
      <c r="AL33" s="159">
        <f t="shared" si="11"/>
        <v>425</v>
      </c>
      <c r="AM33" s="4"/>
      <c r="AN33" s="6"/>
      <c r="AO33" s="159">
        <f t="shared" si="12"/>
        <v>0</v>
      </c>
      <c r="AP33" s="4">
        <v>1</v>
      </c>
      <c r="AQ33" s="6">
        <v>650</v>
      </c>
      <c r="AR33" s="159">
        <f t="shared" si="13"/>
        <v>650</v>
      </c>
      <c r="AS33" s="9">
        <f t="shared" si="14"/>
        <v>33</v>
      </c>
      <c r="AT33" s="10">
        <f t="shared" si="14"/>
        <v>12490</v>
      </c>
      <c r="AU33" s="10">
        <f t="shared" si="15"/>
        <v>378.4848484848485</v>
      </c>
      <c r="AV33" s="155"/>
      <c r="AW33" s="155"/>
      <c r="AX33" s="155"/>
      <c r="AY33" s="155"/>
      <c r="AZ33" s="161"/>
      <c r="BA33" s="161"/>
      <c r="BB33" s="155"/>
      <c r="BC33" s="155"/>
      <c r="BD33" s="164"/>
      <c r="BE33" s="161"/>
      <c r="BF33" s="155"/>
      <c r="BG33" s="164"/>
    </row>
    <row r="34" spans="1:59" hidden="1" x14ac:dyDescent="0.25">
      <c r="A34" s="20" t="s">
        <v>49</v>
      </c>
      <c r="B34" s="20" t="s">
        <v>270</v>
      </c>
      <c r="C34" s="13">
        <v>19</v>
      </c>
      <c r="D34" s="13">
        <v>17940</v>
      </c>
      <c r="E34" s="13">
        <f>IF(D34,D34/C34,0)</f>
        <v>944.21052631578948</v>
      </c>
      <c r="F34" s="14">
        <v>5</v>
      </c>
      <c r="G34" s="14">
        <v>4250</v>
      </c>
      <c r="H34" s="14">
        <f>IF(G34,G34/F34,0)</f>
        <v>850</v>
      </c>
      <c r="I34" s="14">
        <v>0</v>
      </c>
      <c r="J34" s="14">
        <v>0</v>
      </c>
      <c r="K34" s="160">
        <f>IF(J34,J34/I34,0)</f>
        <v>0</v>
      </c>
      <c r="L34" s="14">
        <v>2</v>
      </c>
      <c r="M34" s="14">
        <v>1777</v>
      </c>
      <c r="N34" s="160">
        <f>IF(M34,M34/L34,0)</f>
        <v>888.5</v>
      </c>
      <c r="O34" s="14"/>
      <c r="P34" s="14"/>
      <c r="Q34" s="160">
        <f>IF(P34,P34/O34,0)</f>
        <v>0</v>
      </c>
      <c r="R34" s="14">
        <v>0</v>
      </c>
      <c r="S34" s="14">
        <v>0</v>
      </c>
      <c r="T34" s="160">
        <f>IF(S34,S34/R34,0)</f>
        <v>0</v>
      </c>
      <c r="U34" s="14"/>
      <c r="V34" s="14"/>
      <c r="W34" s="160">
        <f>IF(V34,V34/U34,0)</f>
        <v>0</v>
      </c>
      <c r="X34" s="14">
        <v>3</v>
      </c>
      <c r="Y34" s="14">
        <v>2250</v>
      </c>
      <c r="Z34" s="160">
        <f>IF(Y34,Y34/X34,0)</f>
        <v>750</v>
      </c>
      <c r="AA34" s="14"/>
      <c r="AB34" s="14"/>
      <c r="AC34" s="160">
        <f>IF(AB34,AB34/AA34,0)</f>
        <v>0</v>
      </c>
      <c r="AD34" s="14"/>
      <c r="AE34" s="15"/>
      <c r="AF34" s="160">
        <f>IF(AE34,AE34/AD34,0)</f>
        <v>0</v>
      </c>
      <c r="AG34" s="14"/>
      <c r="AH34" s="14"/>
      <c r="AI34" s="160">
        <f>IF(AH34,AH34/AG34,0)</f>
        <v>0</v>
      </c>
      <c r="AJ34" s="14"/>
      <c r="AK34" s="15"/>
      <c r="AL34" s="160">
        <f>IF(AK34,AK34/AJ34,0)</f>
        <v>0</v>
      </c>
      <c r="AM34" s="14"/>
      <c r="AN34" s="15"/>
      <c r="AO34" s="160">
        <f>IF(AN34,AN34/AM34,0)</f>
        <v>0</v>
      </c>
      <c r="AP34" s="14"/>
      <c r="AQ34" s="15"/>
      <c r="AR34" s="160">
        <f>IF(AQ34,AQ34/AP34,0)</f>
        <v>0</v>
      </c>
      <c r="AS34" s="16">
        <f>I34+L34+O34+R34+U34+X34+AA34+AD34+AG34+AJ34+AM34+AP34</f>
        <v>5</v>
      </c>
      <c r="AT34" s="16">
        <f>J34+M34+P34+S34+V34+Y34+AB34+AE34+AH34+AK34+AN34+AQ34</f>
        <v>4027</v>
      </c>
      <c r="AU34" s="17">
        <f>IF(AT34,AT34/AS34,0)</f>
        <v>805.4</v>
      </c>
      <c r="AV34" s="155"/>
      <c r="AW34" s="162"/>
      <c r="AX34" s="155"/>
      <c r="AY34" s="155"/>
      <c r="AZ34" s="155"/>
      <c r="BA34" s="161"/>
      <c r="BB34" s="155"/>
      <c r="BC34" s="155"/>
      <c r="BD34" s="164"/>
      <c r="BE34" s="155"/>
      <c r="BF34" s="155"/>
      <c r="BG34" s="164"/>
    </row>
    <row r="35" spans="1:59" hidden="1" x14ac:dyDescent="0.25">
      <c r="A35" s="20" t="s">
        <v>50</v>
      </c>
      <c r="B35" s="20" t="s">
        <v>270</v>
      </c>
      <c r="C35" s="13">
        <v>1</v>
      </c>
      <c r="D35" s="13">
        <v>631</v>
      </c>
      <c r="E35" s="13">
        <f t="shared" ref="E35:E101" si="33">IF(D35,D35/C35,0)</f>
        <v>631</v>
      </c>
      <c r="F35" s="14">
        <v>0</v>
      </c>
      <c r="G35" s="14">
        <v>0</v>
      </c>
      <c r="H35" s="14">
        <f t="shared" ref="H35:H101" si="34">IF(G35,G35/F35,0)</f>
        <v>0</v>
      </c>
      <c r="I35" s="14">
        <v>0</v>
      </c>
      <c r="J35" s="14">
        <v>0</v>
      </c>
      <c r="K35" s="160">
        <f t="shared" ref="K35:K101" si="35">IF(J35,J35/I35,0)</f>
        <v>0</v>
      </c>
      <c r="L35" s="14"/>
      <c r="M35" s="14"/>
      <c r="N35" s="160">
        <f t="shared" ref="N35:N101" si="36">IF(M35,M35/L35,0)</f>
        <v>0</v>
      </c>
      <c r="O35" s="14"/>
      <c r="P35" s="14"/>
      <c r="Q35" s="160">
        <f t="shared" ref="Q35:Q101" si="37">IF(P35,P35/O35,0)</f>
        <v>0</v>
      </c>
      <c r="R35" s="14">
        <v>0</v>
      </c>
      <c r="S35" s="14">
        <v>0</v>
      </c>
      <c r="T35" s="160">
        <f t="shared" ref="T35:T101" si="38">IF(S35,S35/R35,0)</f>
        <v>0</v>
      </c>
      <c r="U35" s="14"/>
      <c r="V35" s="14"/>
      <c r="W35" s="160">
        <f t="shared" ref="W35:W47" si="39">IF(V35,V35/U35,0)</f>
        <v>0</v>
      </c>
      <c r="X35" s="14"/>
      <c r="Y35" s="14"/>
      <c r="Z35" s="160">
        <f t="shared" ref="Z35:Z47" si="40">IF(Y35,Y35/X35,0)</f>
        <v>0</v>
      </c>
      <c r="AA35" s="14"/>
      <c r="AB35" s="14"/>
      <c r="AC35" s="160">
        <f t="shared" ref="AC35:AC47" si="41">IF(AB35,AB35/AA35,0)</f>
        <v>0</v>
      </c>
      <c r="AD35" s="14"/>
      <c r="AE35" s="15"/>
      <c r="AF35" s="160">
        <f t="shared" ref="AF35:AF101" si="42">IF(AE35,AE35/AD35,0)</f>
        <v>0</v>
      </c>
      <c r="AG35" s="14"/>
      <c r="AH35" s="14"/>
      <c r="AI35" s="160">
        <f t="shared" ref="AI35:AI47" si="43">IF(AH35,AH35/AG35,0)</f>
        <v>0</v>
      </c>
      <c r="AJ35" s="14"/>
      <c r="AK35" s="15"/>
      <c r="AL35" s="160">
        <f t="shared" ref="AL35:AL101" si="44">IF(AK35,AK35/AJ35,0)</f>
        <v>0</v>
      </c>
      <c r="AM35" s="14"/>
      <c r="AN35" s="15"/>
      <c r="AO35" s="160">
        <f t="shared" ref="AO35:AO101" si="45">IF(AN35,AN35/AM35,0)</f>
        <v>0</v>
      </c>
      <c r="AP35" s="14"/>
      <c r="AQ35" s="15"/>
      <c r="AR35" s="160">
        <f t="shared" ref="AR35:AR101" si="46">IF(AQ35,AQ35/AP35,0)</f>
        <v>0</v>
      </c>
      <c r="AS35" s="16">
        <f t="shared" ref="AS35:AT101" si="47">I35+L35+O35+R35+U35+X35+AA35+AD35+AG35+AJ35+AM35+AP35</f>
        <v>0</v>
      </c>
      <c r="AT35" s="16">
        <f t="shared" si="47"/>
        <v>0</v>
      </c>
      <c r="AU35" s="17">
        <f t="shared" ref="AU35:AU101" si="48">IF(AT35,AT35/AS35,0)</f>
        <v>0</v>
      </c>
      <c r="AV35" s="155"/>
      <c r="AW35" s="155"/>
      <c r="AX35" s="155"/>
      <c r="AY35" s="155"/>
      <c r="AZ35" s="155"/>
      <c r="BA35" s="155"/>
      <c r="BB35" s="155"/>
      <c r="BC35" s="155"/>
      <c r="BD35" s="164"/>
      <c r="BE35" s="155"/>
      <c r="BF35" s="155"/>
      <c r="BG35" s="164"/>
    </row>
    <row r="36" spans="1:59" hidden="1" x14ac:dyDescent="0.25">
      <c r="A36" s="20" t="s">
        <v>51</v>
      </c>
      <c r="B36" s="20" t="s">
        <v>270</v>
      </c>
      <c r="C36" s="13">
        <v>8</v>
      </c>
      <c r="D36" s="13">
        <v>3295</v>
      </c>
      <c r="E36" s="13">
        <f t="shared" si="33"/>
        <v>411.875</v>
      </c>
      <c r="F36" s="14">
        <v>2</v>
      </c>
      <c r="G36" s="14">
        <v>765</v>
      </c>
      <c r="H36" s="14">
        <f t="shared" si="34"/>
        <v>382.5</v>
      </c>
      <c r="I36" s="14">
        <v>1</v>
      </c>
      <c r="J36" s="14">
        <v>350</v>
      </c>
      <c r="K36" s="160">
        <f t="shared" si="35"/>
        <v>350</v>
      </c>
      <c r="L36" s="14"/>
      <c r="M36" s="14"/>
      <c r="N36" s="160">
        <f t="shared" si="36"/>
        <v>0</v>
      </c>
      <c r="O36" s="14">
        <v>1</v>
      </c>
      <c r="P36" s="14">
        <v>165</v>
      </c>
      <c r="Q36" s="160">
        <f t="shared" si="37"/>
        <v>165</v>
      </c>
      <c r="R36" s="14">
        <v>0</v>
      </c>
      <c r="S36" s="14">
        <v>0</v>
      </c>
      <c r="T36" s="160">
        <f t="shared" si="38"/>
        <v>0</v>
      </c>
      <c r="U36" s="14">
        <v>3</v>
      </c>
      <c r="V36" s="14">
        <v>2315</v>
      </c>
      <c r="W36" s="160">
        <f t="shared" si="39"/>
        <v>771.66666666666663</v>
      </c>
      <c r="X36" s="14">
        <v>2</v>
      </c>
      <c r="Y36" s="14">
        <v>1275</v>
      </c>
      <c r="Z36" s="160">
        <f t="shared" si="40"/>
        <v>637.5</v>
      </c>
      <c r="AA36" s="14">
        <v>1</v>
      </c>
      <c r="AB36" s="14">
        <v>700</v>
      </c>
      <c r="AC36" s="160">
        <f t="shared" si="41"/>
        <v>700</v>
      </c>
      <c r="AD36" s="14"/>
      <c r="AE36" s="15"/>
      <c r="AF36" s="160">
        <f t="shared" si="42"/>
        <v>0</v>
      </c>
      <c r="AG36" s="14">
        <v>2</v>
      </c>
      <c r="AH36" s="14">
        <v>1050</v>
      </c>
      <c r="AI36" s="160">
        <f t="shared" si="43"/>
        <v>525</v>
      </c>
      <c r="AJ36" s="14">
        <v>1</v>
      </c>
      <c r="AK36" s="15">
        <v>950</v>
      </c>
      <c r="AL36" s="160">
        <f t="shared" si="44"/>
        <v>950</v>
      </c>
      <c r="AM36" s="14"/>
      <c r="AN36" s="15"/>
      <c r="AO36" s="160">
        <f t="shared" si="45"/>
        <v>0</v>
      </c>
      <c r="AP36" s="14">
        <v>1</v>
      </c>
      <c r="AQ36" s="15">
        <v>1950</v>
      </c>
      <c r="AR36" s="160">
        <f t="shared" si="46"/>
        <v>1950</v>
      </c>
      <c r="AS36" s="16">
        <f t="shared" si="47"/>
        <v>12</v>
      </c>
      <c r="AT36" s="16">
        <f t="shared" si="47"/>
        <v>8755</v>
      </c>
      <c r="AU36" s="17">
        <f t="shared" si="48"/>
        <v>729.58333333333337</v>
      </c>
      <c r="AV36" s="155"/>
      <c r="AW36" s="155"/>
      <c r="AX36" s="163"/>
      <c r="AY36" s="155"/>
      <c r="AZ36" s="161"/>
      <c r="BA36" s="161">
        <f>(Z36-W36)/W36*100</f>
        <v>-17.386609071274293</v>
      </c>
      <c r="BB36" s="161">
        <f>(AC36-Z36)/Z36*100</f>
        <v>9.8039215686274517</v>
      </c>
      <c r="BC36" s="155"/>
      <c r="BD36" s="164"/>
      <c r="BE36" s="161">
        <f>(AL36-AI36)/AI36*100</f>
        <v>80.952380952380949</v>
      </c>
      <c r="BF36" s="155"/>
      <c r="BG36" s="164"/>
    </row>
    <row r="37" spans="1:59" hidden="1" x14ac:dyDescent="0.25">
      <c r="A37" s="20" t="s">
        <v>235</v>
      </c>
      <c r="B37" s="20" t="s">
        <v>270</v>
      </c>
      <c r="C37" s="13">
        <v>0</v>
      </c>
      <c r="D37" s="13">
        <v>0</v>
      </c>
      <c r="E37" s="13">
        <f t="shared" si="33"/>
        <v>0</v>
      </c>
      <c r="F37" s="14">
        <v>0</v>
      </c>
      <c r="G37" s="14">
        <v>0</v>
      </c>
      <c r="H37" s="14">
        <f t="shared" si="34"/>
        <v>0</v>
      </c>
      <c r="I37" s="14">
        <v>0</v>
      </c>
      <c r="J37" s="14">
        <v>0</v>
      </c>
      <c r="K37" s="160">
        <f t="shared" si="35"/>
        <v>0</v>
      </c>
      <c r="L37" s="14"/>
      <c r="M37" s="14"/>
      <c r="N37" s="160">
        <f t="shared" si="36"/>
        <v>0</v>
      </c>
      <c r="O37" s="14"/>
      <c r="P37" s="14"/>
      <c r="Q37" s="160">
        <f t="shared" si="37"/>
        <v>0</v>
      </c>
      <c r="R37" s="14">
        <v>0</v>
      </c>
      <c r="S37" s="14">
        <v>0</v>
      </c>
      <c r="T37" s="160">
        <f t="shared" si="38"/>
        <v>0</v>
      </c>
      <c r="U37" s="14">
        <v>1</v>
      </c>
      <c r="V37" s="14">
        <v>1110</v>
      </c>
      <c r="W37" s="160">
        <f t="shared" si="39"/>
        <v>1110</v>
      </c>
      <c r="X37" s="14"/>
      <c r="Y37" s="14"/>
      <c r="Z37" s="160">
        <f t="shared" si="40"/>
        <v>0</v>
      </c>
      <c r="AA37" s="14"/>
      <c r="AB37" s="14"/>
      <c r="AC37" s="160">
        <f t="shared" si="41"/>
        <v>0</v>
      </c>
      <c r="AD37" s="14"/>
      <c r="AE37" s="15"/>
      <c r="AF37" s="160">
        <f t="shared" si="42"/>
        <v>0</v>
      </c>
      <c r="AG37" s="14">
        <v>1</v>
      </c>
      <c r="AH37" s="14">
        <v>200</v>
      </c>
      <c r="AI37" s="160">
        <f t="shared" si="43"/>
        <v>200</v>
      </c>
      <c r="AJ37" s="14"/>
      <c r="AK37" s="15"/>
      <c r="AL37" s="160">
        <f t="shared" si="44"/>
        <v>0</v>
      </c>
      <c r="AM37" s="14">
        <v>2</v>
      </c>
      <c r="AN37" s="15">
        <v>331</v>
      </c>
      <c r="AO37" s="160">
        <f t="shared" si="45"/>
        <v>165.5</v>
      </c>
      <c r="AP37" s="14"/>
      <c r="AQ37" s="15"/>
      <c r="AR37" s="160">
        <f t="shared" si="46"/>
        <v>0</v>
      </c>
      <c r="AS37" s="16">
        <f t="shared" si="47"/>
        <v>4</v>
      </c>
      <c r="AT37" s="16">
        <f t="shared" si="47"/>
        <v>1641</v>
      </c>
      <c r="AU37" s="17">
        <f t="shared" si="48"/>
        <v>410.25</v>
      </c>
      <c r="AV37" s="155"/>
      <c r="AW37" s="155"/>
      <c r="AX37" s="155"/>
      <c r="AY37" s="155"/>
      <c r="AZ37" s="161"/>
      <c r="BA37" s="155"/>
      <c r="BB37" s="155"/>
      <c r="BC37" s="155"/>
      <c r="BD37" s="164"/>
      <c r="BE37" s="155"/>
      <c r="BF37" s="161"/>
      <c r="BG37" s="164"/>
    </row>
    <row r="38" spans="1:59" hidden="1" x14ac:dyDescent="0.25">
      <c r="A38" s="20" t="s">
        <v>53</v>
      </c>
      <c r="B38" s="20" t="s">
        <v>270</v>
      </c>
      <c r="C38" s="13">
        <v>2</v>
      </c>
      <c r="D38" s="13">
        <v>1220</v>
      </c>
      <c r="E38" s="13">
        <f t="shared" si="33"/>
        <v>610</v>
      </c>
      <c r="F38" s="14">
        <v>0</v>
      </c>
      <c r="G38" s="14">
        <v>0</v>
      </c>
      <c r="H38" s="14">
        <f t="shared" si="34"/>
        <v>0</v>
      </c>
      <c r="I38" s="14">
        <v>0</v>
      </c>
      <c r="J38" s="14">
        <v>0</v>
      </c>
      <c r="K38" s="160">
        <f t="shared" si="35"/>
        <v>0</v>
      </c>
      <c r="L38" s="14"/>
      <c r="M38" s="14"/>
      <c r="N38" s="160">
        <f t="shared" si="36"/>
        <v>0</v>
      </c>
      <c r="O38" s="14">
        <v>1</v>
      </c>
      <c r="P38" s="14">
        <v>355</v>
      </c>
      <c r="Q38" s="160">
        <f t="shared" si="37"/>
        <v>355</v>
      </c>
      <c r="R38" s="14">
        <v>0</v>
      </c>
      <c r="S38" s="14">
        <v>0</v>
      </c>
      <c r="T38" s="160">
        <f t="shared" si="38"/>
        <v>0</v>
      </c>
      <c r="U38" s="14"/>
      <c r="V38" s="14"/>
      <c r="W38" s="160">
        <f t="shared" si="39"/>
        <v>0</v>
      </c>
      <c r="X38" s="14"/>
      <c r="Y38" s="14"/>
      <c r="Z38" s="160">
        <f t="shared" si="40"/>
        <v>0</v>
      </c>
      <c r="AA38" s="14"/>
      <c r="AB38" s="14"/>
      <c r="AC38" s="160">
        <f t="shared" si="41"/>
        <v>0</v>
      </c>
      <c r="AD38" s="14"/>
      <c r="AE38" s="15"/>
      <c r="AF38" s="160">
        <f t="shared" si="42"/>
        <v>0</v>
      </c>
      <c r="AG38" s="14"/>
      <c r="AH38" s="14"/>
      <c r="AI38" s="160">
        <f t="shared" si="43"/>
        <v>0</v>
      </c>
      <c r="AJ38" s="14"/>
      <c r="AK38" s="15"/>
      <c r="AL38" s="160">
        <f t="shared" si="44"/>
        <v>0</v>
      </c>
      <c r="AM38" s="14"/>
      <c r="AN38" s="15"/>
      <c r="AO38" s="160">
        <f t="shared" si="45"/>
        <v>0</v>
      </c>
      <c r="AP38" s="14"/>
      <c r="AQ38" s="15"/>
      <c r="AR38" s="160">
        <f t="shared" si="46"/>
        <v>0</v>
      </c>
      <c r="AS38" s="16">
        <f t="shared" si="47"/>
        <v>1</v>
      </c>
      <c r="AT38" s="16">
        <f t="shared" si="47"/>
        <v>355</v>
      </c>
      <c r="AU38" s="17">
        <f t="shared" si="48"/>
        <v>355</v>
      </c>
      <c r="AV38" s="155"/>
      <c r="AW38" s="155"/>
      <c r="AX38" s="163"/>
      <c r="AY38" s="155"/>
      <c r="AZ38" s="155"/>
      <c r="BA38" s="155"/>
      <c r="BB38" s="155"/>
      <c r="BC38" s="155"/>
      <c r="BD38" s="164"/>
      <c r="BE38" s="155"/>
      <c r="BF38" s="155"/>
      <c r="BG38" s="164"/>
    </row>
    <row r="39" spans="1:59" hidden="1" x14ac:dyDescent="0.25">
      <c r="A39" s="20" t="s">
        <v>54</v>
      </c>
      <c r="B39" s="20" t="s">
        <v>270</v>
      </c>
      <c r="C39" s="13">
        <v>5</v>
      </c>
      <c r="D39" s="13">
        <v>3015</v>
      </c>
      <c r="E39" s="13">
        <f t="shared" si="33"/>
        <v>603</v>
      </c>
      <c r="F39" s="14">
        <v>1</v>
      </c>
      <c r="G39" s="14">
        <v>355</v>
      </c>
      <c r="H39" s="14">
        <f t="shared" si="34"/>
        <v>355</v>
      </c>
      <c r="I39" s="14">
        <v>0</v>
      </c>
      <c r="J39" s="14">
        <v>0</v>
      </c>
      <c r="K39" s="160">
        <f t="shared" si="35"/>
        <v>0</v>
      </c>
      <c r="L39" s="14">
        <v>1</v>
      </c>
      <c r="M39" s="14">
        <v>400</v>
      </c>
      <c r="N39" s="160">
        <f t="shared" si="36"/>
        <v>400</v>
      </c>
      <c r="O39" s="14">
        <v>1</v>
      </c>
      <c r="P39" s="14">
        <v>315</v>
      </c>
      <c r="Q39" s="160">
        <f t="shared" si="37"/>
        <v>315</v>
      </c>
      <c r="R39" s="14">
        <v>0</v>
      </c>
      <c r="S39" s="14">
        <v>0</v>
      </c>
      <c r="T39" s="160">
        <f t="shared" si="38"/>
        <v>0</v>
      </c>
      <c r="U39" s="14"/>
      <c r="V39" s="14"/>
      <c r="W39" s="160">
        <f t="shared" si="39"/>
        <v>0</v>
      </c>
      <c r="X39" s="14">
        <v>1</v>
      </c>
      <c r="Y39" s="14">
        <v>715</v>
      </c>
      <c r="Z39" s="160">
        <f t="shared" si="40"/>
        <v>715</v>
      </c>
      <c r="AA39" s="14">
        <v>1</v>
      </c>
      <c r="AB39" s="14">
        <v>715</v>
      </c>
      <c r="AC39" s="160">
        <f t="shared" si="41"/>
        <v>715</v>
      </c>
      <c r="AD39" s="14"/>
      <c r="AE39" s="15"/>
      <c r="AF39" s="160">
        <f t="shared" si="42"/>
        <v>0</v>
      </c>
      <c r="AG39" s="14"/>
      <c r="AH39" s="14"/>
      <c r="AI39" s="160">
        <f t="shared" si="43"/>
        <v>0</v>
      </c>
      <c r="AJ39" s="14"/>
      <c r="AK39" s="15"/>
      <c r="AL39" s="160">
        <f t="shared" si="44"/>
        <v>0</v>
      </c>
      <c r="AM39" s="14">
        <v>1</v>
      </c>
      <c r="AN39" s="15">
        <v>1163</v>
      </c>
      <c r="AO39" s="160">
        <f t="shared" si="45"/>
        <v>1163</v>
      </c>
      <c r="AP39" s="14"/>
      <c r="AQ39" s="15"/>
      <c r="AR39" s="160">
        <f t="shared" si="46"/>
        <v>0</v>
      </c>
      <c r="AS39" s="16">
        <f t="shared" si="47"/>
        <v>5</v>
      </c>
      <c r="AT39" s="16">
        <f t="shared" si="47"/>
        <v>3308</v>
      </c>
      <c r="AU39" s="17">
        <f t="shared" si="48"/>
        <v>661.6</v>
      </c>
      <c r="AV39" s="155"/>
      <c r="AW39" s="162"/>
      <c r="AX39" s="163">
        <f t="shared" ref="AX39" si="49">(Q39-N39)/N39*100</f>
        <v>-21.25</v>
      </c>
      <c r="AY39" s="155"/>
      <c r="AZ39" s="155"/>
      <c r="BA39" s="161"/>
      <c r="BB39" s="161"/>
      <c r="BC39" s="155"/>
      <c r="BD39" s="164"/>
      <c r="BE39" s="155"/>
      <c r="BF39" s="161"/>
      <c r="BG39" s="164"/>
    </row>
    <row r="40" spans="1:59" hidden="1" x14ac:dyDescent="0.25">
      <c r="A40" s="20" t="s">
        <v>6</v>
      </c>
      <c r="B40" s="20" t="s">
        <v>270</v>
      </c>
      <c r="C40" s="13">
        <v>9</v>
      </c>
      <c r="D40" s="13">
        <v>505</v>
      </c>
      <c r="E40" s="13">
        <f t="shared" si="33"/>
        <v>56.111111111111114</v>
      </c>
      <c r="F40" s="14">
        <v>1</v>
      </c>
      <c r="G40" s="14">
        <v>50</v>
      </c>
      <c r="H40" s="14">
        <f t="shared" si="34"/>
        <v>50</v>
      </c>
      <c r="I40" s="14">
        <v>0</v>
      </c>
      <c r="J40" s="14">
        <v>0</v>
      </c>
      <c r="K40" s="160">
        <f t="shared" si="35"/>
        <v>0</v>
      </c>
      <c r="L40" s="14"/>
      <c r="M40" s="14"/>
      <c r="N40" s="160">
        <f t="shared" si="36"/>
        <v>0</v>
      </c>
      <c r="O40" s="14"/>
      <c r="P40" s="14"/>
      <c r="Q40" s="160">
        <f t="shared" si="37"/>
        <v>0</v>
      </c>
      <c r="R40" s="14">
        <v>0</v>
      </c>
      <c r="S40" s="14">
        <v>0</v>
      </c>
      <c r="T40" s="160">
        <f t="shared" si="38"/>
        <v>0</v>
      </c>
      <c r="U40" s="14"/>
      <c r="V40" s="14"/>
      <c r="W40" s="160">
        <f t="shared" si="39"/>
        <v>0</v>
      </c>
      <c r="X40" s="14"/>
      <c r="Y40" s="14"/>
      <c r="Z40" s="160">
        <f t="shared" si="40"/>
        <v>0</v>
      </c>
      <c r="AA40" s="14"/>
      <c r="AB40" s="14"/>
      <c r="AC40" s="160">
        <f t="shared" si="41"/>
        <v>0</v>
      </c>
      <c r="AD40" s="14"/>
      <c r="AE40" s="15"/>
      <c r="AF40" s="160">
        <f t="shared" si="42"/>
        <v>0</v>
      </c>
      <c r="AG40" s="14"/>
      <c r="AH40" s="14"/>
      <c r="AI40" s="160">
        <f t="shared" si="43"/>
        <v>0</v>
      </c>
      <c r="AJ40" s="14"/>
      <c r="AK40" s="15"/>
      <c r="AL40" s="160">
        <f t="shared" si="44"/>
        <v>0</v>
      </c>
      <c r="AM40" s="14"/>
      <c r="AN40" s="15"/>
      <c r="AO40" s="160">
        <f t="shared" si="45"/>
        <v>0</v>
      </c>
      <c r="AP40" s="14"/>
      <c r="AQ40" s="15"/>
      <c r="AR40" s="160">
        <f t="shared" si="46"/>
        <v>0</v>
      </c>
      <c r="AS40" s="16">
        <f t="shared" si="47"/>
        <v>0</v>
      </c>
      <c r="AT40" s="16">
        <f t="shared" si="47"/>
        <v>0</v>
      </c>
      <c r="AU40" s="17">
        <f t="shared" si="48"/>
        <v>0</v>
      </c>
      <c r="AV40" s="155"/>
      <c r="AW40" s="155"/>
      <c r="AX40" s="155"/>
      <c r="AY40" s="155"/>
      <c r="AZ40" s="155"/>
      <c r="BA40" s="155"/>
      <c r="BB40" s="155"/>
      <c r="BC40" s="155"/>
      <c r="BD40" s="164"/>
      <c r="BE40" s="155"/>
      <c r="BF40" s="155"/>
      <c r="BG40" s="164"/>
    </row>
    <row r="41" spans="1:59" hidden="1" x14ac:dyDescent="0.25">
      <c r="A41" s="20" t="s">
        <v>7</v>
      </c>
      <c r="B41" s="20" t="s">
        <v>270</v>
      </c>
      <c r="C41" s="13">
        <v>4</v>
      </c>
      <c r="D41" s="13">
        <v>1642</v>
      </c>
      <c r="E41" s="13">
        <f t="shared" si="33"/>
        <v>410.5</v>
      </c>
      <c r="F41" s="14">
        <v>1</v>
      </c>
      <c r="G41" s="14">
        <v>450</v>
      </c>
      <c r="H41" s="14">
        <f t="shared" si="34"/>
        <v>450</v>
      </c>
      <c r="I41" s="14">
        <v>0</v>
      </c>
      <c r="J41" s="14">
        <v>0</v>
      </c>
      <c r="K41" s="160">
        <f t="shared" si="35"/>
        <v>0</v>
      </c>
      <c r="L41" s="14"/>
      <c r="M41" s="14"/>
      <c r="N41" s="160">
        <f t="shared" si="36"/>
        <v>0</v>
      </c>
      <c r="O41" s="14"/>
      <c r="P41" s="14"/>
      <c r="Q41" s="160">
        <f t="shared" si="37"/>
        <v>0</v>
      </c>
      <c r="R41" s="14">
        <v>2</v>
      </c>
      <c r="S41" s="14">
        <v>675</v>
      </c>
      <c r="T41" s="160">
        <f t="shared" si="38"/>
        <v>337.5</v>
      </c>
      <c r="U41" s="14"/>
      <c r="V41" s="14"/>
      <c r="W41" s="160">
        <f t="shared" si="39"/>
        <v>0</v>
      </c>
      <c r="X41" s="14"/>
      <c r="Y41" s="14"/>
      <c r="Z41" s="160">
        <f t="shared" si="40"/>
        <v>0</v>
      </c>
      <c r="AA41" s="14"/>
      <c r="AB41" s="14"/>
      <c r="AC41" s="160">
        <f t="shared" si="41"/>
        <v>0</v>
      </c>
      <c r="AD41" s="14"/>
      <c r="AE41" s="15"/>
      <c r="AF41" s="160">
        <f t="shared" si="42"/>
        <v>0</v>
      </c>
      <c r="AG41" s="14"/>
      <c r="AH41" s="14"/>
      <c r="AI41" s="160">
        <f t="shared" si="43"/>
        <v>0</v>
      </c>
      <c r="AJ41" s="14"/>
      <c r="AK41" s="15"/>
      <c r="AL41" s="160">
        <f t="shared" si="44"/>
        <v>0</v>
      </c>
      <c r="AM41" s="14"/>
      <c r="AN41" s="15"/>
      <c r="AO41" s="160">
        <f t="shared" si="45"/>
        <v>0</v>
      </c>
      <c r="AP41" s="14"/>
      <c r="AQ41" s="15"/>
      <c r="AR41" s="160">
        <f t="shared" si="46"/>
        <v>0</v>
      </c>
      <c r="AS41" s="16">
        <f t="shared" si="47"/>
        <v>2</v>
      </c>
      <c r="AT41" s="16">
        <f t="shared" si="47"/>
        <v>675</v>
      </c>
      <c r="AU41" s="17">
        <f t="shared" si="48"/>
        <v>337.5</v>
      </c>
      <c r="AV41" s="155"/>
      <c r="AW41" s="155"/>
      <c r="AX41" s="155"/>
      <c r="AY41" s="161"/>
      <c r="AZ41" s="155"/>
      <c r="BA41" s="155"/>
      <c r="BB41" s="155"/>
      <c r="BC41" s="155"/>
      <c r="BD41" s="164"/>
      <c r="BE41" s="155"/>
      <c r="BF41" s="155"/>
      <c r="BG41" s="164"/>
    </row>
    <row r="42" spans="1:59" hidden="1" x14ac:dyDescent="0.25">
      <c r="A42" s="20" t="s">
        <v>55</v>
      </c>
      <c r="B42" s="20" t="s">
        <v>270</v>
      </c>
      <c r="C42" s="13">
        <v>54</v>
      </c>
      <c r="D42" s="13">
        <v>4755</v>
      </c>
      <c r="E42" s="13">
        <f t="shared" si="33"/>
        <v>88.055555555555557</v>
      </c>
      <c r="F42" s="14">
        <v>25</v>
      </c>
      <c r="G42" s="14">
        <v>1875</v>
      </c>
      <c r="H42" s="14">
        <f t="shared" si="34"/>
        <v>75</v>
      </c>
      <c r="I42" s="14">
        <v>4</v>
      </c>
      <c r="J42" s="14">
        <v>200</v>
      </c>
      <c r="K42" s="160">
        <f t="shared" si="35"/>
        <v>50</v>
      </c>
      <c r="L42" s="14">
        <v>8</v>
      </c>
      <c r="M42" s="14">
        <v>337</v>
      </c>
      <c r="N42" s="160">
        <f t="shared" si="36"/>
        <v>42.125</v>
      </c>
      <c r="O42" s="14">
        <v>13</v>
      </c>
      <c r="P42" s="14">
        <v>695</v>
      </c>
      <c r="Q42" s="160">
        <f t="shared" si="37"/>
        <v>53.46153846153846</v>
      </c>
      <c r="R42" s="14">
        <v>20</v>
      </c>
      <c r="S42" s="14">
        <v>1000</v>
      </c>
      <c r="T42" s="160">
        <f t="shared" si="38"/>
        <v>50</v>
      </c>
      <c r="U42" s="14"/>
      <c r="V42" s="14"/>
      <c r="W42" s="160">
        <f t="shared" si="39"/>
        <v>0</v>
      </c>
      <c r="X42" s="14"/>
      <c r="Y42" s="14"/>
      <c r="Z42" s="160">
        <f t="shared" si="40"/>
        <v>0</v>
      </c>
      <c r="AA42" s="14">
        <v>16</v>
      </c>
      <c r="AB42" s="14">
        <v>1135</v>
      </c>
      <c r="AC42" s="160">
        <f t="shared" si="41"/>
        <v>70.9375</v>
      </c>
      <c r="AD42" s="14">
        <v>8</v>
      </c>
      <c r="AE42" s="15">
        <v>680</v>
      </c>
      <c r="AF42" s="160">
        <f t="shared" si="42"/>
        <v>85</v>
      </c>
      <c r="AG42" s="14">
        <v>18</v>
      </c>
      <c r="AH42" s="14">
        <v>1260</v>
      </c>
      <c r="AI42" s="160">
        <f t="shared" si="43"/>
        <v>70</v>
      </c>
      <c r="AJ42" s="14"/>
      <c r="AK42" s="15"/>
      <c r="AL42" s="160">
        <f t="shared" si="44"/>
        <v>0</v>
      </c>
      <c r="AM42" s="14">
        <v>2</v>
      </c>
      <c r="AN42" s="15">
        <v>130</v>
      </c>
      <c r="AO42" s="160">
        <f t="shared" si="45"/>
        <v>65</v>
      </c>
      <c r="AP42" s="14"/>
      <c r="AQ42" s="15"/>
      <c r="AR42" s="160">
        <f t="shared" si="46"/>
        <v>0</v>
      </c>
      <c r="AS42" s="16">
        <f t="shared" si="47"/>
        <v>89</v>
      </c>
      <c r="AT42" s="16">
        <f t="shared" si="47"/>
        <v>5437</v>
      </c>
      <c r="AU42" s="17">
        <f t="shared" si="48"/>
        <v>61.08988764044944</v>
      </c>
      <c r="AV42" s="155"/>
      <c r="AW42" s="162">
        <f>(N42-K42)/K42*100</f>
        <v>-15.75</v>
      </c>
      <c r="AX42" s="163">
        <f>(Q42-N42)/N42*100</f>
        <v>26.911664003652131</v>
      </c>
      <c r="AY42" s="161">
        <f t="shared" ref="AY42" si="50">(T42-Q42)/Q42*100</f>
        <v>-6.4748201438848891</v>
      </c>
      <c r="AZ42" s="155"/>
      <c r="BA42" s="155"/>
      <c r="BB42" s="161"/>
      <c r="BC42" s="161">
        <f>(AF42-AC42)/AC42*100</f>
        <v>19.823788546255507</v>
      </c>
      <c r="BD42" s="164">
        <f t="shared" ref="BD42" si="51">(AI42-AF42)/AF42*100</f>
        <v>-17.647058823529413</v>
      </c>
      <c r="BE42" s="155"/>
      <c r="BF42" s="161"/>
      <c r="BG42" s="164"/>
    </row>
    <row r="43" spans="1:59" hidden="1" x14ac:dyDescent="0.25">
      <c r="A43" s="20" t="s">
        <v>56</v>
      </c>
      <c r="B43" s="20" t="s">
        <v>270</v>
      </c>
      <c r="C43" s="13">
        <v>4</v>
      </c>
      <c r="D43" s="13">
        <v>3900</v>
      </c>
      <c r="E43" s="13">
        <f t="shared" si="33"/>
        <v>975</v>
      </c>
      <c r="F43" s="14">
        <v>0</v>
      </c>
      <c r="G43" s="14">
        <v>0</v>
      </c>
      <c r="H43" s="14">
        <f t="shared" si="34"/>
        <v>0</v>
      </c>
      <c r="I43" s="14">
        <v>0</v>
      </c>
      <c r="J43" s="14">
        <v>0</v>
      </c>
      <c r="K43" s="160">
        <f t="shared" si="35"/>
        <v>0</v>
      </c>
      <c r="L43" s="14"/>
      <c r="M43" s="14"/>
      <c r="N43" s="160">
        <f t="shared" si="36"/>
        <v>0</v>
      </c>
      <c r="O43" s="14"/>
      <c r="P43" s="14"/>
      <c r="Q43" s="160">
        <f t="shared" si="37"/>
        <v>0</v>
      </c>
      <c r="R43" s="14">
        <v>0</v>
      </c>
      <c r="S43" s="14">
        <v>0</v>
      </c>
      <c r="T43" s="160">
        <f t="shared" si="38"/>
        <v>0</v>
      </c>
      <c r="U43" s="14"/>
      <c r="V43" s="14"/>
      <c r="W43" s="160">
        <f t="shared" si="39"/>
        <v>0</v>
      </c>
      <c r="X43" s="14"/>
      <c r="Y43" s="14"/>
      <c r="Z43" s="160">
        <f t="shared" si="40"/>
        <v>0</v>
      </c>
      <c r="AA43" s="14">
        <v>2</v>
      </c>
      <c r="AB43" s="14">
        <v>1600</v>
      </c>
      <c r="AC43" s="160">
        <f t="shared" si="41"/>
        <v>800</v>
      </c>
      <c r="AD43" s="14"/>
      <c r="AE43" s="15"/>
      <c r="AF43" s="160">
        <f t="shared" si="42"/>
        <v>0</v>
      </c>
      <c r="AG43" s="14">
        <v>2</v>
      </c>
      <c r="AH43" s="14">
        <v>1626</v>
      </c>
      <c r="AI43" s="160">
        <f t="shared" si="43"/>
        <v>813</v>
      </c>
      <c r="AJ43" s="14"/>
      <c r="AK43" s="15"/>
      <c r="AL43" s="160">
        <f t="shared" si="44"/>
        <v>0</v>
      </c>
      <c r="AM43" s="14"/>
      <c r="AN43" s="15"/>
      <c r="AO43" s="160">
        <f t="shared" si="45"/>
        <v>0</v>
      </c>
      <c r="AP43" s="14"/>
      <c r="AQ43" s="15"/>
      <c r="AR43" s="160">
        <f t="shared" si="46"/>
        <v>0</v>
      </c>
      <c r="AS43" s="16">
        <f t="shared" si="47"/>
        <v>4</v>
      </c>
      <c r="AT43" s="16">
        <f t="shared" si="47"/>
        <v>3226</v>
      </c>
      <c r="AU43" s="17">
        <f t="shared" si="48"/>
        <v>806.5</v>
      </c>
      <c r="AV43" s="155"/>
      <c r="AW43" s="155"/>
      <c r="AX43" s="155"/>
      <c r="AY43" s="155"/>
      <c r="AZ43" s="155"/>
      <c r="BA43" s="155"/>
      <c r="BB43" s="161"/>
      <c r="BC43" s="155"/>
      <c r="BD43" s="164"/>
      <c r="BE43" s="155"/>
      <c r="BF43" s="155"/>
      <c r="BG43" s="164"/>
    </row>
    <row r="44" spans="1:59" hidden="1" x14ac:dyDescent="0.25">
      <c r="A44" s="20" t="s">
        <v>8</v>
      </c>
      <c r="B44" s="20" t="s">
        <v>270</v>
      </c>
      <c r="C44" s="13">
        <v>10</v>
      </c>
      <c r="D44" s="13">
        <v>310</v>
      </c>
      <c r="E44" s="13">
        <f t="shared" si="33"/>
        <v>31</v>
      </c>
      <c r="F44" s="14">
        <v>4</v>
      </c>
      <c r="G44" s="14">
        <v>105</v>
      </c>
      <c r="H44" s="14">
        <f t="shared" si="34"/>
        <v>26.25</v>
      </c>
      <c r="I44" s="14">
        <v>0</v>
      </c>
      <c r="J44" s="14">
        <v>0</v>
      </c>
      <c r="K44" s="160">
        <f t="shared" si="35"/>
        <v>0</v>
      </c>
      <c r="L44" s="14"/>
      <c r="M44" s="14"/>
      <c r="N44" s="160">
        <f t="shared" si="36"/>
        <v>0</v>
      </c>
      <c r="O44" s="14"/>
      <c r="P44" s="14"/>
      <c r="Q44" s="160">
        <f t="shared" si="37"/>
        <v>0</v>
      </c>
      <c r="R44" s="14">
        <v>0</v>
      </c>
      <c r="S44" s="14">
        <v>0</v>
      </c>
      <c r="T44" s="160">
        <f t="shared" si="38"/>
        <v>0</v>
      </c>
      <c r="U44" s="14"/>
      <c r="V44" s="14"/>
      <c r="W44" s="160">
        <f t="shared" si="39"/>
        <v>0</v>
      </c>
      <c r="X44" s="14"/>
      <c r="Y44" s="14"/>
      <c r="Z44" s="160">
        <f t="shared" si="40"/>
        <v>0</v>
      </c>
      <c r="AA44" s="14"/>
      <c r="AB44" s="14"/>
      <c r="AC44" s="160">
        <f t="shared" si="41"/>
        <v>0</v>
      </c>
      <c r="AD44" s="14"/>
      <c r="AE44" s="15"/>
      <c r="AF44" s="160">
        <f t="shared" si="42"/>
        <v>0</v>
      </c>
      <c r="AG44" s="14"/>
      <c r="AH44" s="14"/>
      <c r="AI44" s="160">
        <f t="shared" si="43"/>
        <v>0</v>
      </c>
      <c r="AJ44" s="14"/>
      <c r="AK44" s="15"/>
      <c r="AL44" s="160">
        <f t="shared" si="44"/>
        <v>0</v>
      </c>
      <c r="AM44" s="14"/>
      <c r="AN44" s="15"/>
      <c r="AO44" s="160">
        <f t="shared" si="45"/>
        <v>0</v>
      </c>
      <c r="AP44" s="14">
        <v>1</v>
      </c>
      <c r="AQ44" s="15">
        <v>50</v>
      </c>
      <c r="AR44" s="160">
        <f t="shared" si="46"/>
        <v>50</v>
      </c>
      <c r="AS44" s="16">
        <f t="shared" si="47"/>
        <v>1</v>
      </c>
      <c r="AT44" s="16">
        <f t="shared" si="47"/>
        <v>50</v>
      </c>
      <c r="AU44" s="17">
        <f t="shared" si="48"/>
        <v>50</v>
      </c>
      <c r="AV44" s="155"/>
      <c r="AW44" s="155"/>
      <c r="AX44" s="155"/>
      <c r="AY44" s="155"/>
      <c r="AZ44" s="155"/>
      <c r="BA44" s="155"/>
      <c r="BB44" s="155"/>
      <c r="BC44" s="155"/>
      <c r="BD44" s="164"/>
      <c r="BE44" s="155"/>
      <c r="BF44" s="155"/>
      <c r="BG44" s="164"/>
    </row>
    <row r="45" spans="1:59" hidden="1" x14ac:dyDescent="0.25">
      <c r="A45" s="20" t="s">
        <v>57</v>
      </c>
      <c r="B45" s="20" t="s">
        <v>270</v>
      </c>
      <c r="C45" s="13">
        <v>3</v>
      </c>
      <c r="D45" s="13">
        <v>2914</v>
      </c>
      <c r="E45" s="13">
        <f t="shared" si="33"/>
        <v>971.33333333333337</v>
      </c>
      <c r="F45" s="14">
        <v>0</v>
      </c>
      <c r="G45" s="14">
        <v>0</v>
      </c>
      <c r="H45" s="14">
        <f t="shared" si="34"/>
        <v>0</v>
      </c>
      <c r="I45" s="14">
        <v>0</v>
      </c>
      <c r="J45" s="14">
        <v>0</v>
      </c>
      <c r="K45" s="160">
        <f t="shared" si="35"/>
        <v>0</v>
      </c>
      <c r="L45" s="14"/>
      <c r="M45" s="14"/>
      <c r="N45" s="160">
        <f t="shared" si="36"/>
        <v>0</v>
      </c>
      <c r="O45" s="14"/>
      <c r="P45" s="14"/>
      <c r="Q45" s="160">
        <f t="shared" si="37"/>
        <v>0</v>
      </c>
      <c r="R45" s="14">
        <v>0</v>
      </c>
      <c r="S45" s="14">
        <v>0</v>
      </c>
      <c r="T45" s="160">
        <f t="shared" si="38"/>
        <v>0</v>
      </c>
      <c r="U45" s="14"/>
      <c r="V45" s="14"/>
      <c r="W45" s="160">
        <f t="shared" si="39"/>
        <v>0</v>
      </c>
      <c r="X45" s="14"/>
      <c r="Y45" s="14"/>
      <c r="Z45" s="160">
        <f t="shared" si="40"/>
        <v>0</v>
      </c>
      <c r="AA45" s="14"/>
      <c r="AB45" s="14"/>
      <c r="AC45" s="160">
        <f t="shared" si="41"/>
        <v>0</v>
      </c>
      <c r="AD45" s="14">
        <v>1</v>
      </c>
      <c r="AE45" s="15">
        <v>1250</v>
      </c>
      <c r="AF45" s="160">
        <f t="shared" si="42"/>
        <v>1250</v>
      </c>
      <c r="AG45" s="14"/>
      <c r="AH45" s="14"/>
      <c r="AI45" s="160">
        <f t="shared" si="43"/>
        <v>0</v>
      </c>
      <c r="AJ45" s="14"/>
      <c r="AK45" s="15"/>
      <c r="AL45" s="160">
        <f t="shared" si="44"/>
        <v>0</v>
      </c>
      <c r="AM45" s="14"/>
      <c r="AN45" s="15"/>
      <c r="AO45" s="160">
        <f t="shared" si="45"/>
        <v>0</v>
      </c>
      <c r="AP45" s="14"/>
      <c r="AQ45" s="15"/>
      <c r="AR45" s="160">
        <f t="shared" si="46"/>
        <v>0</v>
      </c>
      <c r="AS45" s="16">
        <f t="shared" si="47"/>
        <v>1</v>
      </c>
      <c r="AT45" s="16">
        <f t="shared" si="47"/>
        <v>1250</v>
      </c>
      <c r="AU45" s="17">
        <f t="shared" si="48"/>
        <v>1250</v>
      </c>
      <c r="AV45" s="155"/>
      <c r="AW45" s="155"/>
      <c r="AX45" s="155"/>
      <c r="AY45" s="155"/>
      <c r="AZ45" s="155"/>
      <c r="BA45" s="155"/>
      <c r="BB45" s="155"/>
      <c r="BC45" s="161"/>
      <c r="BD45" s="164"/>
      <c r="BE45" s="155"/>
      <c r="BF45" s="155"/>
      <c r="BG45" s="164"/>
    </row>
    <row r="46" spans="1:59" hidden="1" x14ac:dyDescent="0.25">
      <c r="A46" s="20" t="s">
        <v>58</v>
      </c>
      <c r="B46" s="20" t="s">
        <v>270</v>
      </c>
      <c r="C46" s="13">
        <v>8</v>
      </c>
      <c r="D46" s="13">
        <v>3920</v>
      </c>
      <c r="E46" s="13">
        <f t="shared" si="33"/>
        <v>490</v>
      </c>
      <c r="F46" s="14">
        <v>4</v>
      </c>
      <c r="G46" s="14">
        <v>1128</v>
      </c>
      <c r="H46" s="14">
        <f t="shared" si="34"/>
        <v>282</v>
      </c>
      <c r="I46" s="14">
        <v>4</v>
      </c>
      <c r="J46" s="14">
        <v>1300</v>
      </c>
      <c r="K46" s="160">
        <f t="shared" si="35"/>
        <v>325</v>
      </c>
      <c r="L46" s="14"/>
      <c r="M46" s="14"/>
      <c r="N46" s="160">
        <f t="shared" si="36"/>
        <v>0</v>
      </c>
      <c r="O46" s="14"/>
      <c r="P46" s="14"/>
      <c r="Q46" s="160">
        <f t="shared" si="37"/>
        <v>0</v>
      </c>
      <c r="R46" s="14">
        <v>0</v>
      </c>
      <c r="S46" s="14">
        <v>0</v>
      </c>
      <c r="T46" s="160">
        <f t="shared" si="38"/>
        <v>0</v>
      </c>
      <c r="U46" s="14"/>
      <c r="V46" s="14"/>
      <c r="W46" s="160">
        <f t="shared" si="39"/>
        <v>0</v>
      </c>
      <c r="X46" s="14"/>
      <c r="Y46" s="14"/>
      <c r="Z46" s="160">
        <f t="shared" si="40"/>
        <v>0</v>
      </c>
      <c r="AA46" s="14"/>
      <c r="AB46" s="14"/>
      <c r="AC46" s="160">
        <f t="shared" si="41"/>
        <v>0</v>
      </c>
      <c r="AD46" s="14"/>
      <c r="AE46" s="15"/>
      <c r="AF46" s="160">
        <f t="shared" si="42"/>
        <v>0</v>
      </c>
      <c r="AG46" s="14"/>
      <c r="AH46" s="14"/>
      <c r="AI46" s="160">
        <f t="shared" si="43"/>
        <v>0</v>
      </c>
      <c r="AJ46" s="14">
        <v>3</v>
      </c>
      <c r="AK46" s="15">
        <v>2589</v>
      </c>
      <c r="AL46" s="160">
        <f t="shared" si="44"/>
        <v>863</v>
      </c>
      <c r="AM46" s="14"/>
      <c r="AN46" s="15"/>
      <c r="AO46" s="160">
        <f t="shared" si="45"/>
        <v>0</v>
      </c>
      <c r="AP46" s="14">
        <v>1</v>
      </c>
      <c r="AQ46" s="15">
        <v>1063</v>
      </c>
      <c r="AR46" s="160">
        <f t="shared" si="46"/>
        <v>1063</v>
      </c>
      <c r="AS46" s="16">
        <f t="shared" si="47"/>
        <v>8</v>
      </c>
      <c r="AT46" s="16">
        <f t="shared" si="47"/>
        <v>4952</v>
      </c>
      <c r="AU46" s="17">
        <f t="shared" si="48"/>
        <v>619</v>
      </c>
      <c r="AV46" s="155"/>
      <c r="AW46" s="155"/>
      <c r="AX46" s="155"/>
      <c r="AY46" s="155"/>
      <c r="AZ46" s="155"/>
      <c r="BA46" s="155"/>
      <c r="BB46" s="155"/>
      <c r="BC46" s="155"/>
      <c r="BD46" s="164"/>
      <c r="BE46" s="161"/>
      <c r="BF46" s="155"/>
      <c r="BG46" s="164"/>
    </row>
    <row r="47" spans="1:59" hidden="1" x14ac:dyDescent="0.25">
      <c r="A47" s="20" t="s">
        <v>59</v>
      </c>
      <c r="B47" s="20" t="s">
        <v>270</v>
      </c>
      <c r="C47" s="13">
        <v>10</v>
      </c>
      <c r="D47" s="13">
        <v>8284</v>
      </c>
      <c r="E47" s="13">
        <f t="shared" si="33"/>
        <v>828.4</v>
      </c>
      <c r="F47" s="14">
        <v>3</v>
      </c>
      <c r="G47" s="14">
        <v>1135</v>
      </c>
      <c r="H47" s="14">
        <f t="shared" si="34"/>
        <v>378.33333333333331</v>
      </c>
      <c r="I47" s="14">
        <v>2</v>
      </c>
      <c r="J47" s="14">
        <v>850</v>
      </c>
      <c r="K47" s="160">
        <f t="shared" si="35"/>
        <v>425</v>
      </c>
      <c r="L47" s="14">
        <v>1</v>
      </c>
      <c r="M47" s="14">
        <v>450</v>
      </c>
      <c r="N47" s="160">
        <f t="shared" si="36"/>
        <v>450</v>
      </c>
      <c r="O47" s="14">
        <v>4</v>
      </c>
      <c r="P47" s="14">
        <v>1900</v>
      </c>
      <c r="Q47" s="160">
        <f t="shared" si="37"/>
        <v>475</v>
      </c>
      <c r="R47" s="14">
        <v>0</v>
      </c>
      <c r="S47" s="14">
        <v>0</v>
      </c>
      <c r="T47" s="160">
        <f t="shared" si="38"/>
        <v>0</v>
      </c>
      <c r="U47" s="14"/>
      <c r="V47" s="14"/>
      <c r="W47" s="160">
        <f t="shared" si="39"/>
        <v>0</v>
      </c>
      <c r="X47" s="14">
        <v>2</v>
      </c>
      <c r="Y47" s="14">
        <v>1734</v>
      </c>
      <c r="Z47" s="160">
        <f t="shared" si="40"/>
        <v>867</v>
      </c>
      <c r="AA47" s="14">
        <v>3</v>
      </c>
      <c r="AB47" s="14">
        <v>2601</v>
      </c>
      <c r="AC47" s="160">
        <f t="shared" si="41"/>
        <v>867</v>
      </c>
      <c r="AD47" s="14"/>
      <c r="AE47" s="15"/>
      <c r="AF47" s="160">
        <f t="shared" si="42"/>
        <v>0</v>
      </c>
      <c r="AG47" s="14">
        <v>2</v>
      </c>
      <c r="AH47" s="14">
        <v>1734</v>
      </c>
      <c r="AI47" s="160">
        <f t="shared" si="43"/>
        <v>867</v>
      </c>
      <c r="AJ47" s="14">
        <v>1</v>
      </c>
      <c r="AK47" s="15">
        <v>813</v>
      </c>
      <c r="AL47" s="160">
        <f t="shared" si="44"/>
        <v>813</v>
      </c>
      <c r="AM47" s="14"/>
      <c r="AN47" s="15"/>
      <c r="AO47" s="160">
        <f t="shared" si="45"/>
        <v>0</v>
      </c>
      <c r="AP47" s="14"/>
      <c r="AQ47" s="15"/>
      <c r="AR47" s="160">
        <f t="shared" si="46"/>
        <v>0</v>
      </c>
      <c r="AS47" s="16">
        <f t="shared" si="47"/>
        <v>15</v>
      </c>
      <c r="AT47" s="16">
        <f t="shared" si="47"/>
        <v>10082</v>
      </c>
      <c r="AU47" s="17">
        <f t="shared" si="48"/>
        <v>672.13333333333333</v>
      </c>
      <c r="AV47" s="155"/>
      <c r="AW47" s="162">
        <f t="shared" ref="AW47" si="52">(N47-K47)/K47*100</f>
        <v>5.8823529411764701</v>
      </c>
      <c r="AX47" s="163">
        <f>(Q47-N47)/N47*100</f>
        <v>5.5555555555555554</v>
      </c>
      <c r="AY47" s="155"/>
      <c r="AZ47" s="155"/>
      <c r="BA47" s="161"/>
      <c r="BB47" s="161"/>
      <c r="BC47" s="155"/>
      <c r="BD47" s="164"/>
      <c r="BE47" s="161">
        <f t="shared" ref="BE47" si="53">(AL47-AI47)/AI47*100</f>
        <v>-6.2283737024221448</v>
      </c>
      <c r="BF47" s="155"/>
      <c r="BG47" s="164"/>
    </row>
    <row r="48" spans="1:59" hidden="1" x14ac:dyDescent="0.25">
      <c r="A48" s="20" t="s">
        <v>60</v>
      </c>
      <c r="B48" s="20" t="s">
        <v>270</v>
      </c>
      <c r="C48" s="13">
        <v>1</v>
      </c>
      <c r="D48" s="13">
        <v>1200</v>
      </c>
      <c r="E48" s="13">
        <f t="shared" si="33"/>
        <v>1200</v>
      </c>
      <c r="F48" s="14">
        <v>1</v>
      </c>
      <c r="G48" s="14">
        <v>1200</v>
      </c>
      <c r="H48" s="14">
        <f t="shared" si="34"/>
        <v>1200</v>
      </c>
      <c r="I48" s="14">
        <v>0</v>
      </c>
      <c r="J48" s="14">
        <v>0</v>
      </c>
      <c r="K48" s="160">
        <f>IF(J48,J48/I48,0)</f>
        <v>0</v>
      </c>
      <c r="L48" s="14">
        <v>1</v>
      </c>
      <c r="M48" s="14">
        <v>1090</v>
      </c>
      <c r="N48" s="160">
        <f>IF(M48,M48/L48,0)</f>
        <v>1090</v>
      </c>
      <c r="O48" s="14"/>
      <c r="P48" s="14"/>
      <c r="Q48" s="160">
        <f>IF(P48,P48/O48,0)</f>
        <v>0</v>
      </c>
      <c r="R48" s="14">
        <v>0</v>
      </c>
      <c r="S48" s="14">
        <v>0</v>
      </c>
      <c r="T48" s="160">
        <f>IF(S48,S48/R48,0)</f>
        <v>0</v>
      </c>
      <c r="U48" s="14"/>
      <c r="V48" s="14"/>
      <c r="W48" s="160">
        <f>IF(V48,V48/U48,0)</f>
        <v>0</v>
      </c>
      <c r="X48" s="14"/>
      <c r="Y48" s="14"/>
      <c r="Z48" s="160">
        <f>IF(Y48,Y48/X48,0)</f>
        <v>0</v>
      </c>
      <c r="AA48" s="14"/>
      <c r="AB48" s="14"/>
      <c r="AC48" s="160">
        <f>IF(AB48,AB48/AA48,0)</f>
        <v>0</v>
      </c>
      <c r="AD48" s="14"/>
      <c r="AE48" s="15"/>
      <c r="AF48" s="160">
        <f t="shared" si="42"/>
        <v>0</v>
      </c>
      <c r="AG48" s="14"/>
      <c r="AH48" s="14"/>
      <c r="AI48" s="160">
        <f>IF(AH48,AH48/AG48,0)</f>
        <v>0</v>
      </c>
      <c r="AJ48" s="14"/>
      <c r="AK48" s="15"/>
      <c r="AL48" s="160">
        <f t="shared" si="44"/>
        <v>0</v>
      </c>
      <c r="AM48" s="14"/>
      <c r="AN48" s="15"/>
      <c r="AO48" s="160">
        <f t="shared" si="45"/>
        <v>0</v>
      </c>
      <c r="AP48" s="14"/>
      <c r="AQ48" s="15"/>
      <c r="AR48" s="160">
        <f t="shared" si="46"/>
        <v>0</v>
      </c>
      <c r="AS48" s="16">
        <f t="shared" si="47"/>
        <v>1</v>
      </c>
      <c r="AT48" s="16">
        <f t="shared" si="47"/>
        <v>1090</v>
      </c>
      <c r="AU48" s="17">
        <f t="shared" si="48"/>
        <v>1090</v>
      </c>
      <c r="AV48" s="155"/>
      <c r="AW48" s="162"/>
      <c r="AX48" s="155"/>
      <c r="AY48" s="155"/>
      <c r="AZ48" s="155"/>
      <c r="BA48" s="155"/>
      <c r="BB48" s="155"/>
      <c r="BC48" s="155"/>
      <c r="BD48" s="164"/>
      <c r="BE48" s="155"/>
      <c r="BF48" s="155"/>
      <c r="BG48" s="164"/>
    </row>
    <row r="49" spans="1:60" x14ac:dyDescent="0.25">
      <c r="A49" s="20" t="s">
        <v>61</v>
      </c>
      <c r="B49" s="20" t="s">
        <v>270</v>
      </c>
      <c r="C49" s="13">
        <v>7</v>
      </c>
      <c r="D49" s="13">
        <v>4290</v>
      </c>
      <c r="E49" s="13">
        <f t="shared" si="33"/>
        <v>612.85714285714289</v>
      </c>
      <c r="F49" s="14">
        <v>3</v>
      </c>
      <c r="G49" s="14">
        <v>1650</v>
      </c>
      <c r="H49" s="14">
        <f t="shared" si="34"/>
        <v>550</v>
      </c>
      <c r="I49" s="14">
        <v>0</v>
      </c>
      <c r="J49" s="14">
        <v>0</v>
      </c>
      <c r="K49" s="160">
        <f>IF(J49,J49/I49,0)</f>
        <v>0</v>
      </c>
      <c r="L49" s="14"/>
      <c r="M49" s="14"/>
      <c r="N49" s="160">
        <f>IF(M49,M49/L49,0)</f>
        <v>0</v>
      </c>
      <c r="O49" s="14"/>
      <c r="P49" s="14"/>
      <c r="Q49" s="160">
        <f>IF(P49,P49/O49,0)</f>
        <v>0</v>
      </c>
      <c r="R49" s="14">
        <v>0</v>
      </c>
      <c r="S49" s="14">
        <v>0</v>
      </c>
      <c r="T49" s="160">
        <f>IF(S49,S49/R49,0)</f>
        <v>0</v>
      </c>
      <c r="U49" s="14"/>
      <c r="V49" s="14"/>
      <c r="W49" s="160">
        <f>IF(V49,V49/U49,0)</f>
        <v>0</v>
      </c>
      <c r="X49" s="14"/>
      <c r="Y49" s="14"/>
      <c r="Z49" s="160">
        <f>IF(Y49,Y49/X49,0)</f>
        <v>0</v>
      </c>
      <c r="AA49" s="14">
        <v>1</v>
      </c>
      <c r="AB49" s="14">
        <v>475</v>
      </c>
      <c r="AC49" s="160">
        <f>IF(AB49,AB49/AA49,0)</f>
        <v>475</v>
      </c>
      <c r="AD49" s="14"/>
      <c r="AE49" s="15"/>
      <c r="AF49" s="160">
        <f t="shared" si="42"/>
        <v>0</v>
      </c>
      <c r="AG49" s="14">
        <v>2</v>
      </c>
      <c r="AH49" s="14">
        <v>1038</v>
      </c>
      <c r="AI49" s="160">
        <f>IF(AH49,AH49/AG49,0)</f>
        <v>519</v>
      </c>
      <c r="AJ49" s="14"/>
      <c r="AK49" s="15"/>
      <c r="AL49" s="160">
        <f t="shared" si="44"/>
        <v>0</v>
      </c>
      <c r="AM49" s="14">
        <v>2</v>
      </c>
      <c r="AN49" s="15">
        <v>1320</v>
      </c>
      <c r="AO49" s="160">
        <f t="shared" si="45"/>
        <v>660</v>
      </c>
      <c r="AP49" s="14">
        <v>7</v>
      </c>
      <c r="AQ49" s="15">
        <v>4950</v>
      </c>
      <c r="AR49" s="160">
        <f t="shared" si="46"/>
        <v>707.14285714285711</v>
      </c>
      <c r="AS49" s="16">
        <f t="shared" si="47"/>
        <v>12</v>
      </c>
      <c r="AT49" s="16">
        <f t="shared" si="47"/>
        <v>7783</v>
      </c>
      <c r="AU49" s="17">
        <f t="shared" si="48"/>
        <v>648.58333333333337</v>
      </c>
      <c r="AV49" s="155"/>
      <c r="AW49" s="155"/>
      <c r="AX49" s="155"/>
      <c r="AY49" s="155"/>
      <c r="AZ49" s="155"/>
      <c r="BA49" s="155"/>
      <c r="BB49" s="161"/>
      <c r="BC49" s="155"/>
      <c r="BD49" s="164"/>
      <c r="BE49" s="155"/>
      <c r="BF49" s="161"/>
      <c r="BG49" s="164">
        <f>(AR49-AO49)/AO49*100</f>
        <v>7.1428571428571379</v>
      </c>
      <c r="BH49" s="154" t="str">
        <f>A49</f>
        <v>Cape Town</v>
      </c>
    </row>
    <row r="50" spans="1:60" hidden="1" x14ac:dyDescent="0.25">
      <c r="A50" s="20" t="s">
        <v>62</v>
      </c>
      <c r="B50" s="20" t="s">
        <v>270</v>
      </c>
      <c r="C50" s="13">
        <v>3</v>
      </c>
      <c r="D50" s="13">
        <v>1950</v>
      </c>
      <c r="E50" s="13">
        <f t="shared" si="33"/>
        <v>650</v>
      </c>
      <c r="F50" s="14">
        <v>0</v>
      </c>
      <c r="G50" s="14">
        <v>0</v>
      </c>
      <c r="H50" s="14">
        <f t="shared" si="34"/>
        <v>0</v>
      </c>
      <c r="I50" s="14">
        <v>0</v>
      </c>
      <c r="J50" s="14">
        <v>0</v>
      </c>
      <c r="K50" s="160">
        <f t="shared" si="35"/>
        <v>0</v>
      </c>
      <c r="L50" s="14"/>
      <c r="M50" s="14"/>
      <c r="N50" s="160">
        <f t="shared" si="36"/>
        <v>0</v>
      </c>
      <c r="O50" s="14">
        <v>1</v>
      </c>
      <c r="P50" s="14">
        <v>325</v>
      </c>
      <c r="Q50" s="160">
        <f t="shared" si="37"/>
        <v>325</v>
      </c>
      <c r="R50" s="14">
        <v>0</v>
      </c>
      <c r="S50" s="14">
        <v>0</v>
      </c>
      <c r="T50" s="160">
        <f t="shared" si="38"/>
        <v>0</v>
      </c>
      <c r="U50" s="14"/>
      <c r="V50" s="14"/>
      <c r="W50" s="160">
        <f t="shared" ref="W50:W54" si="54">IF(V50,V50/U50,0)</f>
        <v>0</v>
      </c>
      <c r="X50" s="14"/>
      <c r="Y50" s="14"/>
      <c r="Z50" s="160">
        <f t="shared" ref="Z50:Z54" si="55">IF(Y50,Y50/X50,0)</f>
        <v>0</v>
      </c>
      <c r="AA50" s="14"/>
      <c r="AB50" s="14"/>
      <c r="AC50" s="160">
        <f t="shared" ref="AC50:AC54" si="56">IF(AB50,AB50/AA50,0)</f>
        <v>0</v>
      </c>
      <c r="AD50" s="14"/>
      <c r="AE50" s="15"/>
      <c r="AF50" s="160">
        <f t="shared" si="42"/>
        <v>0</v>
      </c>
      <c r="AG50" s="14"/>
      <c r="AH50" s="14"/>
      <c r="AI50" s="160">
        <f t="shared" ref="AI50:AI54" si="57">IF(AH50,AH50/AG50,0)</f>
        <v>0</v>
      </c>
      <c r="AJ50" s="14"/>
      <c r="AK50" s="15"/>
      <c r="AL50" s="160">
        <f t="shared" si="44"/>
        <v>0</v>
      </c>
      <c r="AM50" s="14"/>
      <c r="AN50" s="15"/>
      <c r="AO50" s="160">
        <f t="shared" si="45"/>
        <v>0</v>
      </c>
      <c r="AP50" s="14"/>
      <c r="AQ50" s="15"/>
      <c r="AR50" s="160">
        <f t="shared" si="46"/>
        <v>0</v>
      </c>
      <c r="AS50" s="16">
        <f t="shared" si="47"/>
        <v>1</v>
      </c>
      <c r="AT50" s="16">
        <f t="shared" si="47"/>
        <v>325</v>
      </c>
      <c r="AU50" s="17">
        <f t="shared" si="48"/>
        <v>325</v>
      </c>
      <c r="AV50" s="155"/>
      <c r="AW50" s="155"/>
      <c r="AX50" s="163"/>
      <c r="AY50" s="155"/>
      <c r="AZ50" s="155"/>
      <c r="BA50" s="155"/>
      <c r="BB50" s="155"/>
      <c r="BC50" s="155"/>
      <c r="BD50" s="164"/>
      <c r="BE50" s="155"/>
      <c r="BF50" s="155"/>
      <c r="BG50" s="164"/>
    </row>
    <row r="51" spans="1:60" hidden="1" x14ac:dyDescent="0.25">
      <c r="A51" s="20" t="s">
        <v>63</v>
      </c>
      <c r="B51" s="20" t="s">
        <v>270</v>
      </c>
      <c r="C51" s="13">
        <v>4</v>
      </c>
      <c r="D51" s="13">
        <v>4875</v>
      </c>
      <c r="E51" s="13">
        <f t="shared" si="33"/>
        <v>1218.75</v>
      </c>
      <c r="F51" s="14">
        <v>3</v>
      </c>
      <c r="G51" s="14">
        <v>3675</v>
      </c>
      <c r="H51" s="14">
        <f t="shared" si="34"/>
        <v>1225</v>
      </c>
      <c r="I51" s="14">
        <v>1</v>
      </c>
      <c r="J51" s="14">
        <v>1175</v>
      </c>
      <c r="K51" s="160">
        <f t="shared" si="35"/>
        <v>1175</v>
      </c>
      <c r="L51" s="14">
        <v>2</v>
      </c>
      <c r="M51" s="14">
        <v>1700</v>
      </c>
      <c r="N51" s="160">
        <f t="shared" si="36"/>
        <v>850</v>
      </c>
      <c r="O51" s="14"/>
      <c r="P51" s="14"/>
      <c r="Q51" s="160">
        <f t="shared" si="37"/>
        <v>0</v>
      </c>
      <c r="R51" s="14">
        <v>0</v>
      </c>
      <c r="S51" s="14">
        <v>0</v>
      </c>
      <c r="T51" s="160">
        <f t="shared" si="38"/>
        <v>0</v>
      </c>
      <c r="U51" s="14">
        <v>1</v>
      </c>
      <c r="V51" s="14">
        <v>1550</v>
      </c>
      <c r="W51" s="160">
        <f t="shared" si="54"/>
        <v>1550</v>
      </c>
      <c r="X51" s="14"/>
      <c r="Y51" s="14"/>
      <c r="Z51" s="160">
        <f t="shared" si="55"/>
        <v>0</v>
      </c>
      <c r="AA51" s="14">
        <v>1</v>
      </c>
      <c r="AB51" s="14">
        <v>1500</v>
      </c>
      <c r="AC51" s="160">
        <f t="shared" si="56"/>
        <v>1500</v>
      </c>
      <c r="AD51" s="14"/>
      <c r="AE51" s="15"/>
      <c r="AF51" s="160">
        <f t="shared" si="42"/>
        <v>0</v>
      </c>
      <c r="AG51" s="14"/>
      <c r="AH51" s="14"/>
      <c r="AI51" s="160">
        <f t="shared" si="57"/>
        <v>0</v>
      </c>
      <c r="AJ51" s="14"/>
      <c r="AK51" s="15"/>
      <c r="AL51" s="160">
        <f t="shared" si="44"/>
        <v>0</v>
      </c>
      <c r="AM51" s="14"/>
      <c r="AN51" s="15"/>
      <c r="AO51" s="160">
        <f t="shared" si="45"/>
        <v>0</v>
      </c>
      <c r="AP51" s="14"/>
      <c r="AQ51" s="15"/>
      <c r="AR51" s="160">
        <f t="shared" si="46"/>
        <v>0</v>
      </c>
      <c r="AS51" s="16">
        <f t="shared" si="47"/>
        <v>5</v>
      </c>
      <c r="AT51" s="16">
        <f t="shared" si="47"/>
        <v>5925</v>
      </c>
      <c r="AU51" s="17">
        <f t="shared" si="48"/>
        <v>1185</v>
      </c>
      <c r="AV51" s="155"/>
      <c r="AW51" s="162">
        <f t="shared" ref="AW51" si="58">(N51-K51)/K51*100</f>
        <v>-27.659574468085108</v>
      </c>
      <c r="AX51" s="155"/>
      <c r="AY51" s="155"/>
      <c r="AZ51" s="161"/>
      <c r="BA51" s="155"/>
      <c r="BB51" s="161"/>
      <c r="BC51" s="155"/>
      <c r="BD51" s="164"/>
      <c r="BE51" s="155"/>
      <c r="BF51" s="155"/>
      <c r="BG51" s="164"/>
    </row>
    <row r="52" spans="1:60" hidden="1" x14ac:dyDescent="0.25">
      <c r="A52" s="20" t="s">
        <v>64</v>
      </c>
      <c r="B52" s="20" t="s">
        <v>270</v>
      </c>
      <c r="C52" s="13">
        <v>0</v>
      </c>
      <c r="D52" s="13">
        <v>0</v>
      </c>
      <c r="E52" s="13">
        <f t="shared" si="33"/>
        <v>0</v>
      </c>
      <c r="F52" s="14">
        <v>0</v>
      </c>
      <c r="G52" s="14">
        <v>0</v>
      </c>
      <c r="H52" s="14">
        <f t="shared" si="34"/>
        <v>0</v>
      </c>
      <c r="I52" s="14">
        <v>0</v>
      </c>
      <c r="J52" s="14">
        <v>0</v>
      </c>
      <c r="K52" s="160">
        <f t="shared" si="35"/>
        <v>0</v>
      </c>
      <c r="L52" s="14">
        <v>3</v>
      </c>
      <c r="M52" s="14">
        <v>900</v>
      </c>
      <c r="N52" s="160">
        <f t="shared" si="36"/>
        <v>300</v>
      </c>
      <c r="O52" s="14"/>
      <c r="P52" s="14"/>
      <c r="Q52" s="160">
        <f t="shared" si="37"/>
        <v>0</v>
      </c>
      <c r="R52" s="14">
        <v>0</v>
      </c>
      <c r="S52" s="14">
        <v>0</v>
      </c>
      <c r="T52" s="160">
        <f t="shared" si="38"/>
        <v>0</v>
      </c>
      <c r="U52" s="14">
        <v>4</v>
      </c>
      <c r="V52" s="14">
        <v>1200</v>
      </c>
      <c r="W52" s="160">
        <f t="shared" si="54"/>
        <v>300</v>
      </c>
      <c r="X52" s="14">
        <v>3</v>
      </c>
      <c r="Y52" s="14">
        <v>900</v>
      </c>
      <c r="Z52" s="160">
        <f t="shared" si="55"/>
        <v>300</v>
      </c>
      <c r="AA52" s="14"/>
      <c r="AB52" s="14"/>
      <c r="AC52" s="160">
        <f t="shared" si="56"/>
        <v>0</v>
      </c>
      <c r="AD52" s="14">
        <v>12</v>
      </c>
      <c r="AE52" s="15">
        <v>2700</v>
      </c>
      <c r="AF52" s="160">
        <f t="shared" si="42"/>
        <v>225</v>
      </c>
      <c r="AG52" s="14"/>
      <c r="AH52" s="14"/>
      <c r="AI52" s="160">
        <f t="shared" si="57"/>
        <v>0</v>
      </c>
      <c r="AJ52" s="14">
        <v>10</v>
      </c>
      <c r="AK52" s="15">
        <v>2750</v>
      </c>
      <c r="AL52" s="160">
        <f t="shared" si="44"/>
        <v>275</v>
      </c>
      <c r="AM52" s="14"/>
      <c r="AN52" s="15"/>
      <c r="AO52" s="160">
        <f t="shared" si="45"/>
        <v>0</v>
      </c>
      <c r="AP52" s="14"/>
      <c r="AQ52" s="15"/>
      <c r="AR52" s="160">
        <f t="shared" si="46"/>
        <v>0</v>
      </c>
      <c r="AS52" s="16">
        <f t="shared" si="47"/>
        <v>32</v>
      </c>
      <c r="AT52" s="16">
        <f t="shared" si="47"/>
        <v>8450</v>
      </c>
      <c r="AU52" s="17">
        <f t="shared" si="48"/>
        <v>264.0625</v>
      </c>
      <c r="AV52" s="155"/>
      <c r="AW52" s="162"/>
      <c r="AX52" s="155"/>
      <c r="AY52" s="155"/>
      <c r="AZ52" s="161"/>
      <c r="BA52" s="161"/>
      <c r="BB52" s="155"/>
      <c r="BC52" s="161"/>
      <c r="BD52" s="164"/>
      <c r="BE52" s="161"/>
      <c r="BF52" s="155"/>
      <c r="BG52" s="164"/>
    </row>
    <row r="53" spans="1:60" hidden="1" x14ac:dyDescent="0.25">
      <c r="A53" s="20" t="s">
        <v>65</v>
      </c>
      <c r="B53" s="20" t="s">
        <v>270</v>
      </c>
      <c r="C53" s="13">
        <v>0</v>
      </c>
      <c r="D53" s="13">
        <v>0</v>
      </c>
      <c r="E53" s="13">
        <f t="shared" si="33"/>
        <v>0</v>
      </c>
      <c r="F53" s="14">
        <v>0</v>
      </c>
      <c r="G53" s="14">
        <v>0</v>
      </c>
      <c r="H53" s="14">
        <f t="shared" si="34"/>
        <v>0</v>
      </c>
      <c r="I53" s="14">
        <v>0</v>
      </c>
      <c r="J53" s="14">
        <v>0</v>
      </c>
      <c r="K53" s="160">
        <f t="shared" si="35"/>
        <v>0</v>
      </c>
      <c r="L53" s="14">
        <v>1</v>
      </c>
      <c r="M53" s="14">
        <v>160</v>
      </c>
      <c r="N53" s="160">
        <f t="shared" si="36"/>
        <v>160</v>
      </c>
      <c r="O53" s="14"/>
      <c r="P53" s="14"/>
      <c r="Q53" s="160">
        <f t="shared" si="37"/>
        <v>0</v>
      </c>
      <c r="R53" s="14">
        <v>0</v>
      </c>
      <c r="S53" s="14">
        <v>0</v>
      </c>
      <c r="T53" s="160">
        <f t="shared" si="38"/>
        <v>0</v>
      </c>
      <c r="U53" s="14"/>
      <c r="V53" s="14"/>
      <c r="W53" s="160">
        <f t="shared" si="54"/>
        <v>0</v>
      </c>
      <c r="X53" s="14"/>
      <c r="Y53" s="14"/>
      <c r="Z53" s="160">
        <f t="shared" si="55"/>
        <v>0</v>
      </c>
      <c r="AA53" s="14"/>
      <c r="AB53" s="14"/>
      <c r="AC53" s="160">
        <f t="shared" si="56"/>
        <v>0</v>
      </c>
      <c r="AD53" s="14">
        <v>1</v>
      </c>
      <c r="AE53" s="15">
        <v>40</v>
      </c>
      <c r="AF53" s="160">
        <f t="shared" si="42"/>
        <v>40</v>
      </c>
      <c r="AG53" s="14"/>
      <c r="AH53" s="14"/>
      <c r="AI53" s="160">
        <f t="shared" si="57"/>
        <v>0</v>
      </c>
      <c r="AJ53" s="14"/>
      <c r="AK53" s="15"/>
      <c r="AL53" s="160">
        <f t="shared" si="44"/>
        <v>0</v>
      </c>
      <c r="AM53" s="14"/>
      <c r="AN53" s="15"/>
      <c r="AO53" s="160">
        <f t="shared" si="45"/>
        <v>0</v>
      </c>
      <c r="AP53" s="14">
        <v>1</v>
      </c>
      <c r="AQ53" s="15">
        <v>400</v>
      </c>
      <c r="AR53" s="160">
        <f t="shared" si="46"/>
        <v>400</v>
      </c>
      <c r="AS53" s="16">
        <f t="shared" si="47"/>
        <v>3</v>
      </c>
      <c r="AT53" s="16">
        <f t="shared" si="47"/>
        <v>600</v>
      </c>
      <c r="AU53" s="17">
        <f t="shared" si="48"/>
        <v>200</v>
      </c>
      <c r="AV53" s="155"/>
      <c r="AW53" s="162"/>
      <c r="AX53" s="155"/>
      <c r="AY53" s="155"/>
      <c r="AZ53" s="155"/>
      <c r="BA53" s="155"/>
      <c r="BB53" s="155"/>
      <c r="BC53" s="161"/>
      <c r="BD53" s="164"/>
      <c r="BE53" s="155"/>
      <c r="BF53" s="155"/>
      <c r="BG53" s="164"/>
    </row>
    <row r="54" spans="1:60" hidden="1" x14ac:dyDescent="0.25">
      <c r="A54" s="20" t="s">
        <v>66</v>
      </c>
      <c r="B54" s="20" t="s">
        <v>270</v>
      </c>
      <c r="C54" s="13">
        <v>0</v>
      </c>
      <c r="D54" s="13">
        <v>0</v>
      </c>
      <c r="E54" s="13">
        <f t="shared" si="33"/>
        <v>0</v>
      </c>
      <c r="F54" s="14">
        <v>0</v>
      </c>
      <c r="G54" s="14">
        <v>0</v>
      </c>
      <c r="H54" s="14">
        <f t="shared" si="34"/>
        <v>0</v>
      </c>
      <c r="I54" s="14">
        <v>0</v>
      </c>
      <c r="J54" s="14">
        <v>0</v>
      </c>
      <c r="K54" s="160">
        <f t="shared" si="35"/>
        <v>0</v>
      </c>
      <c r="L54" s="14"/>
      <c r="M54" s="14"/>
      <c r="N54" s="160">
        <f t="shared" si="36"/>
        <v>0</v>
      </c>
      <c r="O54" s="14"/>
      <c r="P54" s="14"/>
      <c r="Q54" s="160">
        <f t="shared" si="37"/>
        <v>0</v>
      </c>
      <c r="R54" s="14">
        <v>0</v>
      </c>
      <c r="S54" s="14">
        <v>0</v>
      </c>
      <c r="T54" s="160">
        <f t="shared" si="38"/>
        <v>0</v>
      </c>
      <c r="U54" s="14"/>
      <c r="V54" s="14"/>
      <c r="W54" s="160">
        <f t="shared" si="54"/>
        <v>0</v>
      </c>
      <c r="X54" s="14"/>
      <c r="Y54" s="14"/>
      <c r="Z54" s="160">
        <f t="shared" si="55"/>
        <v>0</v>
      </c>
      <c r="AA54" s="14"/>
      <c r="AB54" s="14"/>
      <c r="AC54" s="160">
        <f t="shared" si="56"/>
        <v>0</v>
      </c>
      <c r="AD54" s="14"/>
      <c r="AE54" s="15"/>
      <c r="AF54" s="160">
        <f t="shared" si="42"/>
        <v>0</v>
      </c>
      <c r="AG54" s="14"/>
      <c r="AH54" s="14"/>
      <c r="AI54" s="160">
        <f t="shared" si="57"/>
        <v>0</v>
      </c>
      <c r="AJ54" s="14"/>
      <c r="AK54" s="15"/>
      <c r="AL54" s="160">
        <f t="shared" si="44"/>
        <v>0</v>
      </c>
      <c r="AM54" s="14"/>
      <c r="AN54" s="15"/>
      <c r="AO54" s="160">
        <f t="shared" si="45"/>
        <v>0</v>
      </c>
      <c r="AP54" s="14"/>
      <c r="AQ54" s="15"/>
      <c r="AR54" s="160">
        <f t="shared" si="46"/>
        <v>0</v>
      </c>
      <c r="AS54" s="16">
        <f t="shared" si="47"/>
        <v>0</v>
      </c>
      <c r="AT54" s="16">
        <f t="shared" si="47"/>
        <v>0</v>
      </c>
      <c r="AU54" s="17">
        <f t="shared" si="48"/>
        <v>0</v>
      </c>
      <c r="AV54" s="155"/>
      <c r="AW54" s="155"/>
      <c r="AX54" s="155"/>
      <c r="AY54" s="155"/>
      <c r="AZ54" s="155"/>
      <c r="BA54" s="155"/>
      <c r="BB54" s="155"/>
      <c r="BC54" s="155"/>
      <c r="BD54" s="164"/>
      <c r="BE54" s="155"/>
      <c r="BF54" s="155"/>
      <c r="BG54" s="164"/>
    </row>
    <row r="55" spans="1:60" hidden="1" x14ac:dyDescent="0.25">
      <c r="A55" s="20" t="s">
        <v>67</v>
      </c>
      <c r="B55" s="20" t="s">
        <v>270</v>
      </c>
      <c r="C55" s="13">
        <v>2</v>
      </c>
      <c r="D55" s="13">
        <v>3610</v>
      </c>
      <c r="E55" s="13">
        <f t="shared" si="33"/>
        <v>1805</v>
      </c>
      <c r="F55" s="14">
        <v>0</v>
      </c>
      <c r="G55" s="14">
        <v>0</v>
      </c>
      <c r="H55" s="14">
        <f t="shared" si="34"/>
        <v>0</v>
      </c>
      <c r="I55" s="14">
        <v>0</v>
      </c>
      <c r="J55" s="14">
        <v>0</v>
      </c>
      <c r="K55" s="160">
        <f>IF(J55,J55/I55,0)</f>
        <v>0</v>
      </c>
      <c r="L55" s="14"/>
      <c r="M55" s="14"/>
      <c r="N55" s="160">
        <f>IF(M55,M55/L55,0)</f>
        <v>0</v>
      </c>
      <c r="O55" s="14"/>
      <c r="P55" s="14"/>
      <c r="Q55" s="160">
        <f>IF(P55,P55/O55,0)</f>
        <v>0</v>
      </c>
      <c r="R55" s="14">
        <v>0</v>
      </c>
      <c r="S55" s="14">
        <v>0</v>
      </c>
      <c r="T55" s="160">
        <f>IF(S55,S55/R55,0)</f>
        <v>0</v>
      </c>
      <c r="U55" s="14"/>
      <c r="V55" s="14"/>
      <c r="W55" s="160">
        <f>IF(V55,V55/U55,0)</f>
        <v>0</v>
      </c>
      <c r="X55" s="14">
        <v>1</v>
      </c>
      <c r="Y55" s="14">
        <v>1050</v>
      </c>
      <c r="Z55" s="160">
        <f>IF(Y55,Y55/X55,0)</f>
        <v>1050</v>
      </c>
      <c r="AA55" s="14"/>
      <c r="AB55" s="14"/>
      <c r="AC55" s="160">
        <f>IF(AB55,AB55/AA55,0)</f>
        <v>0</v>
      </c>
      <c r="AD55" s="14"/>
      <c r="AE55" s="15"/>
      <c r="AF55" s="160">
        <f t="shared" si="42"/>
        <v>0</v>
      </c>
      <c r="AG55" s="14"/>
      <c r="AH55" s="14"/>
      <c r="AI55" s="160">
        <f>IF(AH55,AH55/AG55,0)</f>
        <v>0</v>
      </c>
      <c r="AJ55" s="14"/>
      <c r="AK55" s="15"/>
      <c r="AL55" s="160">
        <f t="shared" si="44"/>
        <v>0</v>
      </c>
      <c r="AM55" s="14"/>
      <c r="AN55" s="15"/>
      <c r="AO55" s="160">
        <f t="shared" si="45"/>
        <v>0</v>
      </c>
      <c r="AP55" s="14"/>
      <c r="AQ55" s="15"/>
      <c r="AR55" s="160">
        <f t="shared" si="46"/>
        <v>0</v>
      </c>
      <c r="AS55" s="16">
        <f t="shared" si="47"/>
        <v>1</v>
      </c>
      <c r="AT55" s="16">
        <f t="shared" si="47"/>
        <v>1050</v>
      </c>
      <c r="AU55" s="17">
        <f t="shared" si="48"/>
        <v>1050</v>
      </c>
      <c r="AV55" s="155"/>
      <c r="AW55" s="155"/>
      <c r="AX55" s="155"/>
      <c r="AY55" s="155"/>
      <c r="AZ55" s="155"/>
      <c r="BA55" s="161"/>
      <c r="BB55" s="155"/>
      <c r="BC55" s="155"/>
      <c r="BD55" s="164"/>
      <c r="BE55" s="155"/>
      <c r="BF55" s="155"/>
      <c r="BG55" s="164"/>
    </row>
    <row r="56" spans="1:60" x14ac:dyDescent="0.25">
      <c r="A56" s="20" t="s">
        <v>68</v>
      </c>
      <c r="B56" s="20" t="s">
        <v>270</v>
      </c>
      <c r="C56" s="13">
        <v>142</v>
      </c>
      <c r="D56" s="13">
        <v>69867</v>
      </c>
      <c r="E56" s="13">
        <f t="shared" si="33"/>
        <v>492.02112676056339</v>
      </c>
      <c r="F56" s="14">
        <v>28</v>
      </c>
      <c r="G56" s="14">
        <v>11265</v>
      </c>
      <c r="H56" s="14">
        <f t="shared" si="34"/>
        <v>402.32142857142856</v>
      </c>
      <c r="I56" s="14">
        <v>3</v>
      </c>
      <c r="J56" s="14">
        <v>1350</v>
      </c>
      <c r="K56" s="160">
        <f t="shared" si="35"/>
        <v>450</v>
      </c>
      <c r="L56" s="14">
        <v>2</v>
      </c>
      <c r="M56" s="14">
        <v>900</v>
      </c>
      <c r="N56" s="160">
        <f t="shared" si="36"/>
        <v>450</v>
      </c>
      <c r="O56" s="14">
        <v>10</v>
      </c>
      <c r="P56" s="14">
        <v>4241</v>
      </c>
      <c r="Q56" s="160">
        <f t="shared" si="37"/>
        <v>424.1</v>
      </c>
      <c r="R56" s="14">
        <v>5</v>
      </c>
      <c r="S56" s="14">
        <v>1965</v>
      </c>
      <c r="T56" s="160">
        <f t="shared" si="38"/>
        <v>393</v>
      </c>
      <c r="U56" s="14">
        <v>4</v>
      </c>
      <c r="V56" s="14">
        <f>1214+450</f>
        <v>1664</v>
      </c>
      <c r="W56" s="160">
        <f t="shared" ref="W56:W58" si="59">IF(V56,V56/U56,0)</f>
        <v>416</v>
      </c>
      <c r="X56" s="14">
        <v>14</v>
      </c>
      <c r="Y56" s="14">
        <v>5757</v>
      </c>
      <c r="Z56" s="160">
        <f t="shared" ref="Z56:Z58" si="60">IF(Y56,Y56/X56,0)</f>
        <v>411.21428571428572</v>
      </c>
      <c r="AA56" s="14">
        <v>6</v>
      </c>
      <c r="AB56" s="14">
        <v>2475</v>
      </c>
      <c r="AC56" s="160">
        <f t="shared" ref="AC56:AC58" si="61">IF(AB56,AB56/AA56,0)</f>
        <v>412.5</v>
      </c>
      <c r="AD56" s="14">
        <v>3</v>
      </c>
      <c r="AE56" s="15">
        <v>1389</v>
      </c>
      <c r="AF56" s="160">
        <f t="shared" si="42"/>
        <v>463</v>
      </c>
      <c r="AG56" s="14">
        <v>1</v>
      </c>
      <c r="AH56" s="14">
        <v>463</v>
      </c>
      <c r="AI56" s="160">
        <f t="shared" ref="AI56:AI58" si="62">IF(AH56,AH56/AG56,0)</f>
        <v>463</v>
      </c>
      <c r="AJ56" s="14">
        <v>16</v>
      </c>
      <c r="AK56" s="15">
        <f>7786+1062</f>
        <v>8848</v>
      </c>
      <c r="AL56" s="160">
        <f t="shared" si="44"/>
        <v>553</v>
      </c>
      <c r="AM56" s="14">
        <v>23</v>
      </c>
      <c r="AN56" s="15">
        <v>11224</v>
      </c>
      <c r="AO56" s="160">
        <f t="shared" si="45"/>
        <v>488</v>
      </c>
      <c r="AP56" s="14">
        <v>5</v>
      </c>
      <c r="AQ56" s="15">
        <f>1701+575</f>
        <v>2276</v>
      </c>
      <c r="AR56" s="160">
        <f t="shared" si="46"/>
        <v>455.2</v>
      </c>
      <c r="AS56" s="16">
        <f t="shared" si="47"/>
        <v>92</v>
      </c>
      <c r="AT56" s="16">
        <f t="shared" si="47"/>
        <v>42552</v>
      </c>
      <c r="AU56" s="17">
        <f t="shared" si="48"/>
        <v>462.52173913043481</v>
      </c>
      <c r="AV56" s="155"/>
      <c r="AW56" s="162">
        <f>(N56-K56)/K56*100</f>
        <v>0</v>
      </c>
      <c r="AX56" s="163">
        <f>(Q56-N56)/N56*100</f>
        <v>-5.7555555555555502</v>
      </c>
      <c r="AY56" s="161">
        <f>(T56-Q56)/Q56*100</f>
        <v>-7.3331761377033775</v>
      </c>
      <c r="AZ56" s="161">
        <f>(W56-T56)/T56*100</f>
        <v>5.8524173027989823</v>
      </c>
      <c r="BA56" s="161">
        <f t="shared" ref="BA56" si="63">(Z56-W56)/W56*100</f>
        <v>-1.1504120879120858</v>
      </c>
      <c r="BB56" s="161">
        <f>(AC56-Z56)/Z56*100</f>
        <v>0.31266284523188959</v>
      </c>
      <c r="BC56" s="161">
        <f>(AF56-AC56)/AC56*100</f>
        <v>12.242424242424242</v>
      </c>
      <c r="BD56" s="164"/>
      <c r="BE56" s="161">
        <f>(AL56-AI56)/AI56*100</f>
        <v>19.438444924406049</v>
      </c>
      <c r="BF56" s="161">
        <f>(AO56-AL56)/AL56*100</f>
        <v>-11.754068716094032</v>
      </c>
      <c r="BG56" s="164">
        <f>(AR56-AO56)/AO56*100</f>
        <v>-6.7213114754098386</v>
      </c>
      <c r="BH56" s="154" t="str">
        <f>A56</f>
        <v>Durban</v>
      </c>
    </row>
    <row r="57" spans="1:60" hidden="1" x14ac:dyDescent="0.25">
      <c r="A57" s="20" t="s">
        <v>13</v>
      </c>
      <c r="B57" s="20" t="s">
        <v>270</v>
      </c>
      <c r="C57" s="13">
        <v>0</v>
      </c>
      <c r="D57" s="13">
        <v>0</v>
      </c>
      <c r="E57" s="13">
        <f t="shared" si="33"/>
        <v>0</v>
      </c>
      <c r="F57" s="14">
        <v>0</v>
      </c>
      <c r="G57" s="14">
        <v>0</v>
      </c>
      <c r="H57" s="14">
        <f t="shared" si="34"/>
        <v>0</v>
      </c>
      <c r="I57" s="14">
        <v>0</v>
      </c>
      <c r="J57" s="14">
        <v>0</v>
      </c>
      <c r="K57" s="160">
        <f t="shared" si="35"/>
        <v>0</v>
      </c>
      <c r="L57" s="14"/>
      <c r="M57" s="14"/>
      <c r="N57" s="160">
        <f t="shared" si="36"/>
        <v>0</v>
      </c>
      <c r="O57" s="14"/>
      <c r="P57" s="14"/>
      <c r="Q57" s="160">
        <f t="shared" si="37"/>
        <v>0</v>
      </c>
      <c r="R57" s="14">
        <v>0</v>
      </c>
      <c r="S57" s="14">
        <v>0</v>
      </c>
      <c r="T57" s="160">
        <f t="shared" si="38"/>
        <v>0</v>
      </c>
      <c r="U57" s="14"/>
      <c r="V57" s="14"/>
      <c r="W57" s="160">
        <f t="shared" si="59"/>
        <v>0</v>
      </c>
      <c r="X57" s="14"/>
      <c r="Y57" s="14"/>
      <c r="Z57" s="160">
        <f t="shared" si="60"/>
        <v>0</v>
      </c>
      <c r="AA57" s="14"/>
      <c r="AB57" s="14"/>
      <c r="AC57" s="160">
        <f t="shared" si="61"/>
        <v>0</v>
      </c>
      <c r="AD57" s="14"/>
      <c r="AE57" s="15"/>
      <c r="AF57" s="160">
        <f t="shared" si="42"/>
        <v>0</v>
      </c>
      <c r="AG57" s="14"/>
      <c r="AH57" s="14"/>
      <c r="AI57" s="160">
        <f t="shared" si="62"/>
        <v>0</v>
      </c>
      <c r="AJ57" s="14"/>
      <c r="AK57" s="15"/>
      <c r="AL57" s="160">
        <f t="shared" si="44"/>
        <v>0</v>
      </c>
      <c r="AM57" s="14"/>
      <c r="AN57" s="15"/>
      <c r="AO57" s="160">
        <f t="shared" si="45"/>
        <v>0</v>
      </c>
      <c r="AP57" s="14"/>
      <c r="AQ57" s="15"/>
      <c r="AR57" s="160">
        <f t="shared" si="46"/>
        <v>0</v>
      </c>
      <c r="AS57" s="16">
        <f t="shared" si="47"/>
        <v>0</v>
      </c>
      <c r="AT57" s="16">
        <f t="shared" si="47"/>
        <v>0</v>
      </c>
      <c r="AU57" s="17">
        <f t="shared" si="48"/>
        <v>0</v>
      </c>
      <c r="AV57" s="155"/>
      <c r="AW57" s="155"/>
      <c r="AX57" s="155"/>
      <c r="AY57" s="155"/>
      <c r="AZ57" s="155"/>
      <c r="BA57" s="155"/>
      <c r="BB57" s="155"/>
      <c r="BC57" s="155"/>
      <c r="BD57" s="164"/>
      <c r="BE57" s="155"/>
      <c r="BF57" s="155"/>
      <c r="BG57" s="164"/>
    </row>
    <row r="58" spans="1:60" hidden="1" x14ac:dyDescent="0.25">
      <c r="A58" s="20" t="s">
        <v>69</v>
      </c>
      <c r="B58" s="20" t="s">
        <v>270</v>
      </c>
      <c r="C58" s="13">
        <v>1</v>
      </c>
      <c r="D58" s="13">
        <v>650</v>
      </c>
      <c r="E58" s="13">
        <f t="shared" si="33"/>
        <v>650</v>
      </c>
      <c r="F58" s="14">
        <v>0</v>
      </c>
      <c r="G58" s="14">
        <v>0</v>
      </c>
      <c r="H58" s="14">
        <f t="shared" si="34"/>
        <v>0</v>
      </c>
      <c r="I58" s="14">
        <v>0</v>
      </c>
      <c r="J58" s="14">
        <v>0</v>
      </c>
      <c r="K58" s="160">
        <f t="shared" si="35"/>
        <v>0</v>
      </c>
      <c r="L58" s="14"/>
      <c r="M58" s="14"/>
      <c r="N58" s="160">
        <f t="shared" si="36"/>
        <v>0</v>
      </c>
      <c r="O58" s="14"/>
      <c r="P58" s="14"/>
      <c r="Q58" s="160">
        <f t="shared" si="37"/>
        <v>0</v>
      </c>
      <c r="R58" s="14">
        <v>0</v>
      </c>
      <c r="S58" s="14">
        <v>0</v>
      </c>
      <c r="T58" s="160">
        <f t="shared" si="38"/>
        <v>0</v>
      </c>
      <c r="U58" s="14"/>
      <c r="V58" s="14"/>
      <c r="W58" s="160">
        <f t="shared" si="59"/>
        <v>0</v>
      </c>
      <c r="X58" s="14"/>
      <c r="Y58" s="14"/>
      <c r="Z58" s="160">
        <f t="shared" si="60"/>
        <v>0</v>
      </c>
      <c r="AA58" s="14"/>
      <c r="AB58" s="14"/>
      <c r="AC58" s="160">
        <f t="shared" si="61"/>
        <v>0</v>
      </c>
      <c r="AD58" s="14">
        <v>1</v>
      </c>
      <c r="AE58" s="15">
        <v>750</v>
      </c>
      <c r="AF58" s="160">
        <f t="shared" si="42"/>
        <v>750</v>
      </c>
      <c r="AG58" s="14"/>
      <c r="AH58" s="14"/>
      <c r="AI58" s="160">
        <f t="shared" si="62"/>
        <v>0</v>
      </c>
      <c r="AJ58" s="14"/>
      <c r="AK58" s="15"/>
      <c r="AL58" s="160">
        <f t="shared" si="44"/>
        <v>0</v>
      </c>
      <c r="AM58" s="14"/>
      <c r="AN58" s="15"/>
      <c r="AO58" s="160">
        <f t="shared" si="45"/>
        <v>0</v>
      </c>
      <c r="AP58" s="14"/>
      <c r="AQ58" s="15"/>
      <c r="AR58" s="160">
        <f t="shared" si="46"/>
        <v>0</v>
      </c>
      <c r="AS58" s="16">
        <f t="shared" si="47"/>
        <v>1</v>
      </c>
      <c r="AT58" s="16">
        <f t="shared" si="47"/>
        <v>750</v>
      </c>
      <c r="AU58" s="17">
        <f t="shared" si="48"/>
        <v>750</v>
      </c>
      <c r="AV58" s="155"/>
      <c r="AW58" s="155"/>
      <c r="AX58" s="155"/>
      <c r="AY58" s="155"/>
      <c r="AZ58" s="155"/>
      <c r="BA58" s="155"/>
      <c r="BB58" s="155"/>
      <c r="BC58" s="161"/>
      <c r="BD58" s="164"/>
      <c r="BE58" s="155"/>
      <c r="BF58" s="155"/>
      <c r="BG58" s="164"/>
    </row>
    <row r="59" spans="1:60" hidden="1" x14ac:dyDescent="0.25">
      <c r="A59" s="20" t="s">
        <v>70</v>
      </c>
      <c r="B59" s="20" t="s">
        <v>270</v>
      </c>
      <c r="C59" s="13">
        <v>2</v>
      </c>
      <c r="D59" s="13">
        <v>2025</v>
      </c>
      <c r="E59" s="13">
        <f t="shared" si="33"/>
        <v>1012.5</v>
      </c>
      <c r="F59" s="14">
        <v>0</v>
      </c>
      <c r="G59" s="14">
        <v>0</v>
      </c>
      <c r="H59" s="14">
        <f t="shared" si="34"/>
        <v>0</v>
      </c>
      <c r="I59" s="14">
        <v>1</v>
      </c>
      <c r="J59" s="14">
        <v>830</v>
      </c>
      <c r="K59" s="160">
        <f>IF(J59,J59/I59,0)</f>
        <v>830</v>
      </c>
      <c r="L59" s="14"/>
      <c r="M59" s="14"/>
      <c r="N59" s="160">
        <f>IF(M59,M59/L59,0)</f>
        <v>0</v>
      </c>
      <c r="O59" s="14"/>
      <c r="P59" s="14"/>
      <c r="Q59" s="160">
        <f>IF(P59,P59/O59,0)</f>
        <v>0</v>
      </c>
      <c r="R59" s="14">
        <v>0</v>
      </c>
      <c r="S59" s="14">
        <v>0</v>
      </c>
      <c r="T59" s="160">
        <f>IF(S59,S59/R59,0)</f>
        <v>0</v>
      </c>
      <c r="U59" s="14"/>
      <c r="V59" s="14"/>
      <c r="W59" s="160">
        <f>IF(V59,V59/U59,0)</f>
        <v>0</v>
      </c>
      <c r="X59" s="14">
        <v>1</v>
      </c>
      <c r="Y59" s="14">
        <v>950</v>
      </c>
      <c r="Z59" s="160">
        <f>IF(Y59,Y59/X59,0)</f>
        <v>950</v>
      </c>
      <c r="AA59" s="14"/>
      <c r="AB59" s="14"/>
      <c r="AC59" s="160">
        <f>IF(AB59,AB59/AA59,0)</f>
        <v>0</v>
      </c>
      <c r="AD59" s="14"/>
      <c r="AE59" s="15"/>
      <c r="AF59" s="160">
        <f t="shared" si="42"/>
        <v>0</v>
      </c>
      <c r="AG59" s="14"/>
      <c r="AH59" s="14"/>
      <c r="AI59" s="160">
        <f>IF(AH59,AH59/AG59,0)</f>
        <v>0</v>
      </c>
      <c r="AJ59" s="14"/>
      <c r="AK59" s="15"/>
      <c r="AL59" s="160">
        <f t="shared" si="44"/>
        <v>0</v>
      </c>
      <c r="AM59" s="14"/>
      <c r="AN59" s="15"/>
      <c r="AO59" s="160">
        <f t="shared" si="45"/>
        <v>0</v>
      </c>
      <c r="AP59" s="14"/>
      <c r="AQ59" s="15"/>
      <c r="AR59" s="160">
        <f t="shared" si="46"/>
        <v>0</v>
      </c>
      <c r="AS59" s="16">
        <f t="shared" si="47"/>
        <v>2</v>
      </c>
      <c r="AT59" s="16">
        <f t="shared" si="47"/>
        <v>1780</v>
      </c>
      <c r="AU59" s="17">
        <f t="shared" si="48"/>
        <v>890</v>
      </c>
      <c r="AV59" s="155"/>
      <c r="AW59" s="155"/>
      <c r="AX59" s="155"/>
      <c r="AY59" s="155"/>
      <c r="AZ59" s="155"/>
      <c r="BA59" s="161"/>
      <c r="BB59" s="155"/>
      <c r="BC59" s="155"/>
      <c r="BD59" s="164"/>
      <c r="BE59" s="155"/>
      <c r="BF59" s="155"/>
      <c r="BG59" s="164"/>
    </row>
    <row r="60" spans="1:60" x14ac:dyDescent="0.25">
      <c r="A60" s="20" t="s">
        <v>71</v>
      </c>
      <c r="B60" s="20" t="s">
        <v>270</v>
      </c>
      <c r="C60" s="13">
        <v>13</v>
      </c>
      <c r="D60" s="13">
        <v>6520</v>
      </c>
      <c r="E60" s="13">
        <f t="shared" si="33"/>
        <v>501.53846153846155</v>
      </c>
      <c r="F60" s="14">
        <v>4</v>
      </c>
      <c r="G60" s="14">
        <v>1740</v>
      </c>
      <c r="H60" s="14">
        <f t="shared" si="34"/>
        <v>435</v>
      </c>
      <c r="I60" s="14">
        <v>1</v>
      </c>
      <c r="J60" s="14">
        <v>485</v>
      </c>
      <c r="K60" s="160">
        <f t="shared" si="35"/>
        <v>485</v>
      </c>
      <c r="L60" s="14"/>
      <c r="M60" s="14"/>
      <c r="N60" s="160">
        <f t="shared" si="36"/>
        <v>0</v>
      </c>
      <c r="O60" s="14">
        <v>1</v>
      </c>
      <c r="P60" s="14">
        <v>350</v>
      </c>
      <c r="Q60" s="160">
        <f t="shared" si="37"/>
        <v>350</v>
      </c>
      <c r="R60" s="14">
        <v>2</v>
      </c>
      <c r="S60" s="14">
        <v>538</v>
      </c>
      <c r="T60" s="160">
        <f t="shared" si="38"/>
        <v>269</v>
      </c>
      <c r="U60" s="14">
        <v>1</v>
      </c>
      <c r="V60" s="14">
        <v>825</v>
      </c>
      <c r="W60" s="160">
        <f t="shared" ref="W60:W101" si="64">IF(V60,V60/U60,0)</f>
        <v>825</v>
      </c>
      <c r="X60" s="14"/>
      <c r="Y60" s="14"/>
      <c r="Z60" s="160">
        <f t="shared" ref="Z60:Z101" si="65">IF(Y60,Y60/X60,0)</f>
        <v>0</v>
      </c>
      <c r="AA60" s="14"/>
      <c r="AB60" s="14"/>
      <c r="AC60" s="160">
        <f t="shared" ref="AC60:AC101" si="66">IF(AB60,AB60/AA60,0)</f>
        <v>0</v>
      </c>
      <c r="AD60" s="14"/>
      <c r="AE60" s="15"/>
      <c r="AF60" s="160">
        <f t="shared" si="42"/>
        <v>0</v>
      </c>
      <c r="AG60" s="14"/>
      <c r="AH60" s="14"/>
      <c r="AI60" s="160">
        <f t="shared" ref="AI60:AI101" si="67">IF(AH60,AH60/AG60,0)</f>
        <v>0</v>
      </c>
      <c r="AJ60" s="14">
        <v>1</v>
      </c>
      <c r="AK60" s="15">
        <v>750</v>
      </c>
      <c r="AL60" s="160">
        <f t="shared" si="44"/>
        <v>750</v>
      </c>
      <c r="AM60" s="14">
        <v>2</v>
      </c>
      <c r="AN60" s="15">
        <v>1875</v>
      </c>
      <c r="AO60" s="160">
        <f t="shared" si="45"/>
        <v>937.5</v>
      </c>
      <c r="AP60" s="14">
        <v>1</v>
      </c>
      <c r="AQ60" s="15">
        <v>1175</v>
      </c>
      <c r="AR60" s="160">
        <f t="shared" si="46"/>
        <v>1175</v>
      </c>
      <c r="AS60" s="16">
        <f t="shared" si="47"/>
        <v>9</v>
      </c>
      <c r="AT60" s="16">
        <f t="shared" si="47"/>
        <v>5998</v>
      </c>
      <c r="AU60" s="17">
        <f t="shared" si="48"/>
        <v>666.44444444444446</v>
      </c>
      <c r="AV60" s="155"/>
      <c r="AW60" s="155"/>
      <c r="AX60" s="163"/>
      <c r="AY60" s="161">
        <f t="shared" ref="AY60" si="68">(T60-Q60)/Q60*100</f>
        <v>-23.142857142857142</v>
      </c>
      <c r="AZ60" s="161">
        <f t="shared" ref="AZ60:AZ61" si="69">(W60-T60)/T60*100</f>
        <v>206.6914498141264</v>
      </c>
      <c r="BA60" s="155"/>
      <c r="BB60" s="155"/>
      <c r="BC60" s="155"/>
      <c r="BD60" s="164"/>
      <c r="BE60" s="161"/>
      <c r="BF60" s="161">
        <f>(AO60-AL60)/AL60*100</f>
        <v>25</v>
      </c>
      <c r="BG60" s="164">
        <f>(AR60-AO60)/AO60*100</f>
        <v>25.333333333333336</v>
      </c>
      <c r="BH60" s="154" t="str">
        <f>A60</f>
        <v>Gydnia</v>
      </c>
    </row>
    <row r="61" spans="1:60" hidden="1" x14ac:dyDescent="0.25">
      <c r="A61" s="20" t="s">
        <v>72</v>
      </c>
      <c r="B61" s="20" t="s">
        <v>270</v>
      </c>
      <c r="C61" s="13">
        <v>1</v>
      </c>
      <c r="D61" s="13">
        <v>30</v>
      </c>
      <c r="E61" s="13">
        <f t="shared" si="33"/>
        <v>30</v>
      </c>
      <c r="F61" s="14">
        <v>1</v>
      </c>
      <c r="G61" s="14">
        <v>30</v>
      </c>
      <c r="H61" s="14">
        <f t="shared" si="34"/>
        <v>30</v>
      </c>
      <c r="I61" s="14">
        <v>0</v>
      </c>
      <c r="J61" s="14">
        <v>0</v>
      </c>
      <c r="K61" s="160">
        <f t="shared" si="35"/>
        <v>0</v>
      </c>
      <c r="L61" s="14"/>
      <c r="M61" s="14"/>
      <c r="N61" s="160">
        <f t="shared" si="36"/>
        <v>0</v>
      </c>
      <c r="O61" s="14"/>
      <c r="P61" s="14"/>
      <c r="Q61" s="160">
        <f t="shared" si="37"/>
        <v>0</v>
      </c>
      <c r="R61" s="14">
        <v>1</v>
      </c>
      <c r="S61" s="14">
        <v>35</v>
      </c>
      <c r="T61" s="160">
        <f t="shared" si="38"/>
        <v>35</v>
      </c>
      <c r="U61" s="14">
        <v>1</v>
      </c>
      <c r="V61" s="14">
        <v>45</v>
      </c>
      <c r="W61" s="160">
        <f t="shared" si="64"/>
        <v>45</v>
      </c>
      <c r="X61" s="14"/>
      <c r="Y61" s="14"/>
      <c r="Z61" s="160">
        <f t="shared" si="65"/>
        <v>0</v>
      </c>
      <c r="AA61" s="14"/>
      <c r="AB61" s="14"/>
      <c r="AC61" s="160">
        <f t="shared" si="66"/>
        <v>0</v>
      </c>
      <c r="AD61" s="14"/>
      <c r="AE61" s="15"/>
      <c r="AF61" s="160">
        <f t="shared" si="42"/>
        <v>0</v>
      </c>
      <c r="AG61" s="14"/>
      <c r="AH61" s="14"/>
      <c r="AI61" s="160">
        <f t="shared" si="67"/>
        <v>0</v>
      </c>
      <c r="AJ61" s="14"/>
      <c r="AK61" s="15"/>
      <c r="AL61" s="160">
        <f t="shared" si="44"/>
        <v>0</v>
      </c>
      <c r="AM61" s="14"/>
      <c r="AN61" s="15"/>
      <c r="AO61" s="160">
        <f t="shared" si="45"/>
        <v>0</v>
      </c>
      <c r="AP61" s="14"/>
      <c r="AQ61" s="15"/>
      <c r="AR61" s="160">
        <f t="shared" si="46"/>
        <v>0</v>
      </c>
      <c r="AS61" s="16">
        <f t="shared" si="47"/>
        <v>2</v>
      </c>
      <c r="AT61" s="16">
        <f t="shared" si="47"/>
        <v>80</v>
      </c>
      <c r="AU61" s="17">
        <f t="shared" si="48"/>
        <v>40</v>
      </c>
      <c r="AV61" s="155"/>
      <c r="AW61" s="155"/>
      <c r="AX61" s="155"/>
      <c r="AY61" s="161"/>
      <c r="AZ61" s="161">
        <f t="shared" si="69"/>
        <v>28.571428571428569</v>
      </c>
      <c r="BA61" s="155"/>
      <c r="BB61" s="155"/>
      <c r="BC61" s="155"/>
      <c r="BD61" s="164"/>
      <c r="BE61" s="155"/>
      <c r="BF61" s="155"/>
      <c r="BG61" s="164"/>
    </row>
    <row r="62" spans="1:60" hidden="1" x14ac:dyDescent="0.25">
      <c r="A62" s="20" t="s">
        <v>73</v>
      </c>
      <c r="B62" s="20" t="s">
        <v>270</v>
      </c>
      <c r="C62" s="13">
        <v>5</v>
      </c>
      <c r="D62" s="13">
        <v>1761</v>
      </c>
      <c r="E62" s="13">
        <f t="shared" si="33"/>
        <v>352.2</v>
      </c>
      <c r="F62" s="14">
        <v>3</v>
      </c>
      <c r="G62" s="14">
        <v>970</v>
      </c>
      <c r="H62" s="14">
        <f t="shared" si="34"/>
        <v>323.33333333333331</v>
      </c>
      <c r="I62" s="14">
        <v>2</v>
      </c>
      <c r="J62" s="14">
        <v>920</v>
      </c>
      <c r="K62" s="160">
        <f t="shared" si="35"/>
        <v>460</v>
      </c>
      <c r="L62" s="14"/>
      <c r="M62" s="14"/>
      <c r="N62" s="160">
        <f t="shared" si="36"/>
        <v>0</v>
      </c>
      <c r="O62" s="14"/>
      <c r="P62" s="14"/>
      <c r="Q62" s="160">
        <f t="shared" si="37"/>
        <v>0</v>
      </c>
      <c r="R62" s="14">
        <v>0</v>
      </c>
      <c r="S62" s="14">
        <v>0</v>
      </c>
      <c r="T62" s="160">
        <f t="shared" si="38"/>
        <v>0</v>
      </c>
      <c r="U62" s="14"/>
      <c r="V62" s="14"/>
      <c r="W62" s="160">
        <f t="shared" si="64"/>
        <v>0</v>
      </c>
      <c r="X62" s="14">
        <v>1</v>
      </c>
      <c r="Y62" s="14">
        <v>715</v>
      </c>
      <c r="Z62" s="160">
        <f t="shared" si="65"/>
        <v>715</v>
      </c>
      <c r="AA62" s="14">
        <v>1</v>
      </c>
      <c r="AB62" s="14">
        <v>715</v>
      </c>
      <c r="AC62" s="160">
        <f t="shared" si="66"/>
        <v>715</v>
      </c>
      <c r="AD62" s="14">
        <v>1</v>
      </c>
      <c r="AE62" s="15">
        <v>925</v>
      </c>
      <c r="AF62" s="160">
        <f t="shared" si="42"/>
        <v>925</v>
      </c>
      <c r="AG62" s="14">
        <v>1</v>
      </c>
      <c r="AH62" s="14">
        <v>700</v>
      </c>
      <c r="AI62" s="160">
        <f t="shared" si="67"/>
        <v>700</v>
      </c>
      <c r="AJ62" s="14"/>
      <c r="AK62" s="15"/>
      <c r="AL62" s="160">
        <f t="shared" si="44"/>
        <v>0</v>
      </c>
      <c r="AM62" s="14">
        <v>1</v>
      </c>
      <c r="AN62" s="15">
        <v>1163</v>
      </c>
      <c r="AO62" s="160">
        <f t="shared" si="45"/>
        <v>1163</v>
      </c>
      <c r="AP62" s="14"/>
      <c r="AQ62" s="15"/>
      <c r="AR62" s="160">
        <f t="shared" si="46"/>
        <v>0</v>
      </c>
      <c r="AS62" s="16">
        <f t="shared" si="47"/>
        <v>7</v>
      </c>
      <c r="AT62" s="16">
        <f t="shared" si="47"/>
        <v>5138</v>
      </c>
      <c r="AU62" s="17">
        <f t="shared" si="48"/>
        <v>734</v>
      </c>
      <c r="AV62" s="155"/>
      <c r="AW62" s="155"/>
      <c r="AX62" s="155"/>
      <c r="AY62" s="155"/>
      <c r="AZ62" s="155"/>
      <c r="BA62" s="161"/>
      <c r="BB62" s="161"/>
      <c r="BC62" s="161">
        <f>(AF62-AC62)/AC62*100</f>
        <v>29.37062937062937</v>
      </c>
      <c r="BD62" s="164">
        <f>(AI62-AF62)/AF62*100</f>
        <v>-24.324324324324326</v>
      </c>
      <c r="BE62" s="155"/>
      <c r="BF62" s="161"/>
      <c r="BG62" s="164"/>
    </row>
    <row r="63" spans="1:60" hidden="1" x14ac:dyDescent="0.25">
      <c r="A63" s="20" t="s">
        <v>16</v>
      </c>
      <c r="B63" s="20" t="s">
        <v>270</v>
      </c>
      <c r="C63" s="13">
        <v>0</v>
      </c>
      <c r="D63" s="13">
        <v>0</v>
      </c>
      <c r="E63" s="13">
        <f t="shared" si="33"/>
        <v>0</v>
      </c>
      <c r="F63" s="14">
        <v>0</v>
      </c>
      <c r="G63" s="14">
        <v>0</v>
      </c>
      <c r="H63" s="14">
        <f t="shared" si="34"/>
        <v>0</v>
      </c>
      <c r="I63" s="14">
        <v>0</v>
      </c>
      <c r="J63" s="14">
        <v>0</v>
      </c>
      <c r="K63" s="160">
        <f t="shared" si="35"/>
        <v>0</v>
      </c>
      <c r="L63" s="14"/>
      <c r="M63" s="14"/>
      <c r="N63" s="160">
        <f t="shared" si="36"/>
        <v>0</v>
      </c>
      <c r="O63" s="14"/>
      <c r="P63" s="14"/>
      <c r="Q63" s="160">
        <f t="shared" si="37"/>
        <v>0</v>
      </c>
      <c r="R63" s="14">
        <v>0</v>
      </c>
      <c r="S63" s="14">
        <v>0</v>
      </c>
      <c r="T63" s="160">
        <f t="shared" si="38"/>
        <v>0</v>
      </c>
      <c r="U63" s="14"/>
      <c r="V63" s="14"/>
      <c r="W63" s="160">
        <f t="shared" si="64"/>
        <v>0</v>
      </c>
      <c r="X63" s="14"/>
      <c r="Y63" s="14"/>
      <c r="Z63" s="160">
        <f t="shared" si="65"/>
        <v>0</v>
      </c>
      <c r="AA63" s="14"/>
      <c r="AB63" s="14"/>
      <c r="AC63" s="160">
        <f t="shared" si="66"/>
        <v>0</v>
      </c>
      <c r="AD63" s="14"/>
      <c r="AE63" s="15"/>
      <c r="AF63" s="160">
        <f t="shared" si="42"/>
        <v>0</v>
      </c>
      <c r="AG63" s="14"/>
      <c r="AH63" s="14"/>
      <c r="AI63" s="160">
        <f t="shared" si="67"/>
        <v>0</v>
      </c>
      <c r="AJ63" s="14"/>
      <c r="AK63" s="15"/>
      <c r="AL63" s="160">
        <f t="shared" si="44"/>
        <v>0</v>
      </c>
      <c r="AM63" s="14"/>
      <c r="AN63" s="15"/>
      <c r="AO63" s="160">
        <f t="shared" si="45"/>
        <v>0</v>
      </c>
      <c r="AP63" s="14"/>
      <c r="AQ63" s="15"/>
      <c r="AR63" s="160">
        <f t="shared" si="46"/>
        <v>0</v>
      </c>
      <c r="AS63" s="16">
        <f t="shared" si="47"/>
        <v>0</v>
      </c>
      <c r="AT63" s="16">
        <f t="shared" si="47"/>
        <v>0</v>
      </c>
      <c r="AU63" s="17">
        <f t="shared" si="48"/>
        <v>0</v>
      </c>
      <c r="AV63" s="155"/>
      <c r="AW63" s="155"/>
      <c r="AX63" s="155"/>
      <c r="AY63" s="155"/>
      <c r="AZ63" s="155"/>
      <c r="BA63" s="155"/>
      <c r="BB63" s="155"/>
      <c r="BC63" s="155"/>
      <c r="BD63" s="164"/>
      <c r="BE63" s="155"/>
      <c r="BF63" s="155"/>
      <c r="BG63" s="164"/>
    </row>
    <row r="64" spans="1:60" hidden="1" x14ac:dyDescent="0.25">
      <c r="A64" s="20" t="s">
        <v>74</v>
      </c>
      <c r="B64" s="20" t="s">
        <v>270</v>
      </c>
      <c r="C64" s="13">
        <v>8</v>
      </c>
      <c r="D64" s="13">
        <v>3695</v>
      </c>
      <c r="E64" s="13">
        <f t="shared" si="33"/>
        <v>461.875</v>
      </c>
      <c r="F64" s="14">
        <v>2</v>
      </c>
      <c r="G64" s="14">
        <v>685</v>
      </c>
      <c r="H64" s="14">
        <f t="shared" si="34"/>
        <v>342.5</v>
      </c>
      <c r="I64" s="14">
        <v>0</v>
      </c>
      <c r="J64" s="14">
        <v>0</v>
      </c>
      <c r="K64" s="160">
        <f t="shared" si="35"/>
        <v>0</v>
      </c>
      <c r="L64" s="14"/>
      <c r="M64" s="14"/>
      <c r="N64" s="160">
        <f t="shared" si="36"/>
        <v>0</v>
      </c>
      <c r="O64" s="14">
        <v>1</v>
      </c>
      <c r="P64" s="14">
        <v>150</v>
      </c>
      <c r="Q64" s="160">
        <f t="shared" si="37"/>
        <v>150</v>
      </c>
      <c r="R64" s="14">
        <v>0</v>
      </c>
      <c r="S64" s="14">
        <v>0</v>
      </c>
      <c r="T64" s="160">
        <f t="shared" si="38"/>
        <v>0</v>
      </c>
      <c r="U64" s="14"/>
      <c r="V64" s="14"/>
      <c r="W64" s="160">
        <f t="shared" si="64"/>
        <v>0</v>
      </c>
      <c r="X64" s="14">
        <v>1</v>
      </c>
      <c r="Y64" s="14">
        <v>700</v>
      </c>
      <c r="Z64" s="160">
        <f t="shared" si="65"/>
        <v>700</v>
      </c>
      <c r="AA64" s="14"/>
      <c r="AB64" s="14"/>
      <c r="AC64" s="160">
        <f t="shared" si="66"/>
        <v>0</v>
      </c>
      <c r="AD64" s="14">
        <v>1</v>
      </c>
      <c r="AE64" s="15">
        <v>750</v>
      </c>
      <c r="AF64" s="160">
        <f t="shared" si="42"/>
        <v>750</v>
      </c>
      <c r="AG64" s="14">
        <v>1</v>
      </c>
      <c r="AH64" s="14">
        <v>525</v>
      </c>
      <c r="AI64" s="160">
        <f t="shared" si="67"/>
        <v>525</v>
      </c>
      <c r="AJ64" s="14"/>
      <c r="AK64" s="15"/>
      <c r="AL64" s="160">
        <f t="shared" si="44"/>
        <v>0</v>
      </c>
      <c r="AM64" s="14"/>
      <c r="AN64" s="15"/>
      <c r="AO64" s="160">
        <f t="shared" si="45"/>
        <v>0</v>
      </c>
      <c r="AP64" s="14"/>
      <c r="AQ64" s="15"/>
      <c r="AR64" s="160">
        <f t="shared" si="46"/>
        <v>0</v>
      </c>
      <c r="AS64" s="16">
        <f t="shared" si="47"/>
        <v>4</v>
      </c>
      <c r="AT64" s="16">
        <f t="shared" si="47"/>
        <v>2125</v>
      </c>
      <c r="AU64" s="17">
        <f t="shared" si="48"/>
        <v>531.25</v>
      </c>
      <c r="AV64" s="155"/>
      <c r="AW64" s="155"/>
      <c r="AX64" s="163"/>
      <c r="AY64" s="155"/>
      <c r="AZ64" s="155"/>
      <c r="BA64" s="161"/>
      <c r="BB64" s="155"/>
      <c r="BC64" s="161"/>
      <c r="BD64" s="164">
        <f>(AI64-AF64)/AF64*100</f>
        <v>-30</v>
      </c>
      <c r="BE64" s="155"/>
      <c r="BF64" s="155"/>
      <c r="BG64" s="164"/>
    </row>
    <row r="65" spans="1:60" hidden="1" x14ac:dyDescent="0.25">
      <c r="A65" s="20" t="s">
        <v>75</v>
      </c>
      <c r="B65" s="20" t="s">
        <v>270</v>
      </c>
      <c r="C65" s="13">
        <v>23</v>
      </c>
      <c r="D65" s="13">
        <v>1213</v>
      </c>
      <c r="E65" s="13">
        <f t="shared" si="33"/>
        <v>52.739130434782609</v>
      </c>
      <c r="F65" s="14">
        <v>6</v>
      </c>
      <c r="G65" s="14">
        <v>160</v>
      </c>
      <c r="H65" s="14">
        <f t="shared" si="34"/>
        <v>26.666666666666668</v>
      </c>
      <c r="I65" s="14">
        <v>4</v>
      </c>
      <c r="J65" s="14">
        <v>170</v>
      </c>
      <c r="K65" s="160">
        <f t="shared" si="35"/>
        <v>42.5</v>
      </c>
      <c r="L65" s="14">
        <v>1</v>
      </c>
      <c r="M65" s="14">
        <v>40</v>
      </c>
      <c r="N65" s="160">
        <f t="shared" si="36"/>
        <v>40</v>
      </c>
      <c r="O65" s="14">
        <v>1</v>
      </c>
      <c r="P65" s="14">
        <v>35</v>
      </c>
      <c r="Q65" s="160">
        <f t="shared" si="37"/>
        <v>35</v>
      </c>
      <c r="R65" s="14">
        <v>0</v>
      </c>
      <c r="S65" s="14">
        <v>0</v>
      </c>
      <c r="T65" s="160">
        <f t="shared" si="38"/>
        <v>0</v>
      </c>
      <c r="U65" s="14"/>
      <c r="V65" s="14"/>
      <c r="W65" s="160">
        <f t="shared" si="64"/>
        <v>0</v>
      </c>
      <c r="X65" s="14">
        <v>1</v>
      </c>
      <c r="Y65" s="14">
        <v>40</v>
      </c>
      <c r="Z65" s="160">
        <f t="shared" si="65"/>
        <v>40</v>
      </c>
      <c r="AA65" s="14"/>
      <c r="AB65" s="14"/>
      <c r="AC65" s="160">
        <f t="shared" si="66"/>
        <v>0</v>
      </c>
      <c r="AD65" s="14">
        <v>3</v>
      </c>
      <c r="AE65" s="15">
        <v>175</v>
      </c>
      <c r="AF65" s="160">
        <f t="shared" si="42"/>
        <v>58.333333333333336</v>
      </c>
      <c r="AG65" s="14"/>
      <c r="AH65" s="14"/>
      <c r="AI65" s="160">
        <f t="shared" si="67"/>
        <v>0</v>
      </c>
      <c r="AJ65" s="14">
        <v>2</v>
      </c>
      <c r="AK65" s="15">
        <v>75</v>
      </c>
      <c r="AL65" s="160">
        <f t="shared" si="44"/>
        <v>37.5</v>
      </c>
      <c r="AM65" s="14"/>
      <c r="AN65" s="15"/>
      <c r="AO65" s="160">
        <f t="shared" si="45"/>
        <v>0</v>
      </c>
      <c r="AP65" s="14">
        <v>2</v>
      </c>
      <c r="AQ65" s="15">
        <v>115</v>
      </c>
      <c r="AR65" s="160">
        <f t="shared" si="46"/>
        <v>57.5</v>
      </c>
      <c r="AS65" s="16">
        <f t="shared" si="47"/>
        <v>14</v>
      </c>
      <c r="AT65" s="16">
        <f t="shared" si="47"/>
        <v>650</v>
      </c>
      <c r="AU65" s="17">
        <f t="shared" si="48"/>
        <v>46.428571428571431</v>
      </c>
      <c r="AV65" s="155"/>
      <c r="AW65" s="162">
        <f>(N65-K65)/K65*100</f>
        <v>-5.8823529411764701</v>
      </c>
      <c r="AX65" s="163">
        <f t="shared" ref="AX65" si="70">(Q65-N65)/N65*100</f>
        <v>-12.5</v>
      </c>
      <c r="AY65" s="155"/>
      <c r="AZ65" s="155"/>
      <c r="BA65" s="161"/>
      <c r="BB65" s="155"/>
      <c r="BC65" s="161"/>
      <c r="BD65" s="164"/>
      <c r="BE65" s="161"/>
      <c r="BF65" s="155"/>
      <c r="BG65" s="164"/>
    </row>
    <row r="66" spans="1:60" hidden="1" x14ac:dyDescent="0.25">
      <c r="A66" s="20" t="s">
        <v>18</v>
      </c>
      <c r="B66" s="20" t="s">
        <v>270</v>
      </c>
      <c r="C66" s="13">
        <v>10</v>
      </c>
      <c r="D66" s="13">
        <v>380</v>
      </c>
      <c r="E66" s="13">
        <f t="shared" si="33"/>
        <v>38</v>
      </c>
      <c r="F66" s="14">
        <v>2</v>
      </c>
      <c r="G66" s="14">
        <v>50</v>
      </c>
      <c r="H66" s="14">
        <f t="shared" si="34"/>
        <v>25</v>
      </c>
      <c r="I66" s="14">
        <v>0</v>
      </c>
      <c r="J66" s="14">
        <v>0</v>
      </c>
      <c r="K66" s="160">
        <f t="shared" si="35"/>
        <v>0</v>
      </c>
      <c r="L66" s="14"/>
      <c r="M66" s="14"/>
      <c r="N66" s="160">
        <f t="shared" si="36"/>
        <v>0</v>
      </c>
      <c r="O66" s="14"/>
      <c r="P66" s="14"/>
      <c r="Q66" s="160">
        <f t="shared" si="37"/>
        <v>0</v>
      </c>
      <c r="R66" s="14">
        <v>0</v>
      </c>
      <c r="S66" s="14">
        <v>0</v>
      </c>
      <c r="T66" s="160">
        <f t="shared" si="38"/>
        <v>0</v>
      </c>
      <c r="U66" s="14"/>
      <c r="V66" s="14"/>
      <c r="W66" s="160">
        <f t="shared" si="64"/>
        <v>0</v>
      </c>
      <c r="X66" s="14">
        <v>1</v>
      </c>
      <c r="Y66" s="14">
        <v>50</v>
      </c>
      <c r="Z66" s="160">
        <f t="shared" si="65"/>
        <v>50</v>
      </c>
      <c r="AA66" s="14"/>
      <c r="AB66" s="14"/>
      <c r="AC66" s="160">
        <f t="shared" si="66"/>
        <v>0</v>
      </c>
      <c r="AD66" s="14"/>
      <c r="AE66" s="15"/>
      <c r="AF66" s="160">
        <f t="shared" si="42"/>
        <v>0</v>
      </c>
      <c r="AG66" s="14"/>
      <c r="AH66" s="14"/>
      <c r="AI66" s="160">
        <f t="shared" si="67"/>
        <v>0</v>
      </c>
      <c r="AJ66" s="14"/>
      <c r="AK66" s="15"/>
      <c r="AL66" s="160">
        <f t="shared" si="44"/>
        <v>0</v>
      </c>
      <c r="AM66" s="14">
        <v>2</v>
      </c>
      <c r="AN66" s="15">
        <v>125</v>
      </c>
      <c r="AO66" s="160">
        <f t="shared" si="45"/>
        <v>62.5</v>
      </c>
      <c r="AP66" s="14"/>
      <c r="AQ66" s="15"/>
      <c r="AR66" s="160">
        <f t="shared" si="46"/>
        <v>0</v>
      </c>
      <c r="AS66" s="16">
        <f t="shared" si="47"/>
        <v>3</v>
      </c>
      <c r="AT66" s="16">
        <f t="shared" si="47"/>
        <v>175</v>
      </c>
      <c r="AU66" s="17">
        <f t="shared" si="48"/>
        <v>58.333333333333336</v>
      </c>
      <c r="AV66" s="155"/>
      <c r="AW66" s="155"/>
      <c r="AX66" s="155"/>
      <c r="AY66" s="155"/>
      <c r="AZ66" s="155"/>
      <c r="BA66" s="161"/>
      <c r="BB66" s="155"/>
      <c r="BC66" s="155"/>
      <c r="BD66" s="164"/>
      <c r="BE66" s="155"/>
      <c r="BF66" s="161"/>
      <c r="BG66" s="164"/>
    </row>
    <row r="67" spans="1:60" hidden="1" x14ac:dyDescent="0.25">
      <c r="A67" s="20" t="s">
        <v>76</v>
      </c>
      <c r="B67" s="20" t="s">
        <v>270</v>
      </c>
      <c r="C67" s="13">
        <v>1</v>
      </c>
      <c r="D67" s="13">
        <v>60</v>
      </c>
      <c r="E67" s="13">
        <f t="shared" si="33"/>
        <v>60</v>
      </c>
      <c r="F67" s="14">
        <v>1</v>
      </c>
      <c r="G67" s="14">
        <v>60</v>
      </c>
      <c r="H67" s="14">
        <f t="shared" si="34"/>
        <v>60</v>
      </c>
      <c r="I67" s="14">
        <v>0</v>
      </c>
      <c r="J67" s="14">
        <v>0</v>
      </c>
      <c r="K67" s="160">
        <f t="shared" si="35"/>
        <v>0</v>
      </c>
      <c r="L67" s="14"/>
      <c r="M67" s="14"/>
      <c r="N67" s="160">
        <f t="shared" si="36"/>
        <v>0</v>
      </c>
      <c r="O67" s="14"/>
      <c r="P67" s="14"/>
      <c r="Q67" s="160">
        <f t="shared" si="37"/>
        <v>0</v>
      </c>
      <c r="R67" s="14">
        <v>0</v>
      </c>
      <c r="S67" s="14">
        <v>0</v>
      </c>
      <c r="T67" s="160">
        <f t="shared" si="38"/>
        <v>0</v>
      </c>
      <c r="U67" s="14"/>
      <c r="V67" s="14"/>
      <c r="W67" s="160">
        <f t="shared" si="64"/>
        <v>0</v>
      </c>
      <c r="X67" s="14">
        <v>1</v>
      </c>
      <c r="Y67" s="14">
        <v>15</v>
      </c>
      <c r="Z67" s="160">
        <f t="shared" si="65"/>
        <v>15</v>
      </c>
      <c r="AA67" s="14">
        <v>1</v>
      </c>
      <c r="AB67" s="14">
        <v>75</v>
      </c>
      <c r="AC67" s="160">
        <f t="shared" si="66"/>
        <v>75</v>
      </c>
      <c r="AD67" s="14"/>
      <c r="AE67" s="15"/>
      <c r="AF67" s="160">
        <f t="shared" si="42"/>
        <v>0</v>
      </c>
      <c r="AG67" s="14">
        <v>1</v>
      </c>
      <c r="AH67" s="14">
        <v>50</v>
      </c>
      <c r="AI67" s="160">
        <f t="shared" si="67"/>
        <v>50</v>
      </c>
      <c r="AJ67" s="14"/>
      <c r="AK67" s="15"/>
      <c r="AL67" s="160">
        <f t="shared" si="44"/>
        <v>0</v>
      </c>
      <c r="AM67" s="14"/>
      <c r="AN67" s="15"/>
      <c r="AO67" s="160">
        <f t="shared" si="45"/>
        <v>0</v>
      </c>
      <c r="AP67" s="14"/>
      <c r="AQ67" s="15"/>
      <c r="AR67" s="160">
        <f t="shared" si="46"/>
        <v>0</v>
      </c>
      <c r="AS67" s="16">
        <f t="shared" si="47"/>
        <v>3</v>
      </c>
      <c r="AT67" s="16">
        <f t="shared" si="47"/>
        <v>140</v>
      </c>
      <c r="AU67" s="17">
        <f t="shared" si="48"/>
        <v>46.666666666666664</v>
      </c>
      <c r="AV67" s="155"/>
      <c r="AW67" s="155"/>
      <c r="AX67" s="155"/>
      <c r="AY67" s="155"/>
      <c r="AZ67" s="155"/>
      <c r="BA67" s="161"/>
      <c r="BB67" s="161">
        <f>(AC67-Z67)/Z67*100</f>
        <v>400</v>
      </c>
      <c r="BC67" s="155"/>
      <c r="BD67" s="164"/>
      <c r="BE67" s="155"/>
      <c r="BF67" s="155"/>
      <c r="BG67" s="164"/>
    </row>
    <row r="68" spans="1:60" hidden="1" x14ac:dyDescent="0.25">
      <c r="A68" s="20" t="s">
        <v>77</v>
      </c>
      <c r="B68" s="20" t="s">
        <v>270</v>
      </c>
      <c r="C68" s="13">
        <v>1</v>
      </c>
      <c r="D68" s="13">
        <v>225</v>
      </c>
      <c r="E68" s="13">
        <f t="shared" si="33"/>
        <v>225</v>
      </c>
      <c r="F68" s="14">
        <v>0</v>
      </c>
      <c r="G68" s="14">
        <v>0</v>
      </c>
      <c r="H68" s="14">
        <f t="shared" si="34"/>
        <v>0</v>
      </c>
      <c r="I68" s="14">
        <v>0</v>
      </c>
      <c r="J68" s="14">
        <v>0</v>
      </c>
      <c r="K68" s="160">
        <f t="shared" si="35"/>
        <v>0</v>
      </c>
      <c r="L68" s="14"/>
      <c r="M68" s="14"/>
      <c r="N68" s="160">
        <f t="shared" si="36"/>
        <v>0</v>
      </c>
      <c r="O68" s="14"/>
      <c r="P68" s="14"/>
      <c r="Q68" s="160">
        <f t="shared" si="37"/>
        <v>0</v>
      </c>
      <c r="R68" s="14">
        <v>1</v>
      </c>
      <c r="S68" s="14">
        <v>125</v>
      </c>
      <c r="T68" s="160">
        <f t="shared" si="38"/>
        <v>125</v>
      </c>
      <c r="U68" s="14"/>
      <c r="V68" s="14"/>
      <c r="W68" s="160">
        <f t="shared" si="64"/>
        <v>0</v>
      </c>
      <c r="X68" s="14">
        <v>3</v>
      </c>
      <c r="Y68" s="14">
        <v>2000</v>
      </c>
      <c r="Z68" s="160">
        <f t="shared" si="65"/>
        <v>666.66666666666663</v>
      </c>
      <c r="AA68" s="14"/>
      <c r="AB68" s="14"/>
      <c r="AC68" s="160">
        <f t="shared" si="66"/>
        <v>0</v>
      </c>
      <c r="AD68" s="14"/>
      <c r="AE68" s="15"/>
      <c r="AF68" s="160">
        <f t="shared" si="42"/>
        <v>0</v>
      </c>
      <c r="AG68" s="14">
        <v>1</v>
      </c>
      <c r="AH68" s="14">
        <v>525</v>
      </c>
      <c r="AI68" s="160">
        <f t="shared" si="67"/>
        <v>525</v>
      </c>
      <c r="AJ68" s="14"/>
      <c r="AK68" s="15"/>
      <c r="AL68" s="160">
        <f t="shared" si="44"/>
        <v>0</v>
      </c>
      <c r="AM68" s="14"/>
      <c r="AN68" s="15"/>
      <c r="AO68" s="160">
        <f t="shared" si="45"/>
        <v>0</v>
      </c>
      <c r="AP68" s="14"/>
      <c r="AQ68" s="15"/>
      <c r="AR68" s="160">
        <f t="shared" si="46"/>
        <v>0</v>
      </c>
      <c r="AS68" s="16">
        <f t="shared" si="47"/>
        <v>5</v>
      </c>
      <c r="AT68" s="16">
        <f t="shared" si="47"/>
        <v>2650</v>
      </c>
      <c r="AU68" s="17">
        <f t="shared" si="48"/>
        <v>530</v>
      </c>
      <c r="AV68" s="155"/>
      <c r="AW68" s="155"/>
      <c r="AX68" s="155"/>
      <c r="AY68" s="161"/>
      <c r="AZ68" s="155"/>
      <c r="BA68" s="161"/>
      <c r="BB68" s="155"/>
      <c r="BC68" s="155"/>
      <c r="BD68" s="164"/>
      <c r="BE68" s="155"/>
      <c r="BF68" s="155"/>
      <c r="BG68" s="164"/>
    </row>
    <row r="69" spans="1:60" x14ac:dyDescent="0.25">
      <c r="A69" s="20" t="s">
        <v>78</v>
      </c>
      <c r="B69" s="20" t="s">
        <v>270</v>
      </c>
      <c r="C69" s="13">
        <v>2</v>
      </c>
      <c r="D69" s="13">
        <v>1984</v>
      </c>
      <c r="E69" s="13">
        <f t="shared" si="33"/>
        <v>992</v>
      </c>
      <c r="F69" s="14">
        <v>0</v>
      </c>
      <c r="G69" s="14">
        <v>0</v>
      </c>
      <c r="H69" s="14">
        <f t="shared" si="34"/>
        <v>0</v>
      </c>
      <c r="I69" s="14">
        <v>0</v>
      </c>
      <c r="J69" s="14">
        <v>0</v>
      </c>
      <c r="K69" s="160">
        <f t="shared" si="35"/>
        <v>0</v>
      </c>
      <c r="L69" s="14"/>
      <c r="M69" s="14"/>
      <c r="N69" s="160">
        <f t="shared" si="36"/>
        <v>0</v>
      </c>
      <c r="O69" s="14">
        <v>1</v>
      </c>
      <c r="P69" s="14">
        <v>843</v>
      </c>
      <c r="Q69" s="160">
        <f t="shared" si="37"/>
        <v>843</v>
      </c>
      <c r="R69" s="14">
        <v>0</v>
      </c>
      <c r="S69" s="14">
        <v>0</v>
      </c>
      <c r="T69" s="160">
        <f t="shared" si="38"/>
        <v>0</v>
      </c>
      <c r="U69" s="14"/>
      <c r="V69" s="14"/>
      <c r="W69" s="160">
        <f t="shared" si="64"/>
        <v>0</v>
      </c>
      <c r="X69" s="14">
        <v>2</v>
      </c>
      <c r="Y69" s="14">
        <v>1500</v>
      </c>
      <c r="Z69" s="160">
        <f t="shared" si="65"/>
        <v>750</v>
      </c>
      <c r="AA69" s="14"/>
      <c r="AB69" s="14"/>
      <c r="AC69" s="160">
        <f t="shared" si="66"/>
        <v>0</v>
      </c>
      <c r="AD69" s="14">
        <v>1</v>
      </c>
      <c r="AE69" s="15">
        <v>850</v>
      </c>
      <c r="AF69" s="160">
        <f t="shared" si="42"/>
        <v>850</v>
      </c>
      <c r="AG69" s="14">
        <v>1</v>
      </c>
      <c r="AH69" s="14">
        <v>750</v>
      </c>
      <c r="AI69" s="160">
        <f t="shared" si="67"/>
        <v>750</v>
      </c>
      <c r="AJ69" s="14">
        <v>2</v>
      </c>
      <c r="AK69" s="15">
        <v>1600</v>
      </c>
      <c r="AL69" s="160">
        <f t="shared" si="44"/>
        <v>800</v>
      </c>
      <c r="AM69" s="14">
        <v>1</v>
      </c>
      <c r="AN69" s="15">
        <v>750</v>
      </c>
      <c r="AO69" s="160">
        <f t="shared" si="45"/>
        <v>750</v>
      </c>
      <c r="AP69" s="14">
        <v>2</v>
      </c>
      <c r="AQ69" s="15">
        <v>1300</v>
      </c>
      <c r="AR69" s="160">
        <f t="shared" si="46"/>
        <v>650</v>
      </c>
      <c r="AS69" s="16">
        <f t="shared" si="47"/>
        <v>10</v>
      </c>
      <c r="AT69" s="16">
        <f t="shared" si="47"/>
        <v>7593</v>
      </c>
      <c r="AU69" s="17">
        <f t="shared" si="48"/>
        <v>759.3</v>
      </c>
      <c r="AV69" s="155"/>
      <c r="AW69" s="155"/>
      <c r="AX69" s="163"/>
      <c r="AY69" s="155"/>
      <c r="AZ69" s="155"/>
      <c r="BA69" s="161"/>
      <c r="BB69" s="155"/>
      <c r="BC69" s="161"/>
      <c r="BD69" s="164">
        <f t="shared" ref="BD69" si="71">(AI69-AF69)/AF69*100</f>
        <v>-11.76470588235294</v>
      </c>
      <c r="BE69" s="161">
        <f>(AL69-AI69)/AI69*100</f>
        <v>6.666666666666667</v>
      </c>
      <c r="BF69" s="161">
        <f>(AO69-AL69)/AL69*100</f>
        <v>-6.25</v>
      </c>
      <c r="BG69" s="164">
        <f>(AR69-AO69)/AO69*100</f>
        <v>-13.333333333333334</v>
      </c>
      <c r="BH69" s="154" t="str">
        <f>A69</f>
        <v>Lagos</v>
      </c>
    </row>
    <row r="70" spans="1:60" hidden="1" x14ac:dyDescent="0.25">
      <c r="A70" s="20" t="s">
        <v>79</v>
      </c>
      <c r="B70" s="20" t="s">
        <v>270</v>
      </c>
      <c r="C70" s="13">
        <v>1</v>
      </c>
      <c r="D70" s="13">
        <v>675</v>
      </c>
      <c r="E70" s="13">
        <f t="shared" si="33"/>
        <v>675</v>
      </c>
      <c r="F70" s="14">
        <v>1</v>
      </c>
      <c r="G70" s="14">
        <v>675</v>
      </c>
      <c r="H70" s="14">
        <f t="shared" si="34"/>
        <v>675</v>
      </c>
      <c r="I70" s="14">
        <v>0</v>
      </c>
      <c r="J70" s="14">
        <v>0</v>
      </c>
      <c r="K70" s="160">
        <f t="shared" si="35"/>
        <v>0</v>
      </c>
      <c r="L70" s="14"/>
      <c r="M70" s="14"/>
      <c r="N70" s="160">
        <f t="shared" si="36"/>
        <v>0</v>
      </c>
      <c r="O70" s="14"/>
      <c r="P70" s="14"/>
      <c r="Q70" s="160">
        <f t="shared" si="37"/>
        <v>0</v>
      </c>
      <c r="R70" s="14">
        <v>0</v>
      </c>
      <c r="S70" s="14">
        <v>0</v>
      </c>
      <c r="T70" s="160">
        <f t="shared" si="38"/>
        <v>0</v>
      </c>
      <c r="U70" s="14"/>
      <c r="V70" s="14"/>
      <c r="W70" s="160">
        <f t="shared" si="64"/>
        <v>0</v>
      </c>
      <c r="X70" s="14"/>
      <c r="Y70" s="14"/>
      <c r="Z70" s="160">
        <f t="shared" si="65"/>
        <v>0</v>
      </c>
      <c r="AA70" s="14"/>
      <c r="AB70" s="14"/>
      <c r="AC70" s="160">
        <f t="shared" si="66"/>
        <v>0</v>
      </c>
      <c r="AD70" s="14"/>
      <c r="AE70" s="15"/>
      <c r="AF70" s="160">
        <f t="shared" si="42"/>
        <v>0</v>
      </c>
      <c r="AG70" s="14"/>
      <c r="AH70" s="14"/>
      <c r="AI70" s="160">
        <f t="shared" si="67"/>
        <v>0</v>
      </c>
      <c r="AJ70" s="14"/>
      <c r="AK70" s="15"/>
      <c r="AL70" s="160">
        <f t="shared" si="44"/>
        <v>0</v>
      </c>
      <c r="AM70" s="14"/>
      <c r="AN70" s="15"/>
      <c r="AO70" s="160">
        <f t="shared" si="45"/>
        <v>0</v>
      </c>
      <c r="AP70" s="14"/>
      <c r="AQ70" s="15"/>
      <c r="AR70" s="160">
        <f t="shared" si="46"/>
        <v>0</v>
      </c>
      <c r="AS70" s="16">
        <f t="shared" si="47"/>
        <v>0</v>
      </c>
      <c r="AT70" s="16">
        <f t="shared" si="47"/>
        <v>0</v>
      </c>
      <c r="AU70" s="17">
        <f t="shared" si="48"/>
        <v>0</v>
      </c>
      <c r="AV70" s="155"/>
      <c r="AW70" s="155"/>
      <c r="AX70" s="155"/>
      <c r="AY70" s="155"/>
      <c r="AZ70" s="155"/>
      <c r="BA70" s="155"/>
      <c r="BB70" s="155"/>
      <c r="BC70" s="155"/>
      <c r="BD70" s="164"/>
      <c r="BE70" s="155"/>
      <c r="BF70" s="155"/>
      <c r="BG70" s="164"/>
    </row>
    <row r="71" spans="1:60" hidden="1" x14ac:dyDescent="0.25">
      <c r="A71" s="20" t="s">
        <v>80</v>
      </c>
      <c r="B71" s="20" t="s">
        <v>270</v>
      </c>
      <c r="C71" s="13">
        <v>2</v>
      </c>
      <c r="D71" s="13">
        <v>600</v>
      </c>
      <c r="E71" s="13">
        <f t="shared" si="33"/>
        <v>300</v>
      </c>
      <c r="F71" s="14">
        <v>2</v>
      </c>
      <c r="G71" s="14">
        <v>600</v>
      </c>
      <c r="H71" s="14">
        <f t="shared" si="34"/>
        <v>300</v>
      </c>
      <c r="I71" s="14">
        <v>0</v>
      </c>
      <c r="J71" s="14">
        <v>0</v>
      </c>
      <c r="K71" s="160">
        <f t="shared" si="35"/>
        <v>0</v>
      </c>
      <c r="L71" s="14">
        <v>1</v>
      </c>
      <c r="M71" s="14">
        <v>225</v>
      </c>
      <c r="N71" s="160">
        <f t="shared" si="36"/>
        <v>225</v>
      </c>
      <c r="O71" s="14"/>
      <c r="P71" s="14"/>
      <c r="Q71" s="160">
        <f t="shared" si="37"/>
        <v>0</v>
      </c>
      <c r="R71" s="14">
        <v>0</v>
      </c>
      <c r="S71" s="14">
        <v>0</v>
      </c>
      <c r="T71" s="160">
        <f t="shared" si="38"/>
        <v>0</v>
      </c>
      <c r="U71" s="14">
        <v>1</v>
      </c>
      <c r="V71" s="14">
        <v>580</v>
      </c>
      <c r="W71" s="160">
        <f t="shared" si="64"/>
        <v>580</v>
      </c>
      <c r="X71" s="14">
        <v>1</v>
      </c>
      <c r="Y71" s="14">
        <v>700</v>
      </c>
      <c r="Z71" s="160">
        <f t="shared" si="65"/>
        <v>700</v>
      </c>
      <c r="AA71" s="14"/>
      <c r="AB71" s="14"/>
      <c r="AC71" s="160">
        <f t="shared" si="66"/>
        <v>0</v>
      </c>
      <c r="AD71" s="14"/>
      <c r="AE71" s="15"/>
      <c r="AF71" s="160">
        <f t="shared" si="42"/>
        <v>0</v>
      </c>
      <c r="AG71" s="14"/>
      <c r="AH71" s="14"/>
      <c r="AI71" s="160">
        <f t="shared" si="67"/>
        <v>0</v>
      </c>
      <c r="AJ71" s="14"/>
      <c r="AK71" s="15"/>
      <c r="AL71" s="160">
        <f t="shared" si="44"/>
        <v>0</v>
      </c>
      <c r="AM71" s="14"/>
      <c r="AN71" s="15"/>
      <c r="AO71" s="160">
        <f t="shared" si="45"/>
        <v>0</v>
      </c>
      <c r="AP71" s="14"/>
      <c r="AQ71" s="15"/>
      <c r="AR71" s="160">
        <f t="shared" si="46"/>
        <v>0</v>
      </c>
      <c r="AS71" s="16">
        <f t="shared" si="47"/>
        <v>3</v>
      </c>
      <c r="AT71" s="16">
        <f t="shared" si="47"/>
        <v>1505</v>
      </c>
      <c r="AU71" s="17">
        <f t="shared" si="48"/>
        <v>501.66666666666669</v>
      </c>
      <c r="AV71" s="155"/>
      <c r="AW71" s="162"/>
      <c r="AX71" s="155"/>
      <c r="AY71" s="155"/>
      <c r="AZ71" s="161"/>
      <c r="BA71" s="161">
        <f>(Z71-W71)/W71*100</f>
        <v>20.689655172413794</v>
      </c>
      <c r="BB71" s="155"/>
      <c r="BC71" s="155"/>
      <c r="BD71" s="164"/>
      <c r="BE71" s="155"/>
      <c r="BF71" s="155"/>
      <c r="BG71" s="164"/>
    </row>
    <row r="72" spans="1:60" hidden="1" x14ac:dyDescent="0.25">
      <c r="A72" s="20" t="s">
        <v>81</v>
      </c>
      <c r="B72" s="20" t="s">
        <v>270</v>
      </c>
      <c r="C72" s="13">
        <v>0</v>
      </c>
      <c r="D72" s="13">
        <v>0</v>
      </c>
      <c r="E72" s="13">
        <f t="shared" si="33"/>
        <v>0</v>
      </c>
      <c r="F72" s="14">
        <v>0</v>
      </c>
      <c r="G72" s="14">
        <v>0</v>
      </c>
      <c r="H72" s="14">
        <f t="shared" si="34"/>
        <v>0</v>
      </c>
      <c r="I72" s="14">
        <v>1</v>
      </c>
      <c r="J72" s="14">
        <v>942</v>
      </c>
      <c r="K72" s="160">
        <f t="shared" si="35"/>
        <v>942</v>
      </c>
      <c r="L72" s="14">
        <v>1</v>
      </c>
      <c r="M72" s="14">
        <v>810</v>
      </c>
      <c r="N72" s="160">
        <f t="shared" si="36"/>
        <v>810</v>
      </c>
      <c r="O72" s="14"/>
      <c r="P72" s="14"/>
      <c r="Q72" s="160">
        <f t="shared" si="37"/>
        <v>0</v>
      </c>
      <c r="R72" s="14">
        <v>0</v>
      </c>
      <c r="S72" s="14">
        <v>0</v>
      </c>
      <c r="T72" s="160">
        <f t="shared" si="38"/>
        <v>0</v>
      </c>
      <c r="U72" s="14"/>
      <c r="V72" s="14"/>
      <c r="W72" s="160">
        <f t="shared" si="64"/>
        <v>0</v>
      </c>
      <c r="X72" s="14"/>
      <c r="Y72" s="14"/>
      <c r="Z72" s="160">
        <f t="shared" si="65"/>
        <v>0</v>
      </c>
      <c r="AA72" s="14"/>
      <c r="AB72" s="14"/>
      <c r="AC72" s="160">
        <f t="shared" si="66"/>
        <v>0</v>
      </c>
      <c r="AD72" s="14"/>
      <c r="AE72" s="15"/>
      <c r="AF72" s="160">
        <f t="shared" si="42"/>
        <v>0</v>
      </c>
      <c r="AG72" s="14"/>
      <c r="AH72" s="14"/>
      <c r="AI72" s="160">
        <f t="shared" si="67"/>
        <v>0</v>
      </c>
      <c r="AJ72" s="14"/>
      <c r="AK72" s="15"/>
      <c r="AL72" s="160">
        <f t="shared" si="44"/>
        <v>0</v>
      </c>
      <c r="AM72" s="14"/>
      <c r="AN72" s="15"/>
      <c r="AO72" s="160">
        <f t="shared" si="45"/>
        <v>0</v>
      </c>
      <c r="AP72" s="14"/>
      <c r="AQ72" s="15"/>
      <c r="AR72" s="160">
        <f t="shared" si="46"/>
        <v>0</v>
      </c>
      <c r="AS72" s="16">
        <f t="shared" si="47"/>
        <v>2</v>
      </c>
      <c r="AT72" s="16">
        <f t="shared" si="47"/>
        <v>1752</v>
      </c>
      <c r="AU72" s="17">
        <f t="shared" si="48"/>
        <v>876</v>
      </c>
      <c r="AV72" s="155"/>
      <c r="AW72" s="162">
        <f t="shared" ref="AW72" si="72">(N72-K72)/K72*100</f>
        <v>-14.012738853503185</v>
      </c>
      <c r="AX72" s="155"/>
      <c r="AY72" s="155"/>
      <c r="AZ72" s="155"/>
      <c r="BA72" s="155"/>
      <c r="BB72" s="155"/>
      <c r="BC72" s="155"/>
      <c r="BD72" s="164"/>
      <c r="BE72" s="155"/>
      <c r="BF72" s="155"/>
      <c r="BG72" s="164"/>
    </row>
    <row r="73" spans="1:60" hidden="1" x14ac:dyDescent="0.25">
      <c r="A73" s="20" t="s">
        <v>82</v>
      </c>
      <c r="B73" s="20" t="s">
        <v>270</v>
      </c>
      <c r="C73" s="13">
        <v>2</v>
      </c>
      <c r="D73" s="13">
        <v>303</v>
      </c>
      <c r="E73" s="13">
        <f t="shared" si="33"/>
        <v>151.5</v>
      </c>
      <c r="F73" s="14">
        <v>1</v>
      </c>
      <c r="G73" s="14">
        <v>175</v>
      </c>
      <c r="H73" s="14">
        <f t="shared" si="34"/>
        <v>175</v>
      </c>
      <c r="I73" s="14">
        <v>0</v>
      </c>
      <c r="J73" s="14">
        <v>0</v>
      </c>
      <c r="K73" s="160">
        <f t="shared" si="35"/>
        <v>0</v>
      </c>
      <c r="L73" s="14"/>
      <c r="M73" s="14"/>
      <c r="N73" s="160">
        <f t="shared" si="36"/>
        <v>0</v>
      </c>
      <c r="O73" s="14"/>
      <c r="P73" s="14"/>
      <c r="Q73" s="160">
        <f t="shared" si="37"/>
        <v>0</v>
      </c>
      <c r="R73" s="14">
        <v>0</v>
      </c>
      <c r="S73" s="14">
        <v>0</v>
      </c>
      <c r="T73" s="160">
        <f t="shared" si="38"/>
        <v>0</v>
      </c>
      <c r="U73" s="14"/>
      <c r="V73" s="14"/>
      <c r="W73" s="160">
        <f t="shared" si="64"/>
        <v>0</v>
      </c>
      <c r="X73" s="14"/>
      <c r="Y73" s="14"/>
      <c r="Z73" s="160">
        <f t="shared" si="65"/>
        <v>0</v>
      </c>
      <c r="AA73" s="14"/>
      <c r="AB73" s="14"/>
      <c r="AC73" s="160">
        <f t="shared" si="66"/>
        <v>0</v>
      </c>
      <c r="AD73" s="14"/>
      <c r="AE73" s="15"/>
      <c r="AF73" s="160">
        <f t="shared" si="42"/>
        <v>0</v>
      </c>
      <c r="AG73" s="14"/>
      <c r="AH73" s="14"/>
      <c r="AI73" s="160">
        <f t="shared" si="67"/>
        <v>0</v>
      </c>
      <c r="AJ73" s="14">
        <v>1</v>
      </c>
      <c r="AK73" s="15">
        <v>25</v>
      </c>
      <c r="AL73" s="160">
        <f t="shared" si="44"/>
        <v>25</v>
      </c>
      <c r="AM73" s="14"/>
      <c r="AN73" s="15"/>
      <c r="AO73" s="160">
        <f t="shared" si="45"/>
        <v>0</v>
      </c>
      <c r="AP73" s="14"/>
      <c r="AQ73" s="15"/>
      <c r="AR73" s="160">
        <f t="shared" si="46"/>
        <v>0</v>
      </c>
      <c r="AS73" s="16">
        <f t="shared" si="47"/>
        <v>1</v>
      </c>
      <c r="AT73" s="16">
        <f t="shared" si="47"/>
        <v>25</v>
      </c>
      <c r="AU73" s="17">
        <f t="shared" si="48"/>
        <v>25</v>
      </c>
      <c r="AV73" s="155"/>
      <c r="AW73" s="155"/>
      <c r="AX73" s="155"/>
      <c r="AY73" s="155"/>
      <c r="AZ73" s="155"/>
      <c r="BA73" s="155"/>
      <c r="BB73" s="155"/>
      <c r="BC73" s="155"/>
      <c r="BD73" s="164"/>
      <c r="BE73" s="161"/>
      <c r="BF73" s="155"/>
      <c r="BG73" s="164"/>
    </row>
    <row r="74" spans="1:60" hidden="1" x14ac:dyDescent="0.25">
      <c r="A74" s="20" t="s">
        <v>83</v>
      </c>
      <c r="B74" s="20" t="s">
        <v>270</v>
      </c>
      <c r="C74" s="13">
        <v>3</v>
      </c>
      <c r="D74" s="13">
        <v>5670</v>
      </c>
      <c r="E74" s="13">
        <f t="shared" si="33"/>
        <v>1890</v>
      </c>
      <c r="F74" s="14">
        <v>1</v>
      </c>
      <c r="G74" s="14">
        <v>1570</v>
      </c>
      <c r="H74" s="14">
        <f t="shared" si="34"/>
        <v>1570</v>
      </c>
      <c r="I74" s="14">
        <v>0</v>
      </c>
      <c r="J74" s="14">
        <v>0</v>
      </c>
      <c r="K74" s="160">
        <f t="shared" si="35"/>
        <v>0</v>
      </c>
      <c r="L74" s="14">
        <v>1</v>
      </c>
      <c r="M74" s="14">
        <v>1550</v>
      </c>
      <c r="N74" s="160">
        <f t="shared" si="36"/>
        <v>1550</v>
      </c>
      <c r="O74" s="14"/>
      <c r="P74" s="14"/>
      <c r="Q74" s="160">
        <f t="shared" si="37"/>
        <v>0</v>
      </c>
      <c r="R74" s="14">
        <v>0</v>
      </c>
      <c r="S74" s="14">
        <v>0</v>
      </c>
      <c r="T74" s="160">
        <f t="shared" si="38"/>
        <v>0</v>
      </c>
      <c r="U74" s="14"/>
      <c r="V74" s="14"/>
      <c r="W74" s="160">
        <f t="shared" si="64"/>
        <v>0</v>
      </c>
      <c r="X74" s="14"/>
      <c r="Y74" s="14"/>
      <c r="Z74" s="160">
        <f t="shared" si="65"/>
        <v>0</v>
      </c>
      <c r="AA74" s="14"/>
      <c r="AB74" s="14"/>
      <c r="AC74" s="160">
        <f t="shared" si="66"/>
        <v>0</v>
      </c>
      <c r="AD74" s="14"/>
      <c r="AE74" s="15"/>
      <c r="AF74" s="160">
        <f t="shared" si="42"/>
        <v>0</v>
      </c>
      <c r="AG74" s="14"/>
      <c r="AH74" s="14"/>
      <c r="AI74" s="160">
        <f t="shared" si="67"/>
        <v>0</v>
      </c>
      <c r="AJ74" s="14"/>
      <c r="AK74" s="15"/>
      <c r="AL74" s="160">
        <f t="shared" si="44"/>
        <v>0</v>
      </c>
      <c r="AM74" s="14"/>
      <c r="AN74" s="15"/>
      <c r="AO74" s="160">
        <f t="shared" si="45"/>
        <v>0</v>
      </c>
      <c r="AP74" s="14"/>
      <c r="AQ74" s="15"/>
      <c r="AR74" s="160">
        <f t="shared" si="46"/>
        <v>0</v>
      </c>
      <c r="AS74" s="16">
        <f t="shared" si="47"/>
        <v>1</v>
      </c>
      <c r="AT74" s="16">
        <f t="shared" si="47"/>
        <v>1550</v>
      </c>
      <c r="AU74" s="17">
        <f t="shared" si="48"/>
        <v>1550</v>
      </c>
      <c r="AV74" s="155"/>
      <c r="AW74" s="162"/>
      <c r="AX74" s="155"/>
      <c r="AY74" s="155"/>
      <c r="AZ74" s="155"/>
      <c r="BA74" s="155"/>
      <c r="BB74" s="155"/>
      <c r="BC74" s="155"/>
      <c r="BD74" s="164"/>
      <c r="BE74" s="155"/>
      <c r="BF74" s="155"/>
      <c r="BG74" s="164"/>
    </row>
    <row r="75" spans="1:60" hidden="1" x14ac:dyDescent="0.25">
      <c r="A75" s="20" t="s">
        <v>84</v>
      </c>
      <c r="B75" s="20" t="s">
        <v>270</v>
      </c>
      <c r="C75" s="13">
        <v>0</v>
      </c>
      <c r="D75" s="13">
        <v>0</v>
      </c>
      <c r="E75" s="13">
        <f t="shared" si="33"/>
        <v>0</v>
      </c>
      <c r="F75" s="14">
        <v>0</v>
      </c>
      <c r="G75" s="14">
        <v>0</v>
      </c>
      <c r="H75" s="14">
        <f t="shared" si="34"/>
        <v>0</v>
      </c>
      <c r="I75" s="14">
        <v>2</v>
      </c>
      <c r="J75" s="14">
        <v>2770</v>
      </c>
      <c r="K75" s="160">
        <f t="shared" si="35"/>
        <v>1385</v>
      </c>
      <c r="L75" s="14"/>
      <c r="M75" s="14"/>
      <c r="N75" s="160">
        <f t="shared" si="36"/>
        <v>0</v>
      </c>
      <c r="O75" s="14"/>
      <c r="P75" s="14"/>
      <c r="Q75" s="160">
        <f t="shared" si="37"/>
        <v>0</v>
      </c>
      <c r="R75" s="14">
        <v>0</v>
      </c>
      <c r="S75" s="14">
        <v>0</v>
      </c>
      <c r="T75" s="160">
        <f t="shared" si="38"/>
        <v>0</v>
      </c>
      <c r="U75" s="14"/>
      <c r="V75" s="14"/>
      <c r="W75" s="160">
        <f t="shared" si="64"/>
        <v>0</v>
      </c>
      <c r="X75" s="14"/>
      <c r="Y75" s="14"/>
      <c r="Z75" s="160">
        <f t="shared" si="65"/>
        <v>0</v>
      </c>
      <c r="AA75" s="14"/>
      <c r="AB75" s="14"/>
      <c r="AC75" s="160">
        <f t="shared" si="66"/>
        <v>0</v>
      </c>
      <c r="AD75" s="14"/>
      <c r="AE75" s="15"/>
      <c r="AF75" s="160">
        <f t="shared" si="42"/>
        <v>0</v>
      </c>
      <c r="AG75" s="14"/>
      <c r="AH75" s="14"/>
      <c r="AI75" s="160">
        <f t="shared" si="67"/>
        <v>0</v>
      </c>
      <c r="AJ75" s="14"/>
      <c r="AK75" s="15"/>
      <c r="AL75" s="160">
        <f t="shared" si="44"/>
        <v>0</v>
      </c>
      <c r="AM75" s="14"/>
      <c r="AN75" s="15"/>
      <c r="AO75" s="160">
        <f t="shared" si="45"/>
        <v>0</v>
      </c>
      <c r="AP75" s="14"/>
      <c r="AQ75" s="15"/>
      <c r="AR75" s="160">
        <f t="shared" si="46"/>
        <v>0</v>
      </c>
      <c r="AS75" s="16">
        <f t="shared" si="47"/>
        <v>2</v>
      </c>
      <c r="AT75" s="16">
        <f t="shared" si="47"/>
        <v>2770</v>
      </c>
      <c r="AU75" s="17">
        <f t="shared" si="48"/>
        <v>1385</v>
      </c>
      <c r="AV75" s="155"/>
      <c r="AW75" s="155"/>
      <c r="AX75" s="155"/>
      <c r="AY75" s="155"/>
      <c r="AZ75" s="155"/>
      <c r="BA75" s="155"/>
      <c r="BB75" s="155"/>
      <c r="BC75" s="155"/>
      <c r="BD75" s="164"/>
      <c r="BE75" s="155"/>
      <c r="BF75" s="155"/>
      <c r="BG75" s="164"/>
    </row>
    <row r="76" spans="1:60" x14ac:dyDescent="0.25">
      <c r="A76" s="20" t="s">
        <v>85</v>
      </c>
      <c r="B76" s="20" t="s">
        <v>270</v>
      </c>
      <c r="C76" s="13">
        <v>59</v>
      </c>
      <c r="D76" s="13">
        <v>10250</v>
      </c>
      <c r="E76" s="13">
        <f t="shared" si="33"/>
        <v>173.72881355932202</v>
      </c>
      <c r="F76" s="14">
        <v>22</v>
      </c>
      <c r="G76" s="14">
        <v>3300</v>
      </c>
      <c r="H76" s="14">
        <f t="shared" si="34"/>
        <v>150</v>
      </c>
      <c r="I76" s="14">
        <v>5</v>
      </c>
      <c r="J76" s="14">
        <v>750</v>
      </c>
      <c r="K76" s="160">
        <f t="shared" si="35"/>
        <v>150</v>
      </c>
      <c r="L76" s="14">
        <v>7</v>
      </c>
      <c r="M76" s="14">
        <v>750</v>
      </c>
      <c r="N76" s="160">
        <f t="shared" si="36"/>
        <v>107.14285714285714</v>
      </c>
      <c r="O76" s="14"/>
      <c r="P76" s="14"/>
      <c r="Q76" s="160">
        <f t="shared" si="37"/>
        <v>0</v>
      </c>
      <c r="R76" s="14">
        <v>0</v>
      </c>
      <c r="S76" s="14">
        <v>0</v>
      </c>
      <c r="T76" s="160">
        <f t="shared" si="38"/>
        <v>0</v>
      </c>
      <c r="U76" s="14"/>
      <c r="V76" s="14"/>
      <c r="W76" s="160">
        <f t="shared" si="64"/>
        <v>0</v>
      </c>
      <c r="X76" s="14"/>
      <c r="Y76" s="14"/>
      <c r="Z76" s="160">
        <f t="shared" si="65"/>
        <v>0</v>
      </c>
      <c r="AA76" s="14">
        <v>4</v>
      </c>
      <c r="AB76" s="14">
        <v>1200</v>
      </c>
      <c r="AC76" s="160">
        <f t="shared" si="66"/>
        <v>300</v>
      </c>
      <c r="AD76" s="14">
        <v>15</v>
      </c>
      <c r="AE76" s="15">
        <v>3000</v>
      </c>
      <c r="AF76" s="160">
        <f t="shared" si="42"/>
        <v>200</v>
      </c>
      <c r="AG76" s="14"/>
      <c r="AH76" s="14"/>
      <c r="AI76" s="160">
        <f t="shared" si="67"/>
        <v>0</v>
      </c>
      <c r="AJ76" s="14">
        <v>15</v>
      </c>
      <c r="AK76" s="15">
        <v>2304</v>
      </c>
      <c r="AL76" s="160">
        <f t="shared" si="44"/>
        <v>153.6</v>
      </c>
      <c r="AM76" s="14">
        <v>2</v>
      </c>
      <c r="AN76" s="15">
        <v>200</v>
      </c>
      <c r="AO76" s="160">
        <f t="shared" si="45"/>
        <v>100</v>
      </c>
      <c r="AP76" s="14">
        <v>10</v>
      </c>
      <c r="AQ76" s="15">
        <v>1000</v>
      </c>
      <c r="AR76" s="160">
        <f t="shared" si="46"/>
        <v>100</v>
      </c>
      <c r="AS76" s="16">
        <f t="shared" si="47"/>
        <v>58</v>
      </c>
      <c r="AT76" s="16">
        <f t="shared" si="47"/>
        <v>9204</v>
      </c>
      <c r="AU76" s="17">
        <f t="shared" si="48"/>
        <v>158.68965517241378</v>
      </c>
      <c r="AV76" s="155"/>
      <c r="AW76" s="162">
        <f>(N76-K76)/K76*100</f>
        <v>-28.571428571428577</v>
      </c>
      <c r="AX76" s="155"/>
      <c r="AY76" s="155"/>
      <c r="AZ76" s="155"/>
      <c r="BA76" s="155"/>
      <c r="BB76" s="161"/>
      <c r="BC76" s="161">
        <f>(AF76-AC76)/AC76*100</f>
        <v>-33.333333333333329</v>
      </c>
      <c r="BD76" s="164"/>
      <c r="BE76" s="161"/>
      <c r="BF76" s="161">
        <f>(AO76-AL76)/AL76*100</f>
        <v>-34.895833333333329</v>
      </c>
      <c r="BG76" s="164">
        <f>(AR76-AO76)/AO76*100</f>
        <v>0</v>
      </c>
      <c r="BH76" s="154" t="str">
        <f>A76</f>
        <v>Mawei</v>
      </c>
    </row>
    <row r="77" spans="1:60" hidden="1" x14ac:dyDescent="0.25">
      <c r="A77" s="20" t="s">
        <v>86</v>
      </c>
      <c r="B77" s="20" t="s">
        <v>270</v>
      </c>
      <c r="C77" s="13">
        <v>2</v>
      </c>
      <c r="D77" s="13">
        <v>825</v>
      </c>
      <c r="E77" s="13">
        <f t="shared" si="33"/>
        <v>412.5</v>
      </c>
      <c r="F77" s="14">
        <v>0</v>
      </c>
      <c r="G77" s="14">
        <v>0</v>
      </c>
      <c r="H77" s="14">
        <f t="shared" si="34"/>
        <v>0</v>
      </c>
      <c r="I77" s="14">
        <v>0</v>
      </c>
      <c r="J77" s="14">
        <v>0</v>
      </c>
      <c r="K77" s="160">
        <f t="shared" si="35"/>
        <v>0</v>
      </c>
      <c r="L77" s="14"/>
      <c r="M77" s="14"/>
      <c r="N77" s="160">
        <f t="shared" si="36"/>
        <v>0</v>
      </c>
      <c r="O77" s="14"/>
      <c r="P77" s="14"/>
      <c r="Q77" s="160">
        <f t="shared" si="37"/>
        <v>0</v>
      </c>
      <c r="R77" s="14">
        <v>0</v>
      </c>
      <c r="S77" s="14">
        <v>0</v>
      </c>
      <c r="T77" s="160">
        <f t="shared" si="38"/>
        <v>0</v>
      </c>
      <c r="U77" s="14">
        <v>1</v>
      </c>
      <c r="V77" s="14">
        <v>500</v>
      </c>
      <c r="W77" s="160">
        <f t="shared" si="64"/>
        <v>500</v>
      </c>
      <c r="X77" s="14"/>
      <c r="Y77" s="14"/>
      <c r="Z77" s="160">
        <f t="shared" si="65"/>
        <v>0</v>
      </c>
      <c r="AA77" s="14"/>
      <c r="AB77" s="14"/>
      <c r="AC77" s="160">
        <f t="shared" si="66"/>
        <v>0</v>
      </c>
      <c r="AD77" s="14"/>
      <c r="AE77" s="15"/>
      <c r="AF77" s="160">
        <f t="shared" si="42"/>
        <v>0</v>
      </c>
      <c r="AG77" s="14"/>
      <c r="AH77" s="14"/>
      <c r="AI77" s="160">
        <f t="shared" si="67"/>
        <v>0</v>
      </c>
      <c r="AJ77" s="14">
        <v>1</v>
      </c>
      <c r="AK77" s="15">
        <v>950</v>
      </c>
      <c r="AL77" s="160">
        <f t="shared" si="44"/>
        <v>950</v>
      </c>
      <c r="AM77" s="14"/>
      <c r="AN77" s="15"/>
      <c r="AO77" s="160">
        <f t="shared" si="45"/>
        <v>0</v>
      </c>
      <c r="AP77" s="14"/>
      <c r="AQ77" s="15"/>
      <c r="AR77" s="160">
        <f t="shared" si="46"/>
        <v>0</v>
      </c>
      <c r="AS77" s="16">
        <f t="shared" si="47"/>
        <v>2</v>
      </c>
      <c r="AT77" s="16">
        <f t="shared" si="47"/>
        <v>1450</v>
      </c>
      <c r="AU77" s="17">
        <f t="shared" si="48"/>
        <v>725</v>
      </c>
      <c r="AV77" s="155"/>
      <c r="AW77" s="155"/>
      <c r="AX77" s="155"/>
      <c r="AY77" s="155"/>
      <c r="AZ77" s="161"/>
      <c r="BA77" s="155"/>
      <c r="BB77" s="155"/>
      <c r="BC77" s="155"/>
      <c r="BD77" s="164"/>
      <c r="BE77" s="161"/>
      <c r="BF77" s="155"/>
      <c r="BG77" s="164"/>
    </row>
    <row r="78" spans="1:60" hidden="1" x14ac:dyDescent="0.25">
      <c r="A78" s="20" t="s">
        <v>87</v>
      </c>
      <c r="B78" s="20" t="s">
        <v>270</v>
      </c>
      <c r="C78" s="13">
        <v>10</v>
      </c>
      <c r="D78" s="13">
        <v>5335</v>
      </c>
      <c r="E78" s="13">
        <f t="shared" si="33"/>
        <v>533.5</v>
      </c>
      <c r="F78" s="14">
        <v>7</v>
      </c>
      <c r="G78" s="14">
        <v>3410</v>
      </c>
      <c r="H78" s="14">
        <f t="shared" si="34"/>
        <v>487.14285714285717</v>
      </c>
      <c r="I78" s="14">
        <v>0</v>
      </c>
      <c r="J78" s="14">
        <v>0</v>
      </c>
      <c r="K78" s="160">
        <f t="shared" si="35"/>
        <v>0</v>
      </c>
      <c r="L78" s="14"/>
      <c r="M78" s="14"/>
      <c r="N78" s="160">
        <f t="shared" si="36"/>
        <v>0</v>
      </c>
      <c r="O78" s="14">
        <v>2</v>
      </c>
      <c r="P78" s="14">
        <v>876</v>
      </c>
      <c r="Q78" s="160">
        <f t="shared" si="37"/>
        <v>438</v>
      </c>
      <c r="R78" s="14">
        <v>4</v>
      </c>
      <c r="S78" s="14">
        <v>1800</v>
      </c>
      <c r="T78" s="160">
        <f t="shared" si="38"/>
        <v>450</v>
      </c>
      <c r="U78" s="14"/>
      <c r="V78" s="14"/>
      <c r="W78" s="160">
        <f t="shared" si="64"/>
        <v>0</v>
      </c>
      <c r="X78" s="14">
        <v>3</v>
      </c>
      <c r="Y78" s="14">
        <v>1745</v>
      </c>
      <c r="Z78" s="160">
        <f t="shared" si="65"/>
        <v>581.66666666666663</v>
      </c>
      <c r="AA78" s="14">
        <v>5</v>
      </c>
      <c r="AB78" s="14">
        <v>2600</v>
      </c>
      <c r="AC78" s="160">
        <f t="shared" si="66"/>
        <v>520</v>
      </c>
      <c r="AD78" s="14"/>
      <c r="AE78" s="15"/>
      <c r="AF78" s="160">
        <f t="shared" si="42"/>
        <v>0</v>
      </c>
      <c r="AG78" s="14">
        <v>2</v>
      </c>
      <c r="AH78" s="14">
        <v>1050</v>
      </c>
      <c r="AI78" s="160">
        <f t="shared" si="67"/>
        <v>525</v>
      </c>
      <c r="AJ78" s="14">
        <v>2</v>
      </c>
      <c r="AK78" s="15">
        <v>950</v>
      </c>
      <c r="AL78" s="160">
        <f t="shared" si="44"/>
        <v>475</v>
      </c>
      <c r="AM78" s="14">
        <v>1</v>
      </c>
      <c r="AN78" s="15">
        <v>550</v>
      </c>
      <c r="AO78" s="160">
        <f t="shared" si="45"/>
        <v>550</v>
      </c>
      <c r="AP78" s="14"/>
      <c r="AQ78" s="15"/>
      <c r="AR78" s="160">
        <f t="shared" si="46"/>
        <v>0</v>
      </c>
      <c r="AS78" s="16">
        <f t="shared" si="47"/>
        <v>19</v>
      </c>
      <c r="AT78" s="16">
        <f t="shared" si="47"/>
        <v>9571</v>
      </c>
      <c r="AU78" s="17">
        <f t="shared" si="48"/>
        <v>503.73684210526318</v>
      </c>
      <c r="AV78" s="155"/>
      <c r="AW78" s="155"/>
      <c r="AX78" s="163"/>
      <c r="AY78" s="161">
        <f>(T78-Q78)/Q78*100</f>
        <v>2.7397260273972601</v>
      </c>
      <c r="AZ78" s="155"/>
      <c r="BA78" s="161"/>
      <c r="BB78" s="161">
        <f t="shared" ref="BB78:BB79" si="73">(AC78-Z78)/Z78*100</f>
        <v>-10.60171919770773</v>
      </c>
      <c r="BC78" s="155"/>
      <c r="BD78" s="164"/>
      <c r="BE78" s="161">
        <f t="shared" ref="BE78" si="74">(AL78-AI78)/AI78*100</f>
        <v>-9.5238095238095237</v>
      </c>
      <c r="BF78" s="161">
        <f>(AO78-AL78)/AL78*100</f>
        <v>15.789473684210526</v>
      </c>
      <c r="BG78" s="164"/>
    </row>
    <row r="79" spans="1:60" hidden="1" x14ac:dyDescent="0.25">
      <c r="A79" s="20" t="s">
        <v>20</v>
      </c>
      <c r="B79" s="20" t="s">
        <v>270</v>
      </c>
      <c r="C79" s="13">
        <v>5</v>
      </c>
      <c r="D79" s="13">
        <v>315</v>
      </c>
      <c r="E79" s="13">
        <f t="shared" si="33"/>
        <v>63</v>
      </c>
      <c r="F79" s="14">
        <v>2</v>
      </c>
      <c r="G79" s="14">
        <v>100</v>
      </c>
      <c r="H79" s="14">
        <f t="shared" si="34"/>
        <v>50</v>
      </c>
      <c r="I79" s="14">
        <v>0</v>
      </c>
      <c r="J79" s="14">
        <v>0</v>
      </c>
      <c r="K79" s="160">
        <f t="shared" si="35"/>
        <v>0</v>
      </c>
      <c r="L79" s="14"/>
      <c r="M79" s="14"/>
      <c r="N79" s="160">
        <f t="shared" si="36"/>
        <v>0</v>
      </c>
      <c r="O79" s="14"/>
      <c r="P79" s="14"/>
      <c r="Q79" s="160">
        <f t="shared" si="37"/>
        <v>0</v>
      </c>
      <c r="R79" s="14">
        <v>0</v>
      </c>
      <c r="S79" s="14">
        <v>0</v>
      </c>
      <c r="T79" s="160">
        <f t="shared" si="38"/>
        <v>0</v>
      </c>
      <c r="U79" s="14"/>
      <c r="V79" s="14"/>
      <c r="W79" s="160">
        <f t="shared" si="64"/>
        <v>0</v>
      </c>
      <c r="X79" s="14">
        <v>1</v>
      </c>
      <c r="Y79" s="14">
        <v>50</v>
      </c>
      <c r="Z79" s="160">
        <f t="shared" si="65"/>
        <v>50</v>
      </c>
      <c r="AA79" s="14">
        <v>1</v>
      </c>
      <c r="AB79" s="14">
        <v>65</v>
      </c>
      <c r="AC79" s="160">
        <f t="shared" si="66"/>
        <v>65</v>
      </c>
      <c r="AD79" s="14"/>
      <c r="AE79" s="15"/>
      <c r="AF79" s="160">
        <f t="shared" si="42"/>
        <v>0</v>
      </c>
      <c r="AG79" s="14"/>
      <c r="AH79" s="14"/>
      <c r="AI79" s="160">
        <f t="shared" si="67"/>
        <v>0</v>
      </c>
      <c r="AJ79" s="14"/>
      <c r="AK79" s="15"/>
      <c r="AL79" s="160">
        <f t="shared" si="44"/>
        <v>0</v>
      </c>
      <c r="AM79" s="14"/>
      <c r="AN79" s="15"/>
      <c r="AO79" s="160">
        <f t="shared" si="45"/>
        <v>0</v>
      </c>
      <c r="AP79" s="14"/>
      <c r="AQ79" s="15"/>
      <c r="AR79" s="160">
        <f t="shared" si="46"/>
        <v>0</v>
      </c>
      <c r="AS79" s="16">
        <f t="shared" si="47"/>
        <v>2</v>
      </c>
      <c r="AT79" s="16">
        <f t="shared" si="47"/>
        <v>115</v>
      </c>
      <c r="AU79" s="17">
        <f t="shared" si="48"/>
        <v>57.5</v>
      </c>
      <c r="AV79" s="155"/>
      <c r="AW79" s="155"/>
      <c r="AX79" s="155"/>
      <c r="AY79" s="155"/>
      <c r="AZ79" s="155"/>
      <c r="BA79" s="161"/>
      <c r="BB79" s="161">
        <f t="shared" si="73"/>
        <v>30</v>
      </c>
      <c r="BC79" s="155"/>
      <c r="BD79" s="164"/>
      <c r="BE79" s="155"/>
      <c r="BF79" s="155"/>
      <c r="BG79" s="164"/>
    </row>
    <row r="80" spans="1:60" hidden="1" x14ac:dyDescent="0.25">
      <c r="A80" s="20" t="s">
        <v>88</v>
      </c>
      <c r="B80" s="20" t="s">
        <v>270</v>
      </c>
      <c r="C80" s="13">
        <v>1</v>
      </c>
      <c r="D80" s="13">
        <v>50</v>
      </c>
      <c r="E80" s="13">
        <f t="shared" si="33"/>
        <v>50</v>
      </c>
      <c r="F80" s="14">
        <v>0</v>
      </c>
      <c r="G80" s="14">
        <v>0</v>
      </c>
      <c r="H80" s="14">
        <f t="shared" si="34"/>
        <v>0</v>
      </c>
      <c r="I80" s="14">
        <v>0</v>
      </c>
      <c r="J80" s="14">
        <v>0</v>
      </c>
      <c r="K80" s="160">
        <f t="shared" si="35"/>
        <v>0</v>
      </c>
      <c r="L80" s="14">
        <v>1</v>
      </c>
      <c r="M80" s="14">
        <v>180</v>
      </c>
      <c r="N80" s="160">
        <f t="shared" si="36"/>
        <v>180</v>
      </c>
      <c r="O80" s="14"/>
      <c r="P80" s="14"/>
      <c r="Q80" s="160">
        <f t="shared" si="37"/>
        <v>0</v>
      </c>
      <c r="R80" s="14">
        <v>0</v>
      </c>
      <c r="S80" s="14">
        <v>0</v>
      </c>
      <c r="T80" s="160">
        <f t="shared" si="38"/>
        <v>0</v>
      </c>
      <c r="U80" s="14"/>
      <c r="V80" s="14"/>
      <c r="W80" s="160">
        <f t="shared" si="64"/>
        <v>0</v>
      </c>
      <c r="X80" s="14"/>
      <c r="Y80" s="14"/>
      <c r="Z80" s="160">
        <f t="shared" si="65"/>
        <v>0</v>
      </c>
      <c r="AA80" s="14"/>
      <c r="AB80" s="14"/>
      <c r="AC80" s="160">
        <f t="shared" si="66"/>
        <v>0</v>
      </c>
      <c r="AD80" s="14"/>
      <c r="AE80" s="15"/>
      <c r="AF80" s="160">
        <f t="shared" si="42"/>
        <v>0</v>
      </c>
      <c r="AG80" s="14"/>
      <c r="AH80" s="14"/>
      <c r="AI80" s="160">
        <f t="shared" si="67"/>
        <v>0</v>
      </c>
      <c r="AJ80" s="14">
        <v>1</v>
      </c>
      <c r="AK80" s="15">
        <v>35</v>
      </c>
      <c r="AL80" s="160">
        <f t="shared" si="44"/>
        <v>35</v>
      </c>
      <c r="AM80" s="14"/>
      <c r="AN80" s="15"/>
      <c r="AO80" s="160">
        <f t="shared" si="45"/>
        <v>0</v>
      </c>
      <c r="AP80" s="14"/>
      <c r="AQ80" s="15"/>
      <c r="AR80" s="160">
        <f t="shared" si="46"/>
        <v>0</v>
      </c>
      <c r="AS80" s="16">
        <f t="shared" si="47"/>
        <v>2</v>
      </c>
      <c r="AT80" s="16">
        <f t="shared" si="47"/>
        <v>215</v>
      </c>
      <c r="AU80" s="17">
        <f t="shared" si="48"/>
        <v>107.5</v>
      </c>
      <c r="AV80" s="155"/>
      <c r="AW80" s="162"/>
      <c r="AX80" s="155"/>
      <c r="AY80" s="155"/>
      <c r="AZ80" s="155"/>
      <c r="BA80" s="155"/>
      <c r="BB80" s="155"/>
      <c r="BC80" s="155"/>
      <c r="BD80" s="164"/>
      <c r="BE80" s="161"/>
      <c r="BF80" s="155"/>
      <c r="BG80" s="164"/>
    </row>
    <row r="81" spans="1:60" hidden="1" x14ac:dyDescent="0.25">
      <c r="A81" s="20" t="s">
        <v>89</v>
      </c>
      <c r="B81" s="20" t="s">
        <v>270</v>
      </c>
      <c r="C81" s="13">
        <v>1</v>
      </c>
      <c r="D81" s="13">
        <v>325</v>
      </c>
      <c r="E81" s="13">
        <f t="shared" si="33"/>
        <v>325</v>
      </c>
      <c r="F81" s="14">
        <v>1</v>
      </c>
      <c r="G81" s="14">
        <v>325</v>
      </c>
      <c r="H81" s="14">
        <f t="shared" si="34"/>
        <v>325</v>
      </c>
      <c r="I81" s="14">
        <v>0</v>
      </c>
      <c r="J81" s="14">
        <v>0</v>
      </c>
      <c r="K81" s="160">
        <f t="shared" si="35"/>
        <v>0</v>
      </c>
      <c r="L81" s="14"/>
      <c r="M81" s="14"/>
      <c r="N81" s="160">
        <f t="shared" si="36"/>
        <v>0</v>
      </c>
      <c r="O81" s="14">
        <v>1</v>
      </c>
      <c r="P81" s="14">
        <v>325</v>
      </c>
      <c r="Q81" s="160">
        <f t="shared" si="37"/>
        <v>325</v>
      </c>
      <c r="R81" s="14">
        <v>0</v>
      </c>
      <c r="S81" s="14">
        <v>0</v>
      </c>
      <c r="T81" s="160">
        <f t="shared" si="38"/>
        <v>0</v>
      </c>
      <c r="U81" s="14"/>
      <c r="V81" s="14"/>
      <c r="W81" s="160">
        <f t="shared" si="64"/>
        <v>0</v>
      </c>
      <c r="X81" s="14">
        <v>1</v>
      </c>
      <c r="Y81" s="14">
        <v>750</v>
      </c>
      <c r="Z81" s="160">
        <f t="shared" si="65"/>
        <v>750</v>
      </c>
      <c r="AA81" s="14"/>
      <c r="AB81" s="14"/>
      <c r="AC81" s="160">
        <f t="shared" si="66"/>
        <v>0</v>
      </c>
      <c r="AD81" s="14"/>
      <c r="AE81" s="15"/>
      <c r="AF81" s="160">
        <f t="shared" si="42"/>
        <v>0</v>
      </c>
      <c r="AG81" s="14">
        <v>1</v>
      </c>
      <c r="AH81" s="14">
        <v>650</v>
      </c>
      <c r="AI81" s="160">
        <f t="shared" si="67"/>
        <v>650</v>
      </c>
      <c r="AJ81" s="14"/>
      <c r="AK81" s="15"/>
      <c r="AL81" s="160">
        <f t="shared" si="44"/>
        <v>0</v>
      </c>
      <c r="AM81" s="14"/>
      <c r="AN81" s="15"/>
      <c r="AO81" s="160">
        <f t="shared" si="45"/>
        <v>0</v>
      </c>
      <c r="AP81" s="14">
        <v>1</v>
      </c>
      <c r="AQ81" s="15">
        <v>1650</v>
      </c>
      <c r="AR81" s="160">
        <f t="shared" si="46"/>
        <v>1650</v>
      </c>
      <c r="AS81" s="16">
        <f t="shared" si="47"/>
        <v>4</v>
      </c>
      <c r="AT81" s="16">
        <f t="shared" si="47"/>
        <v>3375</v>
      </c>
      <c r="AU81" s="17">
        <f t="shared" si="48"/>
        <v>843.75</v>
      </c>
      <c r="AV81" s="155"/>
      <c r="AW81" s="155"/>
      <c r="AX81" s="163"/>
      <c r="AY81" s="155"/>
      <c r="AZ81" s="155"/>
      <c r="BA81" s="161"/>
      <c r="BB81" s="155"/>
      <c r="BC81" s="155"/>
      <c r="BD81" s="164"/>
      <c r="BE81" s="155"/>
      <c r="BF81" s="155"/>
      <c r="BG81" s="164"/>
    </row>
    <row r="82" spans="1:60" hidden="1" x14ac:dyDescent="0.25">
      <c r="A82" s="20" t="s">
        <v>90</v>
      </c>
      <c r="B82" s="20" t="s">
        <v>270</v>
      </c>
      <c r="C82" s="13">
        <v>2</v>
      </c>
      <c r="D82" s="13">
        <v>200</v>
      </c>
      <c r="E82" s="13">
        <f t="shared" si="33"/>
        <v>100</v>
      </c>
      <c r="F82" s="14">
        <v>0</v>
      </c>
      <c r="G82" s="14">
        <v>0</v>
      </c>
      <c r="H82" s="14">
        <f t="shared" si="34"/>
        <v>0</v>
      </c>
      <c r="I82" s="14">
        <v>0</v>
      </c>
      <c r="J82" s="14">
        <v>0</v>
      </c>
      <c r="K82" s="160">
        <f t="shared" si="35"/>
        <v>0</v>
      </c>
      <c r="L82" s="14"/>
      <c r="M82" s="14"/>
      <c r="N82" s="160">
        <f t="shared" si="36"/>
        <v>0</v>
      </c>
      <c r="O82" s="14"/>
      <c r="P82" s="14"/>
      <c r="Q82" s="160">
        <f t="shared" si="37"/>
        <v>0</v>
      </c>
      <c r="R82" s="14">
        <v>0</v>
      </c>
      <c r="S82" s="14">
        <v>0</v>
      </c>
      <c r="T82" s="160">
        <f t="shared" si="38"/>
        <v>0</v>
      </c>
      <c r="U82" s="14"/>
      <c r="V82" s="14"/>
      <c r="W82" s="160">
        <f t="shared" si="64"/>
        <v>0</v>
      </c>
      <c r="X82" s="14"/>
      <c r="Y82" s="14"/>
      <c r="Z82" s="160">
        <f t="shared" si="65"/>
        <v>0</v>
      </c>
      <c r="AA82" s="14">
        <v>1</v>
      </c>
      <c r="AB82" s="14">
        <v>65</v>
      </c>
      <c r="AC82" s="160">
        <f t="shared" si="66"/>
        <v>65</v>
      </c>
      <c r="AD82" s="14"/>
      <c r="AE82" s="15"/>
      <c r="AF82" s="160">
        <f t="shared" si="42"/>
        <v>0</v>
      </c>
      <c r="AG82" s="14"/>
      <c r="AH82" s="14"/>
      <c r="AI82" s="160">
        <f t="shared" si="67"/>
        <v>0</v>
      </c>
      <c r="AJ82" s="14"/>
      <c r="AK82" s="15"/>
      <c r="AL82" s="160">
        <f t="shared" si="44"/>
        <v>0</v>
      </c>
      <c r="AM82" s="14"/>
      <c r="AN82" s="15"/>
      <c r="AO82" s="160">
        <f t="shared" si="45"/>
        <v>0</v>
      </c>
      <c r="AP82" s="14"/>
      <c r="AQ82" s="15"/>
      <c r="AR82" s="160">
        <f t="shared" si="46"/>
        <v>0</v>
      </c>
      <c r="AS82" s="16">
        <f t="shared" si="47"/>
        <v>1</v>
      </c>
      <c r="AT82" s="16">
        <f t="shared" si="47"/>
        <v>65</v>
      </c>
      <c r="AU82" s="17">
        <f t="shared" si="48"/>
        <v>65</v>
      </c>
      <c r="AV82" s="155"/>
      <c r="AW82" s="155"/>
      <c r="AX82" s="155"/>
      <c r="AY82" s="155"/>
      <c r="AZ82" s="155"/>
      <c r="BA82" s="155"/>
      <c r="BB82" s="161"/>
      <c r="BC82" s="155"/>
      <c r="BD82" s="164"/>
      <c r="BE82" s="155"/>
      <c r="BF82" s="155"/>
      <c r="BG82" s="164"/>
    </row>
    <row r="83" spans="1:60" hidden="1" x14ac:dyDescent="0.25">
      <c r="A83" s="20" t="s">
        <v>21</v>
      </c>
      <c r="B83" s="20" t="s">
        <v>270</v>
      </c>
      <c r="C83" s="13">
        <v>0</v>
      </c>
      <c r="D83" s="13">
        <v>0</v>
      </c>
      <c r="E83" s="13">
        <f t="shared" si="33"/>
        <v>0</v>
      </c>
      <c r="F83" s="14">
        <v>0</v>
      </c>
      <c r="G83" s="14">
        <v>0</v>
      </c>
      <c r="H83" s="14">
        <f t="shared" si="34"/>
        <v>0</v>
      </c>
      <c r="I83" s="14">
        <v>1</v>
      </c>
      <c r="J83" s="14">
        <v>35</v>
      </c>
      <c r="K83" s="160">
        <f t="shared" si="35"/>
        <v>35</v>
      </c>
      <c r="L83" s="14"/>
      <c r="M83" s="14"/>
      <c r="N83" s="160">
        <f t="shared" si="36"/>
        <v>0</v>
      </c>
      <c r="O83" s="14"/>
      <c r="P83" s="14"/>
      <c r="Q83" s="160">
        <f t="shared" si="37"/>
        <v>0</v>
      </c>
      <c r="R83" s="14">
        <v>0</v>
      </c>
      <c r="S83" s="14">
        <v>0</v>
      </c>
      <c r="T83" s="160">
        <f t="shared" si="38"/>
        <v>0</v>
      </c>
      <c r="U83" s="14"/>
      <c r="V83" s="14"/>
      <c r="W83" s="160">
        <f t="shared" si="64"/>
        <v>0</v>
      </c>
      <c r="X83" s="14"/>
      <c r="Y83" s="14"/>
      <c r="Z83" s="160">
        <f t="shared" si="65"/>
        <v>0</v>
      </c>
      <c r="AA83" s="14"/>
      <c r="AB83" s="14"/>
      <c r="AC83" s="160">
        <f t="shared" si="66"/>
        <v>0</v>
      </c>
      <c r="AD83" s="14"/>
      <c r="AE83" s="15"/>
      <c r="AF83" s="160">
        <f t="shared" si="42"/>
        <v>0</v>
      </c>
      <c r="AG83" s="14"/>
      <c r="AH83" s="14"/>
      <c r="AI83" s="160">
        <f t="shared" si="67"/>
        <v>0</v>
      </c>
      <c r="AJ83" s="14"/>
      <c r="AK83" s="15"/>
      <c r="AL83" s="160">
        <f t="shared" si="44"/>
        <v>0</v>
      </c>
      <c r="AM83" s="14"/>
      <c r="AN83" s="15"/>
      <c r="AO83" s="160">
        <f t="shared" si="45"/>
        <v>0</v>
      </c>
      <c r="AP83" s="14">
        <v>18</v>
      </c>
      <c r="AQ83" s="15">
        <v>2800</v>
      </c>
      <c r="AR83" s="160">
        <f t="shared" si="46"/>
        <v>155.55555555555554</v>
      </c>
      <c r="AS83" s="16">
        <f t="shared" si="47"/>
        <v>19</v>
      </c>
      <c r="AT83" s="16">
        <f t="shared" si="47"/>
        <v>2835</v>
      </c>
      <c r="AU83" s="17">
        <f t="shared" si="48"/>
        <v>149.21052631578948</v>
      </c>
      <c r="AV83" s="155"/>
      <c r="AW83" s="155"/>
      <c r="AX83" s="155"/>
      <c r="AY83" s="155"/>
      <c r="AZ83" s="155"/>
      <c r="BA83" s="155"/>
      <c r="BB83" s="155"/>
      <c r="BC83" s="155"/>
      <c r="BD83" s="164"/>
      <c r="BE83" s="155"/>
      <c r="BF83" s="155"/>
      <c r="BG83" s="164"/>
    </row>
    <row r="84" spans="1:60" x14ac:dyDescent="0.25">
      <c r="A84" s="20" t="s">
        <v>23</v>
      </c>
      <c r="B84" s="20" t="s">
        <v>270</v>
      </c>
      <c r="C84" s="13">
        <v>12</v>
      </c>
      <c r="D84" s="13">
        <v>4375</v>
      </c>
      <c r="E84" s="13">
        <f t="shared" si="33"/>
        <v>364.58333333333331</v>
      </c>
      <c r="F84" s="14">
        <v>3</v>
      </c>
      <c r="G84" s="14">
        <v>500</v>
      </c>
      <c r="H84" s="14">
        <f t="shared" si="34"/>
        <v>166.66666666666666</v>
      </c>
      <c r="I84" s="14">
        <v>2</v>
      </c>
      <c r="J84" s="14">
        <v>650</v>
      </c>
      <c r="K84" s="160">
        <f t="shared" si="35"/>
        <v>325</v>
      </c>
      <c r="L84" s="14"/>
      <c r="M84" s="14"/>
      <c r="N84" s="160">
        <f t="shared" si="36"/>
        <v>0</v>
      </c>
      <c r="O84" s="14"/>
      <c r="P84" s="14"/>
      <c r="Q84" s="160">
        <f t="shared" si="37"/>
        <v>0</v>
      </c>
      <c r="R84" s="14">
        <v>1</v>
      </c>
      <c r="S84" s="14">
        <v>90</v>
      </c>
      <c r="T84" s="160">
        <f t="shared" si="38"/>
        <v>90</v>
      </c>
      <c r="U84" s="14">
        <v>1</v>
      </c>
      <c r="V84" s="14">
        <v>600</v>
      </c>
      <c r="W84" s="160">
        <f t="shared" si="64"/>
        <v>600</v>
      </c>
      <c r="X84" s="14"/>
      <c r="Y84" s="14"/>
      <c r="Z84" s="160">
        <f t="shared" si="65"/>
        <v>0</v>
      </c>
      <c r="AA84" s="14"/>
      <c r="AB84" s="14"/>
      <c r="AC84" s="160">
        <f t="shared" si="66"/>
        <v>0</v>
      </c>
      <c r="AD84" s="14"/>
      <c r="AE84" s="15"/>
      <c r="AF84" s="160">
        <f t="shared" si="42"/>
        <v>0</v>
      </c>
      <c r="AG84" s="14"/>
      <c r="AH84" s="14"/>
      <c r="AI84" s="160">
        <f t="shared" si="67"/>
        <v>0</v>
      </c>
      <c r="AJ84" s="14">
        <v>1</v>
      </c>
      <c r="AK84" s="15">
        <v>450</v>
      </c>
      <c r="AL84" s="160">
        <f t="shared" si="44"/>
        <v>450</v>
      </c>
      <c r="AM84" s="14">
        <v>1</v>
      </c>
      <c r="AN84" s="15">
        <v>600</v>
      </c>
      <c r="AO84" s="160">
        <f t="shared" si="45"/>
        <v>600</v>
      </c>
      <c r="AP84" s="14">
        <v>2</v>
      </c>
      <c r="AQ84" s="15">
        <v>2175</v>
      </c>
      <c r="AR84" s="160">
        <f t="shared" si="46"/>
        <v>1087.5</v>
      </c>
      <c r="AS84" s="16">
        <f t="shared" si="47"/>
        <v>8</v>
      </c>
      <c r="AT84" s="16">
        <f t="shared" si="47"/>
        <v>4565</v>
      </c>
      <c r="AU84" s="17">
        <f t="shared" si="48"/>
        <v>570.625</v>
      </c>
      <c r="AV84" s="155"/>
      <c r="AW84" s="155"/>
      <c r="AX84" s="155"/>
      <c r="AY84" s="161"/>
      <c r="AZ84" s="161">
        <f>(W84-T84)/T84*100</f>
        <v>566.66666666666674</v>
      </c>
      <c r="BA84" s="155"/>
      <c r="BB84" s="155"/>
      <c r="BC84" s="155"/>
      <c r="BD84" s="164"/>
      <c r="BE84" s="161"/>
      <c r="BF84" s="161">
        <f t="shared" ref="BF84" si="75">(AO84-AL84)/AL84*100</f>
        <v>33.333333333333329</v>
      </c>
      <c r="BG84" s="164">
        <f t="shared" ref="BG84" si="76">(AR84-AO84)/AO84*100</f>
        <v>81.25</v>
      </c>
      <c r="BH84" s="154" t="str">
        <f>A84</f>
        <v>Rotterdam</v>
      </c>
    </row>
    <row r="85" spans="1:60" hidden="1" x14ac:dyDescent="0.25">
      <c r="A85" s="20" t="s">
        <v>24</v>
      </c>
      <c r="B85" s="20" t="s">
        <v>270</v>
      </c>
      <c r="C85" s="13">
        <v>10</v>
      </c>
      <c r="D85" s="13">
        <v>5085</v>
      </c>
      <c r="E85" s="13">
        <f t="shared" si="33"/>
        <v>508.5</v>
      </c>
      <c r="F85" s="14">
        <v>2</v>
      </c>
      <c r="G85" s="14">
        <v>575</v>
      </c>
      <c r="H85" s="14">
        <f t="shared" si="34"/>
        <v>287.5</v>
      </c>
      <c r="I85" s="14">
        <v>0</v>
      </c>
      <c r="J85" s="14">
        <v>0</v>
      </c>
      <c r="K85" s="160">
        <f t="shared" si="35"/>
        <v>0</v>
      </c>
      <c r="L85" s="14">
        <v>1</v>
      </c>
      <c r="M85" s="14">
        <v>300</v>
      </c>
      <c r="N85" s="160">
        <f t="shared" si="36"/>
        <v>300</v>
      </c>
      <c r="O85" s="14"/>
      <c r="P85" s="14"/>
      <c r="Q85" s="160">
        <f t="shared" si="37"/>
        <v>0</v>
      </c>
      <c r="R85" s="14">
        <v>0</v>
      </c>
      <c r="S85" s="14">
        <v>0</v>
      </c>
      <c r="T85" s="160">
        <f t="shared" si="38"/>
        <v>0</v>
      </c>
      <c r="U85" s="14"/>
      <c r="V85" s="14"/>
      <c r="W85" s="160">
        <f t="shared" si="64"/>
        <v>0</v>
      </c>
      <c r="X85" s="14">
        <v>3</v>
      </c>
      <c r="Y85" s="14">
        <v>2625</v>
      </c>
      <c r="Z85" s="160">
        <f t="shared" si="65"/>
        <v>875</v>
      </c>
      <c r="AA85" s="14">
        <v>1</v>
      </c>
      <c r="AB85" s="14">
        <v>900</v>
      </c>
      <c r="AC85" s="160">
        <f t="shared" si="66"/>
        <v>900</v>
      </c>
      <c r="AD85" s="14">
        <v>4</v>
      </c>
      <c r="AE85" s="15">
        <f>2439+1000</f>
        <v>3439</v>
      </c>
      <c r="AF85" s="160">
        <f t="shared" si="42"/>
        <v>859.75</v>
      </c>
      <c r="AG85" s="14">
        <v>5</v>
      </c>
      <c r="AH85" s="14">
        <f>813+3360</f>
        <v>4173</v>
      </c>
      <c r="AI85" s="160">
        <f t="shared" si="67"/>
        <v>834.6</v>
      </c>
      <c r="AJ85" s="14"/>
      <c r="AK85" s="15"/>
      <c r="AL85" s="160">
        <f t="shared" si="44"/>
        <v>0</v>
      </c>
      <c r="AM85" s="14">
        <v>3</v>
      </c>
      <c r="AN85" s="15">
        <v>3110</v>
      </c>
      <c r="AO85" s="160">
        <f t="shared" si="45"/>
        <v>1036.6666666666667</v>
      </c>
      <c r="AP85" s="14"/>
      <c r="AQ85" s="15"/>
      <c r="AR85" s="160">
        <f t="shared" si="46"/>
        <v>0</v>
      </c>
      <c r="AS85" s="16">
        <f t="shared" si="47"/>
        <v>17</v>
      </c>
      <c r="AT85" s="16">
        <f t="shared" si="47"/>
        <v>14547</v>
      </c>
      <c r="AU85" s="17">
        <f t="shared" si="48"/>
        <v>855.70588235294122</v>
      </c>
      <c r="AV85" s="155"/>
      <c r="AW85" s="162"/>
      <c r="AX85" s="155"/>
      <c r="AY85" s="155"/>
      <c r="AZ85" s="155"/>
      <c r="BA85" s="161"/>
      <c r="BB85" s="161">
        <f>(AC85-Z85)/Z85*100</f>
        <v>2.8571428571428572</v>
      </c>
      <c r="BC85" s="161">
        <f>(AF85-AC85)/AC85*100</f>
        <v>-4.4722222222222214</v>
      </c>
      <c r="BD85" s="164">
        <f>(AI85-AF85)/AF85*100</f>
        <v>-2.9252689735388171</v>
      </c>
      <c r="BE85" s="155"/>
      <c r="BF85" s="161"/>
      <c r="BG85" s="164"/>
    </row>
    <row r="86" spans="1:60" hidden="1" x14ac:dyDescent="0.25">
      <c r="A86" s="20" t="s">
        <v>91</v>
      </c>
      <c r="B86" s="20" t="s">
        <v>270</v>
      </c>
      <c r="C86" s="13">
        <v>1</v>
      </c>
      <c r="D86" s="13">
        <v>1150</v>
      </c>
      <c r="E86" s="13">
        <f t="shared" si="33"/>
        <v>1150</v>
      </c>
      <c r="F86" s="14">
        <v>1</v>
      </c>
      <c r="G86" s="14">
        <v>1150</v>
      </c>
      <c r="H86" s="14">
        <f t="shared" si="34"/>
        <v>1150</v>
      </c>
      <c r="I86" s="14">
        <v>0</v>
      </c>
      <c r="J86" s="14">
        <v>0</v>
      </c>
      <c r="K86" s="160">
        <f>IF(J86,J86/I86,0)</f>
        <v>0</v>
      </c>
      <c r="L86" s="14"/>
      <c r="M86" s="14"/>
      <c r="N86" s="160">
        <f>IF(M86,M86/L86,0)</f>
        <v>0</v>
      </c>
      <c r="O86" s="14"/>
      <c r="P86" s="14"/>
      <c r="Q86" s="160">
        <f>IF(P86,P86/O86,0)</f>
        <v>0</v>
      </c>
      <c r="R86" s="14">
        <v>0</v>
      </c>
      <c r="S86" s="14">
        <v>0</v>
      </c>
      <c r="T86" s="160">
        <f>IF(S86,S86/R86,0)</f>
        <v>0</v>
      </c>
      <c r="U86" s="14"/>
      <c r="V86" s="14"/>
      <c r="W86" s="160">
        <f>IF(V86,V86/U86,0)</f>
        <v>0</v>
      </c>
      <c r="X86" s="14"/>
      <c r="Y86" s="14"/>
      <c r="Z86" s="160">
        <f>IF(Y86,Y86/X86,0)</f>
        <v>0</v>
      </c>
      <c r="AA86" s="14"/>
      <c r="AB86" s="14"/>
      <c r="AC86" s="160">
        <f>IF(AB86,AB86/AA86,0)</f>
        <v>0</v>
      </c>
      <c r="AD86" s="14"/>
      <c r="AE86" s="15"/>
      <c r="AF86" s="160">
        <f t="shared" si="42"/>
        <v>0</v>
      </c>
      <c r="AG86" s="14"/>
      <c r="AH86" s="14"/>
      <c r="AI86" s="160">
        <f>IF(AH86,AH86/AG86,0)</f>
        <v>0</v>
      </c>
      <c r="AJ86" s="14"/>
      <c r="AK86" s="15"/>
      <c r="AL86" s="160">
        <f t="shared" si="44"/>
        <v>0</v>
      </c>
      <c r="AM86" s="14"/>
      <c r="AN86" s="15"/>
      <c r="AO86" s="160">
        <f t="shared" si="45"/>
        <v>0</v>
      </c>
      <c r="AP86" s="14"/>
      <c r="AQ86" s="15"/>
      <c r="AR86" s="160">
        <f t="shared" si="46"/>
        <v>0</v>
      </c>
      <c r="AS86" s="16">
        <f t="shared" si="47"/>
        <v>0</v>
      </c>
      <c r="AT86" s="16">
        <f t="shared" si="47"/>
        <v>0</v>
      </c>
      <c r="AU86" s="17">
        <f t="shared" si="48"/>
        <v>0</v>
      </c>
      <c r="AV86" s="155"/>
      <c r="AW86" s="155"/>
      <c r="AX86" s="155"/>
      <c r="AY86" s="155"/>
      <c r="AZ86" s="155"/>
      <c r="BA86" s="155"/>
      <c r="BB86" s="155"/>
      <c r="BC86" s="155"/>
      <c r="BD86" s="164"/>
      <c r="BE86" s="155"/>
      <c r="BF86" s="155"/>
      <c r="BG86" s="164"/>
    </row>
    <row r="87" spans="1:60" hidden="1" x14ac:dyDescent="0.25">
      <c r="A87" s="20" t="s">
        <v>25</v>
      </c>
      <c r="B87" s="20" t="s">
        <v>270</v>
      </c>
      <c r="C87" s="13">
        <v>12</v>
      </c>
      <c r="D87" s="13">
        <v>565</v>
      </c>
      <c r="E87" s="13">
        <f t="shared" si="33"/>
        <v>47.083333333333336</v>
      </c>
      <c r="F87" s="14">
        <v>4</v>
      </c>
      <c r="G87" s="14">
        <v>300</v>
      </c>
      <c r="H87" s="14">
        <f t="shared" si="34"/>
        <v>75</v>
      </c>
      <c r="I87" s="14">
        <v>8</v>
      </c>
      <c r="J87" s="14">
        <v>400</v>
      </c>
      <c r="K87" s="160">
        <f t="shared" si="35"/>
        <v>50</v>
      </c>
      <c r="L87" s="14">
        <v>4</v>
      </c>
      <c r="M87" s="14">
        <v>100</v>
      </c>
      <c r="N87" s="160">
        <f t="shared" si="36"/>
        <v>25</v>
      </c>
      <c r="O87" s="14">
        <v>3</v>
      </c>
      <c r="P87" s="14">
        <v>150</v>
      </c>
      <c r="Q87" s="160">
        <f t="shared" si="37"/>
        <v>50</v>
      </c>
      <c r="R87" s="14">
        <v>0</v>
      </c>
      <c r="S87" s="14">
        <v>0</v>
      </c>
      <c r="T87" s="160">
        <f t="shared" si="38"/>
        <v>0</v>
      </c>
      <c r="U87" s="14">
        <v>3</v>
      </c>
      <c r="V87" s="14">
        <v>300</v>
      </c>
      <c r="W87" s="160">
        <f t="shared" si="64"/>
        <v>100</v>
      </c>
      <c r="X87" s="14">
        <v>2</v>
      </c>
      <c r="Y87" s="14">
        <v>150</v>
      </c>
      <c r="Z87" s="160">
        <f t="shared" si="65"/>
        <v>75</v>
      </c>
      <c r="AA87" s="14">
        <v>2</v>
      </c>
      <c r="AB87" s="14">
        <v>50</v>
      </c>
      <c r="AC87" s="160">
        <f t="shared" si="66"/>
        <v>25</v>
      </c>
      <c r="AD87" s="14">
        <v>2</v>
      </c>
      <c r="AE87" s="15">
        <v>200</v>
      </c>
      <c r="AF87" s="160">
        <f t="shared" si="42"/>
        <v>100</v>
      </c>
      <c r="AG87" s="14">
        <v>2</v>
      </c>
      <c r="AH87" s="14">
        <v>200</v>
      </c>
      <c r="AI87" s="160">
        <f t="shared" si="67"/>
        <v>100</v>
      </c>
      <c r="AJ87" s="14">
        <v>6</v>
      </c>
      <c r="AK87" s="15">
        <v>400</v>
      </c>
      <c r="AL87" s="160">
        <f t="shared" si="44"/>
        <v>66.666666666666671</v>
      </c>
      <c r="AM87" s="14">
        <v>6</v>
      </c>
      <c r="AN87" s="15">
        <v>270</v>
      </c>
      <c r="AO87" s="160">
        <f t="shared" si="45"/>
        <v>45</v>
      </c>
      <c r="AP87" s="14"/>
      <c r="AQ87" s="15"/>
      <c r="AR87" s="160">
        <f t="shared" si="46"/>
        <v>0</v>
      </c>
      <c r="AS87" s="16">
        <f t="shared" si="47"/>
        <v>38</v>
      </c>
      <c r="AT87" s="16">
        <f t="shared" si="47"/>
        <v>2220</v>
      </c>
      <c r="AU87" s="17">
        <f t="shared" si="48"/>
        <v>58.421052631578945</v>
      </c>
      <c r="AV87" s="155"/>
      <c r="AW87" s="162">
        <f>(N87-K87)/K87*100</f>
        <v>-50</v>
      </c>
      <c r="AX87" s="163">
        <f>(Q87-N87)/N87*100</f>
        <v>100</v>
      </c>
      <c r="AY87" s="155"/>
      <c r="AZ87" s="161"/>
      <c r="BA87" s="161">
        <f>(Z87-W87)/W87*100</f>
        <v>-25</v>
      </c>
      <c r="BB87" s="161">
        <f>(AC87-Z87)/Z87*100</f>
        <v>-66.666666666666657</v>
      </c>
      <c r="BC87" s="161">
        <f>(AF87-AC87)/AC87*100</f>
        <v>300</v>
      </c>
      <c r="BD87" s="164"/>
      <c r="BE87" s="161">
        <f>(AL87-AI87)/AI87*100</f>
        <v>-33.333333333333329</v>
      </c>
      <c r="BF87" s="161">
        <f>(AO87-AL87)/AL87*100</f>
        <v>-32.500000000000007</v>
      </c>
      <c r="BG87" s="164"/>
    </row>
    <row r="88" spans="1:60" hidden="1" x14ac:dyDescent="0.25">
      <c r="A88" s="20" t="s">
        <v>26</v>
      </c>
      <c r="B88" s="20" t="s">
        <v>270</v>
      </c>
      <c r="C88" s="13">
        <v>1</v>
      </c>
      <c r="D88" s="13">
        <v>10</v>
      </c>
      <c r="E88" s="13">
        <f t="shared" si="33"/>
        <v>10</v>
      </c>
      <c r="F88" s="14">
        <v>0</v>
      </c>
      <c r="G88" s="14">
        <v>0</v>
      </c>
      <c r="H88" s="14">
        <f t="shared" si="34"/>
        <v>0</v>
      </c>
      <c r="I88" s="14">
        <v>0</v>
      </c>
      <c r="J88" s="14">
        <v>0</v>
      </c>
      <c r="K88" s="160">
        <f t="shared" si="35"/>
        <v>0</v>
      </c>
      <c r="L88" s="14"/>
      <c r="M88" s="14"/>
      <c r="N88" s="160">
        <f t="shared" si="36"/>
        <v>0</v>
      </c>
      <c r="O88" s="14"/>
      <c r="P88" s="14"/>
      <c r="Q88" s="160">
        <f t="shared" si="37"/>
        <v>0</v>
      </c>
      <c r="R88" s="14">
        <v>0</v>
      </c>
      <c r="S88" s="14">
        <v>0</v>
      </c>
      <c r="T88" s="160">
        <f t="shared" si="38"/>
        <v>0</v>
      </c>
      <c r="U88" s="14"/>
      <c r="V88" s="14"/>
      <c r="W88" s="160">
        <f t="shared" si="64"/>
        <v>0</v>
      </c>
      <c r="X88" s="14"/>
      <c r="Y88" s="14"/>
      <c r="Z88" s="160">
        <f t="shared" si="65"/>
        <v>0</v>
      </c>
      <c r="AA88" s="14"/>
      <c r="AB88" s="14"/>
      <c r="AC88" s="160">
        <f t="shared" si="66"/>
        <v>0</v>
      </c>
      <c r="AD88" s="14"/>
      <c r="AE88" s="15"/>
      <c r="AF88" s="160">
        <f t="shared" si="42"/>
        <v>0</v>
      </c>
      <c r="AG88" s="14"/>
      <c r="AH88" s="14"/>
      <c r="AI88" s="160">
        <f t="shared" si="67"/>
        <v>0</v>
      </c>
      <c r="AJ88" s="14"/>
      <c r="AK88" s="15"/>
      <c r="AL88" s="160">
        <f t="shared" si="44"/>
        <v>0</v>
      </c>
      <c r="AM88" s="14"/>
      <c r="AN88" s="15"/>
      <c r="AO88" s="160">
        <f t="shared" si="45"/>
        <v>0</v>
      </c>
      <c r="AP88" s="14"/>
      <c r="AQ88" s="15"/>
      <c r="AR88" s="160">
        <f t="shared" si="46"/>
        <v>0</v>
      </c>
      <c r="AS88" s="16">
        <f t="shared" si="47"/>
        <v>0</v>
      </c>
      <c r="AT88" s="16">
        <f t="shared" si="47"/>
        <v>0</v>
      </c>
      <c r="AU88" s="17">
        <f t="shared" si="48"/>
        <v>0</v>
      </c>
      <c r="AV88" s="155"/>
      <c r="AW88" s="155"/>
      <c r="AX88" s="155"/>
      <c r="AY88" s="155"/>
      <c r="AZ88" s="155"/>
      <c r="BA88" s="155"/>
      <c r="BB88" s="155"/>
      <c r="BC88" s="155"/>
      <c r="BD88" s="164"/>
      <c r="BE88" s="155"/>
      <c r="BF88" s="155"/>
      <c r="BG88" s="164"/>
    </row>
    <row r="89" spans="1:60" hidden="1" x14ac:dyDescent="0.25">
      <c r="A89" s="20" t="s">
        <v>27</v>
      </c>
      <c r="B89" s="20" t="s">
        <v>270</v>
      </c>
      <c r="C89" s="13">
        <v>0</v>
      </c>
      <c r="D89" s="13">
        <v>0</v>
      </c>
      <c r="E89" s="13">
        <f t="shared" si="33"/>
        <v>0</v>
      </c>
      <c r="F89" s="14">
        <v>0</v>
      </c>
      <c r="G89" s="14">
        <v>0</v>
      </c>
      <c r="H89" s="14">
        <f t="shared" si="34"/>
        <v>0</v>
      </c>
      <c r="I89" s="14">
        <v>0</v>
      </c>
      <c r="J89" s="14">
        <v>0</v>
      </c>
      <c r="K89" s="160">
        <f t="shared" si="35"/>
        <v>0</v>
      </c>
      <c r="L89" s="14"/>
      <c r="M89" s="14"/>
      <c r="N89" s="160">
        <f t="shared" si="36"/>
        <v>0</v>
      </c>
      <c r="O89" s="14"/>
      <c r="P89" s="14"/>
      <c r="Q89" s="160">
        <f t="shared" si="37"/>
        <v>0</v>
      </c>
      <c r="R89" s="14">
        <v>0</v>
      </c>
      <c r="S89" s="14">
        <v>0</v>
      </c>
      <c r="T89" s="160">
        <f t="shared" si="38"/>
        <v>0</v>
      </c>
      <c r="U89" s="14"/>
      <c r="V89" s="14"/>
      <c r="W89" s="160">
        <f t="shared" si="64"/>
        <v>0</v>
      </c>
      <c r="X89" s="14"/>
      <c r="Y89" s="14"/>
      <c r="Z89" s="160">
        <f t="shared" si="65"/>
        <v>0</v>
      </c>
      <c r="AA89" s="14"/>
      <c r="AB89" s="14"/>
      <c r="AC89" s="160">
        <f t="shared" si="66"/>
        <v>0</v>
      </c>
      <c r="AD89" s="14"/>
      <c r="AE89" s="15"/>
      <c r="AF89" s="160">
        <f t="shared" si="42"/>
        <v>0</v>
      </c>
      <c r="AG89" s="14"/>
      <c r="AH89" s="14"/>
      <c r="AI89" s="160">
        <f t="shared" si="67"/>
        <v>0</v>
      </c>
      <c r="AJ89" s="14"/>
      <c r="AK89" s="15"/>
      <c r="AL89" s="160">
        <f t="shared" si="44"/>
        <v>0</v>
      </c>
      <c r="AM89" s="14"/>
      <c r="AN89" s="15"/>
      <c r="AO89" s="160">
        <f t="shared" si="45"/>
        <v>0</v>
      </c>
      <c r="AP89" s="14"/>
      <c r="AQ89" s="15"/>
      <c r="AR89" s="160">
        <f t="shared" si="46"/>
        <v>0</v>
      </c>
      <c r="AS89" s="16">
        <f t="shared" si="47"/>
        <v>0</v>
      </c>
      <c r="AT89" s="16">
        <f t="shared" si="47"/>
        <v>0</v>
      </c>
      <c r="AU89" s="17">
        <f t="shared" si="48"/>
        <v>0</v>
      </c>
      <c r="AV89" s="155"/>
      <c r="AW89" s="155"/>
      <c r="AX89" s="155"/>
      <c r="AY89" s="155"/>
      <c r="AZ89" s="155"/>
      <c r="BA89" s="155"/>
      <c r="BB89" s="155"/>
      <c r="BC89" s="155"/>
      <c r="BD89" s="164"/>
      <c r="BE89" s="155"/>
      <c r="BF89" s="155"/>
      <c r="BG89" s="164"/>
    </row>
    <row r="90" spans="1:60" hidden="1" x14ac:dyDescent="0.25">
      <c r="A90" s="20" t="s">
        <v>92</v>
      </c>
      <c r="B90" s="20" t="s">
        <v>270</v>
      </c>
      <c r="C90" s="13">
        <v>3</v>
      </c>
      <c r="D90" s="13">
        <v>670</v>
      </c>
      <c r="E90" s="13">
        <f t="shared" si="33"/>
        <v>223.33333333333334</v>
      </c>
      <c r="F90" s="14">
        <v>2</v>
      </c>
      <c r="G90" s="14">
        <v>510</v>
      </c>
      <c r="H90" s="14">
        <f t="shared" si="34"/>
        <v>255</v>
      </c>
      <c r="I90" s="14">
        <v>0</v>
      </c>
      <c r="J90" s="14">
        <v>0</v>
      </c>
      <c r="K90" s="160">
        <f t="shared" si="35"/>
        <v>0</v>
      </c>
      <c r="L90" s="14"/>
      <c r="M90" s="14"/>
      <c r="N90" s="160">
        <f t="shared" si="36"/>
        <v>0</v>
      </c>
      <c r="O90" s="14"/>
      <c r="P90" s="14"/>
      <c r="Q90" s="160">
        <f t="shared" si="37"/>
        <v>0</v>
      </c>
      <c r="R90" s="14">
        <v>0</v>
      </c>
      <c r="S90" s="14">
        <v>0</v>
      </c>
      <c r="T90" s="160">
        <f t="shared" si="38"/>
        <v>0</v>
      </c>
      <c r="U90" s="14"/>
      <c r="V90" s="14"/>
      <c r="W90" s="160">
        <f t="shared" si="64"/>
        <v>0</v>
      </c>
      <c r="X90" s="14"/>
      <c r="Y90" s="14"/>
      <c r="Z90" s="160">
        <f t="shared" si="65"/>
        <v>0</v>
      </c>
      <c r="AA90" s="14"/>
      <c r="AB90" s="14"/>
      <c r="AC90" s="160">
        <f t="shared" si="66"/>
        <v>0</v>
      </c>
      <c r="AD90" s="14"/>
      <c r="AE90" s="15"/>
      <c r="AF90" s="160">
        <f t="shared" si="42"/>
        <v>0</v>
      </c>
      <c r="AG90" s="14"/>
      <c r="AH90" s="14"/>
      <c r="AI90" s="160">
        <f t="shared" si="67"/>
        <v>0</v>
      </c>
      <c r="AJ90" s="14"/>
      <c r="AK90" s="15"/>
      <c r="AL90" s="160">
        <f t="shared" si="44"/>
        <v>0</v>
      </c>
      <c r="AM90" s="14"/>
      <c r="AN90" s="15"/>
      <c r="AO90" s="160">
        <f t="shared" si="45"/>
        <v>0</v>
      </c>
      <c r="AP90" s="14"/>
      <c r="AQ90" s="15"/>
      <c r="AR90" s="160">
        <f t="shared" si="46"/>
        <v>0</v>
      </c>
      <c r="AS90" s="16">
        <f t="shared" si="47"/>
        <v>0</v>
      </c>
      <c r="AT90" s="16">
        <f t="shared" si="47"/>
        <v>0</v>
      </c>
      <c r="AU90" s="17">
        <f t="shared" si="48"/>
        <v>0</v>
      </c>
      <c r="AV90" s="155"/>
      <c r="AW90" s="155"/>
      <c r="AX90" s="155"/>
      <c r="AY90" s="155"/>
      <c r="AZ90" s="155"/>
      <c r="BA90" s="155"/>
      <c r="BB90" s="155"/>
      <c r="BC90" s="155"/>
      <c r="BD90" s="164"/>
      <c r="BE90" s="155"/>
      <c r="BF90" s="155"/>
      <c r="BG90" s="164"/>
    </row>
    <row r="91" spans="1:60" hidden="1" x14ac:dyDescent="0.25">
      <c r="A91" s="20" t="s">
        <v>93</v>
      </c>
      <c r="B91" s="20" t="s">
        <v>270</v>
      </c>
      <c r="C91" s="13">
        <v>1</v>
      </c>
      <c r="D91" s="13">
        <v>200</v>
      </c>
      <c r="E91" s="13">
        <f t="shared" si="33"/>
        <v>200</v>
      </c>
      <c r="F91" s="14">
        <v>0</v>
      </c>
      <c r="G91" s="14">
        <v>0</v>
      </c>
      <c r="H91" s="14">
        <f t="shared" si="34"/>
        <v>0</v>
      </c>
      <c r="I91" s="14">
        <v>0</v>
      </c>
      <c r="J91" s="14">
        <v>0</v>
      </c>
      <c r="K91" s="160">
        <f t="shared" si="35"/>
        <v>0</v>
      </c>
      <c r="L91" s="14"/>
      <c r="M91" s="14"/>
      <c r="N91" s="160">
        <f t="shared" si="36"/>
        <v>0</v>
      </c>
      <c r="O91" s="14"/>
      <c r="P91" s="14"/>
      <c r="Q91" s="160">
        <f t="shared" si="37"/>
        <v>0</v>
      </c>
      <c r="R91" s="14">
        <v>0</v>
      </c>
      <c r="S91" s="14">
        <v>0</v>
      </c>
      <c r="T91" s="160">
        <f t="shared" si="38"/>
        <v>0</v>
      </c>
      <c r="U91" s="14"/>
      <c r="V91" s="14"/>
      <c r="W91" s="160">
        <f t="shared" si="64"/>
        <v>0</v>
      </c>
      <c r="X91" s="14"/>
      <c r="Y91" s="14"/>
      <c r="Z91" s="160">
        <f t="shared" si="65"/>
        <v>0</v>
      </c>
      <c r="AA91" s="14"/>
      <c r="AB91" s="14"/>
      <c r="AC91" s="160">
        <f t="shared" si="66"/>
        <v>0</v>
      </c>
      <c r="AD91" s="14"/>
      <c r="AE91" s="15"/>
      <c r="AF91" s="160">
        <f t="shared" si="42"/>
        <v>0</v>
      </c>
      <c r="AG91" s="14"/>
      <c r="AH91" s="14"/>
      <c r="AI91" s="160">
        <f t="shared" si="67"/>
        <v>0</v>
      </c>
      <c r="AJ91" s="14"/>
      <c r="AK91" s="15"/>
      <c r="AL91" s="160">
        <f t="shared" si="44"/>
        <v>0</v>
      </c>
      <c r="AM91" s="14"/>
      <c r="AN91" s="15"/>
      <c r="AO91" s="160">
        <f t="shared" si="45"/>
        <v>0</v>
      </c>
      <c r="AP91" s="14"/>
      <c r="AQ91" s="15"/>
      <c r="AR91" s="160">
        <f t="shared" si="46"/>
        <v>0</v>
      </c>
      <c r="AS91" s="16">
        <f t="shared" si="47"/>
        <v>0</v>
      </c>
      <c r="AT91" s="16">
        <f t="shared" si="47"/>
        <v>0</v>
      </c>
      <c r="AU91" s="17">
        <f t="shared" si="48"/>
        <v>0</v>
      </c>
      <c r="AV91" s="155"/>
      <c r="AW91" s="155"/>
      <c r="AX91" s="155"/>
      <c r="AY91" s="155"/>
      <c r="AZ91" s="155"/>
      <c r="BA91" s="155"/>
      <c r="BB91" s="155"/>
      <c r="BC91" s="155"/>
      <c r="BD91" s="164"/>
      <c r="BE91" s="155"/>
      <c r="BF91" s="155"/>
      <c r="BG91" s="164"/>
    </row>
    <row r="92" spans="1:60" hidden="1" x14ac:dyDescent="0.25">
      <c r="A92" s="20" t="s">
        <v>94</v>
      </c>
      <c r="B92" s="20" t="s">
        <v>270</v>
      </c>
      <c r="C92" s="13">
        <v>0</v>
      </c>
      <c r="D92" s="13">
        <v>0</v>
      </c>
      <c r="E92" s="13">
        <f t="shared" si="33"/>
        <v>0</v>
      </c>
      <c r="F92" s="14">
        <v>0</v>
      </c>
      <c r="G92" s="14">
        <v>0</v>
      </c>
      <c r="H92" s="14">
        <f t="shared" si="34"/>
        <v>0</v>
      </c>
      <c r="I92" s="14">
        <v>1</v>
      </c>
      <c r="J92" s="14">
        <v>850</v>
      </c>
      <c r="K92" s="160">
        <f t="shared" si="35"/>
        <v>850</v>
      </c>
      <c r="L92" s="14"/>
      <c r="M92" s="14"/>
      <c r="N92" s="160">
        <f t="shared" si="36"/>
        <v>0</v>
      </c>
      <c r="O92" s="14"/>
      <c r="P92" s="14"/>
      <c r="Q92" s="160">
        <f t="shared" si="37"/>
        <v>0</v>
      </c>
      <c r="R92" s="14">
        <v>0</v>
      </c>
      <c r="S92" s="14">
        <v>0</v>
      </c>
      <c r="T92" s="160">
        <f t="shared" si="38"/>
        <v>0</v>
      </c>
      <c r="U92" s="14"/>
      <c r="V92" s="14"/>
      <c r="W92" s="160">
        <f t="shared" si="64"/>
        <v>0</v>
      </c>
      <c r="X92" s="14"/>
      <c r="Y92" s="14"/>
      <c r="Z92" s="160">
        <f t="shared" si="65"/>
        <v>0</v>
      </c>
      <c r="AA92" s="14"/>
      <c r="AB92" s="14"/>
      <c r="AC92" s="160">
        <f t="shared" si="66"/>
        <v>0</v>
      </c>
      <c r="AD92" s="14"/>
      <c r="AE92" s="15"/>
      <c r="AF92" s="160">
        <f t="shared" si="42"/>
        <v>0</v>
      </c>
      <c r="AG92" s="14"/>
      <c r="AH92" s="14"/>
      <c r="AI92" s="160">
        <f t="shared" si="67"/>
        <v>0</v>
      </c>
      <c r="AJ92" s="14"/>
      <c r="AK92" s="15"/>
      <c r="AL92" s="160">
        <f t="shared" si="44"/>
        <v>0</v>
      </c>
      <c r="AM92" s="14"/>
      <c r="AN92" s="15"/>
      <c r="AO92" s="160">
        <f t="shared" si="45"/>
        <v>0</v>
      </c>
      <c r="AP92" s="14"/>
      <c r="AQ92" s="15"/>
      <c r="AR92" s="160">
        <f t="shared" si="46"/>
        <v>0</v>
      </c>
      <c r="AS92" s="16">
        <f t="shared" si="47"/>
        <v>1</v>
      </c>
      <c r="AT92" s="16">
        <f t="shared" si="47"/>
        <v>850</v>
      </c>
      <c r="AU92" s="17">
        <f t="shared" si="48"/>
        <v>850</v>
      </c>
      <c r="AV92" s="155"/>
      <c r="AW92" s="155"/>
      <c r="AX92" s="155"/>
      <c r="AY92" s="155"/>
      <c r="AZ92" s="155"/>
      <c r="BA92" s="155"/>
      <c r="BB92" s="155"/>
      <c r="BC92" s="155"/>
      <c r="BD92" s="164"/>
      <c r="BE92" s="155"/>
      <c r="BF92" s="155"/>
      <c r="BG92" s="164"/>
    </row>
    <row r="93" spans="1:60" hidden="1" x14ac:dyDescent="0.25">
      <c r="A93" s="20" t="s">
        <v>95</v>
      </c>
      <c r="B93" s="20" t="s">
        <v>270</v>
      </c>
      <c r="C93" s="13">
        <v>0</v>
      </c>
      <c r="D93" s="13">
        <v>0</v>
      </c>
      <c r="E93" s="13">
        <f t="shared" si="33"/>
        <v>0</v>
      </c>
      <c r="F93" s="14">
        <v>0</v>
      </c>
      <c r="G93" s="14">
        <v>0</v>
      </c>
      <c r="H93" s="14">
        <f t="shared" si="34"/>
        <v>0</v>
      </c>
      <c r="I93" s="14">
        <v>0</v>
      </c>
      <c r="J93" s="14">
        <v>0</v>
      </c>
      <c r="K93" s="160">
        <f t="shared" si="35"/>
        <v>0</v>
      </c>
      <c r="L93" s="14"/>
      <c r="M93" s="14"/>
      <c r="N93" s="160">
        <f t="shared" si="36"/>
        <v>0</v>
      </c>
      <c r="O93" s="14"/>
      <c r="P93" s="14"/>
      <c r="Q93" s="160">
        <f t="shared" si="37"/>
        <v>0</v>
      </c>
      <c r="R93" s="14">
        <v>0</v>
      </c>
      <c r="S93" s="14">
        <v>0</v>
      </c>
      <c r="T93" s="160">
        <f t="shared" si="38"/>
        <v>0</v>
      </c>
      <c r="U93" s="14"/>
      <c r="V93" s="14"/>
      <c r="W93" s="160">
        <f t="shared" si="64"/>
        <v>0</v>
      </c>
      <c r="X93" s="14"/>
      <c r="Y93" s="14"/>
      <c r="Z93" s="160">
        <f t="shared" si="65"/>
        <v>0</v>
      </c>
      <c r="AA93" s="14"/>
      <c r="AB93" s="14"/>
      <c r="AC93" s="160">
        <f t="shared" si="66"/>
        <v>0</v>
      </c>
      <c r="AD93" s="14"/>
      <c r="AE93" s="15"/>
      <c r="AF93" s="160">
        <f t="shared" si="42"/>
        <v>0</v>
      </c>
      <c r="AG93" s="14"/>
      <c r="AH93" s="14"/>
      <c r="AI93" s="160">
        <f t="shared" si="67"/>
        <v>0</v>
      </c>
      <c r="AJ93" s="14"/>
      <c r="AK93" s="15"/>
      <c r="AL93" s="160">
        <f t="shared" si="44"/>
        <v>0</v>
      </c>
      <c r="AM93" s="14"/>
      <c r="AN93" s="15"/>
      <c r="AO93" s="160">
        <f t="shared" si="45"/>
        <v>0</v>
      </c>
      <c r="AP93" s="14"/>
      <c r="AQ93" s="15"/>
      <c r="AR93" s="160">
        <f t="shared" si="46"/>
        <v>0</v>
      </c>
      <c r="AS93" s="16">
        <f t="shared" si="47"/>
        <v>0</v>
      </c>
      <c r="AT93" s="16">
        <f t="shared" si="47"/>
        <v>0</v>
      </c>
      <c r="AU93" s="17">
        <f t="shared" si="48"/>
        <v>0</v>
      </c>
      <c r="AV93" s="155"/>
      <c r="AW93" s="155"/>
      <c r="AX93" s="155"/>
      <c r="AY93" s="155"/>
      <c r="AZ93" s="155"/>
      <c r="BA93" s="155"/>
      <c r="BB93" s="155"/>
      <c r="BC93" s="155"/>
      <c r="BD93" s="164"/>
      <c r="BE93" s="155"/>
      <c r="BF93" s="155"/>
      <c r="BG93" s="164"/>
    </row>
    <row r="94" spans="1:60" hidden="1" x14ac:dyDescent="0.25">
      <c r="A94" s="20" t="s">
        <v>96</v>
      </c>
      <c r="B94" s="20" t="s">
        <v>270</v>
      </c>
      <c r="C94" s="13">
        <v>2</v>
      </c>
      <c r="D94" s="13">
        <v>3550</v>
      </c>
      <c r="E94" s="13">
        <f t="shared" si="33"/>
        <v>1775</v>
      </c>
      <c r="F94" s="14">
        <v>1</v>
      </c>
      <c r="G94" s="14">
        <v>1600</v>
      </c>
      <c r="H94" s="14">
        <f t="shared" si="34"/>
        <v>1600</v>
      </c>
      <c r="I94" s="14">
        <v>1</v>
      </c>
      <c r="J94" s="14">
        <v>1650</v>
      </c>
      <c r="K94" s="160">
        <f t="shared" si="35"/>
        <v>1650</v>
      </c>
      <c r="L94" s="14">
        <v>1</v>
      </c>
      <c r="M94" s="14">
        <v>1550</v>
      </c>
      <c r="N94" s="160">
        <f t="shared" si="36"/>
        <v>1550</v>
      </c>
      <c r="O94" s="14"/>
      <c r="P94" s="14"/>
      <c r="Q94" s="160">
        <f t="shared" si="37"/>
        <v>0</v>
      </c>
      <c r="R94" s="14">
        <v>0</v>
      </c>
      <c r="S94" s="14">
        <v>0</v>
      </c>
      <c r="T94" s="160">
        <f t="shared" si="38"/>
        <v>0</v>
      </c>
      <c r="U94" s="14"/>
      <c r="V94" s="14"/>
      <c r="W94" s="160">
        <f t="shared" si="64"/>
        <v>0</v>
      </c>
      <c r="X94" s="14"/>
      <c r="Y94" s="14"/>
      <c r="Z94" s="160">
        <f t="shared" si="65"/>
        <v>0</v>
      </c>
      <c r="AA94" s="14"/>
      <c r="AB94" s="14"/>
      <c r="AC94" s="160">
        <f t="shared" si="66"/>
        <v>0</v>
      </c>
      <c r="AD94" s="14">
        <v>1</v>
      </c>
      <c r="AE94" s="15">
        <v>1235</v>
      </c>
      <c r="AF94" s="160">
        <f t="shared" si="42"/>
        <v>1235</v>
      </c>
      <c r="AG94" s="14"/>
      <c r="AH94" s="14"/>
      <c r="AI94" s="160">
        <f t="shared" si="67"/>
        <v>0</v>
      </c>
      <c r="AJ94" s="14"/>
      <c r="AK94" s="15"/>
      <c r="AL94" s="160">
        <f t="shared" si="44"/>
        <v>0</v>
      </c>
      <c r="AM94" s="14"/>
      <c r="AN94" s="15"/>
      <c r="AO94" s="160">
        <f t="shared" si="45"/>
        <v>0</v>
      </c>
      <c r="AP94" s="14"/>
      <c r="AQ94" s="15"/>
      <c r="AR94" s="160">
        <f t="shared" si="46"/>
        <v>0</v>
      </c>
      <c r="AS94" s="16">
        <f t="shared" si="47"/>
        <v>3</v>
      </c>
      <c r="AT94" s="16">
        <f t="shared" si="47"/>
        <v>4435</v>
      </c>
      <c r="AU94" s="17">
        <f t="shared" si="48"/>
        <v>1478.3333333333333</v>
      </c>
      <c r="AV94" s="155"/>
      <c r="AW94" s="162">
        <f>(N94-K94)/K94*100</f>
        <v>-6.0606060606060606</v>
      </c>
      <c r="AX94" s="155"/>
      <c r="AY94" s="155"/>
      <c r="AZ94" s="155"/>
      <c r="BA94" s="155"/>
      <c r="BB94" s="155"/>
      <c r="BC94" s="161"/>
      <c r="BD94" s="164"/>
      <c r="BE94" s="155"/>
      <c r="BF94" s="155"/>
      <c r="BG94" s="164"/>
    </row>
    <row r="95" spans="1:60" hidden="1" x14ac:dyDescent="0.25">
      <c r="A95" s="20" t="s">
        <v>97</v>
      </c>
      <c r="B95" s="20" t="s">
        <v>270</v>
      </c>
      <c r="C95" s="13">
        <v>3</v>
      </c>
      <c r="D95" s="13">
        <v>3065</v>
      </c>
      <c r="E95" s="13">
        <f t="shared" si="33"/>
        <v>1021.6666666666666</v>
      </c>
      <c r="F95" s="14">
        <v>0</v>
      </c>
      <c r="G95" s="14">
        <v>0</v>
      </c>
      <c r="H95" s="14">
        <f t="shared" si="34"/>
        <v>0</v>
      </c>
      <c r="I95" s="14">
        <v>0</v>
      </c>
      <c r="J95" s="14">
        <v>0</v>
      </c>
      <c r="K95" s="160">
        <f t="shared" si="35"/>
        <v>0</v>
      </c>
      <c r="L95" s="14"/>
      <c r="M95" s="14"/>
      <c r="N95" s="160">
        <f t="shared" si="36"/>
        <v>0</v>
      </c>
      <c r="O95" s="14"/>
      <c r="P95" s="14"/>
      <c r="Q95" s="160">
        <f t="shared" si="37"/>
        <v>0</v>
      </c>
      <c r="R95" s="14">
        <v>0</v>
      </c>
      <c r="S95" s="14">
        <v>0</v>
      </c>
      <c r="T95" s="160">
        <f t="shared" si="38"/>
        <v>0</v>
      </c>
      <c r="U95" s="14"/>
      <c r="V95" s="14"/>
      <c r="W95" s="160">
        <f t="shared" si="64"/>
        <v>0</v>
      </c>
      <c r="X95" s="14"/>
      <c r="Y95" s="14"/>
      <c r="Z95" s="160">
        <f t="shared" si="65"/>
        <v>0</v>
      </c>
      <c r="AA95" s="14"/>
      <c r="AB95" s="14"/>
      <c r="AC95" s="160">
        <f t="shared" si="66"/>
        <v>0</v>
      </c>
      <c r="AD95" s="14"/>
      <c r="AE95" s="15"/>
      <c r="AF95" s="160">
        <f t="shared" si="42"/>
        <v>0</v>
      </c>
      <c r="AG95" s="14"/>
      <c r="AH95" s="14"/>
      <c r="AI95" s="160">
        <f t="shared" si="67"/>
        <v>0</v>
      </c>
      <c r="AJ95" s="14"/>
      <c r="AK95" s="15"/>
      <c r="AL95" s="160">
        <f t="shared" si="44"/>
        <v>0</v>
      </c>
      <c r="AM95" s="14"/>
      <c r="AN95" s="15"/>
      <c r="AO95" s="160">
        <f t="shared" si="45"/>
        <v>0</v>
      </c>
      <c r="AP95" s="14"/>
      <c r="AQ95" s="15"/>
      <c r="AR95" s="160">
        <f t="shared" si="46"/>
        <v>0</v>
      </c>
      <c r="AS95" s="16">
        <f t="shared" si="47"/>
        <v>0</v>
      </c>
      <c r="AT95" s="16">
        <f t="shared" si="47"/>
        <v>0</v>
      </c>
      <c r="AU95" s="17">
        <f t="shared" si="48"/>
        <v>0</v>
      </c>
      <c r="AV95" s="155"/>
      <c r="AW95" s="155"/>
      <c r="AX95" s="155"/>
      <c r="AY95" s="155"/>
      <c r="AZ95" s="155"/>
      <c r="BA95" s="155"/>
      <c r="BB95" s="155"/>
      <c r="BC95" s="155"/>
      <c r="BD95" s="164"/>
      <c r="BE95" s="155"/>
      <c r="BF95" s="155"/>
      <c r="BG95" s="164"/>
    </row>
    <row r="96" spans="1:60" hidden="1" x14ac:dyDescent="0.25">
      <c r="A96" s="20" t="s">
        <v>98</v>
      </c>
      <c r="B96" s="20" t="s">
        <v>270</v>
      </c>
      <c r="C96" s="13">
        <v>0</v>
      </c>
      <c r="D96" s="13">
        <v>0</v>
      </c>
      <c r="E96" s="13">
        <f t="shared" si="33"/>
        <v>0</v>
      </c>
      <c r="F96" s="14">
        <v>0</v>
      </c>
      <c r="G96" s="14">
        <v>0</v>
      </c>
      <c r="H96" s="14">
        <f t="shared" si="34"/>
        <v>0</v>
      </c>
      <c r="I96" s="14">
        <v>0</v>
      </c>
      <c r="J96" s="14">
        <v>0</v>
      </c>
      <c r="K96" s="160">
        <f t="shared" si="35"/>
        <v>0</v>
      </c>
      <c r="L96" s="14"/>
      <c r="M96" s="14"/>
      <c r="N96" s="160">
        <f t="shared" si="36"/>
        <v>0</v>
      </c>
      <c r="O96" s="14"/>
      <c r="P96" s="14"/>
      <c r="Q96" s="160">
        <f t="shared" si="37"/>
        <v>0</v>
      </c>
      <c r="R96" s="14">
        <v>0</v>
      </c>
      <c r="S96" s="14">
        <v>0</v>
      </c>
      <c r="T96" s="160">
        <f t="shared" si="38"/>
        <v>0</v>
      </c>
      <c r="U96" s="14"/>
      <c r="V96" s="14"/>
      <c r="W96" s="160">
        <f t="shared" si="64"/>
        <v>0</v>
      </c>
      <c r="X96" s="14"/>
      <c r="Y96" s="14"/>
      <c r="Z96" s="160">
        <f t="shared" si="65"/>
        <v>0</v>
      </c>
      <c r="AA96" s="14"/>
      <c r="AB96" s="14"/>
      <c r="AC96" s="160">
        <f t="shared" si="66"/>
        <v>0</v>
      </c>
      <c r="AD96" s="14"/>
      <c r="AE96" s="15"/>
      <c r="AF96" s="160">
        <f t="shared" si="42"/>
        <v>0</v>
      </c>
      <c r="AG96" s="14"/>
      <c r="AH96" s="14"/>
      <c r="AI96" s="160">
        <f t="shared" si="67"/>
        <v>0</v>
      </c>
      <c r="AJ96" s="14"/>
      <c r="AK96" s="15"/>
      <c r="AL96" s="160">
        <f t="shared" si="44"/>
        <v>0</v>
      </c>
      <c r="AM96" s="14"/>
      <c r="AN96" s="15"/>
      <c r="AO96" s="160">
        <f t="shared" si="45"/>
        <v>0</v>
      </c>
      <c r="AP96" s="14"/>
      <c r="AQ96" s="15"/>
      <c r="AR96" s="160">
        <f t="shared" si="46"/>
        <v>0</v>
      </c>
      <c r="AS96" s="16">
        <f t="shared" si="47"/>
        <v>0</v>
      </c>
      <c r="AT96" s="16">
        <f t="shared" si="47"/>
        <v>0</v>
      </c>
      <c r="AU96" s="17">
        <f t="shared" si="48"/>
        <v>0</v>
      </c>
      <c r="AV96" s="155"/>
      <c r="AW96" s="155"/>
      <c r="AX96" s="155"/>
      <c r="AY96" s="155"/>
      <c r="AZ96" s="155"/>
      <c r="BA96" s="155"/>
      <c r="BB96" s="155"/>
      <c r="BC96" s="155"/>
      <c r="BD96" s="164"/>
      <c r="BE96" s="155"/>
      <c r="BF96" s="155"/>
      <c r="BG96" s="164"/>
    </row>
    <row r="97" spans="1:60" hidden="1" x14ac:dyDescent="0.25">
      <c r="A97" s="20" t="s">
        <v>99</v>
      </c>
      <c r="B97" s="20" t="s">
        <v>270</v>
      </c>
      <c r="C97" s="13">
        <v>2</v>
      </c>
      <c r="D97" s="13">
        <v>1000</v>
      </c>
      <c r="E97" s="13">
        <f t="shared" si="33"/>
        <v>500</v>
      </c>
      <c r="F97" s="14">
        <v>0</v>
      </c>
      <c r="G97" s="14">
        <v>0</v>
      </c>
      <c r="H97" s="14">
        <f t="shared" si="34"/>
        <v>0</v>
      </c>
      <c r="I97" s="14">
        <v>0</v>
      </c>
      <c r="J97" s="14">
        <v>0</v>
      </c>
      <c r="K97" s="160">
        <f t="shared" si="35"/>
        <v>0</v>
      </c>
      <c r="L97" s="14"/>
      <c r="M97" s="14"/>
      <c r="N97" s="160">
        <f t="shared" si="36"/>
        <v>0</v>
      </c>
      <c r="O97" s="14"/>
      <c r="P97" s="14"/>
      <c r="Q97" s="160">
        <f t="shared" si="37"/>
        <v>0</v>
      </c>
      <c r="R97" s="14">
        <v>0</v>
      </c>
      <c r="S97" s="14">
        <v>0</v>
      </c>
      <c r="T97" s="160">
        <f t="shared" si="38"/>
        <v>0</v>
      </c>
      <c r="U97" s="14"/>
      <c r="V97" s="14"/>
      <c r="W97" s="160">
        <f t="shared" si="64"/>
        <v>0</v>
      </c>
      <c r="X97" s="14"/>
      <c r="Y97" s="14"/>
      <c r="Z97" s="160">
        <f t="shared" si="65"/>
        <v>0</v>
      </c>
      <c r="AA97" s="14">
        <v>7</v>
      </c>
      <c r="AB97" s="14">
        <v>6069</v>
      </c>
      <c r="AC97" s="160">
        <f t="shared" si="66"/>
        <v>867</v>
      </c>
      <c r="AD97" s="14">
        <v>4</v>
      </c>
      <c r="AE97" s="15">
        <v>3468</v>
      </c>
      <c r="AF97" s="160">
        <f t="shared" si="42"/>
        <v>867</v>
      </c>
      <c r="AG97" s="14"/>
      <c r="AH97" s="14"/>
      <c r="AI97" s="160">
        <f t="shared" si="67"/>
        <v>0</v>
      </c>
      <c r="AJ97" s="14"/>
      <c r="AK97" s="15"/>
      <c r="AL97" s="160">
        <f t="shared" si="44"/>
        <v>0</v>
      </c>
      <c r="AM97" s="14"/>
      <c r="AN97" s="15"/>
      <c r="AO97" s="160">
        <f t="shared" si="45"/>
        <v>0</v>
      </c>
      <c r="AP97" s="14"/>
      <c r="AQ97" s="15"/>
      <c r="AR97" s="160">
        <f t="shared" si="46"/>
        <v>0</v>
      </c>
      <c r="AS97" s="16">
        <f t="shared" si="47"/>
        <v>11</v>
      </c>
      <c r="AT97" s="16">
        <f t="shared" si="47"/>
        <v>9537</v>
      </c>
      <c r="AU97" s="17">
        <f t="shared" si="48"/>
        <v>867</v>
      </c>
      <c r="AV97" s="155"/>
      <c r="AW97" s="155"/>
      <c r="AX97" s="155"/>
      <c r="AY97" s="155"/>
      <c r="AZ97" s="155"/>
      <c r="BA97" s="155"/>
      <c r="BB97" s="161"/>
      <c r="BC97" s="161"/>
      <c r="BD97" s="164"/>
      <c r="BE97" s="155"/>
      <c r="BF97" s="155"/>
      <c r="BG97" s="164"/>
    </row>
    <row r="98" spans="1:60" hidden="1" x14ac:dyDescent="0.25">
      <c r="A98" s="20" t="s">
        <v>100</v>
      </c>
      <c r="B98" s="20" t="s">
        <v>270</v>
      </c>
      <c r="C98" s="13">
        <v>1</v>
      </c>
      <c r="D98" s="13">
        <v>370</v>
      </c>
      <c r="E98" s="13">
        <f t="shared" si="33"/>
        <v>370</v>
      </c>
      <c r="F98" s="14">
        <v>1</v>
      </c>
      <c r="G98" s="14">
        <v>370</v>
      </c>
      <c r="H98" s="14">
        <f t="shared" si="34"/>
        <v>370</v>
      </c>
      <c r="I98" s="14">
        <v>0</v>
      </c>
      <c r="J98" s="14">
        <v>0</v>
      </c>
      <c r="K98" s="160">
        <f>IF(J98,J98/I98,0)</f>
        <v>0</v>
      </c>
      <c r="L98" s="14"/>
      <c r="M98" s="14"/>
      <c r="N98" s="160">
        <f>IF(M98,M98/L98,0)</f>
        <v>0</v>
      </c>
      <c r="O98" s="14"/>
      <c r="P98" s="14"/>
      <c r="Q98" s="160">
        <f>IF(P98,P98/O98,0)</f>
        <v>0</v>
      </c>
      <c r="R98" s="14">
        <v>0</v>
      </c>
      <c r="S98" s="14">
        <v>0</v>
      </c>
      <c r="T98" s="160">
        <f>IF(S98,S98/R98,0)</f>
        <v>0</v>
      </c>
      <c r="U98" s="14"/>
      <c r="V98" s="14"/>
      <c r="W98" s="160">
        <f>IF(V98,V98/U98,0)</f>
        <v>0</v>
      </c>
      <c r="X98" s="14"/>
      <c r="Y98" s="14"/>
      <c r="Z98" s="160">
        <f>IF(Y98,Y98/X98,0)</f>
        <v>0</v>
      </c>
      <c r="AA98" s="14"/>
      <c r="AB98" s="14"/>
      <c r="AC98" s="160">
        <f>IF(AB98,AB98/AA98,0)</f>
        <v>0</v>
      </c>
      <c r="AD98" s="14"/>
      <c r="AE98" s="15"/>
      <c r="AF98" s="160">
        <f t="shared" si="42"/>
        <v>0</v>
      </c>
      <c r="AG98" s="14"/>
      <c r="AH98" s="14"/>
      <c r="AI98" s="160">
        <f>IF(AH98,AH98/AG98,0)</f>
        <v>0</v>
      </c>
      <c r="AJ98" s="14"/>
      <c r="AK98" s="15"/>
      <c r="AL98" s="160">
        <f t="shared" si="44"/>
        <v>0</v>
      </c>
      <c r="AM98" s="14"/>
      <c r="AN98" s="15"/>
      <c r="AO98" s="160">
        <f t="shared" si="45"/>
        <v>0</v>
      </c>
      <c r="AP98" s="14"/>
      <c r="AQ98" s="15"/>
      <c r="AR98" s="160">
        <f t="shared" si="46"/>
        <v>0</v>
      </c>
      <c r="AS98" s="16">
        <f t="shared" si="47"/>
        <v>0</v>
      </c>
      <c r="AT98" s="16">
        <f t="shared" si="47"/>
        <v>0</v>
      </c>
      <c r="AU98" s="17">
        <f t="shared" si="48"/>
        <v>0</v>
      </c>
      <c r="AV98" s="155"/>
      <c r="AW98" s="155"/>
      <c r="AX98" s="155"/>
      <c r="AY98" s="155"/>
      <c r="AZ98" s="155"/>
      <c r="BA98" s="155"/>
      <c r="BB98" s="155"/>
      <c r="BC98" s="155"/>
      <c r="BD98" s="164"/>
      <c r="BE98" s="155"/>
      <c r="BF98" s="155"/>
      <c r="BG98" s="164"/>
    </row>
    <row r="99" spans="1:60" hidden="1" x14ac:dyDescent="0.25">
      <c r="A99" s="20" t="s">
        <v>101</v>
      </c>
      <c r="B99" s="20" t="s">
        <v>270</v>
      </c>
      <c r="C99" s="13">
        <v>9</v>
      </c>
      <c r="D99" s="13">
        <v>8123</v>
      </c>
      <c r="E99" s="13">
        <f t="shared" si="33"/>
        <v>902.55555555555554</v>
      </c>
      <c r="F99" s="14">
        <v>6</v>
      </c>
      <c r="G99" s="14">
        <v>4559</v>
      </c>
      <c r="H99" s="14">
        <f t="shared" si="34"/>
        <v>759.83333333333337</v>
      </c>
      <c r="I99" s="14">
        <v>0</v>
      </c>
      <c r="J99" s="14">
        <v>0</v>
      </c>
      <c r="K99" s="160">
        <f t="shared" si="35"/>
        <v>0</v>
      </c>
      <c r="L99" s="14">
        <v>1</v>
      </c>
      <c r="M99" s="14">
        <v>795</v>
      </c>
      <c r="N99" s="160">
        <f t="shared" si="36"/>
        <v>795</v>
      </c>
      <c r="O99" s="14"/>
      <c r="P99" s="14"/>
      <c r="Q99" s="160">
        <f t="shared" si="37"/>
        <v>0</v>
      </c>
      <c r="R99" s="14">
        <v>0</v>
      </c>
      <c r="S99" s="14">
        <v>0</v>
      </c>
      <c r="T99" s="160">
        <f t="shared" si="38"/>
        <v>0</v>
      </c>
      <c r="U99" s="14"/>
      <c r="V99" s="14"/>
      <c r="W99" s="160">
        <f t="shared" si="64"/>
        <v>0</v>
      </c>
      <c r="X99" s="14"/>
      <c r="Y99" s="14"/>
      <c r="Z99" s="160">
        <f t="shared" si="65"/>
        <v>0</v>
      </c>
      <c r="AA99" s="14">
        <v>2</v>
      </c>
      <c r="AB99" s="14">
        <v>1490</v>
      </c>
      <c r="AC99" s="160">
        <f t="shared" si="66"/>
        <v>745</v>
      </c>
      <c r="AD99" s="14"/>
      <c r="AE99" s="15"/>
      <c r="AF99" s="160">
        <f t="shared" si="42"/>
        <v>0</v>
      </c>
      <c r="AG99" s="14"/>
      <c r="AH99" s="14"/>
      <c r="AI99" s="160">
        <f t="shared" si="67"/>
        <v>0</v>
      </c>
      <c r="AJ99" s="14">
        <v>1</v>
      </c>
      <c r="AK99" s="15">
        <v>927</v>
      </c>
      <c r="AL99" s="160">
        <f t="shared" si="44"/>
        <v>927</v>
      </c>
      <c r="AM99" s="14"/>
      <c r="AN99" s="15"/>
      <c r="AO99" s="160">
        <f t="shared" si="45"/>
        <v>0</v>
      </c>
      <c r="AP99" s="14">
        <v>6</v>
      </c>
      <c r="AQ99" s="15">
        <v>6134</v>
      </c>
      <c r="AR99" s="160">
        <f t="shared" si="46"/>
        <v>1022.3333333333334</v>
      </c>
      <c r="AS99" s="16">
        <f t="shared" si="47"/>
        <v>10</v>
      </c>
      <c r="AT99" s="16">
        <f t="shared" si="47"/>
        <v>9346</v>
      </c>
      <c r="AU99" s="17">
        <f t="shared" si="48"/>
        <v>934.6</v>
      </c>
      <c r="AV99" s="155"/>
      <c r="AW99" s="162"/>
      <c r="AX99" s="155"/>
      <c r="AY99" s="155"/>
      <c r="AZ99" s="155"/>
      <c r="BA99" s="155"/>
      <c r="BB99" s="161"/>
      <c r="BC99" s="155"/>
      <c r="BD99" s="164"/>
      <c r="BE99" s="161"/>
      <c r="BF99" s="155"/>
      <c r="BG99" s="164"/>
    </row>
    <row r="100" spans="1:60" hidden="1" x14ac:dyDescent="0.25">
      <c r="A100" s="20" t="s">
        <v>102</v>
      </c>
      <c r="B100" s="20" t="s">
        <v>270</v>
      </c>
      <c r="C100" s="13">
        <v>9</v>
      </c>
      <c r="D100" s="13">
        <v>761</v>
      </c>
      <c r="E100" s="13">
        <f t="shared" si="33"/>
        <v>84.555555555555557</v>
      </c>
      <c r="F100" s="14">
        <v>4</v>
      </c>
      <c r="G100" s="14">
        <v>345</v>
      </c>
      <c r="H100" s="14">
        <f t="shared" si="34"/>
        <v>86.25</v>
      </c>
      <c r="I100" s="14">
        <v>0</v>
      </c>
      <c r="J100" s="14">
        <v>0</v>
      </c>
      <c r="K100" s="160">
        <f t="shared" si="35"/>
        <v>0</v>
      </c>
      <c r="L100" s="14"/>
      <c r="M100" s="14"/>
      <c r="N100" s="160">
        <f t="shared" si="36"/>
        <v>0</v>
      </c>
      <c r="O100" s="14"/>
      <c r="P100" s="14"/>
      <c r="Q100" s="160">
        <f t="shared" si="37"/>
        <v>0</v>
      </c>
      <c r="R100" s="14">
        <v>0</v>
      </c>
      <c r="S100" s="14">
        <v>0</v>
      </c>
      <c r="T100" s="160">
        <f t="shared" si="38"/>
        <v>0</v>
      </c>
      <c r="U100" s="14"/>
      <c r="V100" s="14"/>
      <c r="W100" s="160">
        <f t="shared" si="64"/>
        <v>0</v>
      </c>
      <c r="X100" s="14"/>
      <c r="Y100" s="14"/>
      <c r="Z100" s="160">
        <f t="shared" si="65"/>
        <v>0</v>
      </c>
      <c r="AA100" s="14"/>
      <c r="AB100" s="14"/>
      <c r="AC100" s="160">
        <f t="shared" si="66"/>
        <v>0</v>
      </c>
      <c r="AD100" s="14"/>
      <c r="AE100" s="15"/>
      <c r="AF100" s="160">
        <f t="shared" si="42"/>
        <v>0</v>
      </c>
      <c r="AG100" s="14">
        <v>1</v>
      </c>
      <c r="AH100" s="14">
        <v>60</v>
      </c>
      <c r="AI100" s="160">
        <f t="shared" si="67"/>
        <v>60</v>
      </c>
      <c r="AJ100" s="14"/>
      <c r="AK100" s="15"/>
      <c r="AL100" s="160">
        <f t="shared" si="44"/>
        <v>0</v>
      </c>
      <c r="AM100" s="14"/>
      <c r="AN100" s="15"/>
      <c r="AO100" s="160">
        <f t="shared" si="45"/>
        <v>0</v>
      </c>
      <c r="AP100" s="14"/>
      <c r="AQ100" s="15"/>
      <c r="AR100" s="160">
        <f t="shared" si="46"/>
        <v>0</v>
      </c>
      <c r="AS100" s="16">
        <f t="shared" si="47"/>
        <v>1</v>
      </c>
      <c r="AT100" s="16">
        <f t="shared" si="47"/>
        <v>60</v>
      </c>
      <c r="AU100" s="17">
        <f t="shared" si="48"/>
        <v>60</v>
      </c>
      <c r="AV100" s="155"/>
      <c r="AW100" s="155"/>
      <c r="AX100" s="155"/>
      <c r="AY100" s="155"/>
      <c r="AZ100" s="155"/>
      <c r="BA100" s="155"/>
      <c r="BB100" s="155"/>
      <c r="BC100" s="155"/>
      <c r="BD100" s="164"/>
      <c r="BE100" s="155"/>
      <c r="BF100" s="155"/>
      <c r="BG100" s="164"/>
    </row>
    <row r="101" spans="1:60" x14ac:dyDescent="0.25">
      <c r="A101" s="20" t="s">
        <v>32</v>
      </c>
      <c r="B101" s="20" t="s">
        <v>270</v>
      </c>
      <c r="C101" s="13">
        <v>27</v>
      </c>
      <c r="D101" s="13">
        <v>1585</v>
      </c>
      <c r="E101" s="13">
        <f t="shared" si="33"/>
        <v>58.703703703703702</v>
      </c>
      <c r="F101" s="14">
        <v>6</v>
      </c>
      <c r="G101" s="14">
        <v>410</v>
      </c>
      <c r="H101" s="14">
        <f t="shared" si="34"/>
        <v>68.333333333333329</v>
      </c>
      <c r="I101" s="14">
        <v>2</v>
      </c>
      <c r="J101" s="14">
        <v>110</v>
      </c>
      <c r="K101" s="160">
        <f t="shared" si="35"/>
        <v>55</v>
      </c>
      <c r="L101" s="14">
        <v>5</v>
      </c>
      <c r="M101" s="14">
        <v>250</v>
      </c>
      <c r="N101" s="160">
        <f t="shared" si="36"/>
        <v>50</v>
      </c>
      <c r="O101" s="14">
        <v>5</v>
      </c>
      <c r="P101" s="14">
        <v>250</v>
      </c>
      <c r="Q101" s="160">
        <f t="shared" si="37"/>
        <v>50</v>
      </c>
      <c r="R101" s="14">
        <v>0</v>
      </c>
      <c r="S101" s="14">
        <v>0</v>
      </c>
      <c r="T101" s="160">
        <f t="shared" si="38"/>
        <v>0</v>
      </c>
      <c r="U101" s="14"/>
      <c r="V101" s="14"/>
      <c r="W101" s="160">
        <f t="shared" si="64"/>
        <v>0</v>
      </c>
      <c r="X101" s="14"/>
      <c r="Y101" s="14"/>
      <c r="Z101" s="160">
        <f t="shared" si="65"/>
        <v>0</v>
      </c>
      <c r="AA101" s="14">
        <v>4</v>
      </c>
      <c r="AB101" s="14">
        <v>340</v>
      </c>
      <c r="AC101" s="160">
        <f t="shared" si="66"/>
        <v>85</v>
      </c>
      <c r="AD101" s="14"/>
      <c r="AE101" s="15"/>
      <c r="AF101" s="160">
        <f t="shared" si="42"/>
        <v>0</v>
      </c>
      <c r="AG101" s="14"/>
      <c r="AH101" s="14"/>
      <c r="AI101" s="160">
        <f t="shared" si="67"/>
        <v>0</v>
      </c>
      <c r="AJ101" s="14"/>
      <c r="AK101" s="15"/>
      <c r="AL101" s="160">
        <f t="shared" si="44"/>
        <v>0</v>
      </c>
      <c r="AM101" s="14">
        <v>2</v>
      </c>
      <c r="AN101" s="15">
        <v>300</v>
      </c>
      <c r="AO101" s="160">
        <f t="shared" si="45"/>
        <v>150</v>
      </c>
      <c r="AP101" s="14">
        <v>4</v>
      </c>
      <c r="AQ101" s="15">
        <v>400</v>
      </c>
      <c r="AR101" s="160">
        <f t="shared" si="46"/>
        <v>100</v>
      </c>
      <c r="AS101" s="16">
        <f t="shared" si="47"/>
        <v>22</v>
      </c>
      <c r="AT101" s="16">
        <f t="shared" si="47"/>
        <v>1650</v>
      </c>
      <c r="AU101" s="17">
        <f t="shared" si="48"/>
        <v>75</v>
      </c>
      <c r="AV101" s="155"/>
      <c r="AW101" s="162">
        <f t="shared" ref="AW101:AW102" si="77">(N101-K101)/K101*100</f>
        <v>-9.0909090909090917</v>
      </c>
      <c r="AX101" s="163"/>
      <c r="AY101" s="155"/>
      <c r="AZ101" s="155"/>
      <c r="BA101" s="155"/>
      <c r="BB101" s="161"/>
      <c r="BC101" s="155"/>
      <c r="BD101" s="164"/>
      <c r="BE101" s="155"/>
      <c r="BF101" s="161"/>
      <c r="BG101" s="164">
        <f t="shared" ref="BG101:BG102" si="78">(AR101-AO101)/AO101*100</f>
        <v>-33.333333333333329</v>
      </c>
      <c r="BH101" s="154" t="str">
        <f t="shared" ref="BH101:BH102" si="79">A101</f>
        <v>Zhangjiagang</v>
      </c>
    </row>
    <row r="102" spans="1:60" x14ac:dyDescent="0.25">
      <c r="A102" s="19" t="s">
        <v>51</v>
      </c>
      <c r="B102" s="19" t="s">
        <v>271</v>
      </c>
      <c r="C102" s="13">
        <v>18</v>
      </c>
      <c r="D102" s="13">
        <v>10490</v>
      </c>
      <c r="E102" s="13">
        <f>IF(D102,D102/C102,0)</f>
        <v>582.77777777777783</v>
      </c>
      <c r="F102" s="13">
        <v>8</v>
      </c>
      <c r="G102" s="13">
        <v>3710</v>
      </c>
      <c r="H102" s="13">
        <f>IF(G102,G102/F102,0)</f>
        <v>463.75</v>
      </c>
      <c r="I102" s="14">
        <v>2</v>
      </c>
      <c r="J102" s="14">
        <v>1200</v>
      </c>
      <c r="K102" s="160">
        <f>IF(J102,J102/I102,0)</f>
        <v>600</v>
      </c>
      <c r="L102" s="14">
        <v>2</v>
      </c>
      <c r="M102" s="14">
        <v>850</v>
      </c>
      <c r="N102" s="160">
        <f>IF(M102,M102/L102,0)</f>
        <v>425</v>
      </c>
      <c r="O102" s="14">
        <v>2</v>
      </c>
      <c r="P102" s="14">
        <v>670</v>
      </c>
      <c r="Q102" s="160">
        <f>IF(P102,P102/O102,0)</f>
        <v>335</v>
      </c>
      <c r="R102" s="14">
        <v>0</v>
      </c>
      <c r="S102" s="14">
        <v>0</v>
      </c>
      <c r="T102" s="160">
        <f>IF(S102,S102/R102,0)</f>
        <v>0</v>
      </c>
      <c r="U102" s="14">
        <v>2</v>
      </c>
      <c r="V102" s="14">
        <v>2150</v>
      </c>
      <c r="W102" s="160">
        <f>IF(V102,V102/U102,0)</f>
        <v>1075</v>
      </c>
      <c r="X102" s="14">
        <v>2</v>
      </c>
      <c r="Y102" s="14">
        <v>2200</v>
      </c>
      <c r="Z102" s="160">
        <f>IF(Y102,Y102/X102,0)</f>
        <v>1100</v>
      </c>
      <c r="AA102" s="14">
        <v>1</v>
      </c>
      <c r="AB102" s="14">
        <v>925</v>
      </c>
      <c r="AC102" s="160">
        <f>IF(AB102,AB102/AA102,0)</f>
        <v>925</v>
      </c>
      <c r="AD102" s="14">
        <v>1</v>
      </c>
      <c r="AE102" s="14">
        <v>925</v>
      </c>
      <c r="AF102" s="160">
        <f>IF(AE102,AE102/AD102,0)</f>
        <v>925</v>
      </c>
      <c r="AG102" s="14">
        <v>0</v>
      </c>
      <c r="AH102" s="14">
        <v>0</v>
      </c>
      <c r="AI102" s="160">
        <f>IF(AH102,AH102/AG102,0)</f>
        <v>0</v>
      </c>
      <c r="AJ102" s="14">
        <v>1</v>
      </c>
      <c r="AK102" s="14">
        <v>850</v>
      </c>
      <c r="AL102" s="160">
        <f>IF(AK102,AK102/AJ102,0)</f>
        <v>850</v>
      </c>
      <c r="AM102" s="14">
        <v>3</v>
      </c>
      <c r="AN102" s="14">
        <v>2550</v>
      </c>
      <c r="AO102" s="160">
        <f>IF(AN102,AN102/AM102,0)</f>
        <v>850</v>
      </c>
      <c r="AP102" s="14">
        <v>3</v>
      </c>
      <c r="AQ102" s="14">
        <v>4800</v>
      </c>
      <c r="AR102" s="160">
        <f>IF(AQ102,AQ102/AP102,0)</f>
        <v>1600</v>
      </c>
      <c r="AS102" s="16">
        <f>I102+L102+O102+R102+U102+X102+AA102+AD102+AG102+AJ102+AM102+AP102</f>
        <v>19</v>
      </c>
      <c r="AT102" s="16">
        <f>J102+M102+P102+S102+V102+Y102+AB102+AE102+AH102+AK102+AN102+AQ102</f>
        <v>17120</v>
      </c>
      <c r="AU102" s="16">
        <f>IF(AT102,AT102/AS102,0)</f>
        <v>901.0526315789474</v>
      </c>
      <c r="AV102" s="155"/>
      <c r="AW102" s="162">
        <f t="shared" si="77"/>
        <v>-29.166666666666668</v>
      </c>
      <c r="AX102" s="163">
        <f t="shared" ref="AX102" si="80">(Q102-N102)/N102*100</f>
        <v>-21.176470588235293</v>
      </c>
      <c r="AY102" s="155"/>
      <c r="AZ102" s="161"/>
      <c r="BA102" s="161">
        <f t="shared" ref="BA102" si="81">(Z102-W102)/W102*100</f>
        <v>2.3255813953488373</v>
      </c>
      <c r="BB102" s="161">
        <f t="shared" ref="BB102" si="82">(AC102-Z102)/Z102*100</f>
        <v>-15.909090909090908</v>
      </c>
      <c r="BC102" s="161"/>
      <c r="BD102" s="164"/>
      <c r="BE102" s="161"/>
      <c r="BF102" s="161">
        <f t="shared" ref="BF102" si="83">(AO102-AL102)/AL102*100</f>
        <v>0</v>
      </c>
      <c r="BG102" s="164">
        <f t="shared" si="78"/>
        <v>88.235294117647058</v>
      </c>
      <c r="BH102" s="154" t="str">
        <f t="shared" si="79"/>
        <v>Alexanderia</v>
      </c>
    </row>
    <row r="103" spans="1:60" hidden="1" x14ac:dyDescent="0.25">
      <c r="A103" s="19" t="s">
        <v>50</v>
      </c>
      <c r="B103" s="19" t="s">
        <v>271</v>
      </c>
      <c r="C103" s="13">
        <v>10</v>
      </c>
      <c r="D103" s="13">
        <v>9621</v>
      </c>
      <c r="E103" s="13">
        <f t="shared" ref="E103:E135" si="84">IF(D103,D103/C103,0)</f>
        <v>962.1</v>
      </c>
      <c r="F103" s="13">
        <v>4</v>
      </c>
      <c r="G103" s="13">
        <v>4170</v>
      </c>
      <c r="H103" s="13">
        <f t="shared" ref="H103:H135" si="85">IF(G103,G103/F103,0)</f>
        <v>1042.5</v>
      </c>
      <c r="I103" s="14">
        <v>0</v>
      </c>
      <c r="J103" s="14">
        <v>0</v>
      </c>
      <c r="K103" s="160">
        <f t="shared" ref="K103:K135" si="86">IF(J103,J103/I103,0)</f>
        <v>0</v>
      </c>
      <c r="L103" s="14">
        <v>0</v>
      </c>
      <c r="M103" s="14">
        <v>0</v>
      </c>
      <c r="N103" s="160">
        <f t="shared" ref="N103:N135" si="87">IF(M103,M103/L103,0)</f>
        <v>0</v>
      </c>
      <c r="O103" s="14"/>
      <c r="P103" s="14"/>
      <c r="Q103" s="160">
        <f t="shared" ref="Q103:Q135" si="88">IF(P103,P103/O103,0)</f>
        <v>0</v>
      </c>
      <c r="R103" s="14">
        <v>0</v>
      </c>
      <c r="S103" s="14">
        <v>0</v>
      </c>
      <c r="T103" s="160">
        <f t="shared" ref="T103:T135" si="89">IF(S103,S103/R103,0)</f>
        <v>0</v>
      </c>
      <c r="U103" s="14">
        <v>0</v>
      </c>
      <c r="V103" s="14">
        <v>0</v>
      </c>
      <c r="W103" s="160">
        <f t="shared" ref="W103:W135" si="90">IF(V103,V103/U103,0)</f>
        <v>0</v>
      </c>
      <c r="X103" s="14">
        <v>1</v>
      </c>
      <c r="Y103" s="14">
        <v>1813</v>
      </c>
      <c r="Z103" s="160">
        <f t="shared" ref="Z103:Z135" si="91">IF(Y103,Y103/X103,0)</f>
        <v>1813</v>
      </c>
      <c r="AA103" s="14">
        <v>2</v>
      </c>
      <c r="AB103" s="14">
        <v>3626</v>
      </c>
      <c r="AC103" s="160">
        <f t="shared" ref="AC103:AC135" si="92">IF(AB103,AB103/AA103,0)</f>
        <v>1813</v>
      </c>
      <c r="AD103" s="14"/>
      <c r="AE103" s="14"/>
      <c r="AF103" s="160">
        <f t="shared" ref="AF103:AF135" si="93">IF(AE103,AE103/AD103,0)</f>
        <v>0</v>
      </c>
      <c r="AG103" s="14">
        <v>0</v>
      </c>
      <c r="AH103" s="14">
        <v>0</v>
      </c>
      <c r="AI103" s="160">
        <f t="shared" ref="AI103:AI135" si="94">IF(AH103,AH103/AG103,0)</f>
        <v>0</v>
      </c>
      <c r="AJ103" s="14"/>
      <c r="AK103" s="14"/>
      <c r="AL103" s="160">
        <f t="shared" ref="AL103:AL135" si="95">IF(AK103,AK103/AJ103,0)</f>
        <v>0</v>
      </c>
      <c r="AM103" s="14"/>
      <c r="AN103" s="14"/>
      <c r="AO103" s="160">
        <f t="shared" ref="AO103:AO135" si="96">IF(AN103,AN103/AM103,0)</f>
        <v>0</v>
      </c>
      <c r="AP103" s="14"/>
      <c r="AQ103" s="14"/>
      <c r="AR103" s="160">
        <f t="shared" ref="AR103:AR135" si="97">IF(AQ103,AQ103/AP103,0)</f>
        <v>0</v>
      </c>
      <c r="AS103" s="16">
        <f t="shared" ref="AS103:AT135" si="98">I103+L103+O103+R103+U103+X103+AA103+AD103+AG103+AJ103+AM103+AP103</f>
        <v>3</v>
      </c>
      <c r="AT103" s="16">
        <f t="shared" si="98"/>
        <v>5439</v>
      </c>
      <c r="AU103" s="16">
        <f t="shared" ref="AU103:AU135" si="99">IF(AT103,AT103/AS103,0)</f>
        <v>1813</v>
      </c>
      <c r="AV103" s="155"/>
      <c r="AW103" s="155"/>
      <c r="AX103" s="155"/>
      <c r="AY103" s="155"/>
      <c r="AZ103" s="155"/>
      <c r="BA103" s="161"/>
      <c r="BB103" s="161"/>
      <c r="BC103" s="155"/>
      <c r="BD103" s="164"/>
      <c r="BE103" s="155"/>
      <c r="BF103" s="155"/>
      <c r="BG103" s="164"/>
    </row>
    <row r="104" spans="1:60" hidden="1" x14ac:dyDescent="0.25">
      <c r="A104" s="19" t="s">
        <v>108</v>
      </c>
      <c r="B104" s="19" t="s">
        <v>271</v>
      </c>
      <c r="C104" s="13">
        <v>2</v>
      </c>
      <c r="D104" s="13">
        <v>800</v>
      </c>
      <c r="E104" s="13">
        <f t="shared" si="84"/>
        <v>400</v>
      </c>
      <c r="F104" s="13">
        <v>2</v>
      </c>
      <c r="G104" s="13">
        <v>800</v>
      </c>
      <c r="H104" s="13">
        <f t="shared" si="85"/>
        <v>400</v>
      </c>
      <c r="I104" s="14">
        <v>0</v>
      </c>
      <c r="J104" s="14">
        <v>0</v>
      </c>
      <c r="K104" s="160">
        <f t="shared" si="86"/>
        <v>0</v>
      </c>
      <c r="L104" s="14">
        <v>1</v>
      </c>
      <c r="M104" s="14">
        <v>450</v>
      </c>
      <c r="N104" s="160">
        <f t="shared" si="87"/>
        <v>450</v>
      </c>
      <c r="O104" s="14"/>
      <c r="P104" s="14"/>
      <c r="Q104" s="160">
        <f t="shared" si="88"/>
        <v>0</v>
      </c>
      <c r="R104" s="14">
        <v>0</v>
      </c>
      <c r="S104" s="14">
        <v>0</v>
      </c>
      <c r="T104" s="160">
        <f t="shared" si="89"/>
        <v>0</v>
      </c>
      <c r="U104" s="14">
        <v>0</v>
      </c>
      <c r="V104" s="14">
        <v>0</v>
      </c>
      <c r="W104" s="160">
        <f t="shared" si="90"/>
        <v>0</v>
      </c>
      <c r="X104" s="14">
        <v>0</v>
      </c>
      <c r="Y104" s="14">
        <v>0</v>
      </c>
      <c r="Z104" s="160">
        <f t="shared" si="91"/>
        <v>0</v>
      </c>
      <c r="AA104" s="14">
        <v>2</v>
      </c>
      <c r="AB104" s="14">
        <v>2800</v>
      </c>
      <c r="AC104" s="160">
        <f t="shared" si="92"/>
        <v>1400</v>
      </c>
      <c r="AD104" s="14"/>
      <c r="AE104" s="14"/>
      <c r="AF104" s="160">
        <f t="shared" si="93"/>
        <v>0</v>
      </c>
      <c r="AG104" s="14">
        <v>0</v>
      </c>
      <c r="AH104" s="14">
        <v>0</v>
      </c>
      <c r="AI104" s="160">
        <f t="shared" si="94"/>
        <v>0</v>
      </c>
      <c r="AJ104" s="14"/>
      <c r="AK104" s="14"/>
      <c r="AL104" s="160">
        <f t="shared" si="95"/>
        <v>0</v>
      </c>
      <c r="AM104" s="14"/>
      <c r="AN104" s="14"/>
      <c r="AO104" s="160">
        <f t="shared" si="96"/>
        <v>0</v>
      </c>
      <c r="AP104" s="14">
        <v>3</v>
      </c>
      <c r="AQ104" s="14">
        <v>4689</v>
      </c>
      <c r="AR104" s="160">
        <f t="shared" si="97"/>
        <v>1563</v>
      </c>
      <c r="AS104" s="16">
        <f t="shared" si="98"/>
        <v>6</v>
      </c>
      <c r="AT104" s="16">
        <f t="shared" si="98"/>
        <v>7939</v>
      </c>
      <c r="AU104" s="16">
        <f t="shared" si="99"/>
        <v>1323.1666666666667</v>
      </c>
      <c r="AV104" s="155"/>
      <c r="AW104" s="162"/>
      <c r="AX104" s="155"/>
      <c r="AY104" s="155"/>
      <c r="AZ104" s="155"/>
      <c r="BA104" s="155"/>
      <c r="BB104" s="161"/>
      <c r="BC104" s="155"/>
      <c r="BD104" s="164"/>
      <c r="BE104" s="155"/>
      <c r="BF104" s="155"/>
      <c r="BG104" s="164"/>
    </row>
    <row r="105" spans="1:60" hidden="1" x14ac:dyDescent="0.25">
      <c r="A105" s="19" t="s">
        <v>8</v>
      </c>
      <c r="B105" s="19" t="s">
        <v>271</v>
      </c>
      <c r="C105" s="13">
        <v>5</v>
      </c>
      <c r="D105" s="13">
        <v>195</v>
      </c>
      <c r="E105" s="13">
        <f t="shared" si="84"/>
        <v>39</v>
      </c>
      <c r="F105" s="13">
        <v>1</v>
      </c>
      <c r="G105" s="13">
        <v>35</v>
      </c>
      <c r="H105" s="13">
        <f t="shared" si="85"/>
        <v>35</v>
      </c>
      <c r="I105" s="14">
        <v>0</v>
      </c>
      <c r="J105" s="14">
        <v>0</v>
      </c>
      <c r="K105" s="160">
        <f t="shared" si="86"/>
        <v>0</v>
      </c>
      <c r="L105" s="14">
        <v>1</v>
      </c>
      <c r="M105" s="14">
        <v>20</v>
      </c>
      <c r="N105" s="160">
        <f t="shared" si="87"/>
        <v>20</v>
      </c>
      <c r="O105" s="14"/>
      <c r="P105" s="14"/>
      <c r="Q105" s="160">
        <f t="shared" si="88"/>
        <v>0</v>
      </c>
      <c r="R105" s="14">
        <v>0</v>
      </c>
      <c r="S105" s="14">
        <v>0</v>
      </c>
      <c r="T105" s="160">
        <f t="shared" si="89"/>
        <v>0</v>
      </c>
      <c r="U105" s="14">
        <v>0</v>
      </c>
      <c r="V105" s="14">
        <v>0</v>
      </c>
      <c r="W105" s="160">
        <f t="shared" si="90"/>
        <v>0</v>
      </c>
      <c r="X105" s="14">
        <v>0</v>
      </c>
      <c r="Y105" s="14">
        <v>0</v>
      </c>
      <c r="Z105" s="160">
        <f t="shared" si="91"/>
        <v>0</v>
      </c>
      <c r="AA105" s="14">
        <v>0</v>
      </c>
      <c r="AB105" s="14">
        <v>0</v>
      </c>
      <c r="AC105" s="160">
        <f t="shared" si="92"/>
        <v>0</v>
      </c>
      <c r="AD105" s="14"/>
      <c r="AE105" s="14"/>
      <c r="AF105" s="160">
        <f t="shared" si="93"/>
        <v>0</v>
      </c>
      <c r="AG105" s="14">
        <v>0</v>
      </c>
      <c r="AH105" s="14">
        <v>0</v>
      </c>
      <c r="AI105" s="160">
        <f t="shared" si="94"/>
        <v>0</v>
      </c>
      <c r="AJ105" s="14"/>
      <c r="AK105" s="14"/>
      <c r="AL105" s="160">
        <f t="shared" si="95"/>
        <v>0</v>
      </c>
      <c r="AM105" s="14"/>
      <c r="AN105" s="14"/>
      <c r="AO105" s="160">
        <f t="shared" si="96"/>
        <v>0</v>
      </c>
      <c r="AP105" s="14"/>
      <c r="AQ105" s="14"/>
      <c r="AR105" s="160">
        <f t="shared" si="97"/>
        <v>0</v>
      </c>
      <c r="AS105" s="16">
        <f t="shared" si="98"/>
        <v>1</v>
      </c>
      <c r="AT105" s="16">
        <f t="shared" si="98"/>
        <v>20</v>
      </c>
      <c r="AU105" s="16">
        <f t="shared" si="99"/>
        <v>20</v>
      </c>
      <c r="AV105" s="155"/>
      <c r="AW105" s="162"/>
      <c r="AX105" s="155"/>
      <c r="AY105" s="155"/>
      <c r="AZ105" s="155"/>
      <c r="BA105" s="155"/>
      <c r="BB105" s="155"/>
      <c r="BC105" s="155"/>
      <c r="BD105" s="164"/>
      <c r="BE105" s="155"/>
      <c r="BF105" s="155"/>
      <c r="BG105" s="164"/>
    </row>
    <row r="106" spans="1:60" hidden="1" x14ac:dyDescent="0.25">
      <c r="A106" s="19" t="s">
        <v>109</v>
      </c>
      <c r="B106" s="19" t="s">
        <v>271</v>
      </c>
      <c r="C106" s="13">
        <v>1</v>
      </c>
      <c r="D106" s="13">
        <v>995</v>
      </c>
      <c r="E106" s="13">
        <f t="shared" si="84"/>
        <v>995</v>
      </c>
      <c r="F106" s="13">
        <v>1</v>
      </c>
      <c r="G106" s="13">
        <v>995</v>
      </c>
      <c r="H106" s="13">
        <f t="shared" si="85"/>
        <v>995</v>
      </c>
      <c r="I106" s="14">
        <v>0</v>
      </c>
      <c r="J106" s="14">
        <v>0</v>
      </c>
      <c r="K106" s="160">
        <f t="shared" si="86"/>
        <v>0</v>
      </c>
      <c r="L106" s="14">
        <v>0</v>
      </c>
      <c r="M106" s="14">
        <v>0</v>
      </c>
      <c r="N106" s="160">
        <f t="shared" si="87"/>
        <v>0</v>
      </c>
      <c r="O106" s="14">
        <v>1</v>
      </c>
      <c r="P106" s="14">
        <v>850</v>
      </c>
      <c r="Q106" s="160">
        <f t="shared" si="88"/>
        <v>850</v>
      </c>
      <c r="R106" s="14">
        <v>0</v>
      </c>
      <c r="S106" s="14">
        <v>0</v>
      </c>
      <c r="T106" s="160">
        <f t="shared" si="89"/>
        <v>0</v>
      </c>
      <c r="U106" s="14">
        <v>1</v>
      </c>
      <c r="V106" s="14">
        <v>990</v>
      </c>
      <c r="W106" s="160">
        <f t="shared" si="90"/>
        <v>990</v>
      </c>
      <c r="X106" s="14">
        <v>0</v>
      </c>
      <c r="Y106" s="14">
        <v>0</v>
      </c>
      <c r="Z106" s="160">
        <f t="shared" si="91"/>
        <v>0</v>
      </c>
      <c r="AA106" s="14">
        <v>0</v>
      </c>
      <c r="AB106" s="14">
        <v>0</v>
      </c>
      <c r="AC106" s="160">
        <f t="shared" si="92"/>
        <v>0</v>
      </c>
      <c r="AD106" s="14"/>
      <c r="AE106" s="14"/>
      <c r="AF106" s="160">
        <f t="shared" si="93"/>
        <v>0</v>
      </c>
      <c r="AG106" s="14">
        <v>0</v>
      </c>
      <c r="AH106" s="14">
        <v>0</v>
      </c>
      <c r="AI106" s="160">
        <f t="shared" si="94"/>
        <v>0</v>
      </c>
      <c r="AJ106" s="14"/>
      <c r="AK106" s="14"/>
      <c r="AL106" s="160">
        <f t="shared" si="95"/>
        <v>0</v>
      </c>
      <c r="AM106" s="14"/>
      <c r="AN106" s="14"/>
      <c r="AO106" s="160">
        <f t="shared" si="96"/>
        <v>0</v>
      </c>
      <c r="AP106" s="14"/>
      <c r="AQ106" s="14"/>
      <c r="AR106" s="160">
        <f t="shared" si="97"/>
        <v>0</v>
      </c>
      <c r="AS106" s="16">
        <f t="shared" si="98"/>
        <v>2</v>
      </c>
      <c r="AT106" s="16">
        <f t="shared" si="98"/>
        <v>1840</v>
      </c>
      <c r="AU106" s="16">
        <f t="shared" si="99"/>
        <v>920</v>
      </c>
      <c r="AV106" s="155"/>
      <c r="AW106" s="155"/>
      <c r="AX106" s="163"/>
      <c r="AY106" s="155"/>
      <c r="AZ106" s="161"/>
      <c r="BA106" s="155"/>
      <c r="BB106" s="155"/>
      <c r="BC106" s="155"/>
      <c r="BD106" s="164"/>
      <c r="BE106" s="155"/>
      <c r="BF106" s="155"/>
      <c r="BG106" s="164"/>
    </row>
    <row r="107" spans="1:60" hidden="1" x14ac:dyDescent="0.25">
      <c r="A107" s="19" t="s">
        <v>64</v>
      </c>
      <c r="B107" s="19" t="s">
        <v>271</v>
      </c>
      <c r="C107" s="13">
        <v>0</v>
      </c>
      <c r="D107" s="13">
        <v>0</v>
      </c>
      <c r="E107" s="13">
        <f t="shared" si="84"/>
        <v>0</v>
      </c>
      <c r="F107" s="13">
        <v>0</v>
      </c>
      <c r="G107" s="13">
        <v>0</v>
      </c>
      <c r="H107" s="13">
        <f t="shared" si="85"/>
        <v>0</v>
      </c>
      <c r="I107" s="14">
        <v>0</v>
      </c>
      <c r="J107" s="14">
        <v>0</v>
      </c>
      <c r="K107" s="160">
        <f t="shared" si="86"/>
        <v>0</v>
      </c>
      <c r="L107" s="14">
        <v>3</v>
      </c>
      <c r="M107" s="14">
        <v>325</v>
      </c>
      <c r="N107" s="160">
        <f t="shared" si="87"/>
        <v>108.33333333333333</v>
      </c>
      <c r="O107" s="14"/>
      <c r="P107" s="14"/>
      <c r="Q107" s="160">
        <f t="shared" si="88"/>
        <v>0</v>
      </c>
      <c r="R107" s="14">
        <v>0</v>
      </c>
      <c r="S107" s="14">
        <v>0</v>
      </c>
      <c r="T107" s="160">
        <f t="shared" si="89"/>
        <v>0</v>
      </c>
      <c r="U107" s="14">
        <v>0</v>
      </c>
      <c r="V107" s="14">
        <v>0</v>
      </c>
      <c r="W107" s="160">
        <f t="shared" si="90"/>
        <v>0</v>
      </c>
      <c r="X107" s="14">
        <v>0</v>
      </c>
      <c r="Y107" s="14">
        <v>0</v>
      </c>
      <c r="Z107" s="160">
        <f t="shared" si="91"/>
        <v>0</v>
      </c>
      <c r="AA107" s="14">
        <v>0</v>
      </c>
      <c r="AB107" s="14">
        <v>0</v>
      </c>
      <c r="AC107" s="160">
        <f t="shared" si="92"/>
        <v>0</v>
      </c>
      <c r="AD107" s="14"/>
      <c r="AE107" s="14"/>
      <c r="AF107" s="160">
        <f t="shared" si="93"/>
        <v>0</v>
      </c>
      <c r="AG107" s="14">
        <v>0</v>
      </c>
      <c r="AH107" s="14">
        <v>0</v>
      </c>
      <c r="AI107" s="160">
        <f t="shared" si="94"/>
        <v>0</v>
      </c>
      <c r="AJ107" s="14"/>
      <c r="AK107" s="14"/>
      <c r="AL107" s="160">
        <f t="shared" si="95"/>
        <v>0</v>
      </c>
      <c r="AM107" s="14"/>
      <c r="AN107" s="14"/>
      <c r="AO107" s="160">
        <f t="shared" si="96"/>
        <v>0</v>
      </c>
      <c r="AP107" s="14"/>
      <c r="AQ107" s="14"/>
      <c r="AR107" s="160">
        <f t="shared" si="97"/>
        <v>0</v>
      </c>
      <c r="AS107" s="16">
        <f t="shared" si="98"/>
        <v>3</v>
      </c>
      <c r="AT107" s="16">
        <f t="shared" si="98"/>
        <v>325</v>
      </c>
      <c r="AU107" s="16">
        <f t="shared" si="99"/>
        <v>108.33333333333333</v>
      </c>
      <c r="AV107" s="155"/>
      <c r="AW107" s="162"/>
      <c r="AX107" s="155"/>
      <c r="AY107" s="155"/>
      <c r="AZ107" s="155"/>
      <c r="BA107" s="155"/>
      <c r="BB107" s="155"/>
      <c r="BC107" s="155"/>
      <c r="BD107" s="164"/>
      <c r="BE107" s="155"/>
      <c r="BF107" s="155"/>
      <c r="BG107" s="164"/>
    </row>
    <row r="108" spans="1:60" x14ac:dyDescent="0.25">
      <c r="A108" s="19" t="s">
        <v>9</v>
      </c>
      <c r="B108" s="19" t="s">
        <v>271</v>
      </c>
      <c r="C108" s="13">
        <v>56</v>
      </c>
      <c r="D108" s="13">
        <v>157321</v>
      </c>
      <c r="E108" s="13">
        <f t="shared" si="84"/>
        <v>2809.3035714285716</v>
      </c>
      <c r="F108" s="13">
        <v>10</v>
      </c>
      <c r="G108" s="13">
        <v>21836</v>
      </c>
      <c r="H108" s="13">
        <f t="shared" si="85"/>
        <v>2183.6</v>
      </c>
      <c r="I108" s="14">
        <v>5</v>
      </c>
      <c r="J108" s="14">
        <v>9650</v>
      </c>
      <c r="K108" s="160">
        <f t="shared" si="86"/>
        <v>1930</v>
      </c>
      <c r="L108" s="14">
        <v>4</v>
      </c>
      <c r="M108" s="14">
        <v>7431</v>
      </c>
      <c r="N108" s="160">
        <f t="shared" si="87"/>
        <v>1857.75</v>
      </c>
      <c r="O108" s="14">
        <v>8</v>
      </c>
      <c r="P108" s="14">
        <v>12787</v>
      </c>
      <c r="Q108" s="160">
        <f t="shared" si="88"/>
        <v>1598.375</v>
      </c>
      <c r="R108" s="14">
        <v>7</v>
      </c>
      <c r="S108" s="14">
        <v>11012</v>
      </c>
      <c r="T108" s="160">
        <f t="shared" si="89"/>
        <v>1573.1428571428571</v>
      </c>
      <c r="U108" s="14">
        <v>0</v>
      </c>
      <c r="V108" s="14">
        <v>0</v>
      </c>
      <c r="W108" s="160">
        <f t="shared" si="90"/>
        <v>0</v>
      </c>
      <c r="X108" s="14">
        <v>12</v>
      </c>
      <c r="Y108" s="14">
        <v>25550</v>
      </c>
      <c r="Z108" s="160">
        <f t="shared" si="91"/>
        <v>2129.1666666666665</v>
      </c>
      <c r="AA108" s="14">
        <v>7</v>
      </c>
      <c r="AB108" s="14">
        <v>16495</v>
      </c>
      <c r="AC108" s="160">
        <f t="shared" si="92"/>
        <v>2356.4285714285716</v>
      </c>
      <c r="AD108" s="14">
        <v>2</v>
      </c>
      <c r="AE108" s="14">
        <v>4420</v>
      </c>
      <c r="AF108" s="160">
        <f t="shared" si="93"/>
        <v>2210</v>
      </c>
      <c r="AG108" s="14">
        <v>2</v>
      </c>
      <c r="AH108" s="14">
        <v>4000</v>
      </c>
      <c r="AI108" s="160">
        <f t="shared" si="94"/>
        <v>2000</v>
      </c>
      <c r="AJ108" s="14">
        <v>9</v>
      </c>
      <c r="AK108" s="14">
        <v>22293</v>
      </c>
      <c r="AL108" s="160">
        <f t="shared" si="95"/>
        <v>2477</v>
      </c>
      <c r="AM108" s="14">
        <v>8</v>
      </c>
      <c r="AN108" s="14">
        <v>23200</v>
      </c>
      <c r="AO108" s="160">
        <f t="shared" si="96"/>
        <v>2900</v>
      </c>
      <c r="AP108" s="14">
        <v>5</v>
      </c>
      <c r="AQ108" s="14">
        <v>15250</v>
      </c>
      <c r="AR108" s="160">
        <f t="shared" si="97"/>
        <v>3050</v>
      </c>
      <c r="AS108" s="16">
        <f t="shared" si="98"/>
        <v>69</v>
      </c>
      <c r="AT108" s="16">
        <f t="shared" si="98"/>
        <v>152088</v>
      </c>
      <c r="AU108" s="16">
        <f t="shared" si="99"/>
        <v>2204.1739130434785</v>
      </c>
      <c r="AV108" s="155"/>
      <c r="AW108" s="162">
        <f t="shared" ref="AW108" si="100">(N108-K108)/K108*100</f>
        <v>-3.7435233160621766</v>
      </c>
      <c r="AX108" s="163">
        <f>(Q108-N108)/N108*100</f>
        <v>-13.961781725205222</v>
      </c>
      <c r="AY108" s="161">
        <f>(T108-Q108)/Q108*100</f>
        <v>-1.5786122065937522</v>
      </c>
      <c r="AZ108" s="155"/>
      <c r="BA108" s="161"/>
      <c r="BB108" s="161">
        <f t="shared" ref="BB108" si="101">(AC108-Z108)/Z108*100</f>
        <v>10.673748951635464</v>
      </c>
      <c r="BC108" s="161">
        <f>(AF108-AC108)/AC108*100</f>
        <v>-6.2140042437102201</v>
      </c>
      <c r="BD108" s="164">
        <f>(AI108-AF108)/AF108*100</f>
        <v>-9.502262443438914</v>
      </c>
      <c r="BE108" s="161">
        <f>(AL108-AI108)/AI108*100</f>
        <v>23.849999999999998</v>
      </c>
      <c r="BF108" s="161">
        <f>(AO108-AL108)/AL108*100</f>
        <v>17.077109406540171</v>
      </c>
      <c r="BG108" s="164">
        <f>(AR108-AO108)/AO108*100</f>
        <v>5.1724137931034484</v>
      </c>
      <c r="BH108" s="154" t="str">
        <f>A108</f>
        <v>Chicago</v>
      </c>
    </row>
    <row r="109" spans="1:60" hidden="1" x14ac:dyDescent="0.25">
      <c r="A109" s="19" t="s">
        <v>110</v>
      </c>
      <c r="B109" s="19" t="s">
        <v>271</v>
      </c>
      <c r="C109" s="13">
        <v>3</v>
      </c>
      <c r="D109" s="13">
        <v>1550</v>
      </c>
      <c r="E109" s="13">
        <f t="shared" si="84"/>
        <v>516.66666666666663</v>
      </c>
      <c r="F109" s="13">
        <v>2</v>
      </c>
      <c r="G109" s="13">
        <v>1000</v>
      </c>
      <c r="H109" s="13">
        <f t="shared" si="85"/>
        <v>500</v>
      </c>
      <c r="I109" s="14">
        <v>0</v>
      </c>
      <c r="J109" s="14">
        <v>0</v>
      </c>
      <c r="K109" s="160">
        <f t="shared" si="86"/>
        <v>0</v>
      </c>
      <c r="L109" s="14">
        <v>0</v>
      </c>
      <c r="M109" s="14">
        <v>0</v>
      </c>
      <c r="N109" s="160">
        <f t="shared" si="87"/>
        <v>0</v>
      </c>
      <c r="O109" s="14"/>
      <c r="P109" s="14"/>
      <c r="Q109" s="160">
        <f t="shared" si="88"/>
        <v>0</v>
      </c>
      <c r="R109" s="14">
        <v>0</v>
      </c>
      <c r="S109" s="14">
        <v>0</v>
      </c>
      <c r="T109" s="160">
        <f t="shared" si="89"/>
        <v>0</v>
      </c>
      <c r="U109" s="14">
        <v>0</v>
      </c>
      <c r="V109" s="14">
        <v>0</v>
      </c>
      <c r="W109" s="160">
        <f t="shared" si="90"/>
        <v>0</v>
      </c>
      <c r="X109" s="14">
        <v>0</v>
      </c>
      <c r="Y109" s="14">
        <v>0</v>
      </c>
      <c r="Z109" s="160">
        <f t="shared" si="91"/>
        <v>0</v>
      </c>
      <c r="AA109" s="14">
        <v>1</v>
      </c>
      <c r="AB109" s="14">
        <v>1150</v>
      </c>
      <c r="AC109" s="160">
        <f t="shared" si="92"/>
        <v>1150</v>
      </c>
      <c r="AD109" s="14"/>
      <c r="AE109" s="14"/>
      <c r="AF109" s="160">
        <f t="shared" si="93"/>
        <v>0</v>
      </c>
      <c r="AG109" s="14">
        <v>0</v>
      </c>
      <c r="AH109" s="14">
        <v>0</v>
      </c>
      <c r="AI109" s="160">
        <f t="shared" si="94"/>
        <v>0</v>
      </c>
      <c r="AJ109" s="14"/>
      <c r="AK109" s="14"/>
      <c r="AL109" s="160">
        <f t="shared" si="95"/>
        <v>0</v>
      </c>
      <c r="AM109" s="14"/>
      <c r="AN109" s="14"/>
      <c r="AO109" s="160">
        <f t="shared" si="96"/>
        <v>0</v>
      </c>
      <c r="AP109" s="14"/>
      <c r="AQ109" s="14"/>
      <c r="AR109" s="160">
        <f t="shared" si="97"/>
        <v>0</v>
      </c>
      <c r="AS109" s="16">
        <f t="shared" si="98"/>
        <v>1</v>
      </c>
      <c r="AT109" s="16">
        <f t="shared" si="98"/>
        <v>1150</v>
      </c>
      <c r="AU109" s="16">
        <f t="shared" si="99"/>
        <v>1150</v>
      </c>
      <c r="AV109" s="155"/>
      <c r="AW109" s="155"/>
      <c r="AX109" s="155"/>
      <c r="AY109" s="155"/>
      <c r="AZ109" s="155"/>
      <c r="BA109" s="155"/>
      <c r="BB109" s="161"/>
      <c r="BC109" s="155"/>
      <c r="BD109" s="164"/>
      <c r="BE109" s="155"/>
      <c r="BF109" s="155"/>
      <c r="BG109" s="164"/>
    </row>
    <row r="110" spans="1:60" hidden="1" x14ac:dyDescent="0.25">
      <c r="A110" s="19" t="s">
        <v>68</v>
      </c>
      <c r="B110" s="19" t="s">
        <v>271</v>
      </c>
      <c r="C110" s="13">
        <v>0</v>
      </c>
      <c r="D110" s="13">
        <v>0</v>
      </c>
      <c r="E110" s="13">
        <f t="shared" si="84"/>
        <v>0</v>
      </c>
      <c r="F110" s="13">
        <v>0</v>
      </c>
      <c r="G110" s="13">
        <v>0</v>
      </c>
      <c r="H110" s="13">
        <f t="shared" si="85"/>
        <v>0</v>
      </c>
      <c r="I110" s="14">
        <v>0</v>
      </c>
      <c r="J110" s="14">
        <v>0</v>
      </c>
      <c r="K110" s="160">
        <f t="shared" si="86"/>
        <v>0</v>
      </c>
      <c r="L110" s="14">
        <v>0</v>
      </c>
      <c r="M110" s="14">
        <v>0</v>
      </c>
      <c r="N110" s="160">
        <f t="shared" si="87"/>
        <v>0</v>
      </c>
      <c r="O110" s="14"/>
      <c r="P110" s="14"/>
      <c r="Q110" s="160">
        <f t="shared" si="88"/>
        <v>0</v>
      </c>
      <c r="R110" s="14">
        <v>0</v>
      </c>
      <c r="S110" s="14">
        <v>0</v>
      </c>
      <c r="T110" s="160">
        <f t="shared" si="89"/>
        <v>0</v>
      </c>
      <c r="U110" s="14">
        <v>0</v>
      </c>
      <c r="V110" s="14">
        <v>0</v>
      </c>
      <c r="W110" s="160">
        <f t="shared" si="90"/>
        <v>0</v>
      </c>
      <c r="X110" s="14">
        <v>0</v>
      </c>
      <c r="Y110" s="14">
        <v>0</v>
      </c>
      <c r="Z110" s="160">
        <f t="shared" si="91"/>
        <v>0</v>
      </c>
      <c r="AA110" s="14">
        <v>0</v>
      </c>
      <c r="AB110" s="14">
        <v>0</v>
      </c>
      <c r="AC110" s="160">
        <f t="shared" si="92"/>
        <v>0</v>
      </c>
      <c r="AD110" s="14">
        <v>1</v>
      </c>
      <c r="AE110" s="14">
        <v>800</v>
      </c>
      <c r="AF110" s="160">
        <f t="shared" si="93"/>
        <v>800</v>
      </c>
      <c r="AG110" s="14">
        <v>0</v>
      </c>
      <c r="AH110" s="14">
        <v>0</v>
      </c>
      <c r="AI110" s="160">
        <f t="shared" si="94"/>
        <v>0</v>
      </c>
      <c r="AJ110" s="14"/>
      <c r="AK110" s="14"/>
      <c r="AL110" s="160">
        <f t="shared" si="95"/>
        <v>0</v>
      </c>
      <c r="AM110" s="14"/>
      <c r="AN110" s="14"/>
      <c r="AO110" s="160">
        <f t="shared" si="96"/>
        <v>0</v>
      </c>
      <c r="AP110" s="14"/>
      <c r="AQ110" s="14"/>
      <c r="AR110" s="160">
        <f t="shared" si="97"/>
        <v>0</v>
      </c>
      <c r="AS110" s="16">
        <f t="shared" si="98"/>
        <v>1</v>
      </c>
      <c r="AT110" s="16">
        <f t="shared" si="98"/>
        <v>800</v>
      </c>
      <c r="AU110" s="16">
        <f t="shared" si="99"/>
        <v>800</v>
      </c>
      <c r="AV110" s="155"/>
      <c r="AW110" s="155"/>
      <c r="AX110" s="155"/>
      <c r="AY110" s="155"/>
      <c r="AZ110" s="155"/>
      <c r="BA110" s="155"/>
      <c r="BB110" s="155"/>
      <c r="BC110" s="161"/>
      <c r="BD110" s="164"/>
      <c r="BE110" s="155"/>
      <c r="BF110" s="155"/>
      <c r="BG110" s="164"/>
    </row>
    <row r="111" spans="1:60" hidden="1" x14ac:dyDescent="0.25">
      <c r="A111" s="19" t="s">
        <v>111</v>
      </c>
      <c r="B111" s="19" t="s">
        <v>271</v>
      </c>
      <c r="C111" s="13">
        <v>0</v>
      </c>
      <c r="D111" s="13">
        <v>0</v>
      </c>
      <c r="E111" s="13">
        <f t="shared" si="84"/>
        <v>0</v>
      </c>
      <c r="F111" s="13">
        <v>0</v>
      </c>
      <c r="G111" s="13">
        <v>0</v>
      </c>
      <c r="H111" s="13">
        <f t="shared" si="85"/>
        <v>0</v>
      </c>
      <c r="I111" s="14">
        <v>0</v>
      </c>
      <c r="J111" s="14">
        <v>0</v>
      </c>
      <c r="K111" s="160">
        <f t="shared" si="86"/>
        <v>0</v>
      </c>
      <c r="L111" s="14">
        <v>0</v>
      </c>
      <c r="M111" s="14">
        <v>0</v>
      </c>
      <c r="N111" s="160">
        <f t="shared" si="87"/>
        <v>0</v>
      </c>
      <c r="O111" s="14"/>
      <c r="P111" s="14"/>
      <c r="Q111" s="160">
        <f t="shared" si="88"/>
        <v>0</v>
      </c>
      <c r="R111" s="14">
        <v>0</v>
      </c>
      <c r="S111" s="14">
        <v>0</v>
      </c>
      <c r="T111" s="160">
        <f t="shared" si="89"/>
        <v>0</v>
      </c>
      <c r="U111" s="14">
        <v>0</v>
      </c>
      <c r="V111" s="14">
        <v>0</v>
      </c>
      <c r="W111" s="160">
        <f t="shared" si="90"/>
        <v>0</v>
      </c>
      <c r="X111" s="14">
        <v>0</v>
      </c>
      <c r="Y111" s="14">
        <v>0</v>
      </c>
      <c r="Z111" s="160">
        <f t="shared" si="91"/>
        <v>0</v>
      </c>
      <c r="AA111" s="14">
        <v>0</v>
      </c>
      <c r="AB111" s="14">
        <v>0</v>
      </c>
      <c r="AC111" s="160">
        <f t="shared" si="92"/>
        <v>0</v>
      </c>
      <c r="AD111" s="14"/>
      <c r="AE111" s="14"/>
      <c r="AF111" s="160">
        <f t="shared" si="93"/>
        <v>0</v>
      </c>
      <c r="AG111" s="14">
        <v>0</v>
      </c>
      <c r="AH111" s="14">
        <v>0</v>
      </c>
      <c r="AI111" s="160">
        <f t="shared" si="94"/>
        <v>0</v>
      </c>
      <c r="AJ111" s="14"/>
      <c r="AK111" s="14"/>
      <c r="AL111" s="160">
        <f t="shared" si="95"/>
        <v>0</v>
      </c>
      <c r="AM111" s="14"/>
      <c r="AN111" s="14"/>
      <c r="AO111" s="160">
        <f t="shared" si="96"/>
        <v>0</v>
      </c>
      <c r="AP111" s="14"/>
      <c r="AQ111" s="14"/>
      <c r="AR111" s="160">
        <f t="shared" si="97"/>
        <v>0</v>
      </c>
      <c r="AS111" s="16">
        <f t="shared" si="98"/>
        <v>0</v>
      </c>
      <c r="AT111" s="16">
        <f t="shared" si="98"/>
        <v>0</v>
      </c>
      <c r="AU111" s="16">
        <f t="shared" si="99"/>
        <v>0</v>
      </c>
      <c r="AV111" s="155"/>
      <c r="AW111" s="155"/>
      <c r="AX111" s="155"/>
      <c r="AY111" s="155"/>
      <c r="AZ111" s="155"/>
      <c r="BA111" s="155"/>
      <c r="BB111" s="155"/>
      <c r="BC111" s="155"/>
      <c r="BD111" s="164"/>
      <c r="BE111" s="155"/>
      <c r="BF111" s="155"/>
      <c r="BG111" s="164"/>
    </row>
    <row r="112" spans="1:60" hidden="1" x14ac:dyDescent="0.25">
      <c r="A112" s="19" t="s">
        <v>14</v>
      </c>
      <c r="B112" s="19" t="s">
        <v>271</v>
      </c>
      <c r="C112" s="13">
        <v>4</v>
      </c>
      <c r="D112" s="13">
        <v>1510</v>
      </c>
      <c r="E112" s="13">
        <f t="shared" si="84"/>
        <v>377.5</v>
      </c>
      <c r="F112" s="13">
        <v>2</v>
      </c>
      <c r="G112" s="13">
        <v>860</v>
      </c>
      <c r="H112" s="13">
        <f t="shared" si="85"/>
        <v>430</v>
      </c>
      <c r="I112" s="14">
        <v>0</v>
      </c>
      <c r="J112" s="14">
        <v>0</v>
      </c>
      <c r="K112" s="160">
        <f t="shared" si="86"/>
        <v>0</v>
      </c>
      <c r="L112" s="14">
        <v>0</v>
      </c>
      <c r="M112" s="14">
        <v>0</v>
      </c>
      <c r="N112" s="160">
        <f t="shared" si="87"/>
        <v>0</v>
      </c>
      <c r="O112" s="14"/>
      <c r="P112" s="14"/>
      <c r="Q112" s="160">
        <f t="shared" si="88"/>
        <v>0</v>
      </c>
      <c r="R112" s="14">
        <v>0</v>
      </c>
      <c r="S112" s="14">
        <v>0</v>
      </c>
      <c r="T112" s="160">
        <f t="shared" si="89"/>
        <v>0</v>
      </c>
      <c r="U112" s="14">
        <v>0</v>
      </c>
      <c r="V112" s="14">
        <v>0</v>
      </c>
      <c r="W112" s="160">
        <f t="shared" si="90"/>
        <v>0</v>
      </c>
      <c r="X112" s="14">
        <v>0</v>
      </c>
      <c r="Y112" s="14">
        <v>0</v>
      </c>
      <c r="Z112" s="160">
        <f t="shared" si="91"/>
        <v>0</v>
      </c>
      <c r="AA112" s="14">
        <v>1</v>
      </c>
      <c r="AB112" s="14">
        <v>950</v>
      </c>
      <c r="AC112" s="160">
        <f t="shared" si="92"/>
        <v>950</v>
      </c>
      <c r="AD112" s="14"/>
      <c r="AE112" s="14"/>
      <c r="AF112" s="160">
        <f t="shared" si="93"/>
        <v>0</v>
      </c>
      <c r="AG112" s="14">
        <v>0</v>
      </c>
      <c r="AH112" s="14">
        <v>0</v>
      </c>
      <c r="AI112" s="160">
        <f t="shared" si="94"/>
        <v>0</v>
      </c>
      <c r="AJ112" s="14"/>
      <c r="AK112" s="14"/>
      <c r="AL112" s="160">
        <f t="shared" si="95"/>
        <v>0</v>
      </c>
      <c r="AM112" s="14"/>
      <c r="AN112" s="14"/>
      <c r="AO112" s="160">
        <f t="shared" si="96"/>
        <v>0</v>
      </c>
      <c r="AP112" s="14"/>
      <c r="AQ112" s="14"/>
      <c r="AR112" s="160">
        <f t="shared" si="97"/>
        <v>0</v>
      </c>
      <c r="AS112" s="16">
        <f t="shared" si="98"/>
        <v>1</v>
      </c>
      <c r="AT112" s="16">
        <f t="shared" si="98"/>
        <v>950</v>
      </c>
      <c r="AU112" s="16">
        <f t="shared" si="99"/>
        <v>950</v>
      </c>
      <c r="AV112" s="155"/>
      <c r="AW112" s="155"/>
      <c r="AX112" s="155"/>
      <c r="AY112" s="155"/>
      <c r="AZ112" s="155"/>
      <c r="BA112" s="155"/>
      <c r="BB112" s="161"/>
      <c r="BC112" s="155"/>
      <c r="BD112" s="164"/>
      <c r="BE112" s="155"/>
      <c r="BF112" s="155"/>
      <c r="BG112" s="164"/>
    </row>
    <row r="113" spans="1:60" hidden="1" x14ac:dyDescent="0.25">
      <c r="A113" s="19" t="s">
        <v>71</v>
      </c>
      <c r="B113" s="19" t="s">
        <v>271</v>
      </c>
      <c r="C113" s="13">
        <v>0</v>
      </c>
      <c r="D113" s="13">
        <v>0</v>
      </c>
      <c r="E113" s="13">
        <f t="shared" si="84"/>
        <v>0</v>
      </c>
      <c r="F113" s="13">
        <v>0</v>
      </c>
      <c r="G113" s="13">
        <v>0</v>
      </c>
      <c r="H113" s="13">
        <f t="shared" si="85"/>
        <v>0</v>
      </c>
      <c r="I113" s="14">
        <v>0</v>
      </c>
      <c r="J113" s="14">
        <v>0</v>
      </c>
      <c r="K113" s="160">
        <f t="shared" si="86"/>
        <v>0</v>
      </c>
      <c r="L113" s="14">
        <v>0</v>
      </c>
      <c r="M113" s="14">
        <v>0</v>
      </c>
      <c r="N113" s="160">
        <f t="shared" si="87"/>
        <v>0</v>
      </c>
      <c r="O113" s="14"/>
      <c r="P113" s="14"/>
      <c r="Q113" s="160">
        <f t="shared" si="88"/>
        <v>0</v>
      </c>
      <c r="R113" s="14">
        <v>0</v>
      </c>
      <c r="S113" s="14">
        <v>0</v>
      </c>
      <c r="T113" s="160">
        <f t="shared" si="89"/>
        <v>0</v>
      </c>
      <c r="U113" s="14">
        <v>0</v>
      </c>
      <c r="V113" s="14">
        <v>0</v>
      </c>
      <c r="W113" s="160">
        <f t="shared" si="90"/>
        <v>0</v>
      </c>
      <c r="X113" s="14">
        <v>0</v>
      </c>
      <c r="Y113" s="14">
        <v>0</v>
      </c>
      <c r="Z113" s="160">
        <f t="shared" si="91"/>
        <v>0</v>
      </c>
      <c r="AA113" s="14">
        <v>0</v>
      </c>
      <c r="AB113" s="14">
        <v>0</v>
      </c>
      <c r="AC113" s="160">
        <f t="shared" si="92"/>
        <v>0</v>
      </c>
      <c r="AD113" s="14"/>
      <c r="AE113" s="14"/>
      <c r="AF113" s="160">
        <f t="shared" si="93"/>
        <v>0</v>
      </c>
      <c r="AG113" s="14">
        <v>0</v>
      </c>
      <c r="AH113" s="14">
        <v>0</v>
      </c>
      <c r="AI113" s="160">
        <f t="shared" si="94"/>
        <v>0</v>
      </c>
      <c r="AJ113" s="14"/>
      <c r="AK113" s="14"/>
      <c r="AL113" s="160">
        <f t="shared" si="95"/>
        <v>0</v>
      </c>
      <c r="AM113" s="14"/>
      <c r="AN113" s="14"/>
      <c r="AO113" s="160">
        <f t="shared" si="96"/>
        <v>0</v>
      </c>
      <c r="AP113" s="14"/>
      <c r="AQ113" s="14"/>
      <c r="AR113" s="160">
        <f t="shared" si="97"/>
        <v>0</v>
      </c>
      <c r="AS113" s="16">
        <f t="shared" si="98"/>
        <v>0</v>
      </c>
      <c r="AT113" s="16">
        <f t="shared" si="98"/>
        <v>0</v>
      </c>
      <c r="AU113" s="16">
        <f t="shared" si="99"/>
        <v>0</v>
      </c>
      <c r="AV113" s="155"/>
      <c r="AW113" s="155"/>
      <c r="AX113" s="155"/>
      <c r="AY113" s="155"/>
      <c r="AZ113" s="155"/>
      <c r="BA113" s="155"/>
      <c r="BB113" s="155"/>
      <c r="BC113" s="155"/>
      <c r="BD113" s="164"/>
      <c r="BE113" s="155"/>
      <c r="BF113" s="155"/>
      <c r="BG113" s="164"/>
    </row>
    <row r="114" spans="1:60" hidden="1" x14ac:dyDescent="0.25">
      <c r="A114" s="19" t="s">
        <v>73</v>
      </c>
      <c r="B114" s="19" t="s">
        <v>271</v>
      </c>
      <c r="C114" s="13">
        <v>17</v>
      </c>
      <c r="D114" s="13">
        <v>14033</v>
      </c>
      <c r="E114" s="13">
        <f t="shared" si="84"/>
        <v>825.47058823529414</v>
      </c>
      <c r="F114" s="13">
        <v>8</v>
      </c>
      <c r="G114" s="13">
        <v>5061</v>
      </c>
      <c r="H114" s="13">
        <f t="shared" si="85"/>
        <v>632.625</v>
      </c>
      <c r="I114" s="14">
        <v>1</v>
      </c>
      <c r="J114" s="14">
        <v>460</v>
      </c>
      <c r="K114" s="160">
        <f t="shared" si="86"/>
        <v>460</v>
      </c>
      <c r="L114" s="14">
        <v>0</v>
      </c>
      <c r="M114" s="14">
        <v>0</v>
      </c>
      <c r="N114" s="160">
        <f t="shared" si="87"/>
        <v>0</v>
      </c>
      <c r="O114" s="14">
        <v>1</v>
      </c>
      <c r="P114" s="14">
        <v>550</v>
      </c>
      <c r="Q114" s="160">
        <f t="shared" si="88"/>
        <v>550</v>
      </c>
      <c r="R114" s="14">
        <v>0</v>
      </c>
      <c r="S114" s="14">
        <v>0</v>
      </c>
      <c r="T114" s="160">
        <f t="shared" si="89"/>
        <v>0</v>
      </c>
      <c r="U114" s="14">
        <v>1</v>
      </c>
      <c r="V114" s="14">
        <v>1075</v>
      </c>
      <c r="W114" s="160">
        <f t="shared" si="90"/>
        <v>1075</v>
      </c>
      <c r="X114" s="14">
        <v>0</v>
      </c>
      <c r="Y114" s="14">
        <v>0</v>
      </c>
      <c r="Z114" s="160">
        <f t="shared" si="91"/>
        <v>0</v>
      </c>
      <c r="AA114" s="14">
        <v>0</v>
      </c>
      <c r="AB114" s="14">
        <v>0</v>
      </c>
      <c r="AC114" s="160">
        <f t="shared" si="92"/>
        <v>0</v>
      </c>
      <c r="AD114" s="14">
        <v>4</v>
      </c>
      <c r="AE114" s="14">
        <v>4400</v>
      </c>
      <c r="AF114" s="160">
        <f t="shared" si="93"/>
        <v>1100</v>
      </c>
      <c r="AG114" s="14">
        <v>6</v>
      </c>
      <c r="AH114" s="14">
        <v>6700</v>
      </c>
      <c r="AI114" s="160">
        <f t="shared" si="94"/>
        <v>1116.6666666666667</v>
      </c>
      <c r="AJ114" s="14">
        <v>2</v>
      </c>
      <c r="AK114" s="14">
        <v>2626</v>
      </c>
      <c r="AL114" s="160">
        <f t="shared" si="95"/>
        <v>1313</v>
      </c>
      <c r="AM114" s="14"/>
      <c r="AN114" s="14"/>
      <c r="AO114" s="160">
        <f t="shared" si="96"/>
        <v>0</v>
      </c>
      <c r="AP114" s="14"/>
      <c r="AQ114" s="14"/>
      <c r="AR114" s="160">
        <f t="shared" si="97"/>
        <v>0</v>
      </c>
      <c r="AS114" s="16">
        <f t="shared" si="98"/>
        <v>15</v>
      </c>
      <c r="AT114" s="16">
        <f t="shared" si="98"/>
        <v>15811</v>
      </c>
      <c r="AU114" s="16">
        <f t="shared" si="99"/>
        <v>1054.0666666666666</v>
      </c>
      <c r="AV114" s="155"/>
      <c r="AW114" s="155"/>
      <c r="AX114" s="163"/>
      <c r="AY114" s="155"/>
      <c r="AZ114" s="161"/>
      <c r="BA114" s="155"/>
      <c r="BB114" s="155"/>
      <c r="BC114" s="161"/>
      <c r="BD114" s="164">
        <f t="shared" ref="BD114" si="102">(AI114-AF114)/AF114*100</f>
        <v>1.515151515151522</v>
      </c>
      <c r="BE114" s="161">
        <f>(AL114-AI114)/AI114*100</f>
        <v>17.582089552238799</v>
      </c>
      <c r="BF114" s="155"/>
      <c r="BG114" s="164"/>
    </row>
    <row r="115" spans="1:60" hidden="1" x14ac:dyDescent="0.25">
      <c r="A115" s="19" t="s">
        <v>112</v>
      </c>
      <c r="B115" s="19" t="s">
        <v>271</v>
      </c>
      <c r="C115" s="13">
        <v>4</v>
      </c>
      <c r="D115" s="13">
        <v>8400</v>
      </c>
      <c r="E115" s="13">
        <f t="shared" si="84"/>
        <v>2100</v>
      </c>
      <c r="F115" s="13">
        <v>0</v>
      </c>
      <c r="G115" s="13">
        <v>0</v>
      </c>
      <c r="H115" s="13">
        <f t="shared" si="85"/>
        <v>0</v>
      </c>
      <c r="I115" s="14">
        <v>0</v>
      </c>
      <c r="J115" s="14">
        <v>0</v>
      </c>
      <c r="K115" s="160">
        <f t="shared" si="86"/>
        <v>0</v>
      </c>
      <c r="L115" s="14">
        <v>0</v>
      </c>
      <c r="M115" s="14">
        <v>0</v>
      </c>
      <c r="N115" s="160">
        <f t="shared" si="87"/>
        <v>0</v>
      </c>
      <c r="O115" s="14"/>
      <c r="P115" s="14"/>
      <c r="Q115" s="160">
        <f t="shared" si="88"/>
        <v>0</v>
      </c>
      <c r="R115" s="14">
        <v>0</v>
      </c>
      <c r="S115" s="14">
        <v>0</v>
      </c>
      <c r="T115" s="160">
        <f t="shared" si="89"/>
        <v>0</v>
      </c>
      <c r="U115" s="14">
        <v>0</v>
      </c>
      <c r="V115" s="14">
        <v>0</v>
      </c>
      <c r="W115" s="160">
        <f t="shared" si="90"/>
        <v>0</v>
      </c>
      <c r="X115" s="14">
        <v>0</v>
      </c>
      <c r="Y115" s="14">
        <v>0</v>
      </c>
      <c r="Z115" s="160">
        <f t="shared" si="91"/>
        <v>0</v>
      </c>
      <c r="AA115" s="14">
        <v>0</v>
      </c>
      <c r="AB115" s="14">
        <v>0</v>
      </c>
      <c r="AC115" s="160">
        <f t="shared" si="92"/>
        <v>0</v>
      </c>
      <c r="AD115" s="14"/>
      <c r="AE115" s="14"/>
      <c r="AF115" s="160">
        <f t="shared" si="93"/>
        <v>0</v>
      </c>
      <c r="AG115" s="14">
        <v>2</v>
      </c>
      <c r="AH115" s="14">
        <v>3570</v>
      </c>
      <c r="AI115" s="160">
        <f t="shared" si="94"/>
        <v>1785</v>
      </c>
      <c r="AJ115" s="14"/>
      <c r="AK115" s="14"/>
      <c r="AL115" s="160">
        <f t="shared" si="95"/>
        <v>0</v>
      </c>
      <c r="AM115" s="14">
        <v>1</v>
      </c>
      <c r="AN115" s="14">
        <v>2150</v>
      </c>
      <c r="AO115" s="160">
        <f t="shared" si="96"/>
        <v>2150</v>
      </c>
      <c r="AP115" s="14"/>
      <c r="AQ115" s="14"/>
      <c r="AR115" s="160">
        <f t="shared" si="97"/>
        <v>0</v>
      </c>
      <c r="AS115" s="16">
        <f t="shared" si="98"/>
        <v>3</v>
      </c>
      <c r="AT115" s="16">
        <f t="shared" si="98"/>
        <v>5720</v>
      </c>
      <c r="AU115" s="16">
        <f t="shared" si="99"/>
        <v>1906.6666666666667</v>
      </c>
      <c r="AV115" s="155"/>
      <c r="AW115" s="155"/>
      <c r="AX115" s="155"/>
      <c r="AY115" s="155"/>
      <c r="AZ115" s="155"/>
      <c r="BA115" s="155"/>
      <c r="BB115" s="155"/>
      <c r="BC115" s="155"/>
      <c r="BD115" s="164"/>
      <c r="BE115" s="155"/>
      <c r="BF115" s="161"/>
      <c r="BG115" s="164"/>
    </row>
    <row r="116" spans="1:60" hidden="1" x14ac:dyDescent="0.25">
      <c r="A116" s="19" t="s">
        <v>16</v>
      </c>
      <c r="B116" s="19" t="s">
        <v>271</v>
      </c>
      <c r="C116" s="13">
        <v>8</v>
      </c>
      <c r="D116" s="13">
        <v>1600</v>
      </c>
      <c r="E116" s="13">
        <f t="shared" si="84"/>
        <v>200</v>
      </c>
      <c r="F116" s="13">
        <v>0</v>
      </c>
      <c r="G116" s="13">
        <v>0</v>
      </c>
      <c r="H116" s="13">
        <f t="shared" si="85"/>
        <v>0</v>
      </c>
      <c r="I116" s="14">
        <v>0</v>
      </c>
      <c r="J116" s="14">
        <v>0</v>
      </c>
      <c r="K116" s="160">
        <f t="shared" si="86"/>
        <v>0</v>
      </c>
      <c r="L116" s="14">
        <v>0</v>
      </c>
      <c r="M116" s="14">
        <v>0</v>
      </c>
      <c r="N116" s="160">
        <f t="shared" si="87"/>
        <v>0</v>
      </c>
      <c r="O116" s="14"/>
      <c r="P116" s="14"/>
      <c r="Q116" s="160">
        <f t="shared" si="88"/>
        <v>0</v>
      </c>
      <c r="R116" s="14">
        <v>0</v>
      </c>
      <c r="S116" s="14">
        <v>0</v>
      </c>
      <c r="T116" s="160">
        <f t="shared" si="89"/>
        <v>0</v>
      </c>
      <c r="U116" s="14">
        <v>0</v>
      </c>
      <c r="V116" s="14">
        <v>0</v>
      </c>
      <c r="W116" s="160">
        <f t="shared" si="90"/>
        <v>0</v>
      </c>
      <c r="X116" s="14">
        <v>0</v>
      </c>
      <c r="Y116" s="14">
        <v>0</v>
      </c>
      <c r="Z116" s="160">
        <f t="shared" si="91"/>
        <v>0</v>
      </c>
      <c r="AA116" s="14">
        <v>0</v>
      </c>
      <c r="AB116" s="14">
        <v>0</v>
      </c>
      <c r="AC116" s="160">
        <f t="shared" si="92"/>
        <v>0</v>
      </c>
      <c r="AD116" s="14"/>
      <c r="AE116" s="14"/>
      <c r="AF116" s="160">
        <f t="shared" si="93"/>
        <v>0</v>
      </c>
      <c r="AG116" s="14">
        <v>0</v>
      </c>
      <c r="AH116" s="14">
        <v>0</v>
      </c>
      <c r="AI116" s="160">
        <f t="shared" si="94"/>
        <v>0</v>
      </c>
      <c r="AJ116" s="14"/>
      <c r="AK116" s="14"/>
      <c r="AL116" s="160">
        <f t="shared" si="95"/>
        <v>0</v>
      </c>
      <c r="AM116" s="14"/>
      <c r="AN116" s="14"/>
      <c r="AO116" s="160">
        <f t="shared" si="96"/>
        <v>0</v>
      </c>
      <c r="AP116" s="14"/>
      <c r="AQ116" s="14"/>
      <c r="AR116" s="160">
        <f t="shared" si="97"/>
        <v>0</v>
      </c>
      <c r="AS116" s="16">
        <f t="shared" si="98"/>
        <v>0</v>
      </c>
      <c r="AT116" s="16">
        <f t="shared" si="98"/>
        <v>0</v>
      </c>
      <c r="AU116" s="16">
        <f t="shared" si="99"/>
        <v>0</v>
      </c>
      <c r="AV116" s="155"/>
      <c r="AW116" s="155"/>
      <c r="AX116" s="155"/>
      <c r="AY116" s="155"/>
      <c r="AZ116" s="155"/>
      <c r="BA116" s="155"/>
      <c r="BB116" s="155"/>
      <c r="BC116" s="155"/>
      <c r="BD116" s="164"/>
      <c r="BE116" s="155"/>
      <c r="BF116" s="155"/>
      <c r="BG116" s="164"/>
    </row>
    <row r="117" spans="1:60" hidden="1" x14ac:dyDescent="0.25">
      <c r="A117" s="19" t="s">
        <v>74</v>
      </c>
      <c r="B117" s="19" t="s">
        <v>271</v>
      </c>
      <c r="C117" s="13">
        <v>14</v>
      </c>
      <c r="D117" s="13">
        <v>8495</v>
      </c>
      <c r="E117" s="13">
        <f t="shared" si="84"/>
        <v>606.78571428571433</v>
      </c>
      <c r="F117" s="13">
        <v>0</v>
      </c>
      <c r="G117" s="13">
        <v>0</v>
      </c>
      <c r="H117" s="13">
        <f t="shared" si="85"/>
        <v>0</v>
      </c>
      <c r="I117" s="14">
        <v>0</v>
      </c>
      <c r="J117" s="14">
        <v>0</v>
      </c>
      <c r="K117" s="160">
        <f t="shared" si="86"/>
        <v>0</v>
      </c>
      <c r="L117" s="14">
        <v>0</v>
      </c>
      <c r="M117" s="14">
        <v>0</v>
      </c>
      <c r="N117" s="160">
        <f t="shared" si="87"/>
        <v>0</v>
      </c>
      <c r="O117" s="14"/>
      <c r="P117" s="14"/>
      <c r="Q117" s="160">
        <f t="shared" si="88"/>
        <v>0</v>
      </c>
      <c r="R117" s="14">
        <v>0</v>
      </c>
      <c r="S117" s="14">
        <v>0</v>
      </c>
      <c r="T117" s="160">
        <f t="shared" si="89"/>
        <v>0</v>
      </c>
      <c r="U117" s="14">
        <v>0</v>
      </c>
      <c r="V117" s="14">
        <v>0</v>
      </c>
      <c r="W117" s="160">
        <f t="shared" si="90"/>
        <v>0</v>
      </c>
      <c r="X117" s="14">
        <v>0</v>
      </c>
      <c r="Y117" s="14">
        <v>0</v>
      </c>
      <c r="Z117" s="160">
        <f t="shared" si="91"/>
        <v>0</v>
      </c>
      <c r="AA117" s="14">
        <v>0</v>
      </c>
      <c r="AB117" s="14">
        <v>0</v>
      </c>
      <c r="AC117" s="160">
        <f t="shared" si="92"/>
        <v>0</v>
      </c>
      <c r="AD117" s="14"/>
      <c r="AE117" s="14"/>
      <c r="AF117" s="160">
        <f t="shared" si="93"/>
        <v>0</v>
      </c>
      <c r="AG117" s="14">
        <v>0</v>
      </c>
      <c r="AH117" s="14">
        <v>0</v>
      </c>
      <c r="AI117" s="160">
        <f t="shared" si="94"/>
        <v>0</v>
      </c>
      <c r="AJ117" s="14"/>
      <c r="AK117" s="14"/>
      <c r="AL117" s="160">
        <f t="shared" si="95"/>
        <v>0</v>
      </c>
      <c r="AM117" s="14"/>
      <c r="AN117" s="14"/>
      <c r="AO117" s="160">
        <f t="shared" si="96"/>
        <v>0</v>
      </c>
      <c r="AP117" s="14">
        <v>3</v>
      </c>
      <c r="AQ117" s="14">
        <v>5700</v>
      </c>
      <c r="AR117" s="160">
        <f t="shared" si="97"/>
        <v>1900</v>
      </c>
      <c r="AS117" s="16">
        <f t="shared" si="98"/>
        <v>3</v>
      </c>
      <c r="AT117" s="16">
        <f t="shared" si="98"/>
        <v>5700</v>
      </c>
      <c r="AU117" s="16">
        <f t="shared" si="99"/>
        <v>1900</v>
      </c>
      <c r="AV117" s="155"/>
      <c r="AW117" s="155"/>
      <c r="AX117" s="155"/>
      <c r="AY117" s="155"/>
      <c r="AZ117" s="155"/>
      <c r="BA117" s="155"/>
      <c r="BB117" s="155"/>
      <c r="BC117" s="155"/>
      <c r="BD117" s="164"/>
      <c r="BE117" s="155"/>
      <c r="BF117" s="155"/>
      <c r="BG117" s="164"/>
    </row>
    <row r="118" spans="1:60" hidden="1" x14ac:dyDescent="0.25">
      <c r="A118" s="19" t="s">
        <v>75</v>
      </c>
      <c r="B118" s="19" t="s">
        <v>271</v>
      </c>
      <c r="C118" s="13">
        <v>2</v>
      </c>
      <c r="D118" s="13">
        <v>200</v>
      </c>
      <c r="E118" s="13">
        <f t="shared" si="84"/>
        <v>100</v>
      </c>
      <c r="F118" s="13">
        <v>1</v>
      </c>
      <c r="G118" s="13">
        <v>50</v>
      </c>
      <c r="H118" s="13">
        <f t="shared" si="85"/>
        <v>50</v>
      </c>
      <c r="I118" s="14">
        <v>0</v>
      </c>
      <c r="J118" s="14">
        <v>0</v>
      </c>
      <c r="K118" s="160">
        <f t="shared" si="86"/>
        <v>0</v>
      </c>
      <c r="L118" s="14">
        <v>0</v>
      </c>
      <c r="M118" s="14">
        <v>0</v>
      </c>
      <c r="N118" s="160">
        <f t="shared" si="87"/>
        <v>0</v>
      </c>
      <c r="O118" s="14"/>
      <c r="P118" s="14"/>
      <c r="Q118" s="160">
        <f t="shared" si="88"/>
        <v>0</v>
      </c>
      <c r="R118" s="14">
        <v>0</v>
      </c>
      <c r="S118" s="14">
        <v>0</v>
      </c>
      <c r="T118" s="160">
        <f t="shared" si="89"/>
        <v>0</v>
      </c>
      <c r="U118" s="14">
        <v>1</v>
      </c>
      <c r="V118" s="14">
        <v>50</v>
      </c>
      <c r="W118" s="160">
        <f t="shared" si="90"/>
        <v>50</v>
      </c>
      <c r="X118" s="14">
        <v>0</v>
      </c>
      <c r="Y118" s="14">
        <v>0</v>
      </c>
      <c r="Z118" s="160">
        <f t="shared" si="91"/>
        <v>0</v>
      </c>
      <c r="AA118" s="14">
        <v>0</v>
      </c>
      <c r="AB118" s="14">
        <v>0</v>
      </c>
      <c r="AC118" s="160">
        <f t="shared" si="92"/>
        <v>0</v>
      </c>
      <c r="AD118" s="14"/>
      <c r="AE118" s="14"/>
      <c r="AF118" s="160">
        <f t="shared" si="93"/>
        <v>0</v>
      </c>
      <c r="AG118" s="14">
        <v>0</v>
      </c>
      <c r="AH118" s="14">
        <v>0</v>
      </c>
      <c r="AI118" s="160">
        <f t="shared" si="94"/>
        <v>0</v>
      </c>
      <c r="AJ118" s="14"/>
      <c r="AK118" s="14"/>
      <c r="AL118" s="160">
        <f t="shared" si="95"/>
        <v>0</v>
      </c>
      <c r="AM118" s="14"/>
      <c r="AN118" s="14"/>
      <c r="AO118" s="160">
        <f t="shared" si="96"/>
        <v>0</v>
      </c>
      <c r="AP118" s="14"/>
      <c r="AQ118" s="14"/>
      <c r="AR118" s="160">
        <f t="shared" si="97"/>
        <v>0</v>
      </c>
      <c r="AS118" s="16">
        <f t="shared" si="98"/>
        <v>1</v>
      </c>
      <c r="AT118" s="16">
        <f t="shared" si="98"/>
        <v>50</v>
      </c>
      <c r="AU118" s="16">
        <f t="shared" si="99"/>
        <v>50</v>
      </c>
      <c r="AV118" s="155"/>
      <c r="AW118" s="155"/>
      <c r="AX118" s="155"/>
      <c r="AY118" s="155"/>
      <c r="AZ118" s="161"/>
      <c r="BA118" s="155"/>
      <c r="BB118" s="155"/>
      <c r="BC118" s="155"/>
      <c r="BD118" s="164"/>
      <c r="BE118" s="155"/>
      <c r="BF118" s="155"/>
      <c r="BG118" s="164"/>
    </row>
    <row r="119" spans="1:60" hidden="1" x14ac:dyDescent="0.25">
      <c r="A119" s="19" t="s">
        <v>113</v>
      </c>
      <c r="B119" s="19" t="s">
        <v>271</v>
      </c>
      <c r="C119" s="13">
        <v>0</v>
      </c>
      <c r="D119" s="13">
        <v>0</v>
      </c>
      <c r="E119" s="13">
        <f t="shared" si="84"/>
        <v>0</v>
      </c>
      <c r="F119" s="13">
        <v>0</v>
      </c>
      <c r="G119" s="13">
        <v>0</v>
      </c>
      <c r="H119" s="13">
        <f t="shared" si="85"/>
        <v>0</v>
      </c>
      <c r="I119" s="14">
        <v>0</v>
      </c>
      <c r="J119" s="14">
        <v>0</v>
      </c>
      <c r="K119" s="160">
        <f t="shared" si="86"/>
        <v>0</v>
      </c>
      <c r="L119" s="14">
        <v>0</v>
      </c>
      <c r="M119" s="14">
        <v>0</v>
      </c>
      <c r="N119" s="160">
        <f t="shared" si="87"/>
        <v>0</v>
      </c>
      <c r="O119" s="14"/>
      <c r="P119" s="14"/>
      <c r="Q119" s="160">
        <f t="shared" si="88"/>
        <v>0</v>
      </c>
      <c r="R119" s="14">
        <v>0</v>
      </c>
      <c r="S119" s="14">
        <v>0</v>
      </c>
      <c r="T119" s="160">
        <f t="shared" si="89"/>
        <v>0</v>
      </c>
      <c r="U119" s="14">
        <v>0</v>
      </c>
      <c r="V119" s="14">
        <v>0</v>
      </c>
      <c r="W119" s="160">
        <f t="shared" si="90"/>
        <v>0</v>
      </c>
      <c r="X119" s="14">
        <v>0</v>
      </c>
      <c r="Y119" s="14">
        <v>0</v>
      </c>
      <c r="Z119" s="160">
        <f t="shared" si="91"/>
        <v>0</v>
      </c>
      <c r="AA119" s="14">
        <v>0</v>
      </c>
      <c r="AB119" s="14">
        <v>0</v>
      </c>
      <c r="AC119" s="160">
        <f t="shared" si="92"/>
        <v>0</v>
      </c>
      <c r="AD119" s="14"/>
      <c r="AE119" s="14"/>
      <c r="AF119" s="160">
        <f t="shared" si="93"/>
        <v>0</v>
      </c>
      <c r="AG119" s="14">
        <v>0</v>
      </c>
      <c r="AH119" s="14">
        <v>0</v>
      </c>
      <c r="AI119" s="160">
        <f t="shared" si="94"/>
        <v>0</v>
      </c>
      <c r="AJ119" s="14"/>
      <c r="AK119" s="14"/>
      <c r="AL119" s="160">
        <f t="shared" si="95"/>
        <v>0</v>
      </c>
      <c r="AM119" s="14"/>
      <c r="AN119" s="14"/>
      <c r="AO119" s="160">
        <f t="shared" si="96"/>
        <v>0</v>
      </c>
      <c r="AP119" s="14"/>
      <c r="AQ119" s="14"/>
      <c r="AR119" s="160">
        <f t="shared" si="97"/>
        <v>0</v>
      </c>
      <c r="AS119" s="16">
        <f t="shared" si="98"/>
        <v>0</v>
      </c>
      <c r="AT119" s="16">
        <f t="shared" si="98"/>
        <v>0</v>
      </c>
      <c r="AU119" s="16">
        <f t="shared" si="99"/>
        <v>0</v>
      </c>
      <c r="AV119" s="155"/>
      <c r="AW119" s="155"/>
      <c r="AX119" s="155"/>
      <c r="AY119" s="155"/>
      <c r="AZ119" s="155"/>
      <c r="BA119" s="155"/>
      <c r="BB119" s="155"/>
      <c r="BC119" s="155"/>
      <c r="BD119" s="164"/>
      <c r="BE119" s="155"/>
      <c r="BF119" s="155"/>
      <c r="BG119" s="164"/>
    </row>
    <row r="120" spans="1:60" hidden="1" x14ac:dyDescent="0.25">
      <c r="A120" s="19" t="s">
        <v>114</v>
      </c>
      <c r="B120" s="19" t="s">
        <v>271</v>
      </c>
      <c r="C120" s="13">
        <v>14</v>
      </c>
      <c r="D120" s="13">
        <v>58100</v>
      </c>
      <c r="E120" s="13">
        <f t="shared" si="84"/>
        <v>4150</v>
      </c>
      <c r="F120" s="13">
        <v>0</v>
      </c>
      <c r="G120" s="13">
        <v>0</v>
      </c>
      <c r="H120" s="13">
        <f t="shared" si="85"/>
        <v>0</v>
      </c>
      <c r="I120" s="14">
        <v>0</v>
      </c>
      <c r="J120" s="14">
        <v>0</v>
      </c>
      <c r="K120" s="160">
        <f t="shared" si="86"/>
        <v>0</v>
      </c>
      <c r="L120" s="14">
        <v>0</v>
      </c>
      <c r="M120" s="14">
        <v>0</v>
      </c>
      <c r="N120" s="160">
        <f t="shared" si="87"/>
        <v>0</v>
      </c>
      <c r="O120" s="14"/>
      <c r="P120" s="14"/>
      <c r="Q120" s="160">
        <f t="shared" si="88"/>
        <v>0</v>
      </c>
      <c r="R120" s="14">
        <v>0</v>
      </c>
      <c r="S120" s="14">
        <v>0</v>
      </c>
      <c r="T120" s="160">
        <f t="shared" si="89"/>
        <v>0</v>
      </c>
      <c r="U120" s="14">
        <v>0</v>
      </c>
      <c r="V120" s="14">
        <v>0</v>
      </c>
      <c r="W120" s="160">
        <f t="shared" si="90"/>
        <v>0</v>
      </c>
      <c r="X120" s="14">
        <v>0</v>
      </c>
      <c r="Y120" s="14">
        <v>0</v>
      </c>
      <c r="Z120" s="160">
        <f t="shared" si="91"/>
        <v>0</v>
      </c>
      <c r="AA120" s="14">
        <v>0</v>
      </c>
      <c r="AB120" s="14">
        <v>0</v>
      </c>
      <c r="AC120" s="160">
        <f t="shared" si="92"/>
        <v>0</v>
      </c>
      <c r="AD120" s="14"/>
      <c r="AE120" s="14"/>
      <c r="AF120" s="160">
        <f t="shared" si="93"/>
        <v>0</v>
      </c>
      <c r="AG120" s="14">
        <v>0</v>
      </c>
      <c r="AH120" s="14">
        <v>0</v>
      </c>
      <c r="AI120" s="160">
        <f t="shared" si="94"/>
        <v>0</v>
      </c>
      <c r="AJ120" s="14"/>
      <c r="AK120" s="14"/>
      <c r="AL120" s="160">
        <f t="shared" si="95"/>
        <v>0</v>
      </c>
      <c r="AM120" s="14"/>
      <c r="AN120" s="14"/>
      <c r="AO120" s="160">
        <f t="shared" si="96"/>
        <v>0</v>
      </c>
      <c r="AP120" s="14"/>
      <c r="AQ120" s="14"/>
      <c r="AR120" s="160">
        <f t="shared" si="97"/>
        <v>0</v>
      </c>
      <c r="AS120" s="16">
        <f t="shared" si="98"/>
        <v>0</v>
      </c>
      <c r="AT120" s="16">
        <f t="shared" si="98"/>
        <v>0</v>
      </c>
      <c r="AU120" s="16">
        <f t="shared" si="99"/>
        <v>0</v>
      </c>
      <c r="AV120" s="155"/>
      <c r="AW120" s="155"/>
      <c r="AX120" s="155"/>
      <c r="AY120" s="155"/>
      <c r="AZ120" s="155"/>
      <c r="BA120" s="155"/>
      <c r="BB120" s="155"/>
      <c r="BC120" s="155"/>
      <c r="BD120" s="164"/>
      <c r="BE120" s="155"/>
      <c r="BF120" s="155"/>
      <c r="BG120" s="164"/>
    </row>
    <row r="121" spans="1:60" x14ac:dyDescent="0.25">
      <c r="A121" s="19" t="s">
        <v>115</v>
      </c>
      <c r="B121" s="19" t="s">
        <v>271</v>
      </c>
      <c r="C121" s="13">
        <v>26</v>
      </c>
      <c r="D121" s="13">
        <v>37637</v>
      </c>
      <c r="E121" s="13">
        <f t="shared" si="84"/>
        <v>1447.5769230769231</v>
      </c>
      <c r="F121" s="13">
        <v>11</v>
      </c>
      <c r="G121" s="13">
        <v>13675</v>
      </c>
      <c r="H121" s="13">
        <f t="shared" si="85"/>
        <v>1243.1818181818182</v>
      </c>
      <c r="I121" s="14">
        <v>4</v>
      </c>
      <c r="J121" s="14">
        <v>4544</v>
      </c>
      <c r="K121" s="160">
        <f t="shared" si="86"/>
        <v>1136</v>
      </c>
      <c r="L121" s="14">
        <v>0</v>
      </c>
      <c r="M121" s="14">
        <v>0</v>
      </c>
      <c r="N121" s="160">
        <f t="shared" si="87"/>
        <v>0</v>
      </c>
      <c r="O121" s="14"/>
      <c r="P121" s="14"/>
      <c r="Q121" s="160">
        <f t="shared" si="88"/>
        <v>0</v>
      </c>
      <c r="R121" s="14">
        <v>2</v>
      </c>
      <c r="S121" s="14">
        <v>1926</v>
      </c>
      <c r="T121" s="160">
        <f t="shared" si="89"/>
        <v>963</v>
      </c>
      <c r="U121" s="14">
        <v>2</v>
      </c>
      <c r="V121" s="14">
        <v>1926</v>
      </c>
      <c r="W121" s="160">
        <f t="shared" si="90"/>
        <v>963</v>
      </c>
      <c r="X121" s="14">
        <v>3</v>
      </c>
      <c r="Y121" s="14">
        <v>4450</v>
      </c>
      <c r="Z121" s="160">
        <f t="shared" si="91"/>
        <v>1483.3333333333333</v>
      </c>
      <c r="AA121" s="14">
        <v>1</v>
      </c>
      <c r="AB121" s="14">
        <v>1650</v>
      </c>
      <c r="AC121" s="160">
        <f t="shared" si="92"/>
        <v>1650</v>
      </c>
      <c r="AD121" s="14">
        <v>3</v>
      </c>
      <c r="AE121" s="14">
        <v>5250</v>
      </c>
      <c r="AF121" s="160">
        <f t="shared" si="93"/>
        <v>1750</v>
      </c>
      <c r="AG121" s="14">
        <v>2</v>
      </c>
      <c r="AH121" s="14">
        <v>3260</v>
      </c>
      <c r="AI121" s="160">
        <f t="shared" si="94"/>
        <v>1630</v>
      </c>
      <c r="AJ121" s="14">
        <v>4</v>
      </c>
      <c r="AK121" s="14">
        <v>7000</v>
      </c>
      <c r="AL121" s="160">
        <f t="shared" si="95"/>
        <v>1750</v>
      </c>
      <c r="AM121" s="14">
        <v>1</v>
      </c>
      <c r="AN121" s="14">
        <v>1786</v>
      </c>
      <c r="AO121" s="160">
        <f t="shared" si="96"/>
        <v>1786</v>
      </c>
      <c r="AP121" s="14">
        <v>3</v>
      </c>
      <c r="AQ121" s="14">
        <v>5242</v>
      </c>
      <c r="AR121" s="160">
        <f t="shared" si="97"/>
        <v>1747.3333333333333</v>
      </c>
      <c r="AS121" s="16">
        <f t="shared" si="98"/>
        <v>25</v>
      </c>
      <c r="AT121" s="16">
        <f t="shared" si="98"/>
        <v>37034</v>
      </c>
      <c r="AU121" s="16">
        <f t="shared" si="99"/>
        <v>1481.36</v>
      </c>
      <c r="AV121" s="155"/>
      <c r="AW121" s="155"/>
      <c r="AX121" s="155"/>
      <c r="AY121" s="161"/>
      <c r="AZ121" s="161"/>
      <c r="BA121" s="161">
        <f>(Z121-W121)/W121*100</f>
        <v>54.0325372101073</v>
      </c>
      <c r="BB121" s="161">
        <f>(AC121-Z121)/Z121*100</f>
        <v>11.23595505617978</v>
      </c>
      <c r="BC121" s="161">
        <f t="shared" ref="BC121" si="103">(AF121-AC121)/AC121*100</f>
        <v>6.0606060606060606</v>
      </c>
      <c r="BD121" s="164">
        <f t="shared" ref="BD121" si="104">(AI121-AF121)/AF121*100</f>
        <v>-6.8571428571428577</v>
      </c>
      <c r="BE121" s="161">
        <f t="shared" ref="BE121:BE124" si="105">(AL121-AI121)/AI121*100</f>
        <v>7.3619631901840492</v>
      </c>
      <c r="BF121" s="161">
        <f t="shared" ref="BF121:BF123" si="106">(AO121-AL121)/AL121*100</f>
        <v>2.0571428571428569</v>
      </c>
      <c r="BG121" s="164">
        <f t="shared" ref="BG121:BG123" si="107">(AR121-AO121)/AO121*100</f>
        <v>-2.1649869354236699</v>
      </c>
      <c r="BH121" s="154" t="str">
        <f t="shared" ref="BH121:BH123" si="108">A121</f>
        <v>Los Angeles</v>
      </c>
    </row>
    <row r="122" spans="1:60" x14ac:dyDescent="0.25">
      <c r="A122" s="19" t="s">
        <v>116</v>
      </c>
      <c r="B122" s="19" t="s">
        <v>271</v>
      </c>
      <c r="C122" s="13">
        <v>0</v>
      </c>
      <c r="D122" s="13">
        <v>0</v>
      </c>
      <c r="E122" s="13">
        <f t="shared" si="84"/>
        <v>0</v>
      </c>
      <c r="F122" s="13">
        <v>0</v>
      </c>
      <c r="G122" s="13">
        <v>0</v>
      </c>
      <c r="H122" s="13">
        <f t="shared" si="85"/>
        <v>0</v>
      </c>
      <c r="I122" s="14">
        <v>0</v>
      </c>
      <c r="J122" s="14">
        <v>0</v>
      </c>
      <c r="K122" s="160">
        <f t="shared" si="86"/>
        <v>0</v>
      </c>
      <c r="L122" s="14">
        <v>2</v>
      </c>
      <c r="M122" s="14">
        <v>2284</v>
      </c>
      <c r="N122" s="160">
        <f t="shared" si="87"/>
        <v>1142</v>
      </c>
      <c r="O122" s="14"/>
      <c r="P122" s="14"/>
      <c r="Q122" s="160">
        <f t="shared" si="88"/>
        <v>0</v>
      </c>
      <c r="R122" s="14">
        <v>0</v>
      </c>
      <c r="S122" s="14">
        <v>0</v>
      </c>
      <c r="T122" s="160">
        <f t="shared" si="89"/>
        <v>0</v>
      </c>
      <c r="U122" s="14">
        <v>0</v>
      </c>
      <c r="V122" s="14">
        <v>0</v>
      </c>
      <c r="W122" s="160">
        <f t="shared" si="90"/>
        <v>0</v>
      </c>
      <c r="X122" s="14">
        <v>0</v>
      </c>
      <c r="Y122" s="14">
        <v>0</v>
      </c>
      <c r="Z122" s="160">
        <f t="shared" si="91"/>
        <v>0</v>
      </c>
      <c r="AA122" s="14">
        <v>0</v>
      </c>
      <c r="AB122" s="14">
        <v>0</v>
      </c>
      <c r="AC122" s="160">
        <f t="shared" si="92"/>
        <v>0</v>
      </c>
      <c r="AD122" s="14">
        <v>5</v>
      </c>
      <c r="AE122" s="14">
        <v>5835</v>
      </c>
      <c r="AF122" s="160">
        <f t="shared" si="93"/>
        <v>1167</v>
      </c>
      <c r="AG122" s="14">
        <v>4</v>
      </c>
      <c r="AH122" s="14">
        <v>4668</v>
      </c>
      <c r="AI122" s="160">
        <f t="shared" si="94"/>
        <v>1167</v>
      </c>
      <c r="AJ122" s="14">
        <v>1</v>
      </c>
      <c r="AK122" s="14">
        <v>1167</v>
      </c>
      <c r="AL122" s="160">
        <f t="shared" si="95"/>
        <v>1167</v>
      </c>
      <c r="AM122" s="14">
        <v>18</v>
      </c>
      <c r="AN122" s="14">
        <v>24467</v>
      </c>
      <c r="AO122" s="160">
        <f t="shared" si="96"/>
        <v>1359.2777777777778</v>
      </c>
      <c r="AP122" s="14">
        <v>4</v>
      </c>
      <c r="AQ122" s="14">
        <f>3970+2100</f>
        <v>6070</v>
      </c>
      <c r="AR122" s="160">
        <f t="shared" si="97"/>
        <v>1517.5</v>
      </c>
      <c r="AS122" s="16">
        <f t="shared" si="98"/>
        <v>34</v>
      </c>
      <c r="AT122" s="16">
        <f t="shared" si="98"/>
        <v>44491</v>
      </c>
      <c r="AU122" s="16">
        <f t="shared" si="99"/>
        <v>1308.5588235294117</v>
      </c>
      <c r="AV122" s="155"/>
      <c r="AW122" s="162"/>
      <c r="AX122" s="155"/>
      <c r="AY122" s="155"/>
      <c r="AZ122" s="155"/>
      <c r="BA122" s="155"/>
      <c r="BB122" s="155"/>
      <c r="BC122" s="161"/>
      <c r="BD122" s="164"/>
      <c r="BE122" s="161"/>
      <c r="BF122" s="161">
        <f t="shared" si="106"/>
        <v>16.476244882414555</v>
      </c>
      <c r="BG122" s="164">
        <f t="shared" si="107"/>
        <v>11.640168390076425</v>
      </c>
      <c r="BH122" s="154" t="str">
        <f t="shared" si="108"/>
        <v>Manzanillo</v>
      </c>
    </row>
    <row r="123" spans="1:60" x14ac:dyDescent="0.25">
      <c r="A123" s="19" t="s">
        <v>117</v>
      </c>
      <c r="B123" s="19" t="s">
        <v>271</v>
      </c>
      <c r="C123" s="13">
        <v>20</v>
      </c>
      <c r="D123" s="13">
        <v>58034</v>
      </c>
      <c r="E123" s="13">
        <f t="shared" si="84"/>
        <v>2901.7</v>
      </c>
      <c r="F123" s="13">
        <v>4</v>
      </c>
      <c r="G123" s="13">
        <v>9272</v>
      </c>
      <c r="H123" s="13">
        <f t="shared" si="85"/>
        <v>2318</v>
      </c>
      <c r="I123" s="14">
        <v>0</v>
      </c>
      <c r="J123" s="14">
        <v>0</v>
      </c>
      <c r="K123" s="160">
        <f t="shared" si="86"/>
        <v>0</v>
      </c>
      <c r="L123" s="14">
        <v>1</v>
      </c>
      <c r="M123" s="14">
        <v>2031</v>
      </c>
      <c r="N123" s="160">
        <f t="shared" si="87"/>
        <v>2031</v>
      </c>
      <c r="O123" s="14">
        <v>3</v>
      </c>
      <c r="P123" s="14">
        <v>5450</v>
      </c>
      <c r="Q123" s="160">
        <f t="shared" si="88"/>
        <v>1816.6666666666667</v>
      </c>
      <c r="R123" s="14">
        <v>2</v>
      </c>
      <c r="S123" s="14">
        <v>3300</v>
      </c>
      <c r="T123" s="160">
        <f t="shared" si="89"/>
        <v>1650</v>
      </c>
      <c r="U123" s="14">
        <v>7</v>
      </c>
      <c r="V123" s="14">
        <v>13575</v>
      </c>
      <c r="W123" s="160">
        <f t="shared" si="90"/>
        <v>1939.2857142857142</v>
      </c>
      <c r="X123" s="14">
        <v>4</v>
      </c>
      <c r="Y123" s="14">
        <v>8635</v>
      </c>
      <c r="Z123" s="160">
        <f t="shared" si="91"/>
        <v>2158.75</v>
      </c>
      <c r="AA123" s="14">
        <v>4</v>
      </c>
      <c r="AB123" s="14">
        <v>10180</v>
      </c>
      <c r="AC123" s="160">
        <f t="shared" si="92"/>
        <v>2545</v>
      </c>
      <c r="AD123" s="14"/>
      <c r="AE123" s="14"/>
      <c r="AF123" s="160">
        <f t="shared" si="93"/>
        <v>0</v>
      </c>
      <c r="AG123" s="14">
        <v>0</v>
      </c>
      <c r="AH123" s="14">
        <v>0</v>
      </c>
      <c r="AI123" s="160">
        <f t="shared" si="94"/>
        <v>0</v>
      </c>
      <c r="AJ123" s="14">
        <v>13</v>
      </c>
      <c r="AK123" s="14">
        <v>34229</v>
      </c>
      <c r="AL123" s="160">
        <f t="shared" si="95"/>
        <v>2633</v>
      </c>
      <c r="AM123" s="14">
        <v>3</v>
      </c>
      <c r="AN123" s="14">
        <v>9345</v>
      </c>
      <c r="AO123" s="160">
        <f t="shared" si="96"/>
        <v>3115</v>
      </c>
      <c r="AP123" s="14">
        <v>5</v>
      </c>
      <c r="AQ123" s="14">
        <v>15750</v>
      </c>
      <c r="AR123" s="160">
        <f t="shared" si="97"/>
        <v>3150</v>
      </c>
      <c r="AS123" s="16">
        <f t="shared" si="98"/>
        <v>42</v>
      </c>
      <c r="AT123" s="16">
        <f t="shared" si="98"/>
        <v>102495</v>
      </c>
      <c r="AU123" s="16">
        <f t="shared" si="99"/>
        <v>2440.3571428571427</v>
      </c>
      <c r="AV123" s="155"/>
      <c r="AW123" s="162"/>
      <c r="AX123" s="163">
        <f t="shared" ref="AX123:AX124" si="109">(Q123-N123)/N123*100</f>
        <v>-10.553093714098141</v>
      </c>
      <c r="AY123" s="161">
        <f t="shared" ref="AY123:AY124" si="110">(T123-Q123)/Q123*100</f>
        <v>-9.1743119266055082</v>
      </c>
      <c r="AZ123" s="161">
        <f t="shared" ref="AZ123:AZ124" si="111">(W123-T123)/T123*100</f>
        <v>17.532467532467528</v>
      </c>
      <c r="BA123" s="161">
        <f t="shared" ref="BA123:BA126" si="112">(Z123-W123)/W123*100</f>
        <v>11.316758747697978</v>
      </c>
      <c r="BB123" s="161">
        <f t="shared" ref="BB123:BB124" si="113">(AC123-Z123)/Z123*100</f>
        <v>17.892298784018529</v>
      </c>
      <c r="BC123" s="155"/>
      <c r="BD123" s="164"/>
      <c r="BE123" s="161"/>
      <c r="BF123" s="161">
        <f t="shared" si="106"/>
        <v>18.306114698063045</v>
      </c>
      <c r="BG123" s="164">
        <f t="shared" si="107"/>
        <v>1.1235955056179776</v>
      </c>
      <c r="BH123" s="154" t="str">
        <f t="shared" si="108"/>
        <v>Memphis</v>
      </c>
    </row>
    <row r="124" spans="1:60" hidden="1" x14ac:dyDescent="0.25">
      <c r="A124" s="19" t="s">
        <v>118</v>
      </c>
      <c r="B124" s="19" t="s">
        <v>271</v>
      </c>
      <c r="C124" s="13">
        <v>35</v>
      </c>
      <c r="D124" s="13">
        <v>98992</v>
      </c>
      <c r="E124" s="13">
        <f t="shared" si="84"/>
        <v>2828.3428571428572</v>
      </c>
      <c r="F124" s="13">
        <v>4</v>
      </c>
      <c r="G124" s="13">
        <v>9400</v>
      </c>
      <c r="H124" s="13">
        <f t="shared" si="85"/>
        <v>2350</v>
      </c>
      <c r="I124" s="14">
        <v>4</v>
      </c>
      <c r="J124" s="14">
        <v>7920</v>
      </c>
      <c r="K124" s="160">
        <f t="shared" si="86"/>
        <v>1980</v>
      </c>
      <c r="L124" s="14">
        <v>2</v>
      </c>
      <c r="M124" s="14">
        <v>3650</v>
      </c>
      <c r="N124" s="160">
        <f t="shared" si="87"/>
        <v>1825</v>
      </c>
      <c r="O124" s="14">
        <v>1</v>
      </c>
      <c r="P124" s="14">
        <v>1750</v>
      </c>
      <c r="Q124" s="160">
        <f t="shared" si="88"/>
        <v>1750</v>
      </c>
      <c r="R124" s="14">
        <v>2</v>
      </c>
      <c r="S124" s="14">
        <v>3332</v>
      </c>
      <c r="T124" s="160">
        <f t="shared" si="89"/>
        <v>1666</v>
      </c>
      <c r="U124" s="14">
        <v>3</v>
      </c>
      <c r="V124" s="14">
        <v>5064</v>
      </c>
      <c r="W124" s="160">
        <f t="shared" si="90"/>
        <v>1688</v>
      </c>
      <c r="X124" s="14">
        <v>2</v>
      </c>
      <c r="Y124" s="14">
        <v>3436</v>
      </c>
      <c r="Z124" s="160">
        <f t="shared" si="91"/>
        <v>1718</v>
      </c>
      <c r="AA124" s="14">
        <v>1</v>
      </c>
      <c r="AB124" s="14">
        <v>1750</v>
      </c>
      <c r="AC124" s="160">
        <f t="shared" si="92"/>
        <v>1750</v>
      </c>
      <c r="AD124" s="14">
        <v>1</v>
      </c>
      <c r="AE124" s="14">
        <v>1750</v>
      </c>
      <c r="AF124" s="160">
        <f t="shared" si="93"/>
        <v>1750</v>
      </c>
      <c r="AG124" s="14">
        <v>5</v>
      </c>
      <c r="AH124" s="14">
        <f>6600+1350</f>
        <v>7950</v>
      </c>
      <c r="AI124" s="160">
        <f t="shared" si="94"/>
        <v>1590</v>
      </c>
      <c r="AJ124" s="14">
        <v>1</v>
      </c>
      <c r="AK124" s="14">
        <v>1750</v>
      </c>
      <c r="AL124" s="160">
        <f t="shared" si="95"/>
        <v>1750</v>
      </c>
      <c r="AM124" s="14"/>
      <c r="AN124" s="14"/>
      <c r="AO124" s="160">
        <f t="shared" si="96"/>
        <v>0</v>
      </c>
      <c r="AP124" s="14">
        <v>11</v>
      </c>
      <c r="AQ124" s="14">
        <v>21554</v>
      </c>
      <c r="AR124" s="160">
        <f t="shared" si="97"/>
        <v>1959.4545454545455</v>
      </c>
      <c r="AS124" s="16">
        <f t="shared" si="98"/>
        <v>33</v>
      </c>
      <c r="AT124" s="16">
        <f t="shared" si="98"/>
        <v>59906</v>
      </c>
      <c r="AU124" s="16">
        <f t="shared" si="99"/>
        <v>1815.3333333333333</v>
      </c>
      <c r="AV124" s="155"/>
      <c r="AW124" s="162">
        <f t="shared" ref="AW124" si="114">(N124-K124)/K124*100</f>
        <v>-7.8282828282828287</v>
      </c>
      <c r="AX124" s="163">
        <f t="shared" si="109"/>
        <v>-4.10958904109589</v>
      </c>
      <c r="AY124" s="161">
        <f t="shared" si="110"/>
        <v>-4.8</v>
      </c>
      <c r="AZ124" s="161">
        <f t="shared" si="111"/>
        <v>1.3205282112845138</v>
      </c>
      <c r="BA124" s="161">
        <f t="shared" si="112"/>
        <v>1.7772511848341233</v>
      </c>
      <c r="BB124" s="161">
        <f t="shared" si="113"/>
        <v>1.8626309662398137</v>
      </c>
      <c r="BC124" s="161"/>
      <c r="BD124" s="164">
        <f>(AI124-AF124)/AF124*100</f>
        <v>-9.1428571428571423</v>
      </c>
      <c r="BE124" s="161">
        <f t="shared" si="105"/>
        <v>10.062893081761008</v>
      </c>
      <c r="BF124" s="155"/>
      <c r="BG124" s="164"/>
    </row>
    <row r="125" spans="1:60" hidden="1" x14ac:dyDescent="0.25">
      <c r="A125" s="19" t="s">
        <v>119</v>
      </c>
      <c r="B125" s="19" t="s">
        <v>271</v>
      </c>
      <c r="C125" s="13">
        <v>47</v>
      </c>
      <c r="D125" s="13">
        <v>35485</v>
      </c>
      <c r="E125" s="13">
        <f t="shared" si="84"/>
        <v>755</v>
      </c>
      <c r="F125" s="13">
        <v>7</v>
      </c>
      <c r="G125" s="13">
        <v>2906</v>
      </c>
      <c r="H125" s="13">
        <f t="shared" si="85"/>
        <v>415.14285714285717</v>
      </c>
      <c r="I125" s="14">
        <v>3</v>
      </c>
      <c r="J125" s="14">
        <v>1162</v>
      </c>
      <c r="K125" s="160">
        <f t="shared" si="86"/>
        <v>387.33333333333331</v>
      </c>
      <c r="L125" s="14">
        <v>0</v>
      </c>
      <c r="M125" s="14">
        <v>0</v>
      </c>
      <c r="N125" s="160">
        <f t="shared" si="87"/>
        <v>0</v>
      </c>
      <c r="O125" s="14"/>
      <c r="P125" s="14"/>
      <c r="Q125" s="160">
        <f t="shared" si="88"/>
        <v>0</v>
      </c>
      <c r="R125" s="14">
        <v>0</v>
      </c>
      <c r="S125" s="14">
        <v>0</v>
      </c>
      <c r="T125" s="160">
        <f t="shared" si="89"/>
        <v>0</v>
      </c>
      <c r="U125" s="14">
        <v>0</v>
      </c>
      <c r="V125" s="14">
        <v>0</v>
      </c>
      <c r="W125" s="160">
        <f t="shared" si="90"/>
        <v>0</v>
      </c>
      <c r="X125" s="14">
        <v>6</v>
      </c>
      <c r="Y125" s="14">
        <v>8100</v>
      </c>
      <c r="Z125" s="160">
        <f t="shared" si="91"/>
        <v>1350</v>
      </c>
      <c r="AA125" s="14">
        <v>0</v>
      </c>
      <c r="AB125" s="14">
        <v>0</v>
      </c>
      <c r="AC125" s="160">
        <f t="shared" si="92"/>
        <v>0</v>
      </c>
      <c r="AD125" s="14">
        <v>5</v>
      </c>
      <c r="AE125" s="14">
        <v>6750</v>
      </c>
      <c r="AF125" s="160">
        <f t="shared" si="93"/>
        <v>1350</v>
      </c>
      <c r="AG125" s="14">
        <v>0</v>
      </c>
      <c r="AH125" s="14">
        <v>0</v>
      </c>
      <c r="AI125" s="160">
        <f t="shared" si="94"/>
        <v>0</v>
      </c>
      <c r="AJ125" s="14"/>
      <c r="AK125" s="14"/>
      <c r="AL125" s="160">
        <f t="shared" si="95"/>
        <v>0</v>
      </c>
      <c r="AM125" s="14"/>
      <c r="AN125" s="14"/>
      <c r="AO125" s="160">
        <f t="shared" si="96"/>
        <v>0</v>
      </c>
      <c r="AP125" s="14"/>
      <c r="AQ125" s="14"/>
      <c r="AR125" s="160">
        <f t="shared" si="97"/>
        <v>0</v>
      </c>
      <c r="AS125" s="16">
        <f t="shared" si="98"/>
        <v>14</v>
      </c>
      <c r="AT125" s="16">
        <f t="shared" si="98"/>
        <v>16012</v>
      </c>
      <c r="AU125" s="16">
        <f t="shared" si="99"/>
        <v>1143.7142857142858</v>
      </c>
      <c r="AV125" s="155"/>
      <c r="AW125" s="155"/>
      <c r="AX125" s="155"/>
      <c r="AY125" s="155"/>
      <c r="AZ125" s="155"/>
      <c r="BA125" s="161"/>
      <c r="BB125" s="155"/>
      <c r="BC125" s="161"/>
      <c r="BD125" s="164"/>
      <c r="BE125" s="155"/>
      <c r="BF125" s="155"/>
      <c r="BG125" s="164"/>
    </row>
    <row r="126" spans="1:60" x14ac:dyDescent="0.25">
      <c r="A126" s="19" t="s">
        <v>19</v>
      </c>
      <c r="B126" s="19" t="s">
        <v>271</v>
      </c>
      <c r="C126" s="13">
        <v>42</v>
      </c>
      <c r="D126" s="13">
        <v>77336</v>
      </c>
      <c r="E126" s="13">
        <f t="shared" si="84"/>
        <v>1841.3333333333333</v>
      </c>
      <c r="F126" s="13">
        <v>17</v>
      </c>
      <c r="G126" s="13">
        <v>24005</v>
      </c>
      <c r="H126" s="13">
        <f t="shared" si="85"/>
        <v>1412.0588235294117</v>
      </c>
      <c r="I126" s="14">
        <v>2</v>
      </c>
      <c r="J126" s="14">
        <v>2550</v>
      </c>
      <c r="K126" s="160">
        <f t="shared" si="86"/>
        <v>1275</v>
      </c>
      <c r="L126" s="14">
        <v>6</v>
      </c>
      <c r="M126" s="14">
        <v>7375</v>
      </c>
      <c r="N126" s="160">
        <f t="shared" si="87"/>
        <v>1229.1666666666667</v>
      </c>
      <c r="O126" s="14">
        <v>6</v>
      </c>
      <c r="P126" s="14">
        <v>5564</v>
      </c>
      <c r="Q126" s="160">
        <f t="shared" si="88"/>
        <v>927.33333333333337</v>
      </c>
      <c r="R126" s="14">
        <v>8</v>
      </c>
      <c r="S126" s="14">
        <v>7025</v>
      </c>
      <c r="T126" s="160">
        <f t="shared" si="89"/>
        <v>878.125</v>
      </c>
      <c r="U126" s="14">
        <v>3</v>
      </c>
      <c r="V126" s="14">
        <v>3851</v>
      </c>
      <c r="W126" s="160">
        <f t="shared" si="90"/>
        <v>1283.6666666666667</v>
      </c>
      <c r="X126" s="14">
        <v>8</v>
      </c>
      <c r="Y126" s="14">
        <v>11550</v>
      </c>
      <c r="Z126" s="160">
        <f t="shared" si="91"/>
        <v>1443.75</v>
      </c>
      <c r="AA126" s="14">
        <v>3</v>
      </c>
      <c r="AB126" s="14">
        <v>5004</v>
      </c>
      <c r="AC126" s="160">
        <f t="shared" si="92"/>
        <v>1668</v>
      </c>
      <c r="AD126" s="14">
        <v>2</v>
      </c>
      <c r="AE126" s="14">
        <v>3100</v>
      </c>
      <c r="AF126" s="160">
        <f t="shared" si="93"/>
        <v>1550</v>
      </c>
      <c r="AG126" s="14">
        <v>10</v>
      </c>
      <c r="AH126" s="14">
        <v>13700</v>
      </c>
      <c r="AI126" s="160">
        <f t="shared" si="94"/>
        <v>1370</v>
      </c>
      <c r="AJ126" s="14">
        <v>13</v>
      </c>
      <c r="AK126" s="14">
        <v>18786</v>
      </c>
      <c r="AL126" s="160">
        <f t="shared" si="95"/>
        <v>1445.0769230769231</v>
      </c>
      <c r="AM126" s="14">
        <v>4</v>
      </c>
      <c r="AN126" s="14">
        <v>7477</v>
      </c>
      <c r="AO126" s="160">
        <f t="shared" si="96"/>
        <v>1869.25</v>
      </c>
      <c r="AP126" s="14">
        <v>6</v>
      </c>
      <c r="AQ126" s="14">
        <v>9900</v>
      </c>
      <c r="AR126" s="160">
        <f t="shared" si="97"/>
        <v>1650</v>
      </c>
      <c r="AS126" s="16">
        <f t="shared" si="98"/>
        <v>71</v>
      </c>
      <c r="AT126" s="16">
        <f t="shared" si="98"/>
        <v>95882</v>
      </c>
      <c r="AU126" s="16">
        <f t="shared" si="99"/>
        <v>1350.4507042253522</v>
      </c>
      <c r="AV126" s="155"/>
      <c r="AW126" s="162">
        <f t="shared" ref="AW126" si="115">(N126-K126)/K126*100</f>
        <v>-3.5947712418300597</v>
      </c>
      <c r="AX126" s="163">
        <f>(Q126-N126)/N126*100</f>
        <v>-24.555932203389833</v>
      </c>
      <c r="AY126" s="161">
        <f>(T126-Q126)/Q126*100</f>
        <v>-5.3064342199856256</v>
      </c>
      <c r="AZ126" s="161">
        <f>(W126-T126)/T126*100</f>
        <v>46.18268090154212</v>
      </c>
      <c r="BA126" s="161">
        <f t="shared" si="112"/>
        <v>12.47078680862113</v>
      </c>
      <c r="BB126" s="161">
        <f>(AC126-Z126)/Z126*100</f>
        <v>15.532467532467534</v>
      </c>
      <c r="BC126" s="161">
        <f t="shared" ref="BC126" si="116">(AF126-AC126)/AC126*100</f>
        <v>-7.0743405275779381</v>
      </c>
      <c r="BD126" s="164">
        <f>(AI126-AF126)/AF126*100</f>
        <v>-11.612903225806452</v>
      </c>
      <c r="BE126" s="161">
        <f>(AL126-AI126)/AI126*100</f>
        <v>5.4800673778775986</v>
      </c>
      <c r="BF126" s="161">
        <f>(AO126-AL126)/AL126*100</f>
        <v>29.352975620142658</v>
      </c>
      <c r="BG126" s="164">
        <f>(AR126-AO126)/AO126*100</f>
        <v>-11.729303196469171</v>
      </c>
      <c r="BH126" s="154" t="str">
        <f>A126</f>
        <v>New York</v>
      </c>
    </row>
    <row r="127" spans="1:60" hidden="1" x14ac:dyDescent="0.25">
      <c r="A127" s="19" t="s">
        <v>120</v>
      </c>
      <c r="B127" s="19" t="s">
        <v>271</v>
      </c>
      <c r="C127" s="13">
        <v>0</v>
      </c>
      <c r="D127" s="13">
        <v>0</v>
      </c>
      <c r="E127" s="13">
        <f t="shared" si="84"/>
        <v>0</v>
      </c>
      <c r="F127" s="13">
        <v>0</v>
      </c>
      <c r="G127" s="13">
        <v>0</v>
      </c>
      <c r="H127" s="13">
        <f t="shared" si="85"/>
        <v>0</v>
      </c>
      <c r="I127" s="14">
        <v>0</v>
      </c>
      <c r="J127" s="14">
        <v>0</v>
      </c>
      <c r="K127" s="160">
        <f t="shared" si="86"/>
        <v>0</v>
      </c>
      <c r="L127" s="14">
        <v>1</v>
      </c>
      <c r="M127" s="14">
        <v>575</v>
      </c>
      <c r="N127" s="160">
        <f t="shared" si="87"/>
        <v>575</v>
      </c>
      <c r="O127" s="14"/>
      <c r="P127" s="14"/>
      <c r="Q127" s="160">
        <f t="shared" si="88"/>
        <v>0</v>
      </c>
      <c r="R127" s="14">
        <v>0</v>
      </c>
      <c r="S127" s="14">
        <v>0</v>
      </c>
      <c r="T127" s="160">
        <f t="shared" si="89"/>
        <v>0</v>
      </c>
      <c r="U127" s="14">
        <v>0</v>
      </c>
      <c r="V127" s="14">
        <v>0</v>
      </c>
      <c r="W127" s="160">
        <f t="shared" si="90"/>
        <v>0</v>
      </c>
      <c r="X127" s="14">
        <v>0</v>
      </c>
      <c r="Y127" s="14">
        <v>0</v>
      </c>
      <c r="Z127" s="160">
        <f t="shared" si="91"/>
        <v>0</v>
      </c>
      <c r="AA127" s="14">
        <v>0</v>
      </c>
      <c r="AB127" s="14">
        <v>0</v>
      </c>
      <c r="AC127" s="160">
        <f t="shared" si="92"/>
        <v>0</v>
      </c>
      <c r="AD127" s="14"/>
      <c r="AE127" s="14"/>
      <c r="AF127" s="160">
        <f t="shared" si="93"/>
        <v>0</v>
      </c>
      <c r="AG127" s="14">
        <v>0</v>
      </c>
      <c r="AH127" s="14">
        <v>0</v>
      </c>
      <c r="AI127" s="160">
        <f t="shared" si="94"/>
        <v>0</v>
      </c>
      <c r="AJ127" s="14"/>
      <c r="AK127" s="14"/>
      <c r="AL127" s="160">
        <f t="shared" si="95"/>
        <v>0</v>
      </c>
      <c r="AM127" s="14"/>
      <c r="AN127" s="14"/>
      <c r="AO127" s="160">
        <f t="shared" si="96"/>
        <v>0</v>
      </c>
      <c r="AP127" s="14"/>
      <c r="AQ127" s="14"/>
      <c r="AR127" s="160">
        <f t="shared" si="97"/>
        <v>0</v>
      </c>
      <c r="AS127" s="16">
        <f t="shared" si="98"/>
        <v>1</v>
      </c>
      <c r="AT127" s="16">
        <f t="shared" si="98"/>
        <v>575</v>
      </c>
      <c r="AU127" s="16">
        <f t="shared" si="99"/>
        <v>575</v>
      </c>
      <c r="AV127" s="155"/>
      <c r="AW127" s="162"/>
      <c r="AX127" s="155"/>
      <c r="AY127" s="155"/>
      <c r="AZ127" s="155"/>
      <c r="BA127" s="155"/>
      <c r="BB127" s="155"/>
      <c r="BC127" s="155"/>
      <c r="BD127" s="164"/>
      <c r="BE127" s="155"/>
      <c r="BF127" s="155"/>
      <c r="BG127" s="164"/>
    </row>
    <row r="128" spans="1:60" x14ac:dyDescent="0.25">
      <c r="A128" s="19" t="s">
        <v>89</v>
      </c>
      <c r="B128" s="19" t="s">
        <v>271</v>
      </c>
      <c r="C128" s="13">
        <v>8</v>
      </c>
      <c r="D128" s="13">
        <v>6010</v>
      </c>
      <c r="E128" s="13">
        <f t="shared" si="84"/>
        <v>751.25</v>
      </c>
      <c r="F128" s="13">
        <v>2</v>
      </c>
      <c r="G128" s="13">
        <v>1140</v>
      </c>
      <c r="H128" s="13">
        <f t="shared" si="85"/>
        <v>570</v>
      </c>
      <c r="I128" s="14">
        <v>0</v>
      </c>
      <c r="J128" s="14">
        <v>0</v>
      </c>
      <c r="K128" s="160">
        <f t="shared" si="86"/>
        <v>0</v>
      </c>
      <c r="L128" s="14">
        <v>0</v>
      </c>
      <c r="M128" s="14">
        <v>0</v>
      </c>
      <c r="N128" s="160">
        <f t="shared" si="87"/>
        <v>0</v>
      </c>
      <c r="O128" s="14"/>
      <c r="P128" s="14"/>
      <c r="Q128" s="160">
        <f t="shared" si="88"/>
        <v>0</v>
      </c>
      <c r="R128" s="14">
        <v>1</v>
      </c>
      <c r="S128" s="14">
        <v>463</v>
      </c>
      <c r="T128" s="160">
        <f t="shared" si="89"/>
        <v>463</v>
      </c>
      <c r="U128" s="14">
        <v>1</v>
      </c>
      <c r="V128" s="14">
        <v>1150</v>
      </c>
      <c r="W128" s="160">
        <f t="shared" si="90"/>
        <v>1150</v>
      </c>
      <c r="X128" s="14">
        <v>1</v>
      </c>
      <c r="Y128" s="14">
        <v>1150</v>
      </c>
      <c r="Z128" s="160">
        <f t="shared" si="91"/>
        <v>1150</v>
      </c>
      <c r="AA128" s="14">
        <v>0</v>
      </c>
      <c r="AB128" s="14">
        <v>0</v>
      </c>
      <c r="AC128" s="160">
        <f t="shared" si="92"/>
        <v>0</v>
      </c>
      <c r="AD128" s="14">
        <v>2</v>
      </c>
      <c r="AE128" s="14">
        <v>2600</v>
      </c>
      <c r="AF128" s="160">
        <f t="shared" si="93"/>
        <v>1300</v>
      </c>
      <c r="AG128" s="14">
        <v>1</v>
      </c>
      <c r="AH128" s="14">
        <v>1200</v>
      </c>
      <c r="AI128" s="160">
        <f t="shared" si="94"/>
        <v>1200</v>
      </c>
      <c r="AJ128" s="14">
        <v>1</v>
      </c>
      <c r="AK128" s="14">
        <v>1010</v>
      </c>
      <c r="AL128" s="160">
        <f t="shared" si="95"/>
        <v>1010</v>
      </c>
      <c r="AM128" s="14">
        <v>1</v>
      </c>
      <c r="AN128" s="14">
        <v>1013</v>
      </c>
      <c r="AO128" s="160">
        <f t="shared" si="96"/>
        <v>1013</v>
      </c>
      <c r="AP128" s="14">
        <v>1</v>
      </c>
      <c r="AQ128" s="14">
        <v>1150</v>
      </c>
      <c r="AR128" s="160">
        <f t="shared" si="97"/>
        <v>1150</v>
      </c>
      <c r="AS128" s="16">
        <f t="shared" si="98"/>
        <v>9</v>
      </c>
      <c r="AT128" s="16">
        <f t="shared" si="98"/>
        <v>9736</v>
      </c>
      <c r="AU128" s="16">
        <f t="shared" si="99"/>
        <v>1081.7777777777778</v>
      </c>
      <c r="AV128" s="155"/>
      <c r="AW128" s="155"/>
      <c r="AX128" s="155"/>
      <c r="AY128" s="161"/>
      <c r="AZ128" s="161">
        <f t="shared" ref="AZ128:AZ129" si="117">(W128-T128)/T128*100</f>
        <v>148.38012958963282</v>
      </c>
      <c r="BA128" s="161"/>
      <c r="BB128" s="155"/>
      <c r="BC128" s="161"/>
      <c r="BD128" s="164">
        <f>(AI128-AF128)/AF128*100</f>
        <v>-7.6923076923076925</v>
      </c>
      <c r="BE128" s="161">
        <f>(AL128-AI128)/AI128*100</f>
        <v>-15.833333333333332</v>
      </c>
      <c r="BF128" s="161">
        <f>(AO128-AL128)/AL128*100</f>
        <v>0.29702970297029702</v>
      </c>
      <c r="BG128" s="164">
        <f>(AR128-AO128)/AO128*100</f>
        <v>13.524185587364265</v>
      </c>
      <c r="BH128" s="154" t="str">
        <f>A128</f>
        <v>Odessa</v>
      </c>
    </row>
    <row r="129" spans="1:60" hidden="1" x14ac:dyDescent="0.25">
      <c r="A129" s="19" t="s">
        <v>90</v>
      </c>
      <c r="B129" s="19" t="s">
        <v>271</v>
      </c>
      <c r="C129" s="13">
        <v>5</v>
      </c>
      <c r="D129" s="13">
        <v>800</v>
      </c>
      <c r="E129" s="13">
        <f t="shared" si="84"/>
        <v>160</v>
      </c>
      <c r="F129" s="13">
        <v>4</v>
      </c>
      <c r="G129" s="13">
        <v>450</v>
      </c>
      <c r="H129" s="13">
        <f t="shared" si="85"/>
        <v>112.5</v>
      </c>
      <c r="I129" s="14">
        <v>0</v>
      </c>
      <c r="J129" s="14">
        <v>0</v>
      </c>
      <c r="K129" s="160">
        <f t="shared" si="86"/>
        <v>0</v>
      </c>
      <c r="L129" s="14">
        <v>1</v>
      </c>
      <c r="M129" s="14">
        <v>130</v>
      </c>
      <c r="N129" s="160">
        <f t="shared" si="87"/>
        <v>130</v>
      </c>
      <c r="O129" s="14">
        <v>2</v>
      </c>
      <c r="P129" s="14">
        <v>260</v>
      </c>
      <c r="Q129" s="160">
        <f t="shared" si="88"/>
        <v>130</v>
      </c>
      <c r="R129" s="14">
        <v>1</v>
      </c>
      <c r="S129" s="14">
        <v>40</v>
      </c>
      <c r="T129" s="160">
        <f t="shared" si="89"/>
        <v>40</v>
      </c>
      <c r="U129" s="14">
        <v>2</v>
      </c>
      <c r="V129" s="14">
        <f>75+80</f>
        <v>155</v>
      </c>
      <c r="W129" s="160">
        <f t="shared" si="90"/>
        <v>77.5</v>
      </c>
      <c r="X129" s="14">
        <v>0</v>
      </c>
      <c r="Y129" s="14">
        <v>0</v>
      </c>
      <c r="Z129" s="160">
        <f t="shared" si="91"/>
        <v>0</v>
      </c>
      <c r="AA129" s="14">
        <v>2</v>
      </c>
      <c r="AB129" s="14">
        <v>150</v>
      </c>
      <c r="AC129" s="160">
        <f t="shared" si="92"/>
        <v>75</v>
      </c>
      <c r="AD129" s="14"/>
      <c r="AE129" s="14"/>
      <c r="AF129" s="160">
        <f t="shared" si="93"/>
        <v>0</v>
      </c>
      <c r="AG129" s="14">
        <v>0</v>
      </c>
      <c r="AH129" s="14">
        <v>0</v>
      </c>
      <c r="AI129" s="160">
        <f t="shared" si="94"/>
        <v>0</v>
      </c>
      <c r="AJ129" s="14"/>
      <c r="AK129" s="14"/>
      <c r="AL129" s="160">
        <f t="shared" si="95"/>
        <v>0</v>
      </c>
      <c r="AM129" s="14"/>
      <c r="AN129" s="14"/>
      <c r="AO129" s="160">
        <f t="shared" si="96"/>
        <v>0</v>
      </c>
      <c r="AP129" s="14"/>
      <c r="AQ129" s="14"/>
      <c r="AR129" s="160">
        <f t="shared" si="97"/>
        <v>0</v>
      </c>
      <c r="AS129" s="16">
        <f t="shared" si="98"/>
        <v>8</v>
      </c>
      <c r="AT129" s="16">
        <f t="shared" si="98"/>
        <v>735</v>
      </c>
      <c r="AU129" s="16">
        <f t="shared" si="99"/>
        <v>91.875</v>
      </c>
      <c r="AV129" s="155"/>
      <c r="AW129" s="162"/>
      <c r="AX129" s="163"/>
      <c r="AY129" s="161">
        <f t="shared" ref="AY129" si="118">(T129-Q129)/Q129*100</f>
        <v>-69.230769230769226</v>
      </c>
      <c r="AZ129" s="161">
        <f t="shared" si="117"/>
        <v>93.75</v>
      </c>
      <c r="BA129" s="155"/>
      <c r="BB129" s="161"/>
      <c r="BC129" s="155"/>
      <c r="BD129" s="164"/>
      <c r="BE129" s="155"/>
      <c r="BF129" s="155"/>
      <c r="BG129" s="164"/>
    </row>
    <row r="130" spans="1:60" hidden="1" x14ac:dyDescent="0.25">
      <c r="A130" s="19" t="s">
        <v>23</v>
      </c>
      <c r="B130" s="19" t="s">
        <v>271</v>
      </c>
      <c r="C130" s="13">
        <v>1</v>
      </c>
      <c r="D130" s="13">
        <v>400</v>
      </c>
      <c r="E130" s="13">
        <f t="shared" si="84"/>
        <v>400</v>
      </c>
      <c r="F130" s="13">
        <v>0</v>
      </c>
      <c r="G130" s="13">
        <v>0</v>
      </c>
      <c r="H130" s="13">
        <f t="shared" si="85"/>
        <v>0</v>
      </c>
      <c r="I130" s="14">
        <v>0</v>
      </c>
      <c r="J130" s="14">
        <v>0</v>
      </c>
      <c r="K130" s="160">
        <f t="shared" si="86"/>
        <v>0</v>
      </c>
      <c r="L130" s="14">
        <v>0</v>
      </c>
      <c r="M130" s="14">
        <v>0</v>
      </c>
      <c r="N130" s="160">
        <f t="shared" si="87"/>
        <v>0</v>
      </c>
      <c r="O130" s="14"/>
      <c r="P130" s="14"/>
      <c r="Q130" s="160">
        <f t="shared" si="88"/>
        <v>0</v>
      </c>
      <c r="R130" s="14">
        <v>0</v>
      </c>
      <c r="S130" s="14">
        <v>0</v>
      </c>
      <c r="T130" s="160">
        <f t="shared" si="89"/>
        <v>0</v>
      </c>
      <c r="U130" s="14">
        <v>0</v>
      </c>
      <c r="V130" s="14">
        <v>0</v>
      </c>
      <c r="W130" s="160">
        <f t="shared" si="90"/>
        <v>0</v>
      </c>
      <c r="X130" s="14">
        <v>0</v>
      </c>
      <c r="Y130" s="14">
        <v>0</v>
      </c>
      <c r="Z130" s="160">
        <f t="shared" si="91"/>
        <v>0</v>
      </c>
      <c r="AA130" s="14">
        <v>0</v>
      </c>
      <c r="AB130" s="14">
        <v>0</v>
      </c>
      <c r="AC130" s="160">
        <f t="shared" si="92"/>
        <v>0</v>
      </c>
      <c r="AD130" s="14"/>
      <c r="AE130" s="14"/>
      <c r="AF130" s="160">
        <f t="shared" si="93"/>
        <v>0</v>
      </c>
      <c r="AG130" s="14">
        <v>2</v>
      </c>
      <c r="AH130" s="14">
        <v>1626</v>
      </c>
      <c r="AI130" s="160">
        <f t="shared" si="94"/>
        <v>813</v>
      </c>
      <c r="AJ130" s="14">
        <v>1</v>
      </c>
      <c r="AK130" s="14">
        <v>775</v>
      </c>
      <c r="AL130" s="160">
        <f t="shared" si="95"/>
        <v>775</v>
      </c>
      <c r="AM130" s="14">
        <v>1</v>
      </c>
      <c r="AN130" s="14">
        <v>1075</v>
      </c>
      <c r="AO130" s="160">
        <f t="shared" si="96"/>
        <v>1075</v>
      </c>
      <c r="AP130" s="14"/>
      <c r="AQ130" s="14"/>
      <c r="AR130" s="160">
        <f t="shared" si="97"/>
        <v>0</v>
      </c>
      <c r="AS130" s="16">
        <f t="shared" si="98"/>
        <v>4</v>
      </c>
      <c r="AT130" s="16">
        <f t="shared" si="98"/>
        <v>3476</v>
      </c>
      <c r="AU130" s="16">
        <f t="shared" si="99"/>
        <v>869</v>
      </c>
      <c r="AV130" s="155"/>
      <c r="AW130" s="155"/>
      <c r="AX130" s="155"/>
      <c r="AY130" s="155"/>
      <c r="AZ130" s="155"/>
      <c r="BA130" s="155"/>
      <c r="BB130" s="155"/>
      <c r="BC130" s="155"/>
      <c r="BD130" s="164"/>
      <c r="BE130" s="161">
        <f>(AL130-AI130)/AI130*100</f>
        <v>-4.6740467404674044</v>
      </c>
      <c r="BF130" s="161">
        <f>(AO130-AL130)/AL130*100</f>
        <v>38.70967741935484</v>
      </c>
      <c r="BG130" s="164"/>
      <c r="BH130" s="154" t="str">
        <f>A130</f>
        <v>Rotterdam</v>
      </c>
    </row>
    <row r="131" spans="1:60" hidden="1" x14ac:dyDescent="0.25">
      <c r="A131" s="19" t="s">
        <v>24</v>
      </c>
      <c r="B131" s="19" t="s">
        <v>271</v>
      </c>
      <c r="C131" s="13">
        <v>1</v>
      </c>
      <c r="D131" s="13">
        <v>700</v>
      </c>
      <c r="E131" s="13">
        <f t="shared" si="84"/>
        <v>700</v>
      </c>
      <c r="F131" s="13">
        <v>0</v>
      </c>
      <c r="G131" s="13">
        <v>0</v>
      </c>
      <c r="H131" s="13">
        <f t="shared" si="85"/>
        <v>0</v>
      </c>
      <c r="I131" s="14">
        <v>0</v>
      </c>
      <c r="J131" s="14">
        <v>0</v>
      </c>
      <c r="K131" s="160">
        <f t="shared" si="86"/>
        <v>0</v>
      </c>
      <c r="L131" s="14">
        <v>0</v>
      </c>
      <c r="M131" s="14">
        <v>0</v>
      </c>
      <c r="N131" s="160">
        <f t="shared" si="87"/>
        <v>0</v>
      </c>
      <c r="O131" s="14"/>
      <c r="P131" s="14"/>
      <c r="Q131" s="160">
        <f t="shared" si="88"/>
        <v>0</v>
      </c>
      <c r="R131" s="14">
        <v>2</v>
      </c>
      <c r="S131" s="14">
        <v>525</v>
      </c>
      <c r="T131" s="160">
        <f t="shared" si="89"/>
        <v>262.5</v>
      </c>
      <c r="U131" s="14">
        <v>0</v>
      </c>
      <c r="V131" s="14">
        <v>0</v>
      </c>
      <c r="W131" s="160">
        <f t="shared" si="90"/>
        <v>0</v>
      </c>
      <c r="X131" s="14">
        <v>2</v>
      </c>
      <c r="Y131" s="14">
        <v>2670</v>
      </c>
      <c r="Z131" s="160">
        <f t="shared" si="91"/>
        <v>1335</v>
      </c>
      <c r="AA131" s="14">
        <v>0</v>
      </c>
      <c r="AB131" s="14">
        <v>0</v>
      </c>
      <c r="AC131" s="160">
        <f t="shared" si="92"/>
        <v>0</v>
      </c>
      <c r="AD131" s="14"/>
      <c r="AE131" s="14"/>
      <c r="AF131" s="160">
        <f t="shared" si="93"/>
        <v>0</v>
      </c>
      <c r="AG131" s="14">
        <v>1</v>
      </c>
      <c r="AH131" s="14">
        <v>1117</v>
      </c>
      <c r="AI131" s="160">
        <f t="shared" si="94"/>
        <v>1117</v>
      </c>
      <c r="AJ131" s="14"/>
      <c r="AK131" s="14"/>
      <c r="AL131" s="160">
        <f t="shared" si="95"/>
        <v>0</v>
      </c>
      <c r="AM131" s="14"/>
      <c r="AN131" s="14"/>
      <c r="AO131" s="160">
        <f t="shared" si="96"/>
        <v>0</v>
      </c>
      <c r="AP131" s="14"/>
      <c r="AQ131" s="14"/>
      <c r="AR131" s="160">
        <f t="shared" si="97"/>
        <v>0</v>
      </c>
      <c r="AS131" s="16">
        <f t="shared" si="98"/>
        <v>5</v>
      </c>
      <c r="AT131" s="16">
        <f t="shared" si="98"/>
        <v>4312</v>
      </c>
      <c r="AU131" s="16">
        <f t="shared" si="99"/>
        <v>862.4</v>
      </c>
      <c r="AV131" s="155"/>
      <c r="AW131" s="155"/>
      <c r="AX131" s="155"/>
      <c r="AY131" s="161"/>
      <c r="AZ131" s="155"/>
      <c r="BA131" s="161"/>
      <c r="BB131" s="155"/>
      <c r="BC131" s="155"/>
      <c r="BD131" s="164"/>
      <c r="BE131" s="155"/>
      <c r="BF131" s="155"/>
      <c r="BG131" s="164"/>
    </row>
    <row r="132" spans="1:60" hidden="1" x14ac:dyDescent="0.25">
      <c r="A132" s="19" t="s">
        <v>25</v>
      </c>
      <c r="B132" s="19" t="s">
        <v>271</v>
      </c>
      <c r="C132" s="13">
        <v>2</v>
      </c>
      <c r="D132" s="13">
        <v>120</v>
      </c>
      <c r="E132" s="13">
        <f t="shared" si="84"/>
        <v>60</v>
      </c>
      <c r="F132" s="13">
        <v>0</v>
      </c>
      <c r="G132" s="13">
        <v>0</v>
      </c>
      <c r="H132" s="13">
        <f t="shared" si="85"/>
        <v>0</v>
      </c>
      <c r="I132" s="14">
        <v>1</v>
      </c>
      <c r="J132" s="14">
        <v>50</v>
      </c>
      <c r="K132" s="160">
        <f t="shared" si="86"/>
        <v>50</v>
      </c>
      <c r="L132" s="14">
        <v>0</v>
      </c>
      <c r="M132" s="14">
        <v>0</v>
      </c>
      <c r="N132" s="160">
        <f t="shared" si="87"/>
        <v>0</v>
      </c>
      <c r="O132" s="14"/>
      <c r="P132" s="14"/>
      <c r="Q132" s="160">
        <f t="shared" si="88"/>
        <v>0</v>
      </c>
      <c r="R132" s="14">
        <v>0</v>
      </c>
      <c r="S132" s="14">
        <v>0</v>
      </c>
      <c r="T132" s="160">
        <f t="shared" si="89"/>
        <v>0</v>
      </c>
      <c r="U132" s="14">
        <v>0</v>
      </c>
      <c r="V132" s="14">
        <v>0</v>
      </c>
      <c r="W132" s="160">
        <f t="shared" si="90"/>
        <v>0</v>
      </c>
      <c r="X132" s="14">
        <v>0</v>
      </c>
      <c r="Y132" s="14">
        <v>0</v>
      </c>
      <c r="Z132" s="160">
        <f t="shared" si="91"/>
        <v>0</v>
      </c>
      <c r="AA132" s="14">
        <v>0</v>
      </c>
      <c r="AB132" s="14">
        <v>0</v>
      </c>
      <c r="AC132" s="160">
        <f t="shared" si="92"/>
        <v>0</v>
      </c>
      <c r="AD132" s="14"/>
      <c r="AE132" s="14"/>
      <c r="AF132" s="160">
        <f t="shared" si="93"/>
        <v>0</v>
      </c>
      <c r="AG132" s="14">
        <v>0</v>
      </c>
      <c r="AH132" s="14">
        <v>0</v>
      </c>
      <c r="AI132" s="160">
        <f t="shared" si="94"/>
        <v>0</v>
      </c>
      <c r="AJ132" s="14"/>
      <c r="AK132" s="14"/>
      <c r="AL132" s="160">
        <f t="shared" si="95"/>
        <v>0</v>
      </c>
      <c r="AM132" s="14"/>
      <c r="AN132" s="14"/>
      <c r="AO132" s="160">
        <f t="shared" si="96"/>
        <v>0</v>
      </c>
      <c r="AP132" s="14"/>
      <c r="AQ132" s="14"/>
      <c r="AR132" s="160">
        <f t="shared" si="97"/>
        <v>0</v>
      </c>
      <c r="AS132" s="16">
        <f t="shared" si="98"/>
        <v>1</v>
      </c>
      <c r="AT132" s="16">
        <f t="shared" si="98"/>
        <v>50</v>
      </c>
      <c r="AU132" s="16">
        <f t="shared" si="99"/>
        <v>50</v>
      </c>
      <c r="AV132" s="155"/>
      <c r="AW132" s="155"/>
      <c r="AX132" s="155"/>
      <c r="AY132" s="155"/>
      <c r="AZ132" s="155"/>
      <c r="BA132" s="155"/>
      <c r="BB132" s="155"/>
      <c r="BC132" s="155"/>
      <c r="BD132" s="164"/>
      <c r="BE132" s="155"/>
      <c r="BF132" s="155"/>
      <c r="BG132" s="164"/>
    </row>
    <row r="133" spans="1:60" x14ac:dyDescent="0.25">
      <c r="A133" s="19" t="s">
        <v>121</v>
      </c>
      <c r="B133" s="19" t="s">
        <v>271</v>
      </c>
      <c r="C133" s="13">
        <v>13</v>
      </c>
      <c r="D133" s="13">
        <v>14376</v>
      </c>
      <c r="E133" s="13">
        <f t="shared" si="84"/>
        <v>1105.8461538461538</v>
      </c>
      <c r="F133" s="13">
        <v>0</v>
      </c>
      <c r="G133" s="13">
        <v>0</v>
      </c>
      <c r="H133" s="13">
        <f t="shared" si="85"/>
        <v>0</v>
      </c>
      <c r="I133" s="14">
        <v>1</v>
      </c>
      <c r="J133" s="14">
        <v>750</v>
      </c>
      <c r="K133" s="160">
        <f t="shared" si="86"/>
        <v>750</v>
      </c>
      <c r="L133" s="14">
        <v>2</v>
      </c>
      <c r="M133" s="14">
        <v>1450</v>
      </c>
      <c r="N133" s="160">
        <f t="shared" si="87"/>
        <v>725</v>
      </c>
      <c r="O133" s="14">
        <v>1</v>
      </c>
      <c r="P133" s="14">
        <v>513</v>
      </c>
      <c r="Q133" s="160">
        <f t="shared" si="88"/>
        <v>513</v>
      </c>
      <c r="R133" s="14">
        <v>2</v>
      </c>
      <c r="S133" s="14">
        <v>1000</v>
      </c>
      <c r="T133" s="160">
        <f t="shared" si="89"/>
        <v>500</v>
      </c>
      <c r="U133" s="14">
        <v>2</v>
      </c>
      <c r="V133" s="14">
        <v>2620</v>
      </c>
      <c r="W133" s="160">
        <f t="shared" si="90"/>
        <v>1310</v>
      </c>
      <c r="X133" s="14">
        <v>1</v>
      </c>
      <c r="Y133" s="14">
        <v>1550</v>
      </c>
      <c r="Z133" s="160">
        <f t="shared" si="91"/>
        <v>1550</v>
      </c>
      <c r="AA133" s="14">
        <v>3</v>
      </c>
      <c r="AB133" s="14">
        <v>3730</v>
      </c>
      <c r="AC133" s="160">
        <f t="shared" si="92"/>
        <v>1243.3333333333333</v>
      </c>
      <c r="AD133" s="14">
        <v>1</v>
      </c>
      <c r="AE133" s="14">
        <v>1300</v>
      </c>
      <c r="AF133" s="160">
        <f t="shared" si="93"/>
        <v>1300</v>
      </c>
      <c r="AG133" s="14">
        <v>1</v>
      </c>
      <c r="AH133" s="14">
        <v>1350</v>
      </c>
      <c r="AI133" s="160">
        <f t="shared" si="94"/>
        <v>1350</v>
      </c>
      <c r="AJ133" s="14">
        <v>1</v>
      </c>
      <c r="AK133" s="14">
        <v>1650</v>
      </c>
      <c r="AL133" s="160">
        <f t="shared" si="95"/>
        <v>1650</v>
      </c>
      <c r="AM133" s="14">
        <v>1</v>
      </c>
      <c r="AN133" s="14">
        <v>1650</v>
      </c>
      <c r="AO133" s="160">
        <f t="shared" si="96"/>
        <v>1650</v>
      </c>
      <c r="AP133" s="14">
        <v>4</v>
      </c>
      <c r="AQ133" s="14">
        <v>5600</v>
      </c>
      <c r="AR133" s="160">
        <f t="shared" si="97"/>
        <v>1400</v>
      </c>
      <c r="AS133" s="16">
        <f t="shared" si="98"/>
        <v>20</v>
      </c>
      <c r="AT133" s="16">
        <f t="shared" si="98"/>
        <v>23163</v>
      </c>
      <c r="AU133" s="16">
        <f t="shared" si="99"/>
        <v>1158.1500000000001</v>
      </c>
      <c r="AV133" s="155"/>
      <c r="AW133" s="162">
        <f>(N133-K133)/K133*100</f>
        <v>-3.3333333333333335</v>
      </c>
      <c r="AX133" s="163">
        <f>(Q133-N133)/N133*100</f>
        <v>-29.241379310344829</v>
      </c>
      <c r="AY133" s="161">
        <f>(T133-Q133)/Q133*100</f>
        <v>-2.53411306042885</v>
      </c>
      <c r="AZ133" s="161">
        <f>(W133-T133)/T133*100</f>
        <v>162</v>
      </c>
      <c r="BA133" s="161">
        <f>(Z133-W133)/W133*100</f>
        <v>18.320610687022899</v>
      </c>
      <c r="BB133" s="161">
        <f>(AC133-Z133)/Z133*100</f>
        <v>-19.784946236559144</v>
      </c>
      <c r="BC133" s="161">
        <f>(AF133-AC133)/AC133*100</f>
        <v>4.5576407506702479</v>
      </c>
      <c r="BD133" s="164">
        <f>(AI133-AF133)/AF133*100</f>
        <v>3.8461538461538463</v>
      </c>
      <c r="BE133" s="161">
        <f>(AL133-AI133)/AI133*100</f>
        <v>22.222222222222221</v>
      </c>
      <c r="BF133" s="161"/>
      <c r="BG133" s="164">
        <f>(AR133-AO133)/AO133*100</f>
        <v>-15.151515151515152</v>
      </c>
      <c r="BH133" s="154" t="str">
        <f>A133</f>
        <v>St.Petersbur</v>
      </c>
    </row>
    <row r="134" spans="1:60" hidden="1" x14ac:dyDescent="0.25">
      <c r="A134" s="19" t="s">
        <v>122</v>
      </c>
      <c r="B134" s="19" t="s">
        <v>271</v>
      </c>
      <c r="C134" s="13">
        <v>2</v>
      </c>
      <c r="D134" s="13">
        <v>2695</v>
      </c>
      <c r="E134" s="13">
        <f t="shared" si="84"/>
        <v>1347.5</v>
      </c>
      <c r="F134" s="13">
        <v>0</v>
      </c>
      <c r="G134" s="13">
        <v>0</v>
      </c>
      <c r="H134" s="13">
        <f t="shared" si="85"/>
        <v>0</v>
      </c>
      <c r="I134" s="14">
        <v>0</v>
      </c>
      <c r="J134" s="14">
        <v>0</v>
      </c>
      <c r="K134" s="160">
        <f t="shared" si="86"/>
        <v>0</v>
      </c>
      <c r="L134" s="14">
        <v>0</v>
      </c>
      <c r="M134" s="14">
        <v>0</v>
      </c>
      <c r="N134" s="160">
        <f t="shared" si="87"/>
        <v>0</v>
      </c>
      <c r="O134" s="14"/>
      <c r="P134" s="14"/>
      <c r="Q134" s="160">
        <f t="shared" si="88"/>
        <v>0</v>
      </c>
      <c r="R134" s="14">
        <v>0</v>
      </c>
      <c r="S134" s="14">
        <v>0</v>
      </c>
      <c r="T134" s="160">
        <f t="shared" si="89"/>
        <v>0</v>
      </c>
      <c r="U134" s="14">
        <v>0</v>
      </c>
      <c r="V134" s="14">
        <v>0</v>
      </c>
      <c r="W134" s="160">
        <f t="shared" si="90"/>
        <v>0</v>
      </c>
      <c r="X134" s="14">
        <v>0</v>
      </c>
      <c r="Y134" s="14">
        <v>0</v>
      </c>
      <c r="Z134" s="160">
        <f t="shared" si="91"/>
        <v>0</v>
      </c>
      <c r="AA134" s="14">
        <v>0</v>
      </c>
      <c r="AB134" s="14">
        <v>0</v>
      </c>
      <c r="AC134" s="160">
        <f t="shared" si="92"/>
        <v>0</v>
      </c>
      <c r="AD134" s="14"/>
      <c r="AE134" s="14"/>
      <c r="AF134" s="160">
        <f t="shared" si="93"/>
        <v>0</v>
      </c>
      <c r="AG134" s="14">
        <v>0</v>
      </c>
      <c r="AH134" s="14">
        <v>0</v>
      </c>
      <c r="AI134" s="160">
        <f t="shared" si="94"/>
        <v>0</v>
      </c>
      <c r="AJ134" s="14"/>
      <c r="AK134" s="14"/>
      <c r="AL134" s="160">
        <f t="shared" si="95"/>
        <v>0</v>
      </c>
      <c r="AM134" s="14"/>
      <c r="AN134" s="14"/>
      <c r="AO134" s="160">
        <f t="shared" si="96"/>
        <v>0</v>
      </c>
      <c r="AP134" s="14"/>
      <c r="AQ134" s="14"/>
      <c r="AR134" s="160">
        <f t="shared" si="97"/>
        <v>0</v>
      </c>
      <c r="AS134" s="16">
        <f t="shared" si="98"/>
        <v>0</v>
      </c>
      <c r="AT134" s="16">
        <f t="shared" si="98"/>
        <v>0</v>
      </c>
      <c r="AU134" s="16">
        <f t="shared" si="99"/>
        <v>0</v>
      </c>
      <c r="AV134" s="155"/>
      <c r="AW134" s="155"/>
      <c r="AX134" s="155"/>
      <c r="AY134" s="155"/>
      <c r="AZ134" s="155"/>
      <c r="BA134" s="155"/>
      <c r="BB134" s="155"/>
      <c r="BC134" s="155"/>
      <c r="BD134" s="164"/>
      <c r="BE134" s="155"/>
      <c r="BF134" s="155"/>
      <c r="BG134" s="164"/>
    </row>
    <row r="135" spans="1:60" hidden="1" x14ac:dyDescent="0.25">
      <c r="A135" s="19" t="s">
        <v>99</v>
      </c>
      <c r="B135" s="19" t="s">
        <v>271</v>
      </c>
      <c r="C135" s="13">
        <v>4</v>
      </c>
      <c r="D135" s="13">
        <v>2600</v>
      </c>
      <c r="E135" s="13">
        <f t="shared" si="84"/>
        <v>650</v>
      </c>
      <c r="F135" s="13">
        <v>0</v>
      </c>
      <c r="G135" s="13">
        <v>0</v>
      </c>
      <c r="H135" s="13">
        <f t="shared" si="85"/>
        <v>0</v>
      </c>
      <c r="I135" s="14">
        <v>0</v>
      </c>
      <c r="J135" s="14">
        <v>0</v>
      </c>
      <c r="K135" s="160">
        <f t="shared" si="86"/>
        <v>0</v>
      </c>
      <c r="L135" s="14">
        <v>0</v>
      </c>
      <c r="M135" s="14">
        <v>0</v>
      </c>
      <c r="N135" s="160">
        <f t="shared" si="87"/>
        <v>0</v>
      </c>
      <c r="O135" s="14"/>
      <c r="P135" s="14"/>
      <c r="Q135" s="160">
        <f t="shared" si="88"/>
        <v>0</v>
      </c>
      <c r="R135" s="14">
        <v>0</v>
      </c>
      <c r="S135" s="14">
        <v>0</v>
      </c>
      <c r="T135" s="160">
        <f t="shared" si="89"/>
        <v>0</v>
      </c>
      <c r="U135" s="14">
        <v>0</v>
      </c>
      <c r="V135" s="14">
        <v>0</v>
      </c>
      <c r="W135" s="160">
        <f t="shared" si="90"/>
        <v>0</v>
      </c>
      <c r="X135" s="14">
        <v>0</v>
      </c>
      <c r="Y135" s="14">
        <v>0</v>
      </c>
      <c r="Z135" s="160">
        <f t="shared" si="91"/>
        <v>0</v>
      </c>
      <c r="AA135" s="14">
        <v>0</v>
      </c>
      <c r="AB135" s="14">
        <v>0</v>
      </c>
      <c r="AC135" s="160">
        <f t="shared" si="92"/>
        <v>0</v>
      </c>
      <c r="AD135" s="14"/>
      <c r="AE135" s="14"/>
      <c r="AF135" s="160">
        <f t="shared" si="93"/>
        <v>0</v>
      </c>
      <c r="AG135" s="14">
        <v>0</v>
      </c>
      <c r="AH135" s="14">
        <v>0</v>
      </c>
      <c r="AI135" s="160">
        <f t="shared" si="94"/>
        <v>0</v>
      </c>
      <c r="AJ135" s="14"/>
      <c r="AK135" s="14"/>
      <c r="AL135" s="160">
        <f t="shared" si="95"/>
        <v>0</v>
      </c>
      <c r="AM135" s="14"/>
      <c r="AN135" s="14"/>
      <c r="AO135" s="160">
        <f t="shared" si="96"/>
        <v>0</v>
      </c>
      <c r="AP135" s="14"/>
      <c r="AQ135" s="14"/>
      <c r="AR135" s="160">
        <f t="shared" si="97"/>
        <v>0</v>
      </c>
      <c r="AS135" s="16">
        <f t="shared" si="98"/>
        <v>0</v>
      </c>
      <c r="AT135" s="16">
        <f t="shared" si="98"/>
        <v>0</v>
      </c>
      <c r="AU135" s="16">
        <f t="shared" si="99"/>
        <v>0</v>
      </c>
      <c r="AV135" s="155"/>
      <c r="AW135" s="155"/>
      <c r="AX135" s="155"/>
      <c r="AY135" s="155"/>
      <c r="AZ135" s="155"/>
      <c r="BA135" s="155"/>
      <c r="BB135" s="155"/>
      <c r="BC135" s="155"/>
      <c r="BD135" s="164"/>
      <c r="BE135" s="155"/>
      <c r="BF135" s="155"/>
      <c r="BG135" s="164"/>
    </row>
    <row r="136" spans="1:60" hidden="1" x14ac:dyDescent="0.25">
      <c r="A136" s="156" t="s">
        <v>55</v>
      </c>
      <c r="B136" s="156" t="s">
        <v>271</v>
      </c>
      <c r="C136" s="13">
        <v>221</v>
      </c>
      <c r="D136" s="13">
        <v>136730</v>
      </c>
      <c r="E136" s="13">
        <f>IF(D136,D136/C136,0)</f>
        <v>618.68778280542983</v>
      </c>
      <c r="F136" s="13">
        <v>88</v>
      </c>
      <c r="G136" s="13">
        <v>47680</v>
      </c>
      <c r="H136" s="13">
        <f>IF(G136,G136/F136,0)</f>
        <v>541.81818181818187</v>
      </c>
      <c r="I136" s="14">
        <v>0</v>
      </c>
      <c r="J136" s="14">
        <v>0</v>
      </c>
      <c r="K136" s="160">
        <f>IF(J136,J136/I136,0)</f>
        <v>0</v>
      </c>
      <c r="L136" s="14">
        <v>40</v>
      </c>
      <c r="M136" s="14">
        <v>16210</v>
      </c>
      <c r="N136" s="160">
        <f>IF(M136,M136/L136,0)</f>
        <v>405.25</v>
      </c>
      <c r="O136" s="14">
        <v>11</v>
      </c>
      <c r="P136" s="14">
        <v>4620</v>
      </c>
      <c r="Q136" s="160">
        <f>IF(P136,P136/O136,0)</f>
        <v>420</v>
      </c>
      <c r="R136" s="14">
        <v>10</v>
      </c>
      <c r="S136" s="14">
        <v>4000</v>
      </c>
      <c r="T136" s="160">
        <f>IF(S136,S136/R136,0)</f>
        <v>400</v>
      </c>
      <c r="U136" s="14">
        <v>30</v>
      </c>
      <c r="V136" s="14">
        <v>11320</v>
      </c>
      <c r="W136" s="160">
        <f>IF(V136,V136/U136,0)</f>
        <v>377.33333333333331</v>
      </c>
      <c r="X136" s="14">
        <v>37</v>
      </c>
      <c r="Y136" s="14">
        <v>13875</v>
      </c>
      <c r="Z136" s="160">
        <f>IF(Y136,Y136/X136,0)</f>
        <v>375</v>
      </c>
      <c r="AA136" s="14">
        <v>33</v>
      </c>
      <c r="AB136" s="14">
        <v>12975</v>
      </c>
      <c r="AC136" s="160">
        <f>IF(AB136,AB136/AA136,0)</f>
        <v>393.18181818181819</v>
      </c>
      <c r="AD136" s="14">
        <v>34</v>
      </c>
      <c r="AE136" s="14">
        <v>16000</v>
      </c>
      <c r="AF136" s="160">
        <f>IF(AE136,AE136/AD136,0)</f>
        <v>470.58823529411762</v>
      </c>
      <c r="AG136" s="14">
        <v>60</v>
      </c>
      <c r="AH136" s="14">
        <v>20625</v>
      </c>
      <c r="AI136" s="160">
        <f>IF(AH136,AH136/AG136,0)</f>
        <v>343.75</v>
      </c>
      <c r="AJ136" s="14">
        <v>15</v>
      </c>
      <c r="AK136" s="14">
        <v>5625</v>
      </c>
      <c r="AL136" s="160">
        <f>IF(AK136,AK136/AJ136,0)</f>
        <v>375</v>
      </c>
      <c r="AM136" s="14">
        <v>32</v>
      </c>
      <c r="AN136" s="14">
        <v>14250</v>
      </c>
      <c r="AO136" s="160">
        <f>IF(AN136,AN136/AM136,0)</f>
        <v>445.3125</v>
      </c>
      <c r="AP136" s="14">
        <v>0</v>
      </c>
      <c r="AQ136" s="14">
        <v>0</v>
      </c>
      <c r="AR136" s="160">
        <f>IF(AQ136,AQ136/AP136,0)</f>
        <v>0</v>
      </c>
      <c r="AS136" s="16">
        <f>I136+L136+O136+R136+U136+X136+AA136+AD136+AG136+AJ136+AM136+AP136</f>
        <v>302</v>
      </c>
      <c r="AT136" s="16">
        <f>J136+M136+P136+S136+V136+Y136+AB136+AE136+AH136+AK136+AN136+AQ136</f>
        <v>119500</v>
      </c>
      <c r="AU136" s="16">
        <f>IF(AT136,AT136/AS136,0)</f>
        <v>395.6953642384106</v>
      </c>
      <c r="AV136" s="155"/>
      <c r="AW136" s="162"/>
      <c r="AX136" s="163">
        <f>(Q136-N136)/N136*100</f>
        <v>3.639728562615669</v>
      </c>
      <c r="AY136" s="161">
        <f>(T136-Q136)/Q136*100</f>
        <v>-4.7619047619047619</v>
      </c>
      <c r="AZ136" s="161">
        <f>(W136-T136)/T136*100</f>
        <v>-5.6666666666666714</v>
      </c>
      <c r="BA136" s="161">
        <f>(Z136-W136)/W136*100</f>
        <v>-0.61837455830388199</v>
      </c>
      <c r="BB136" s="161">
        <f>(AC136-Z136)/Z136*100</f>
        <v>4.8484848484848495</v>
      </c>
      <c r="BC136" s="161">
        <f>(AF136-AC136)/AC136*100</f>
        <v>19.687181230873847</v>
      </c>
      <c r="BD136" s="164">
        <f>(AI136-AF136)/AF136*100</f>
        <v>-26.953124999999993</v>
      </c>
      <c r="BE136" s="161">
        <f>(AL136-AI136)/AI136*100</f>
        <v>9.0909090909090917</v>
      </c>
      <c r="BF136" s="161">
        <f>(AO136-AL136)/AL136*100</f>
        <v>18.75</v>
      </c>
      <c r="BG136" s="164"/>
    </row>
    <row r="137" spans="1:60" hidden="1" x14ac:dyDescent="0.25">
      <c r="A137" s="156" t="s">
        <v>11</v>
      </c>
      <c r="B137" s="156" t="s">
        <v>271</v>
      </c>
      <c r="C137" s="13">
        <v>1</v>
      </c>
      <c r="D137" s="13">
        <v>735</v>
      </c>
      <c r="E137" s="13">
        <f t="shared" ref="E137:E141" si="119">IF(D137,D137/C137,0)</f>
        <v>735</v>
      </c>
      <c r="F137" s="13">
        <v>0</v>
      </c>
      <c r="G137" s="13">
        <v>0</v>
      </c>
      <c r="H137" s="13">
        <f t="shared" ref="H137:H141" si="120">IF(G137,G137/F137,0)</f>
        <v>0</v>
      </c>
      <c r="I137" s="14">
        <v>0</v>
      </c>
      <c r="J137" s="14">
        <v>0</v>
      </c>
      <c r="K137" s="160">
        <f>IF(J137,J137/I137,0)</f>
        <v>0</v>
      </c>
      <c r="L137" s="14">
        <v>0</v>
      </c>
      <c r="M137" s="14">
        <v>0</v>
      </c>
      <c r="N137" s="160">
        <f>IF(M137,M137/L137,0)</f>
        <v>0</v>
      </c>
      <c r="O137" s="14">
        <v>0</v>
      </c>
      <c r="P137" s="14">
        <v>0</v>
      </c>
      <c r="Q137" s="160">
        <f>IF(P137,P137/O137,0)</f>
        <v>0</v>
      </c>
      <c r="R137" s="14">
        <v>0</v>
      </c>
      <c r="S137" s="14">
        <v>0</v>
      </c>
      <c r="T137" s="160">
        <f>IF(S137,S137/R137,0)</f>
        <v>0</v>
      </c>
      <c r="U137" s="14">
        <v>0</v>
      </c>
      <c r="V137" s="14">
        <v>0</v>
      </c>
      <c r="W137" s="160">
        <f>IF(V137,V137/U137,0)</f>
        <v>0</v>
      </c>
      <c r="X137" s="14">
        <v>0</v>
      </c>
      <c r="Y137" s="14">
        <v>0</v>
      </c>
      <c r="Z137" s="160">
        <f>IF(Y137,Y137/X137,0)</f>
        <v>0</v>
      </c>
      <c r="AA137" s="14">
        <v>0</v>
      </c>
      <c r="AB137" s="14">
        <v>0</v>
      </c>
      <c r="AC137" s="160">
        <f>IF(AB137,AB137/AA137,0)</f>
        <v>0</v>
      </c>
      <c r="AD137" s="14">
        <v>0</v>
      </c>
      <c r="AE137" s="14">
        <v>0</v>
      </c>
      <c r="AF137" s="160">
        <f>IF(AE137,AE137/AD137,0)</f>
        <v>0</v>
      </c>
      <c r="AG137" s="14">
        <v>0</v>
      </c>
      <c r="AH137" s="14">
        <v>0</v>
      </c>
      <c r="AI137" s="160">
        <f>IF(AH137,AH137/AG137,0)</f>
        <v>0</v>
      </c>
      <c r="AJ137" s="14">
        <v>0</v>
      </c>
      <c r="AK137" s="14">
        <v>0</v>
      </c>
      <c r="AL137" s="160">
        <f>IF(AK137,AK137/AJ137,0)</f>
        <v>0</v>
      </c>
      <c r="AM137" s="14">
        <v>0</v>
      </c>
      <c r="AN137" s="14">
        <v>0</v>
      </c>
      <c r="AO137" s="160">
        <f>IF(AN137,AN137/AM137,0)</f>
        <v>0</v>
      </c>
      <c r="AP137" s="14">
        <v>0</v>
      </c>
      <c r="AQ137" s="14">
        <v>0</v>
      </c>
      <c r="AR137" s="160">
        <f>IF(AQ137,AQ137/AP137,0)</f>
        <v>0</v>
      </c>
      <c r="AS137" s="16">
        <f t="shared" ref="AS137:AT141" si="121">I137+L137+O137+R137+U137+X137+AA137+AD137+AG137+AJ137+AM137+AP137</f>
        <v>0</v>
      </c>
      <c r="AT137" s="16">
        <f t="shared" si="121"/>
        <v>0</v>
      </c>
      <c r="AU137" s="16">
        <f t="shared" ref="AU137:AU141" si="122">IF(AT137,AT137/AS137,0)</f>
        <v>0</v>
      </c>
      <c r="AV137" s="155"/>
      <c r="AW137" s="155"/>
      <c r="AX137" s="155"/>
      <c r="AY137" s="155"/>
      <c r="AZ137" s="155"/>
      <c r="BA137" s="155"/>
      <c r="BB137" s="155"/>
      <c r="BC137" s="155"/>
      <c r="BD137" s="164"/>
      <c r="BE137" s="155"/>
      <c r="BF137" s="155"/>
      <c r="BG137" s="164"/>
    </row>
    <row r="138" spans="1:60" hidden="1" x14ac:dyDescent="0.25">
      <c r="A138" s="156" t="s">
        <v>75</v>
      </c>
      <c r="B138" s="156" t="s">
        <v>271</v>
      </c>
      <c r="C138" s="13">
        <v>16</v>
      </c>
      <c r="D138" s="13">
        <v>7760</v>
      </c>
      <c r="E138" s="13">
        <f t="shared" si="119"/>
        <v>485</v>
      </c>
      <c r="F138" s="13">
        <v>1</v>
      </c>
      <c r="G138" s="13">
        <v>400</v>
      </c>
      <c r="H138" s="13">
        <f t="shared" si="120"/>
        <v>400</v>
      </c>
      <c r="I138" s="14">
        <v>0</v>
      </c>
      <c r="J138" s="14">
        <v>0</v>
      </c>
      <c r="K138" s="160">
        <f t="shared" ref="K138:K141" si="123">IF(J138,J138/I138,0)</f>
        <v>0</v>
      </c>
      <c r="L138" s="14">
        <v>1</v>
      </c>
      <c r="M138" s="14">
        <v>375</v>
      </c>
      <c r="N138" s="160">
        <f t="shared" ref="N138:N141" si="124">IF(M138,M138/L138,0)</f>
        <v>375</v>
      </c>
      <c r="O138" s="14">
        <v>0</v>
      </c>
      <c r="P138" s="14">
        <v>0</v>
      </c>
      <c r="Q138" s="160">
        <f t="shared" ref="Q138:Q141" si="125">IF(P138,P138/O138,0)</f>
        <v>0</v>
      </c>
      <c r="R138" s="14">
        <v>0</v>
      </c>
      <c r="S138" s="14">
        <v>0</v>
      </c>
      <c r="T138" s="160">
        <f t="shared" ref="T138:T141" si="126">IF(S138,S138/R138,0)</f>
        <v>0</v>
      </c>
      <c r="U138" s="14">
        <v>0</v>
      </c>
      <c r="V138" s="14">
        <v>0</v>
      </c>
      <c r="W138" s="160">
        <f t="shared" ref="W138:W141" si="127">IF(V138,V138/U138,0)</f>
        <v>0</v>
      </c>
      <c r="X138" s="14">
        <v>0</v>
      </c>
      <c r="Y138" s="14">
        <v>0</v>
      </c>
      <c r="Z138" s="160">
        <f t="shared" ref="Z138:Z141" si="128">IF(Y138,Y138/X138,0)</f>
        <v>0</v>
      </c>
      <c r="AA138" s="14">
        <v>0</v>
      </c>
      <c r="AB138" s="14">
        <v>0</v>
      </c>
      <c r="AC138" s="160">
        <f t="shared" ref="AC138:AC141" si="129">IF(AB138,AB138/AA138,0)</f>
        <v>0</v>
      </c>
      <c r="AD138" s="14">
        <v>0</v>
      </c>
      <c r="AE138" s="14">
        <v>0</v>
      </c>
      <c r="AF138" s="160">
        <f t="shared" ref="AF138:AF141" si="130">IF(AE138,AE138/AD138,0)</f>
        <v>0</v>
      </c>
      <c r="AG138" s="14">
        <v>0</v>
      </c>
      <c r="AH138" s="14">
        <v>0</v>
      </c>
      <c r="AI138" s="160">
        <f t="shared" ref="AI138:AI141" si="131">IF(AH138,AH138/AG138,0)</f>
        <v>0</v>
      </c>
      <c r="AJ138" s="14">
        <v>0</v>
      </c>
      <c r="AK138" s="14">
        <v>0</v>
      </c>
      <c r="AL138" s="160">
        <f t="shared" ref="AL138:AL141" si="132">IF(AK138,AK138/AJ138,0)</f>
        <v>0</v>
      </c>
      <c r="AM138" s="14">
        <v>0</v>
      </c>
      <c r="AN138" s="14">
        <v>0</v>
      </c>
      <c r="AO138" s="160">
        <f t="shared" ref="AO138:AO141" si="133">IF(AN138,AN138/AM138,0)</f>
        <v>0</v>
      </c>
      <c r="AP138" s="14">
        <v>0</v>
      </c>
      <c r="AQ138" s="14">
        <v>0</v>
      </c>
      <c r="AR138" s="160">
        <f t="shared" ref="AR138:AR141" si="134">IF(AQ138,AQ138/AP138,0)</f>
        <v>0</v>
      </c>
      <c r="AS138" s="16">
        <f t="shared" si="121"/>
        <v>1</v>
      </c>
      <c r="AT138" s="16">
        <f t="shared" si="121"/>
        <v>375</v>
      </c>
      <c r="AU138" s="16">
        <f t="shared" si="122"/>
        <v>375</v>
      </c>
      <c r="AV138" s="155"/>
      <c r="AW138" s="162"/>
      <c r="AX138" s="155"/>
      <c r="AY138" s="155"/>
      <c r="AZ138" s="155"/>
      <c r="BA138" s="155"/>
      <c r="BB138" s="155"/>
      <c r="BC138" s="155"/>
      <c r="BD138" s="164"/>
      <c r="BE138" s="155"/>
      <c r="BF138" s="155"/>
      <c r="BG138" s="164"/>
    </row>
    <row r="139" spans="1:60" hidden="1" x14ac:dyDescent="0.25">
      <c r="A139" s="156" t="s">
        <v>73</v>
      </c>
      <c r="B139" s="156" t="s">
        <v>271</v>
      </c>
      <c r="C139" s="13">
        <v>2</v>
      </c>
      <c r="D139" s="13">
        <v>2416</v>
      </c>
      <c r="E139" s="13">
        <f t="shared" si="119"/>
        <v>1208</v>
      </c>
      <c r="F139" s="13">
        <v>0</v>
      </c>
      <c r="G139" s="13">
        <v>0</v>
      </c>
      <c r="H139" s="13">
        <f t="shared" si="120"/>
        <v>0</v>
      </c>
      <c r="I139" s="14">
        <v>0</v>
      </c>
      <c r="J139" s="14">
        <v>0</v>
      </c>
      <c r="K139" s="160">
        <f t="shared" si="123"/>
        <v>0</v>
      </c>
      <c r="L139" s="14">
        <v>0</v>
      </c>
      <c r="M139" s="14">
        <v>0</v>
      </c>
      <c r="N139" s="160">
        <f t="shared" si="124"/>
        <v>0</v>
      </c>
      <c r="O139" s="14">
        <v>0</v>
      </c>
      <c r="P139" s="14">
        <v>0</v>
      </c>
      <c r="Q139" s="160">
        <f t="shared" si="125"/>
        <v>0</v>
      </c>
      <c r="R139" s="14">
        <v>1</v>
      </c>
      <c r="S139" s="14">
        <v>500</v>
      </c>
      <c r="T139" s="160">
        <f t="shared" si="126"/>
        <v>500</v>
      </c>
      <c r="U139" s="14">
        <v>0</v>
      </c>
      <c r="V139" s="14">
        <v>0</v>
      </c>
      <c r="W139" s="160">
        <f t="shared" si="127"/>
        <v>0</v>
      </c>
      <c r="X139" s="14">
        <v>1</v>
      </c>
      <c r="Y139" s="14">
        <v>1225</v>
      </c>
      <c r="Z139" s="160">
        <f t="shared" si="128"/>
        <v>1225</v>
      </c>
      <c r="AA139" s="14">
        <v>1</v>
      </c>
      <c r="AB139" s="14">
        <v>1050</v>
      </c>
      <c r="AC139" s="160">
        <f t="shared" si="129"/>
        <v>1050</v>
      </c>
      <c r="AD139" s="14">
        <v>0</v>
      </c>
      <c r="AE139" s="14">
        <v>0</v>
      </c>
      <c r="AF139" s="160">
        <f t="shared" si="130"/>
        <v>0</v>
      </c>
      <c r="AG139" s="14">
        <v>0</v>
      </c>
      <c r="AH139" s="14">
        <v>0</v>
      </c>
      <c r="AI139" s="160">
        <f t="shared" si="131"/>
        <v>0</v>
      </c>
      <c r="AJ139" s="14">
        <v>2</v>
      </c>
      <c r="AK139" s="14">
        <v>2626</v>
      </c>
      <c r="AL139" s="160">
        <f t="shared" si="132"/>
        <v>1313</v>
      </c>
      <c r="AM139" s="14">
        <v>0</v>
      </c>
      <c r="AN139" s="14">
        <v>0</v>
      </c>
      <c r="AO139" s="160">
        <f t="shared" si="133"/>
        <v>0</v>
      </c>
      <c r="AP139" s="14">
        <v>0</v>
      </c>
      <c r="AQ139" s="14">
        <v>0</v>
      </c>
      <c r="AR139" s="160">
        <f t="shared" si="134"/>
        <v>0</v>
      </c>
      <c r="AS139" s="16">
        <f t="shared" si="121"/>
        <v>5</v>
      </c>
      <c r="AT139" s="16">
        <f t="shared" si="121"/>
        <v>5401</v>
      </c>
      <c r="AU139" s="16">
        <f t="shared" si="122"/>
        <v>1080.2</v>
      </c>
      <c r="AV139" s="155"/>
      <c r="AW139" s="155"/>
      <c r="AX139" s="155"/>
      <c r="AY139" s="161"/>
      <c r="AZ139" s="161"/>
      <c r="BA139" s="161"/>
      <c r="BB139" s="161">
        <f>(AC139-Z139)/Z139*100</f>
        <v>-14.285714285714285</v>
      </c>
      <c r="BC139" s="161"/>
      <c r="BD139" s="164"/>
      <c r="BE139" s="161"/>
      <c r="BF139" s="161"/>
      <c r="BG139" s="164"/>
    </row>
    <row r="140" spans="1:60" hidden="1" x14ac:dyDescent="0.25">
      <c r="A140" s="156" t="s">
        <v>18</v>
      </c>
      <c r="B140" s="156" t="s">
        <v>271</v>
      </c>
      <c r="C140" s="13">
        <v>0</v>
      </c>
      <c r="D140" s="13">
        <v>0</v>
      </c>
      <c r="E140" s="13">
        <f t="shared" si="119"/>
        <v>0</v>
      </c>
      <c r="F140" s="13">
        <v>0</v>
      </c>
      <c r="G140" s="13">
        <v>0</v>
      </c>
      <c r="H140" s="13">
        <f t="shared" si="120"/>
        <v>0</v>
      </c>
      <c r="I140" s="14">
        <v>0</v>
      </c>
      <c r="J140" s="14">
        <v>0</v>
      </c>
      <c r="K140" s="160">
        <f t="shared" si="123"/>
        <v>0</v>
      </c>
      <c r="L140" s="14">
        <v>0</v>
      </c>
      <c r="M140" s="14">
        <v>0</v>
      </c>
      <c r="N140" s="160">
        <f t="shared" si="124"/>
        <v>0</v>
      </c>
      <c r="O140" s="14">
        <v>0</v>
      </c>
      <c r="P140" s="14">
        <v>0</v>
      </c>
      <c r="Q140" s="160">
        <f t="shared" si="125"/>
        <v>0</v>
      </c>
      <c r="R140" s="14">
        <v>0</v>
      </c>
      <c r="S140" s="14">
        <v>0</v>
      </c>
      <c r="T140" s="160">
        <f t="shared" si="126"/>
        <v>0</v>
      </c>
      <c r="U140" s="14">
        <v>0</v>
      </c>
      <c r="V140" s="14">
        <v>0</v>
      </c>
      <c r="W140" s="160">
        <f t="shared" si="127"/>
        <v>0</v>
      </c>
      <c r="X140" s="14">
        <v>0</v>
      </c>
      <c r="Y140" s="14">
        <v>0</v>
      </c>
      <c r="Z140" s="160">
        <f t="shared" si="128"/>
        <v>0</v>
      </c>
      <c r="AA140" s="14">
        <v>0</v>
      </c>
      <c r="AB140" s="14">
        <v>0</v>
      </c>
      <c r="AC140" s="160">
        <f t="shared" si="129"/>
        <v>0</v>
      </c>
      <c r="AD140" s="14">
        <v>0</v>
      </c>
      <c r="AE140" s="14">
        <v>0</v>
      </c>
      <c r="AF140" s="160">
        <f t="shared" si="130"/>
        <v>0</v>
      </c>
      <c r="AG140" s="14">
        <v>0</v>
      </c>
      <c r="AH140" s="14">
        <v>0</v>
      </c>
      <c r="AI140" s="160">
        <f t="shared" si="131"/>
        <v>0</v>
      </c>
      <c r="AJ140" s="14">
        <v>0</v>
      </c>
      <c r="AK140" s="14">
        <v>0</v>
      </c>
      <c r="AL140" s="160">
        <f t="shared" si="132"/>
        <v>0</v>
      </c>
      <c r="AM140" s="14">
        <v>0</v>
      </c>
      <c r="AN140" s="14">
        <v>0</v>
      </c>
      <c r="AO140" s="160">
        <f t="shared" si="133"/>
        <v>0</v>
      </c>
      <c r="AP140" s="14">
        <v>0</v>
      </c>
      <c r="AQ140" s="14">
        <v>0</v>
      </c>
      <c r="AR140" s="160">
        <f t="shared" si="134"/>
        <v>0</v>
      </c>
      <c r="AS140" s="16">
        <f t="shared" si="121"/>
        <v>0</v>
      </c>
      <c r="AT140" s="16">
        <f t="shared" si="121"/>
        <v>0</v>
      </c>
      <c r="AU140" s="16">
        <f t="shared" si="122"/>
        <v>0</v>
      </c>
      <c r="AV140" s="155"/>
      <c r="AW140" s="155"/>
      <c r="AX140" s="155"/>
      <c r="AY140" s="155"/>
      <c r="AZ140" s="155"/>
      <c r="BA140" s="155"/>
      <c r="BB140" s="155"/>
      <c r="BC140" s="155"/>
      <c r="BD140" s="164"/>
      <c r="BE140" s="155"/>
      <c r="BF140" s="155"/>
      <c r="BG140" s="155"/>
    </row>
    <row r="141" spans="1:60" hidden="1" x14ac:dyDescent="0.25">
      <c r="A141" s="156" t="s">
        <v>101</v>
      </c>
      <c r="B141" s="156" t="s">
        <v>271</v>
      </c>
      <c r="C141" s="13">
        <v>0</v>
      </c>
      <c r="D141" s="13">
        <v>0</v>
      </c>
      <c r="E141" s="13">
        <f t="shared" si="119"/>
        <v>0</v>
      </c>
      <c r="F141" s="13">
        <v>0</v>
      </c>
      <c r="G141" s="13">
        <v>0</v>
      </c>
      <c r="H141" s="13">
        <f t="shared" si="120"/>
        <v>0</v>
      </c>
      <c r="I141" s="14">
        <v>0</v>
      </c>
      <c r="J141" s="14">
        <v>0</v>
      </c>
      <c r="K141" s="160">
        <f t="shared" si="123"/>
        <v>0</v>
      </c>
      <c r="L141" s="14">
        <v>0</v>
      </c>
      <c r="M141" s="14">
        <v>0</v>
      </c>
      <c r="N141" s="160">
        <f t="shared" si="124"/>
        <v>0</v>
      </c>
      <c r="O141" s="14">
        <v>0</v>
      </c>
      <c r="P141" s="14">
        <v>0</v>
      </c>
      <c r="Q141" s="160">
        <f t="shared" si="125"/>
        <v>0</v>
      </c>
      <c r="R141" s="14">
        <v>0</v>
      </c>
      <c r="S141" s="14">
        <v>0</v>
      </c>
      <c r="T141" s="160">
        <f t="shared" si="126"/>
        <v>0</v>
      </c>
      <c r="U141" s="14">
        <v>0</v>
      </c>
      <c r="V141" s="14">
        <v>0</v>
      </c>
      <c r="W141" s="160">
        <f t="shared" si="127"/>
        <v>0</v>
      </c>
      <c r="X141" s="14">
        <v>0</v>
      </c>
      <c r="Y141" s="14">
        <v>0</v>
      </c>
      <c r="Z141" s="160">
        <f t="shared" si="128"/>
        <v>0</v>
      </c>
      <c r="AA141" s="14">
        <v>0</v>
      </c>
      <c r="AB141" s="14">
        <v>0</v>
      </c>
      <c r="AC141" s="160">
        <f t="shared" si="129"/>
        <v>0</v>
      </c>
      <c r="AD141" s="14">
        <v>0</v>
      </c>
      <c r="AE141" s="14">
        <v>0</v>
      </c>
      <c r="AF141" s="160">
        <f t="shared" si="130"/>
        <v>0</v>
      </c>
      <c r="AG141" s="14">
        <v>0</v>
      </c>
      <c r="AH141" s="14">
        <v>0</v>
      </c>
      <c r="AI141" s="160">
        <f t="shared" si="131"/>
        <v>0</v>
      </c>
      <c r="AJ141" s="14">
        <v>0</v>
      </c>
      <c r="AK141" s="14">
        <v>0</v>
      </c>
      <c r="AL141" s="160">
        <f t="shared" si="132"/>
        <v>0</v>
      </c>
      <c r="AM141" s="14">
        <v>0</v>
      </c>
      <c r="AN141" s="14">
        <v>0</v>
      </c>
      <c r="AO141" s="160">
        <f t="shared" si="133"/>
        <v>0</v>
      </c>
      <c r="AP141" s="14">
        <v>0</v>
      </c>
      <c r="AQ141" s="14">
        <v>0</v>
      </c>
      <c r="AR141" s="160">
        <f t="shared" si="134"/>
        <v>0</v>
      </c>
      <c r="AS141" s="16">
        <f t="shared" si="121"/>
        <v>0</v>
      </c>
      <c r="AT141" s="16">
        <f t="shared" si="121"/>
        <v>0</v>
      </c>
      <c r="AU141" s="16">
        <f t="shared" si="122"/>
        <v>0</v>
      </c>
      <c r="AV141" s="155"/>
      <c r="AW141" s="155"/>
      <c r="AX141" s="155"/>
      <c r="AY141" s="155"/>
      <c r="AZ141" s="155"/>
      <c r="BA141" s="155"/>
      <c r="BB141" s="155"/>
      <c r="BC141" s="155"/>
      <c r="BD141" s="155"/>
      <c r="BE141" s="155"/>
      <c r="BF141" s="155"/>
      <c r="BG141" s="155"/>
    </row>
    <row r="142" spans="1:60" hidden="1" x14ac:dyDescent="0.25">
      <c r="AS142" s="151">
        <f>SUM(AS6:AS141)</f>
        <v>1656</v>
      </c>
      <c r="AT142" s="153">
        <f>SUM(AT6:AT141)</f>
        <v>1256269</v>
      </c>
      <c r="AU142" s="153">
        <f>SUM(AU6:AU141)</f>
        <v>81700.405600818558</v>
      </c>
    </row>
  </sheetData>
  <autoFilter ref="A5:BG142">
    <filterColumn colId="58">
      <customFilters>
        <customFilter operator="notEqual" val=" "/>
      </customFilters>
    </filterColumn>
  </autoFilter>
  <mergeCells count="16">
    <mergeCell ref="O4:Q4"/>
    <mergeCell ref="A4:A5"/>
    <mergeCell ref="C4:E4"/>
    <mergeCell ref="F4:H4"/>
    <mergeCell ref="I4:K4"/>
    <mergeCell ref="L4:N4"/>
    <mergeCell ref="AJ4:AL4"/>
    <mergeCell ref="AM4:AO4"/>
    <mergeCell ref="AP4:AR4"/>
    <mergeCell ref="AS4:AU4"/>
    <mergeCell ref="R4:T4"/>
    <mergeCell ref="U4:W4"/>
    <mergeCell ref="X4:Z4"/>
    <mergeCell ref="AA4:AC4"/>
    <mergeCell ref="AD4:AF4"/>
    <mergeCell ref="AG4:AI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topLeftCell="CI1" workbookViewId="0">
      <selection activeCell="CZ2" sqref="CZ2"/>
    </sheetView>
  </sheetViews>
  <sheetFormatPr defaultRowHeight="15" x14ac:dyDescent="0.25"/>
  <cols>
    <col min="1" max="1" width="27.140625" customWidth="1"/>
    <col min="2" max="2" width="17.7109375" customWidth="1"/>
    <col min="3" max="3" width="10" bestFit="1" customWidth="1"/>
    <col min="4" max="4" width="17.42578125" customWidth="1"/>
    <col min="5" max="5" width="15.140625" customWidth="1"/>
    <col min="6" max="6" width="17" customWidth="1"/>
    <col min="7" max="8" width="13.42578125" customWidth="1"/>
    <col min="9" max="9" width="10.42578125" customWidth="1"/>
    <col min="10" max="10" width="10.85546875" hidden="1" customWidth="1"/>
    <col min="11" max="13" width="9.42578125" customWidth="1"/>
    <col min="14" max="14" width="10.42578125" style="63" bestFit="1" customWidth="1"/>
    <col min="15" max="17" width="10.42578125" bestFit="1" customWidth="1"/>
    <col min="18" max="18" width="7.5703125" hidden="1" customWidth="1"/>
    <col min="19" max="19" width="12.7109375" hidden="1" customWidth="1"/>
    <col min="20" max="20" width="8.28515625" bestFit="1" customWidth="1"/>
    <col min="21" max="21" width="8.7109375" bestFit="1" customWidth="1"/>
    <col min="22" max="22" width="12" bestFit="1" customWidth="1"/>
    <col min="23" max="23" width="10.42578125" style="64" bestFit="1" customWidth="1"/>
    <col min="24" max="26" width="10.42578125" bestFit="1" customWidth="1"/>
    <col min="27" max="27" width="7.5703125" hidden="1" customWidth="1"/>
    <col min="28" max="28" width="7.28515625" hidden="1" customWidth="1"/>
    <col min="29" max="29" width="8.28515625" bestFit="1" customWidth="1"/>
    <col min="30" max="30" width="8.7109375" bestFit="1" customWidth="1"/>
    <col min="31" max="31" width="9.140625" customWidth="1"/>
    <col min="32" max="32" width="9.140625" hidden="1" customWidth="1"/>
    <col min="33" max="35" width="14.85546875" bestFit="1" customWidth="1"/>
    <col min="36" max="36" width="7.5703125" hidden="1" customWidth="1"/>
    <col min="37" max="37" width="7.28515625" hidden="1" customWidth="1"/>
    <col min="38" max="38" width="10.5703125" bestFit="1" customWidth="1"/>
    <col min="41" max="41" width="10.5703125" customWidth="1"/>
    <col min="42" max="42" width="10" customWidth="1"/>
    <col min="43" max="43" width="9.85546875" customWidth="1"/>
    <col min="44" max="44" width="10.85546875" customWidth="1"/>
    <col min="45" max="45" width="0" hidden="1" customWidth="1"/>
    <col min="49" max="49" width="11.42578125" customWidth="1"/>
    <col min="50" max="50" width="10.85546875" style="65" customWidth="1"/>
    <col min="51" max="51" width="11.7109375" customWidth="1"/>
    <col min="52" max="52" width="12.5703125" customWidth="1"/>
    <col min="56" max="56" width="10.42578125" bestFit="1" customWidth="1"/>
    <col min="57" max="57" width="10.28515625" customWidth="1"/>
    <col min="58" max="58" width="10.85546875" customWidth="1"/>
    <col min="59" max="59" width="14.85546875" bestFit="1" customWidth="1"/>
    <col min="60" max="60" width="14.85546875" customWidth="1"/>
    <col min="64" max="65" width="14.85546875" bestFit="1" customWidth="1"/>
    <col min="66" max="66" width="11.5703125" bestFit="1" customWidth="1"/>
    <col min="67" max="67" width="12" bestFit="1" customWidth="1"/>
    <col min="68" max="68" width="12" customWidth="1"/>
    <col min="70" max="71" width="10.42578125" bestFit="1" customWidth="1"/>
    <col min="72" max="72" width="10.28515625" customWidth="1"/>
    <col min="73" max="73" width="10.140625" customWidth="1"/>
    <col min="77" max="81" width="10.42578125" bestFit="1" customWidth="1"/>
    <col min="85" max="87" width="10.140625" bestFit="1" customWidth="1"/>
    <col min="91" max="91" width="10.7109375" customWidth="1"/>
    <col min="92" max="92" width="10.28515625" customWidth="1"/>
    <col min="93" max="93" width="10.85546875" customWidth="1"/>
    <col min="94" max="94" width="10" customWidth="1"/>
    <col min="98" max="98" width="12.5703125" customWidth="1"/>
    <col min="99" max="99" width="10.85546875" customWidth="1"/>
    <col min="100" max="100" width="10.42578125" customWidth="1"/>
    <col min="101" max="101" width="10.140625" customWidth="1"/>
  </cols>
  <sheetData>
    <row r="1" spans="1:104" ht="51" customHeight="1" x14ac:dyDescent="0.25">
      <c r="A1" s="24"/>
      <c r="B1" s="25"/>
      <c r="C1" s="25"/>
      <c r="D1" s="26">
        <v>42419</v>
      </c>
      <c r="E1" s="26">
        <v>42426</v>
      </c>
      <c r="F1" s="27">
        <v>42433</v>
      </c>
      <c r="G1" s="28">
        <v>42440</v>
      </c>
      <c r="H1" s="28">
        <v>42447</v>
      </c>
      <c r="I1" s="28">
        <v>42454</v>
      </c>
      <c r="J1" s="29" t="s">
        <v>123</v>
      </c>
      <c r="K1" s="28" t="s">
        <v>124</v>
      </c>
      <c r="L1" s="29" t="s">
        <v>125</v>
      </c>
      <c r="M1" s="28"/>
      <c r="N1" s="30">
        <v>42461</v>
      </c>
      <c r="O1" s="31">
        <v>42468</v>
      </c>
      <c r="P1" s="32">
        <v>42475</v>
      </c>
      <c r="Q1" s="32">
        <v>42482</v>
      </c>
      <c r="R1" s="29" t="s">
        <v>123</v>
      </c>
      <c r="S1" s="28" t="s">
        <v>124</v>
      </c>
      <c r="T1" s="29" t="s">
        <v>126</v>
      </c>
      <c r="U1" s="29" t="s">
        <v>127</v>
      </c>
      <c r="V1" s="29" t="s">
        <v>128</v>
      </c>
      <c r="W1" s="33">
        <v>42496</v>
      </c>
      <c r="X1" s="34">
        <v>42503</v>
      </c>
      <c r="Y1" s="34">
        <v>42510</v>
      </c>
      <c r="Z1" s="34">
        <v>42517</v>
      </c>
      <c r="AA1" s="29" t="s">
        <v>123</v>
      </c>
      <c r="AB1" s="28" t="s">
        <v>124</v>
      </c>
      <c r="AC1" s="29" t="s">
        <v>129</v>
      </c>
      <c r="AD1" s="29" t="s">
        <v>130</v>
      </c>
      <c r="AE1" s="29" t="s">
        <v>128</v>
      </c>
      <c r="AF1" s="29"/>
      <c r="AG1" s="35">
        <v>42529</v>
      </c>
      <c r="AH1" s="35">
        <v>42538</v>
      </c>
      <c r="AI1" s="35">
        <v>42545</v>
      </c>
      <c r="AJ1" s="29" t="s">
        <v>123</v>
      </c>
      <c r="AK1" s="28" t="s">
        <v>124</v>
      </c>
      <c r="AL1" s="29" t="s">
        <v>131</v>
      </c>
      <c r="AM1" s="29" t="s">
        <v>130</v>
      </c>
      <c r="AN1" s="29" t="s">
        <v>128</v>
      </c>
      <c r="AO1" s="36" t="s">
        <v>132</v>
      </c>
      <c r="AP1" s="36" t="s">
        <v>133</v>
      </c>
      <c r="AQ1" s="36" t="s">
        <v>134</v>
      </c>
      <c r="AR1" s="36" t="s">
        <v>135</v>
      </c>
      <c r="AS1" s="28" t="s">
        <v>124</v>
      </c>
      <c r="AT1" s="29" t="s">
        <v>136</v>
      </c>
      <c r="AU1" s="29" t="s">
        <v>130</v>
      </c>
      <c r="AV1" s="29" t="s">
        <v>128</v>
      </c>
      <c r="AW1" s="28">
        <v>42587</v>
      </c>
      <c r="AX1" s="37">
        <v>42594</v>
      </c>
      <c r="AY1" s="38">
        <v>42601</v>
      </c>
      <c r="AZ1" s="38">
        <v>42608</v>
      </c>
      <c r="BA1" s="29" t="s">
        <v>137</v>
      </c>
      <c r="BB1" s="29" t="s">
        <v>130</v>
      </c>
      <c r="BC1" s="29" t="s">
        <v>128</v>
      </c>
      <c r="BD1" s="28">
        <v>42615</v>
      </c>
      <c r="BE1" s="39" t="s">
        <v>138</v>
      </c>
      <c r="BF1" s="39" t="s">
        <v>139</v>
      </c>
      <c r="BG1" s="39" t="s">
        <v>140</v>
      </c>
      <c r="BH1" s="39" t="s">
        <v>212</v>
      </c>
      <c r="BI1" s="113" t="s">
        <v>141</v>
      </c>
      <c r="BJ1" s="113" t="s">
        <v>221</v>
      </c>
      <c r="BK1" s="113" t="s">
        <v>128</v>
      </c>
      <c r="BL1" s="39" t="s">
        <v>214</v>
      </c>
      <c r="BM1" s="39" t="s">
        <v>215</v>
      </c>
      <c r="BN1" s="39" t="s">
        <v>213</v>
      </c>
      <c r="BO1" s="113" t="s">
        <v>141</v>
      </c>
      <c r="BP1" s="113" t="s">
        <v>221</v>
      </c>
      <c r="BQ1" s="113" t="s">
        <v>128</v>
      </c>
      <c r="BR1" s="120">
        <v>42678</v>
      </c>
      <c r="BS1" s="120">
        <v>42685</v>
      </c>
      <c r="BT1" s="120">
        <v>42685</v>
      </c>
      <c r="BU1" s="120">
        <v>42692</v>
      </c>
      <c r="BV1" s="113" t="s">
        <v>224</v>
      </c>
      <c r="BW1" s="113" t="s">
        <v>221</v>
      </c>
      <c r="BX1" s="113" t="s">
        <v>128</v>
      </c>
      <c r="BY1" s="120">
        <v>42706</v>
      </c>
      <c r="BZ1" s="120">
        <v>42713</v>
      </c>
      <c r="CA1" s="120">
        <v>42720</v>
      </c>
      <c r="CB1" s="120">
        <v>42727</v>
      </c>
      <c r="CC1" s="120">
        <v>42734</v>
      </c>
      <c r="CD1" s="145" t="s">
        <v>225</v>
      </c>
      <c r="CE1" s="113" t="s">
        <v>221</v>
      </c>
      <c r="CF1" s="113" t="s">
        <v>128</v>
      </c>
      <c r="CG1" s="121" t="s">
        <v>251</v>
      </c>
      <c r="CH1" s="121" t="s">
        <v>249</v>
      </c>
      <c r="CI1" s="121" t="s">
        <v>250</v>
      </c>
      <c r="CJ1" s="113" t="s">
        <v>248</v>
      </c>
      <c r="CK1" s="113" t="s">
        <v>221</v>
      </c>
      <c r="CL1" s="113" t="s">
        <v>128</v>
      </c>
      <c r="CM1" s="113" t="s">
        <v>274</v>
      </c>
      <c r="CN1" s="113" t="s">
        <v>275</v>
      </c>
      <c r="CO1" s="113" t="s">
        <v>276</v>
      </c>
      <c r="CP1" s="113" t="s">
        <v>277</v>
      </c>
      <c r="CQ1" s="113" t="s">
        <v>278</v>
      </c>
      <c r="CR1" s="113" t="s">
        <v>221</v>
      </c>
      <c r="CS1" s="113" t="s">
        <v>128</v>
      </c>
      <c r="CT1" s="113" t="s">
        <v>279</v>
      </c>
      <c r="CU1" s="113" t="s">
        <v>280</v>
      </c>
      <c r="CV1" s="113" t="s">
        <v>281</v>
      </c>
      <c r="CW1" s="113" t="s">
        <v>282</v>
      </c>
      <c r="CX1" s="113" t="s">
        <v>278</v>
      </c>
      <c r="CY1" s="113" t="s">
        <v>221</v>
      </c>
      <c r="CZ1" s="113" t="s">
        <v>128</v>
      </c>
    </row>
    <row r="2" spans="1:104" x14ac:dyDescent="0.25">
      <c r="A2" s="41" t="s">
        <v>142</v>
      </c>
      <c r="B2" s="42"/>
      <c r="C2" s="42"/>
      <c r="D2" s="42">
        <v>486.7</v>
      </c>
      <c r="E2" s="42">
        <v>467.54</v>
      </c>
      <c r="F2" s="43" t="s">
        <v>143</v>
      </c>
      <c r="G2" s="44">
        <v>404.18</v>
      </c>
      <c r="H2" s="44">
        <v>400.43</v>
      </c>
      <c r="I2" s="44">
        <v>418.47</v>
      </c>
      <c r="J2" s="45">
        <f>418.47-433.46</f>
        <v>-14.989999999999952</v>
      </c>
      <c r="K2" s="46">
        <f>J2/418.47*100</f>
        <v>-3.5820966855449496</v>
      </c>
      <c r="L2" s="46">
        <f>(433.36+404.18+400.43+418.47)/4</f>
        <v>414.11</v>
      </c>
      <c r="M2" s="46"/>
      <c r="N2" s="47">
        <v>511.99</v>
      </c>
      <c r="O2" s="48">
        <v>489.68</v>
      </c>
      <c r="P2" s="44">
        <v>472.07</v>
      </c>
      <c r="Q2" s="44">
        <v>457.7</v>
      </c>
      <c r="R2" s="49">
        <f>Q2-N2</f>
        <v>-54.29000000000002</v>
      </c>
      <c r="S2" s="49">
        <f>R2/N2*100</f>
        <v>-10.603722728959553</v>
      </c>
      <c r="T2" s="49">
        <f>SUM(N2:Q2)/4</f>
        <v>482.86</v>
      </c>
      <c r="U2" s="50">
        <f>T2-L2</f>
        <v>68.75</v>
      </c>
      <c r="V2" s="51">
        <f>U2/L2*100</f>
        <v>16.601869068604959</v>
      </c>
      <c r="W2" s="52">
        <v>579.6</v>
      </c>
      <c r="X2" s="11">
        <v>563.22</v>
      </c>
      <c r="Y2" s="11">
        <v>526.39</v>
      </c>
      <c r="Z2" s="11">
        <v>577.80999999999995</v>
      </c>
      <c r="AA2" s="49">
        <f>Z2-W2</f>
        <v>-1.7900000000000773</v>
      </c>
      <c r="AB2" s="50">
        <f>AA2/W2*100</f>
        <v>-0.30883367839890913</v>
      </c>
      <c r="AC2" s="50">
        <f>SUM(W2:Z2)/4</f>
        <v>561.755</v>
      </c>
      <c r="AD2" s="49">
        <f>AC2-T2</f>
        <v>78.894999999999982</v>
      </c>
      <c r="AE2" s="53">
        <f>AD2/T2*100</f>
        <v>16.33910450234022</v>
      </c>
      <c r="AF2" s="51"/>
      <c r="AG2" s="42">
        <v>557.6</v>
      </c>
      <c r="AH2" s="42">
        <v>521.6</v>
      </c>
      <c r="AI2" s="54">
        <v>550.64</v>
      </c>
      <c r="AJ2" s="11">
        <f>AI2-AG2</f>
        <v>-6.9600000000000364</v>
      </c>
      <c r="AK2" s="55">
        <f>AJ2/AG2*100</f>
        <v>-1.2482065997130625</v>
      </c>
      <c r="AL2" s="11">
        <f>SUM(AG2:AI2)/3</f>
        <v>543.28000000000009</v>
      </c>
      <c r="AM2" s="55">
        <f>AL2-AC2</f>
        <v>-18.474999999999909</v>
      </c>
      <c r="AN2" s="56">
        <f>AM2/AC2*100</f>
        <v>-3.2888002777011169</v>
      </c>
      <c r="AO2" s="11">
        <v>752.65</v>
      </c>
      <c r="AP2" s="11">
        <v>677.7</v>
      </c>
      <c r="AQ2" s="11">
        <v>677.7</v>
      </c>
      <c r="AR2" s="11">
        <v>670.29</v>
      </c>
      <c r="AS2" s="57">
        <f>(AO2-AR2)/AO2*100</f>
        <v>10.942669235368367</v>
      </c>
      <c r="AT2" s="55">
        <f>(AO2+AP2+AQ2+AR2)/4</f>
        <v>694.58500000000004</v>
      </c>
      <c r="AU2" s="55">
        <f>AT2-AL2</f>
        <v>151.30499999999995</v>
      </c>
      <c r="AV2" s="58">
        <f>AU2/AL2*100</f>
        <v>27.850279782064487</v>
      </c>
      <c r="AW2" s="54">
        <v>680.53</v>
      </c>
      <c r="AX2" s="59">
        <v>634.54</v>
      </c>
      <c r="AY2" s="59">
        <v>597.47</v>
      </c>
      <c r="AZ2" s="54">
        <v>596.38</v>
      </c>
      <c r="BA2" s="11">
        <f>(AW2+AX2+AY2+AZ2)/4</f>
        <v>627.23</v>
      </c>
      <c r="BB2" s="55">
        <f>BA2-AT2</f>
        <v>-67.355000000000018</v>
      </c>
      <c r="BC2" s="55">
        <f>BB2/AT2*100</f>
        <v>-9.6971572953634197</v>
      </c>
      <c r="BD2" s="54">
        <v>763.06</v>
      </c>
      <c r="BE2" s="11"/>
      <c r="BF2" s="11"/>
      <c r="BG2" s="42">
        <v>733.56</v>
      </c>
      <c r="BH2" s="114">
        <v>707.68</v>
      </c>
      <c r="BI2" s="49">
        <f>(BD2+BG2+BH2)/3</f>
        <v>734.76666666666654</v>
      </c>
      <c r="BJ2" s="50">
        <f>(BI2-BA2)</f>
        <v>107.53666666666652</v>
      </c>
      <c r="BK2" s="49">
        <f>(BI2-BA2)/BA2*100</f>
        <v>17.14469439705794</v>
      </c>
      <c r="BL2" s="114">
        <v>776.93</v>
      </c>
      <c r="BM2" s="114">
        <v>795.16</v>
      </c>
      <c r="BN2" s="115">
        <v>884.95</v>
      </c>
      <c r="BO2" s="55">
        <f>(BL2+BM2+BN2)/3</f>
        <v>819.01333333333332</v>
      </c>
      <c r="BP2" s="55">
        <f>(BO2-BI2)</f>
        <v>84.246666666666783</v>
      </c>
      <c r="BQ2" s="11">
        <f>(BO2-BI2)/BI2*100</f>
        <v>11.465771446717797</v>
      </c>
      <c r="BR2" s="42">
        <v>860.48</v>
      </c>
      <c r="BS2" s="42">
        <v>825.1</v>
      </c>
      <c r="BT2" s="42">
        <v>814.01</v>
      </c>
      <c r="BU2" s="42">
        <v>782.1</v>
      </c>
      <c r="BV2" s="11">
        <f>SUM(BR2:BU2)/4</f>
        <v>820.42250000000001</v>
      </c>
      <c r="BW2" s="55">
        <f>BV2-BO2</f>
        <v>1.4091666666666924</v>
      </c>
      <c r="BX2" s="11">
        <f>BW2/BO2*100</f>
        <v>0.17205662097483465</v>
      </c>
      <c r="BY2" s="42">
        <v>794.98</v>
      </c>
      <c r="BZ2" s="42">
        <v>797.62</v>
      </c>
      <c r="CA2" s="42">
        <v>824.39</v>
      </c>
      <c r="CB2" s="42">
        <v>824</v>
      </c>
      <c r="CC2" s="42">
        <v>951.66</v>
      </c>
      <c r="CD2" s="141">
        <f>SUM(BY2:CC2)/5</f>
        <v>838.53</v>
      </c>
      <c r="CE2" s="11">
        <f>CD2-BV2</f>
        <v>18.107499999999959</v>
      </c>
      <c r="CF2" s="11">
        <f>CE2/BV2*100</f>
        <v>2.2070945153259398</v>
      </c>
      <c r="CG2" s="42">
        <v>990.24</v>
      </c>
      <c r="CH2" s="42">
        <v>971.64</v>
      </c>
      <c r="CI2" s="42">
        <v>954.27</v>
      </c>
      <c r="CJ2" s="55">
        <f>SUM(CG2:CI2)/3</f>
        <v>972.05000000000007</v>
      </c>
      <c r="CK2" s="55">
        <f>CJ2-CD2</f>
        <v>133.5200000000001</v>
      </c>
      <c r="CL2" s="11">
        <f>CK2/CD2*100</f>
        <v>15.923103526409324</v>
      </c>
      <c r="CM2" s="166">
        <v>948.08</v>
      </c>
      <c r="CN2" s="166">
        <v>886.26</v>
      </c>
      <c r="CO2" s="166">
        <v>830.46</v>
      </c>
      <c r="CP2" s="166">
        <v>815.1</v>
      </c>
      <c r="CQ2" s="11">
        <f>(CM2+CN2+CO2+CP2)/4</f>
        <v>869.97500000000002</v>
      </c>
      <c r="CR2" s="55">
        <f>CQ2-CJ2</f>
        <v>-102.07500000000005</v>
      </c>
      <c r="CS2" s="11">
        <f>CR2/CJ2*100</f>
        <v>-10.501003034823315</v>
      </c>
      <c r="CT2" s="166">
        <v>778.86</v>
      </c>
      <c r="CU2" s="166">
        <v>747.03</v>
      </c>
      <c r="CV2" s="166">
        <v>758.81</v>
      </c>
      <c r="CW2" s="166">
        <v>830.02</v>
      </c>
      <c r="CX2" s="11">
        <f>(CT2+CU2+CV2+CW2)/4</f>
        <v>778.68</v>
      </c>
      <c r="CY2" s="11">
        <f>CX2-CQ2</f>
        <v>-91.295000000000073</v>
      </c>
      <c r="CZ2" s="11">
        <f>CY2/CQ2*100</f>
        <v>-10.4939797120607</v>
      </c>
    </row>
    <row r="3" spans="1:104" x14ac:dyDescent="0.25">
      <c r="A3" s="41" t="s">
        <v>144</v>
      </c>
      <c r="B3" s="42"/>
      <c r="C3" s="42"/>
      <c r="D3" s="42"/>
      <c r="E3" s="42"/>
      <c r="F3" s="43"/>
      <c r="G3" s="44"/>
      <c r="H3" s="44"/>
      <c r="I3" s="44"/>
      <c r="J3" s="44"/>
      <c r="K3" s="44"/>
      <c r="L3" s="44"/>
      <c r="M3" s="44"/>
      <c r="N3" s="47"/>
      <c r="O3" s="48"/>
      <c r="P3" s="44"/>
      <c r="Q3" s="44"/>
      <c r="R3" s="11"/>
      <c r="S3" s="11"/>
      <c r="T3" s="11"/>
      <c r="U3" s="11"/>
      <c r="V3" s="11"/>
      <c r="W3" s="52"/>
      <c r="X3" s="11"/>
      <c r="Y3" s="11"/>
      <c r="Z3" s="11"/>
      <c r="AA3" s="11"/>
      <c r="AB3" s="55"/>
      <c r="AC3" s="55"/>
      <c r="AD3" s="11"/>
      <c r="AE3" s="55"/>
      <c r="AF3" s="11"/>
      <c r="AG3" s="42"/>
      <c r="AH3" s="42"/>
      <c r="AI3" s="54"/>
      <c r="AJ3" s="11"/>
      <c r="AK3" s="11"/>
      <c r="AL3" s="11"/>
      <c r="AM3" s="11"/>
      <c r="AN3" s="55"/>
      <c r="AO3" s="11"/>
      <c r="AP3" s="11"/>
      <c r="AQ3" s="11"/>
      <c r="AR3" s="11"/>
      <c r="AS3" s="57"/>
      <c r="AT3" s="11"/>
      <c r="AU3" s="11"/>
      <c r="AV3" s="55"/>
      <c r="AW3" s="54"/>
      <c r="AX3" s="60"/>
      <c r="AY3" s="11"/>
      <c r="AZ3" s="11"/>
      <c r="BA3" s="11"/>
      <c r="BB3" s="11"/>
      <c r="BC3" s="11"/>
      <c r="BD3" s="54"/>
      <c r="BE3" s="11"/>
      <c r="BF3" s="11"/>
      <c r="BG3" s="42"/>
      <c r="BH3" s="114"/>
      <c r="BI3" s="49"/>
      <c r="BJ3" s="49"/>
      <c r="BK3" s="49"/>
      <c r="BL3" s="114"/>
      <c r="BM3" s="114"/>
      <c r="BN3" s="115"/>
      <c r="BO3" s="11"/>
      <c r="BP3" s="11"/>
      <c r="BQ3" s="11"/>
      <c r="BR3" s="11"/>
      <c r="BS3" s="11"/>
      <c r="BT3" s="42"/>
      <c r="BU3" s="42"/>
      <c r="BV3" s="11"/>
      <c r="BW3" s="11"/>
      <c r="BX3" s="11"/>
      <c r="BY3" s="42"/>
      <c r="BZ3" s="42"/>
      <c r="CA3" s="42"/>
      <c r="CB3" s="42"/>
      <c r="CC3" s="42"/>
      <c r="CD3" s="141"/>
      <c r="CE3" s="11"/>
      <c r="CF3" s="11"/>
      <c r="CG3" s="11"/>
      <c r="CH3" s="11"/>
      <c r="CI3" s="11"/>
      <c r="CJ3" s="55"/>
      <c r="CK3" s="11"/>
      <c r="CL3" s="11"/>
      <c r="CM3" s="167"/>
      <c r="CN3" s="11"/>
      <c r="CO3" s="11"/>
      <c r="CP3" s="11"/>
      <c r="CQ3" s="11"/>
      <c r="CR3" s="11"/>
      <c r="CS3" s="11"/>
      <c r="CT3" s="167"/>
      <c r="CU3" s="167"/>
      <c r="CV3" s="167"/>
      <c r="CW3" s="167"/>
      <c r="CX3" s="11"/>
      <c r="CY3" s="11"/>
      <c r="CZ3" s="11"/>
    </row>
    <row r="4" spans="1:104" x14ac:dyDescent="0.25">
      <c r="A4" s="41" t="s">
        <v>145</v>
      </c>
      <c r="B4" s="42" t="s">
        <v>146</v>
      </c>
      <c r="C4" s="61">
        <v>0.2</v>
      </c>
      <c r="D4" s="42">
        <v>332</v>
      </c>
      <c r="E4" s="42">
        <v>257</v>
      </c>
      <c r="F4" s="43">
        <v>231</v>
      </c>
      <c r="G4" s="44">
        <v>211</v>
      </c>
      <c r="H4" s="44">
        <v>205</v>
      </c>
      <c r="I4" s="44">
        <v>247</v>
      </c>
      <c r="J4" s="44">
        <f>I4-F4</f>
        <v>16</v>
      </c>
      <c r="K4" s="62">
        <f>J4/F4*100</f>
        <v>6.9264069264069263</v>
      </c>
      <c r="L4" s="44">
        <f>SUM(F4:I4)/4</f>
        <v>223.5</v>
      </c>
      <c r="M4" s="44"/>
      <c r="N4" s="47">
        <v>339</v>
      </c>
      <c r="O4" s="48">
        <v>291</v>
      </c>
      <c r="P4" s="44">
        <v>271</v>
      </c>
      <c r="Q4" s="44">
        <v>271</v>
      </c>
      <c r="R4" s="49">
        <f>Q4-N4</f>
        <v>-68</v>
      </c>
      <c r="S4" s="49">
        <f>R4/N4*100</f>
        <v>-20.058997050147493</v>
      </c>
      <c r="T4" s="49">
        <f>SUM(N4:Q4)/4</f>
        <v>293</v>
      </c>
      <c r="U4" s="50">
        <f>T4-L4</f>
        <v>69.5</v>
      </c>
      <c r="V4" s="50">
        <f>U4/L4*100</f>
        <v>31.096196868008946</v>
      </c>
      <c r="W4" s="52">
        <v>636</v>
      </c>
      <c r="X4" s="11">
        <v>606</v>
      </c>
      <c r="Y4" s="11">
        <v>527</v>
      </c>
      <c r="Z4" s="11">
        <v>720</v>
      </c>
      <c r="AA4" s="49">
        <f t="shared" ref="AA4:AA18" si="0">Z4-W4</f>
        <v>84</v>
      </c>
      <c r="AB4" s="50">
        <f t="shared" ref="AB4:AB18" si="1">AA4/W4*100</f>
        <v>13.20754716981132</v>
      </c>
      <c r="AC4" s="50">
        <f t="shared" ref="AC4:AC18" si="2">SUM(W4:Z4)/4</f>
        <v>622.25</v>
      </c>
      <c r="AD4" s="49">
        <f t="shared" ref="AD4:AD18" si="3">AC4-T4</f>
        <v>329.25</v>
      </c>
      <c r="AE4" s="50">
        <f t="shared" ref="AE4:AE18" si="4">AD4/T4*100</f>
        <v>112.37201365187713</v>
      </c>
      <c r="AF4" s="11"/>
      <c r="AG4" s="42">
        <v>657</v>
      </c>
      <c r="AH4" s="42">
        <v>540</v>
      </c>
      <c r="AI4" s="54">
        <v>680</v>
      </c>
      <c r="AJ4" s="11">
        <f t="shared" ref="AJ4:AJ18" si="5">AI4-AG4</f>
        <v>23</v>
      </c>
      <c r="AK4" s="55">
        <f t="shared" ref="AK4:AK18" si="6">AJ4/AG4*100</f>
        <v>3.5007610350076099</v>
      </c>
      <c r="AL4" s="55">
        <f t="shared" ref="AL4:AL18" si="7">SUM(AG4:AI4)/3</f>
        <v>625.66666666666663</v>
      </c>
      <c r="AM4" s="55">
        <f t="shared" ref="AM4:AM18" si="8">AL4-AC4</f>
        <v>3.4166666666666288</v>
      </c>
      <c r="AN4" s="55">
        <f t="shared" ref="AN4:AN18" si="9">AM4/AC4*100</f>
        <v>0.54908263023971537</v>
      </c>
      <c r="AO4" s="11">
        <v>1206</v>
      </c>
      <c r="AP4" s="11">
        <v>932</v>
      </c>
      <c r="AQ4" s="11">
        <v>932</v>
      </c>
      <c r="AR4" s="11">
        <v>776</v>
      </c>
      <c r="AS4" s="57">
        <f t="shared" ref="AS4:AS18" si="10">(AO4-AR4)/AO4*100</f>
        <v>35.655058043117741</v>
      </c>
      <c r="AT4" s="11">
        <f t="shared" ref="AT4:AT18" si="11">(AO4+AP4+AQ4+AR4)/4</f>
        <v>961.5</v>
      </c>
      <c r="AU4" s="57">
        <f t="shared" ref="AU4:AU18" si="12">AT4-AL4</f>
        <v>335.83333333333337</v>
      </c>
      <c r="AV4" s="55">
        <f t="shared" ref="AV4:AV18" si="13">AU4/AL4*100</f>
        <v>53.676078849227501</v>
      </c>
      <c r="AW4" s="54">
        <v>861</v>
      </c>
      <c r="AX4" s="60">
        <v>771</v>
      </c>
      <c r="AY4" s="11">
        <v>691</v>
      </c>
      <c r="AZ4" s="11">
        <v>695</v>
      </c>
      <c r="BA4" s="11">
        <f t="shared" ref="BA4:BA18" si="14">(AW4+AX4+AY4+AZ4)/4</f>
        <v>754.5</v>
      </c>
      <c r="BB4" s="55">
        <f t="shared" ref="BB4:BB18" si="15">BA4-AT4</f>
        <v>-207</v>
      </c>
      <c r="BC4" s="55">
        <f t="shared" ref="BC4:BC18" si="16">BB4/AT4*100</f>
        <v>-21.528861154446176</v>
      </c>
      <c r="BD4" s="54">
        <v>949</v>
      </c>
      <c r="BE4" s="11"/>
      <c r="BF4" s="11"/>
      <c r="BG4" s="42">
        <v>764</v>
      </c>
      <c r="BH4" s="114">
        <v>699</v>
      </c>
      <c r="BI4" s="49">
        <f>(BD4+BG4+BH4)/3</f>
        <v>804</v>
      </c>
      <c r="BJ4" s="50">
        <f t="shared" ref="BJ4:BJ18" si="17">(BI4-BA4)</f>
        <v>49.5</v>
      </c>
      <c r="BK4" s="49">
        <f t="shared" ref="BK4:BK18" si="18">(BI4-BA4)/BA4*100</f>
        <v>6.5606361829025852</v>
      </c>
      <c r="BL4" s="114">
        <v>755</v>
      </c>
      <c r="BM4" s="114">
        <v>761</v>
      </c>
      <c r="BN4" s="115">
        <v>958</v>
      </c>
      <c r="BO4" s="55">
        <f t="shared" ref="BO4:BO18" si="19">(BL4+BM4+BN4)/3</f>
        <v>824.66666666666663</v>
      </c>
      <c r="BP4" s="55">
        <f t="shared" ref="BP4:BP18" si="20">(BO4-BI4)</f>
        <v>20.666666666666629</v>
      </c>
      <c r="BQ4" s="11">
        <f t="shared" ref="BQ4:BQ18" si="21">(BO4-BI4)/BI4*100</f>
        <v>2.5704809286898791</v>
      </c>
      <c r="BR4" s="42">
        <v>913</v>
      </c>
      <c r="BS4" s="42">
        <v>869</v>
      </c>
      <c r="BT4" s="42">
        <v>788</v>
      </c>
      <c r="BU4" s="42">
        <v>775</v>
      </c>
      <c r="BV4" s="11">
        <f t="shared" ref="BV4:BV18" si="22">SUM(BR4:BU4)/4</f>
        <v>836.25</v>
      </c>
      <c r="BW4" s="55">
        <f t="shared" ref="BW4:BW18" si="23">BV4-BO4</f>
        <v>11.583333333333371</v>
      </c>
      <c r="BX4" s="11">
        <f t="shared" ref="BX4:BX18" si="24">BW4/BO4*100</f>
        <v>1.4046079223928907</v>
      </c>
      <c r="BY4" s="42">
        <v>930</v>
      </c>
      <c r="BZ4" s="42">
        <v>1046</v>
      </c>
      <c r="CA4" s="42">
        <v>1006</v>
      </c>
      <c r="CB4" s="42">
        <v>1049</v>
      </c>
      <c r="CC4" s="42">
        <v>1168</v>
      </c>
      <c r="CD4" s="141">
        <f t="shared" ref="CD4:CD18" si="25">SUM(BY4:CC4)/5</f>
        <v>1039.8</v>
      </c>
      <c r="CE4" s="11">
        <f t="shared" ref="CE4:CE18" si="26">CD4-BV4</f>
        <v>203.54999999999995</v>
      </c>
      <c r="CF4" s="11">
        <f t="shared" ref="CF4:CF18" si="27">CE4/BV4*100</f>
        <v>24.340807174887889</v>
      </c>
      <c r="CG4" s="42">
        <v>1086</v>
      </c>
      <c r="CH4" s="42">
        <v>1052</v>
      </c>
      <c r="CI4" s="42">
        <v>1041</v>
      </c>
      <c r="CJ4" s="55">
        <f t="shared" ref="CJ4:CJ18" si="28">SUM(CG4:CI4)/3</f>
        <v>1059.6666666666667</v>
      </c>
      <c r="CK4" s="55">
        <f t="shared" ref="CK4:CK18" si="29">CJ4-CD4</f>
        <v>19.866666666666788</v>
      </c>
      <c r="CL4" s="11">
        <f t="shared" ref="CL4:CL18" si="30">CK4/CD4*100</f>
        <v>1.9106238379175597</v>
      </c>
      <c r="CM4" s="166">
        <v>1023</v>
      </c>
      <c r="CN4" s="166">
        <v>913</v>
      </c>
      <c r="CO4" s="166">
        <v>858</v>
      </c>
      <c r="CP4" s="166">
        <v>921</v>
      </c>
      <c r="CQ4" s="11">
        <f t="shared" ref="CQ4:CQ18" si="31">(CM4+CN4+CO4+CP4)/4</f>
        <v>928.75</v>
      </c>
      <c r="CR4" s="55">
        <f t="shared" ref="CR4:CR18" si="32">CQ4-CJ4</f>
        <v>-130.91666666666674</v>
      </c>
      <c r="CS4" s="11">
        <f t="shared" ref="CS4:CS18" si="33">CR4/CJ4*100</f>
        <v>-12.354513998112621</v>
      </c>
      <c r="CT4" s="166">
        <v>876</v>
      </c>
      <c r="CU4" s="166">
        <v>819</v>
      </c>
      <c r="CV4" s="166">
        <v>815</v>
      </c>
      <c r="CW4" s="166">
        <v>838</v>
      </c>
      <c r="CX4" s="11">
        <f t="shared" ref="CX4:CX18" si="34">(CT4+CU4+CV4+CW4)/4</f>
        <v>837</v>
      </c>
      <c r="CY4" s="11">
        <f t="shared" ref="CY4:CY18" si="35">CX4-CQ4</f>
        <v>-91.75</v>
      </c>
      <c r="CZ4" s="11">
        <f t="shared" ref="CZ4:CZ18" si="36">CY4/CQ4*100</f>
        <v>-9.8788694481830426</v>
      </c>
    </row>
    <row r="5" spans="1:104" ht="28.5" x14ac:dyDescent="0.25">
      <c r="A5" s="41" t="s">
        <v>147</v>
      </c>
      <c r="B5" s="42" t="s">
        <v>146</v>
      </c>
      <c r="C5" s="61">
        <v>0.1</v>
      </c>
      <c r="D5" s="42">
        <v>344</v>
      </c>
      <c r="E5" s="42">
        <v>266</v>
      </c>
      <c r="F5" s="43">
        <v>236</v>
      </c>
      <c r="G5" s="44">
        <v>203</v>
      </c>
      <c r="H5" s="44">
        <v>195</v>
      </c>
      <c r="I5" s="44">
        <v>248</v>
      </c>
      <c r="J5" s="44">
        <f t="shared" ref="J5:J18" si="37">I5-F5</f>
        <v>12</v>
      </c>
      <c r="K5" s="62">
        <f t="shared" ref="K5:K18" si="38">J5/F5*100</f>
        <v>5.0847457627118651</v>
      </c>
      <c r="L5" s="44">
        <f t="shared" ref="L5:L18" si="39">SUM(F5:I5)/4</f>
        <v>220.5</v>
      </c>
      <c r="M5" s="44"/>
      <c r="N5" s="47">
        <v>507</v>
      </c>
      <c r="O5" s="48">
        <v>438</v>
      </c>
      <c r="P5" s="44">
        <v>409</v>
      </c>
      <c r="Q5" s="44">
        <v>397</v>
      </c>
      <c r="R5" s="49">
        <f t="shared" ref="R5:R18" si="40">Q5-N5</f>
        <v>-110</v>
      </c>
      <c r="S5" s="49">
        <f t="shared" ref="S5:S18" si="41">R5/N5*100</f>
        <v>-21.696252465483234</v>
      </c>
      <c r="T5" s="49">
        <f t="shared" ref="T5:T18" si="42">SUM(N5:Q5)/4</f>
        <v>437.75</v>
      </c>
      <c r="U5" s="50">
        <f t="shared" ref="U5:U18" si="43">T5-L5</f>
        <v>217.25</v>
      </c>
      <c r="V5" s="50">
        <f t="shared" ref="V5:V18" si="44">U5/L5*100</f>
        <v>98.526077097505677</v>
      </c>
      <c r="W5" s="52">
        <v>873</v>
      </c>
      <c r="X5" s="11">
        <v>869</v>
      </c>
      <c r="Y5" s="11">
        <v>754</v>
      </c>
      <c r="Z5" s="11">
        <v>918</v>
      </c>
      <c r="AA5" s="49">
        <f t="shared" si="0"/>
        <v>45</v>
      </c>
      <c r="AB5" s="50">
        <f t="shared" si="1"/>
        <v>5.1546391752577314</v>
      </c>
      <c r="AC5" s="50">
        <f t="shared" si="2"/>
        <v>853.5</v>
      </c>
      <c r="AD5" s="49">
        <f t="shared" si="3"/>
        <v>415.75</v>
      </c>
      <c r="AE5" s="50">
        <f t="shared" si="4"/>
        <v>94.974300399771565</v>
      </c>
      <c r="AF5" s="11"/>
      <c r="AG5" s="42">
        <v>788</v>
      </c>
      <c r="AH5" s="42">
        <v>660</v>
      </c>
      <c r="AI5" s="54">
        <v>776</v>
      </c>
      <c r="AJ5" s="11">
        <f t="shared" si="5"/>
        <v>-12</v>
      </c>
      <c r="AK5" s="55">
        <f t="shared" si="6"/>
        <v>-1.5228426395939088</v>
      </c>
      <c r="AL5" s="55">
        <f t="shared" si="7"/>
        <v>741.33333333333337</v>
      </c>
      <c r="AM5" s="55">
        <f t="shared" si="8"/>
        <v>-112.16666666666663</v>
      </c>
      <c r="AN5" s="55">
        <f t="shared" si="9"/>
        <v>-13.141964460066388</v>
      </c>
      <c r="AO5" s="11">
        <v>1172</v>
      </c>
      <c r="AP5" s="11">
        <v>951</v>
      </c>
      <c r="AQ5" s="11">
        <v>951</v>
      </c>
      <c r="AR5" s="11">
        <v>758</v>
      </c>
      <c r="AS5" s="57">
        <f t="shared" si="10"/>
        <v>35.324232081911262</v>
      </c>
      <c r="AT5" s="11">
        <f t="shared" si="11"/>
        <v>958</v>
      </c>
      <c r="AU5" s="57">
        <f t="shared" si="12"/>
        <v>216.66666666666663</v>
      </c>
      <c r="AV5" s="55">
        <f t="shared" si="13"/>
        <v>29.226618705035968</v>
      </c>
      <c r="AW5" s="54">
        <v>865</v>
      </c>
      <c r="AX5" s="60">
        <v>699</v>
      </c>
      <c r="AY5" s="11">
        <v>594</v>
      </c>
      <c r="AZ5" s="11">
        <v>553</v>
      </c>
      <c r="BA5" s="11">
        <f t="shared" si="14"/>
        <v>677.75</v>
      </c>
      <c r="BB5" s="55">
        <f t="shared" si="15"/>
        <v>-280.25</v>
      </c>
      <c r="BC5" s="55">
        <f t="shared" si="16"/>
        <v>-29.253653444676409</v>
      </c>
      <c r="BD5" s="54">
        <v>519</v>
      </c>
      <c r="BE5" s="11"/>
      <c r="BF5" s="11"/>
      <c r="BG5" s="42">
        <v>667</v>
      </c>
      <c r="BH5" s="114">
        <v>583</v>
      </c>
      <c r="BI5" s="116">
        <f t="shared" ref="BI5:BI18" si="45">(BD5+BG5+BH5)/3</f>
        <v>589.66666666666663</v>
      </c>
      <c r="BJ5" s="50">
        <f t="shared" si="17"/>
        <v>-88.083333333333371</v>
      </c>
      <c r="BK5" s="49">
        <f t="shared" si="18"/>
        <v>-12.996434280093453</v>
      </c>
      <c r="BL5" s="114">
        <v>565</v>
      </c>
      <c r="BM5" s="114">
        <v>558</v>
      </c>
      <c r="BN5" s="115">
        <v>788</v>
      </c>
      <c r="BO5" s="55">
        <f t="shared" si="19"/>
        <v>637</v>
      </c>
      <c r="BP5" s="55">
        <f t="shared" si="20"/>
        <v>47.333333333333371</v>
      </c>
      <c r="BQ5" s="11">
        <f t="shared" si="21"/>
        <v>8.0271339739966159</v>
      </c>
      <c r="BR5" s="42">
        <v>738</v>
      </c>
      <c r="BS5" s="42">
        <v>728</v>
      </c>
      <c r="BT5" s="42">
        <v>710</v>
      </c>
      <c r="BU5" s="42">
        <v>725</v>
      </c>
      <c r="BV5" s="11">
        <f t="shared" si="22"/>
        <v>725.25</v>
      </c>
      <c r="BW5" s="55">
        <f t="shared" si="23"/>
        <v>88.25</v>
      </c>
      <c r="BX5" s="11">
        <f t="shared" si="24"/>
        <v>13.854003139717424</v>
      </c>
      <c r="BY5" s="42">
        <v>865</v>
      </c>
      <c r="BZ5" s="42">
        <v>944</v>
      </c>
      <c r="CA5" s="42">
        <v>947</v>
      </c>
      <c r="CB5" s="42">
        <v>963</v>
      </c>
      <c r="CC5" s="42">
        <v>1086</v>
      </c>
      <c r="CD5" s="141">
        <f t="shared" si="25"/>
        <v>961</v>
      </c>
      <c r="CE5" s="11">
        <f t="shared" si="26"/>
        <v>235.75</v>
      </c>
      <c r="CF5" s="11">
        <f t="shared" si="27"/>
        <v>32.506032402619788</v>
      </c>
      <c r="CG5" s="42">
        <v>1028</v>
      </c>
      <c r="CH5" s="42">
        <v>1004</v>
      </c>
      <c r="CI5" s="42">
        <v>986</v>
      </c>
      <c r="CJ5" s="55">
        <f t="shared" si="28"/>
        <v>1006</v>
      </c>
      <c r="CK5" s="55">
        <f t="shared" si="29"/>
        <v>45</v>
      </c>
      <c r="CL5" s="11">
        <f t="shared" si="30"/>
        <v>4.6826222684703431</v>
      </c>
      <c r="CM5" s="166">
        <v>988</v>
      </c>
      <c r="CN5" s="166">
        <v>876</v>
      </c>
      <c r="CO5" s="166">
        <v>844</v>
      </c>
      <c r="CP5" s="166">
        <v>882</v>
      </c>
      <c r="CQ5" s="11">
        <f t="shared" si="31"/>
        <v>897.5</v>
      </c>
      <c r="CR5" s="55">
        <f t="shared" si="32"/>
        <v>-108.5</v>
      </c>
      <c r="CS5" s="11">
        <f t="shared" si="33"/>
        <v>-10.785288270377734</v>
      </c>
      <c r="CT5" s="166">
        <v>854</v>
      </c>
      <c r="CU5" s="166">
        <v>802</v>
      </c>
      <c r="CV5" s="166">
        <v>798</v>
      </c>
      <c r="CW5" s="166">
        <v>837</v>
      </c>
      <c r="CX5" s="11">
        <f t="shared" si="34"/>
        <v>822.75</v>
      </c>
      <c r="CY5" s="11">
        <f t="shared" si="35"/>
        <v>-74.75</v>
      </c>
      <c r="CZ5" s="11">
        <f t="shared" si="36"/>
        <v>-8.3286908077994415</v>
      </c>
    </row>
    <row r="6" spans="1:104" x14ac:dyDescent="0.25">
      <c r="A6" s="41" t="s">
        <v>148</v>
      </c>
      <c r="B6" s="42" t="s">
        <v>149</v>
      </c>
      <c r="C6" s="61">
        <v>0.2</v>
      </c>
      <c r="D6" s="42">
        <v>1070</v>
      </c>
      <c r="E6" s="42">
        <v>1005</v>
      </c>
      <c r="F6" s="43">
        <v>884</v>
      </c>
      <c r="G6" s="44">
        <v>810</v>
      </c>
      <c r="H6" s="44">
        <v>761</v>
      </c>
      <c r="I6" s="44">
        <v>748</v>
      </c>
      <c r="J6" s="44">
        <f t="shared" si="37"/>
        <v>-136</v>
      </c>
      <c r="K6" s="62">
        <f t="shared" si="38"/>
        <v>-15.384615384615385</v>
      </c>
      <c r="L6" s="44">
        <f t="shared" si="39"/>
        <v>800.75</v>
      </c>
      <c r="M6" s="44"/>
      <c r="N6" s="47">
        <v>922</v>
      </c>
      <c r="O6" s="48">
        <v>849</v>
      </c>
      <c r="P6" s="44">
        <v>770</v>
      </c>
      <c r="Q6" s="44">
        <v>725</v>
      </c>
      <c r="R6" s="49">
        <f t="shared" si="40"/>
        <v>-197</v>
      </c>
      <c r="S6" s="49">
        <f t="shared" si="41"/>
        <v>-21.366594360086768</v>
      </c>
      <c r="T6" s="49">
        <f t="shared" si="42"/>
        <v>816.5</v>
      </c>
      <c r="U6" s="50">
        <f t="shared" si="43"/>
        <v>15.75</v>
      </c>
      <c r="V6" s="50">
        <f t="shared" si="44"/>
        <v>1.9669060256009989</v>
      </c>
      <c r="W6" s="52">
        <v>863</v>
      </c>
      <c r="X6" s="11">
        <v>818</v>
      </c>
      <c r="Y6" s="11">
        <v>753</v>
      </c>
      <c r="Z6" s="11">
        <v>788</v>
      </c>
      <c r="AA6" s="49">
        <f t="shared" si="0"/>
        <v>-75</v>
      </c>
      <c r="AB6" s="50">
        <f t="shared" si="1"/>
        <v>-8.6906141367323286</v>
      </c>
      <c r="AC6" s="50">
        <f t="shared" si="2"/>
        <v>805.5</v>
      </c>
      <c r="AD6" s="49">
        <f t="shared" si="3"/>
        <v>-11</v>
      </c>
      <c r="AE6" s="50">
        <f t="shared" si="4"/>
        <v>-1.3472137170851195</v>
      </c>
      <c r="AF6" s="11"/>
      <c r="AG6" s="42">
        <v>811</v>
      </c>
      <c r="AH6" s="42">
        <v>770</v>
      </c>
      <c r="AI6" s="54">
        <v>753</v>
      </c>
      <c r="AJ6" s="11">
        <f t="shared" si="5"/>
        <v>-58</v>
      </c>
      <c r="AK6" s="55">
        <f t="shared" si="6"/>
        <v>-7.1516646115906291</v>
      </c>
      <c r="AL6" s="55">
        <f t="shared" si="7"/>
        <v>778</v>
      </c>
      <c r="AM6" s="55">
        <f t="shared" si="8"/>
        <v>-27.5</v>
      </c>
      <c r="AN6" s="55">
        <f t="shared" si="9"/>
        <v>-3.4140285536933579</v>
      </c>
      <c r="AO6" s="11">
        <v>1209</v>
      </c>
      <c r="AP6" s="11">
        <v>1166</v>
      </c>
      <c r="AQ6" s="11">
        <v>1166</v>
      </c>
      <c r="AR6" s="11">
        <v>1421</v>
      </c>
      <c r="AS6" s="57">
        <f t="shared" si="10"/>
        <v>-17.535153019023987</v>
      </c>
      <c r="AT6" s="11">
        <f t="shared" si="11"/>
        <v>1240.5</v>
      </c>
      <c r="AU6" s="57">
        <f t="shared" si="12"/>
        <v>462.5</v>
      </c>
      <c r="AV6" s="55">
        <f t="shared" si="13"/>
        <v>59.447300771208219</v>
      </c>
      <c r="AW6" s="54">
        <v>1277</v>
      </c>
      <c r="AX6" s="60">
        <v>1225</v>
      </c>
      <c r="AY6" s="11">
        <v>1159</v>
      </c>
      <c r="AZ6" s="11">
        <v>1153</v>
      </c>
      <c r="BA6" s="11">
        <f t="shared" si="14"/>
        <v>1203.5</v>
      </c>
      <c r="BB6" s="55">
        <f t="shared" si="15"/>
        <v>-37</v>
      </c>
      <c r="BC6" s="55">
        <f t="shared" si="16"/>
        <v>-2.9826682789197907</v>
      </c>
      <c r="BD6" s="54">
        <v>1746</v>
      </c>
      <c r="BE6" s="11"/>
      <c r="BF6" s="11"/>
      <c r="BG6" s="42">
        <v>1726</v>
      </c>
      <c r="BH6" s="114">
        <v>1686</v>
      </c>
      <c r="BI6" s="116">
        <f t="shared" si="45"/>
        <v>1719.3333333333333</v>
      </c>
      <c r="BJ6" s="50">
        <f t="shared" si="17"/>
        <v>515.83333333333326</v>
      </c>
      <c r="BK6" s="49">
        <f t="shared" si="18"/>
        <v>42.861099570696574</v>
      </c>
      <c r="BL6" s="114">
        <v>1914</v>
      </c>
      <c r="BM6" s="114">
        <v>1917</v>
      </c>
      <c r="BN6" s="115">
        <v>2034</v>
      </c>
      <c r="BO6" s="55">
        <f t="shared" si="19"/>
        <v>1955</v>
      </c>
      <c r="BP6" s="55">
        <f t="shared" si="20"/>
        <v>235.66666666666674</v>
      </c>
      <c r="BQ6" s="11">
        <f t="shared" si="21"/>
        <v>13.706863125242347</v>
      </c>
      <c r="BR6" s="42">
        <v>1990</v>
      </c>
      <c r="BS6" s="42">
        <v>1809</v>
      </c>
      <c r="BT6" s="42">
        <v>1687</v>
      </c>
      <c r="BU6" s="42">
        <v>1528</v>
      </c>
      <c r="BV6" s="11">
        <f t="shared" si="22"/>
        <v>1753.5</v>
      </c>
      <c r="BW6" s="55">
        <f t="shared" si="23"/>
        <v>-201.5</v>
      </c>
      <c r="BX6" s="11">
        <f t="shared" si="24"/>
        <v>-10.306905370843991</v>
      </c>
      <c r="BY6" s="42">
        <v>1456</v>
      </c>
      <c r="BZ6" s="42">
        <v>1382</v>
      </c>
      <c r="CA6" s="42">
        <v>1608</v>
      </c>
      <c r="CB6" s="42">
        <v>1541</v>
      </c>
      <c r="CC6" s="42">
        <v>1923</v>
      </c>
      <c r="CD6" s="141">
        <f t="shared" si="25"/>
        <v>1582</v>
      </c>
      <c r="CE6" s="11">
        <f t="shared" si="26"/>
        <v>-171.5</v>
      </c>
      <c r="CF6" s="11">
        <f t="shared" si="27"/>
        <v>-9.780439121756487</v>
      </c>
      <c r="CG6" s="42">
        <v>2211</v>
      </c>
      <c r="CH6" s="42">
        <v>2167</v>
      </c>
      <c r="CI6" s="42">
        <v>2106</v>
      </c>
      <c r="CJ6" s="55">
        <f t="shared" si="28"/>
        <v>2161.3333333333335</v>
      </c>
      <c r="CK6" s="55">
        <f t="shared" si="29"/>
        <v>579.33333333333348</v>
      </c>
      <c r="CL6" s="11">
        <f t="shared" si="30"/>
        <v>36.620311841550787</v>
      </c>
      <c r="CM6" s="166">
        <v>2092</v>
      </c>
      <c r="CN6" s="166">
        <v>1964</v>
      </c>
      <c r="CO6" s="166">
        <v>1771</v>
      </c>
      <c r="CP6" s="166">
        <v>1650</v>
      </c>
      <c r="CQ6" s="11">
        <f t="shared" si="31"/>
        <v>1869.25</v>
      </c>
      <c r="CR6" s="55">
        <f t="shared" si="32"/>
        <v>-292.08333333333348</v>
      </c>
      <c r="CS6" s="11">
        <f t="shared" si="33"/>
        <v>-13.514034546576193</v>
      </c>
      <c r="CT6" s="166">
        <v>1496</v>
      </c>
      <c r="CU6" s="166">
        <v>1338</v>
      </c>
      <c r="CV6" s="166">
        <v>1288</v>
      </c>
      <c r="CW6" s="166">
        <v>1479</v>
      </c>
      <c r="CX6" s="11">
        <f t="shared" si="34"/>
        <v>1400.25</v>
      </c>
      <c r="CY6" s="11">
        <f t="shared" si="35"/>
        <v>-469</v>
      </c>
      <c r="CZ6" s="11">
        <f t="shared" si="36"/>
        <v>-25.090276849003612</v>
      </c>
    </row>
    <row r="7" spans="1:104" x14ac:dyDescent="0.25">
      <c r="A7" s="41" t="s">
        <v>150</v>
      </c>
      <c r="B7" s="42" t="s">
        <v>149</v>
      </c>
      <c r="C7" s="61">
        <v>7.4999999999999997E-2</v>
      </c>
      <c r="D7" s="42">
        <v>2074</v>
      </c>
      <c r="E7" s="42">
        <v>1983</v>
      </c>
      <c r="F7" s="43">
        <v>1804</v>
      </c>
      <c r="G7" s="44">
        <v>1710</v>
      </c>
      <c r="H7" s="44">
        <v>1659</v>
      </c>
      <c r="I7" s="44">
        <v>1651</v>
      </c>
      <c r="J7" s="44">
        <f t="shared" si="37"/>
        <v>-153</v>
      </c>
      <c r="K7" s="62">
        <f t="shared" si="38"/>
        <v>-8.4811529933481147</v>
      </c>
      <c r="L7" s="44">
        <f t="shared" si="39"/>
        <v>1706</v>
      </c>
      <c r="M7" s="44"/>
      <c r="N7" s="47">
        <v>1787</v>
      </c>
      <c r="O7" s="48">
        <v>1732</v>
      </c>
      <c r="P7" s="44">
        <v>1648</v>
      </c>
      <c r="Q7" s="44">
        <v>1599</v>
      </c>
      <c r="R7" s="49">
        <f t="shared" si="40"/>
        <v>-188</v>
      </c>
      <c r="S7" s="49">
        <f t="shared" si="41"/>
        <v>-10.520425293788472</v>
      </c>
      <c r="T7" s="49">
        <f t="shared" si="42"/>
        <v>1691.5</v>
      </c>
      <c r="U7" s="50">
        <f t="shared" si="43"/>
        <v>-14.5</v>
      </c>
      <c r="V7" s="50">
        <f t="shared" si="44"/>
        <v>-0.84994138335287228</v>
      </c>
      <c r="W7" s="52">
        <v>1683</v>
      </c>
      <c r="X7" s="11">
        <v>1619</v>
      </c>
      <c r="Y7" s="11">
        <v>1547</v>
      </c>
      <c r="Z7" s="11">
        <v>1622</v>
      </c>
      <c r="AA7" s="49">
        <f t="shared" si="0"/>
        <v>-61</v>
      </c>
      <c r="AB7" s="50">
        <f t="shared" si="1"/>
        <v>-3.6244800950683302</v>
      </c>
      <c r="AC7" s="50">
        <f t="shared" si="2"/>
        <v>1617.75</v>
      </c>
      <c r="AD7" s="49">
        <f t="shared" si="3"/>
        <v>-73.75</v>
      </c>
      <c r="AE7" s="50">
        <f t="shared" si="4"/>
        <v>-4.3600354714750216</v>
      </c>
      <c r="AF7" s="11"/>
      <c r="AG7" s="42">
        <v>1649</v>
      </c>
      <c r="AH7" s="42">
        <v>1528</v>
      </c>
      <c r="AI7" s="54">
        <v>1496</v>
      </c>
      <c r="AJ7" s="11">
        <f t="shared" si="5"/>
        <v>-153</v>
      </c>
      <c r="AK7" s="55">
        <f t="shared" si="6"/>
        <v>-9.2783505154639183</v>
      </c>
      <c r="AL7" s="55">
        <f t="shared" si="7"/>
        <v>1557.6666666666667</v>
      </c>
      <c r="AM7" s="55">
        <f t="shared" si="8"/>
        <v>-60.083333333333258</v>
      </c>
      <c r="AN7" s="55">
        <f t="shared" si="9"/>
        <v>-3.7140060784010664</v>
      </c>
      <c r="AO7" s="11">
        <v>1785</v>
      </c>
      <c r="AP7" s="11">
        <v>1727</v>
      </c>
      <c r="AQ7" s="11">
        <v>1727</v>
      </c>
      <c r="AR7" s="11">
        <v>1871</v>
      </c>
      <c r="AS7" s="57">
        <f t="shared" si="10"/>
        <v>-4.817927170868348</v>
      </c>
      <c r="AT7" s="11">
        <f t="shared" si="11"/>
        <v>1777.5</v>
      </c>
      <c r="AU7" s="57">
        <f t="shared" si="12"/>
        <v>219.83333333333326</v>
      </c>
      <c r="AV7" s="55">
        <f t="shared" si="13"/>
        <v>14.112989514230682</v>
      </c>
      <c r="AW7" s="54">
        <v>1884</v>
      </c>
      <c r="AX7" s="60">
        <v>1768</v>
      </c>
      <c r="AY7" s="11">
        <v>1694</v>
      </c>
      <c r="AZ7" s="11">
        <v>1684</v>
      </c>
      <c r="BA7" s="11">
        <f t="shared" si="14"/>
        <v>1757.5</v>
      </c>
      <c r="BB7" s="55">
        <f t="shared" si="15"/>
        <v>-20</v>
      </c>
      <c r="BC7" s="55">
        <f t="shared" si="16"/>
        <v>-1.1251758087201125</v>
      </c>
      <c r="BD7" s="54">
        <v>2441</v>
      </c>
      <c r="BE7" s="11"/>
      <c r="BF7" s="11"/>
      <c r="BG7" s="42">
        <v>2433</v>
      </c>
      <c r="BH7" s="114">
        <v>2416</v>
      </c>
      <c r="BI7" s="116">
        <f t="shared" si="45"/>
        <v>2430</v>
      </c>
      <c r="BJ7" s="50">
        <f t="shared" si="17"/>
        <v>672.5</v>
      </c>
      <c r="BK7" s="49">
        <f t="shared" si="18"/>
        <v>38.264580369843529</v>
      </c>
      <c r="BL7" s="114">
        <v>2563</v>
      </c>
      <c r="BM7" s="114">
        <v>2565</v>
      </c>
      <c r="BN7" s="115">
        <v>2836</v>
      </c>
      <c r="BO7" s="55">
        <f t="shared" si="19"/>
        <v>2654.6666666666665</v>
      </c>
      <c r="BP7" s="55">
        <f t="shared" si="20"/>
        <v>224.66666666666652</v>
      </c>
      <c r="BQ7" s="11">
        <f t="shared" si="21"/>
        <v>9.2455418381344252</v>
      </c>
      <c r="BR7" s="42">
        <v>2793</v>
      </c>
      <c r="BS7" s="42">
        <v>2671</v>
      </c>
      <c r="BT7" s="42">
        <v>2623</v>
      </c>
      <c r="BU7" s="42">
        <v>2513</v>
      </c>
      <c r="BV7" s="11">
        <f t="shared" si="22"/>
        <v>2650</v>
      </c>
      <c r="BW7" s="55">
        <f t="shared" si="23"/>
        <v>-4.6666666666665151</v>
      </c>
      <c r="BX7" s="11">
        <f t="shared" si="24"/>
        <v>-0.17579105976895462</v>
      </c>
      <c r="BY7" s="42">
        <v>2414</v>
      </c>
      <c r="BZ7" s="42">
        <v>2340</v>
      </c>
      <c r="CA7" s="42">
        <v>2627</v>
      </c>
      <c r="CB7" s="42">
        <v>2613</v>
      </c>
      <c r="CC7" s="42">
        <v>3100</v>
      </c>
      <c r="CD7" s="141">
        <f t="shared" si="25"/>
        <v>2618.8000000000002</v>
      </c>
      <c r="CE7" s="11">
        <f t="shared" si="26"/>
        <v>-31.199999999999818</v>
      </c>
      <c r="CF7" s="11">
        <f t="shared" si="27"/>
        <v>-1.1773584905660308</v>
      </c>
      <c r="CG7" s="42">
        <v>3594</v>
      </c>
      <c r="CH7" s="42">
        <v>3647</v>
      </c>
      <c r="CI7" s="42">
        <v>3637</v>
      </c>
      <c r="CJ7" s="55">
        <f t="shared" si="28"/>
        <v>3626</v>
      </c>
      <c r="CK7" s="55">
        <f t="shared" si="29"/>
        <v>1007.1999999999998</v>
      </c>
      <c r="CL7" s="11">
        <f t="shared" si="30"/>
        <v>38.460363525278744</v>
      </c>
      <c r="CM7" s="166">
        <v>3639</v>
      </c>
      <c r="CN7" s="166">
        <v>3456</v>
      </c>
      <c r="CO7" s="166">
        <v>3214</v>
      </c>
      <c r="CP7" s="166">
        <v>3055</v>
      </c>
      <c r="CQ7" s="11">
        <f t="shared" si="31"/>
        <v>3341</v>
      </c>
      <c r="CR7" s="55">
        <f t="shared" si="32"/>
        <v>-285</v>
      </c>
      <c r="CS7" s="11">
        <f t="shared" si="33"/>
        <v>-7.8599007170435744</v>
      </c>
      <c r="CT7" s="166">
        <v>2955</v>
      </c>
      <c r="CU7" s="166">
        <v>2721</v>
      </c>
      <c r="CV7" s="166">
        <v>2625</v>
      </c>
      <c r="CW7" s="166">
        <v>2565</v>
      </c>
      <c r="CX7" s="11">
        <f t="shared" si="34"/>
        <v>2716.5</v>
      </c>
      <c r="CY7" s="11">
        <f t="shared" si="35"/>
        <v>-624.5</v>
      </c>
      <c r="CZ7" s="11">
        <f t="shared" si="36"/>
        <v>-18.692008380724335</v>
      </c>
    </row>
    <row r="8" spans="1:104" ht="28.5" x14ac:dyDescent="0.25">
      <c r="A8" s="41" t="s">
        <v>151</v>
      </c>
      <c r="B8" s="42" t="s">
        <v>146</v>
      </c>
      <c r="C8" s="61">
        <v>7.4999999999999997E-2</v>
      </c>
      <c r="D8" s="42">
        <v>261</v>
      </c>
      <c r="E8" s="42">
        <v>266</v>
      </c>
      <c r="F8" s="43">
        <v>247</v>
      </c>
      <c r="G8" s="44">
        <v>211</v>
      </c>
      <c r="H8" s="44">
        <v>315</v>
      </c>
      <c r="I8" s="44">
        <v>346</v>
      </c>
      <c r="J8" s="44">
        <f t="shared" si="37"/>
        <v>99</v>
      </c>
      <c r="K8" s="62">
        <f t="shared" si="38"/>
        <v>40.08097165991903</v>
      </c>
      <c r="L8" s="44">
        <f t="shared" si="39"/>
        <v>279.75</v>
      </c>
      <c r="M8" s="44"/>
      <c r="N8" s="47">
        <v>511</v>
      </c>
      <c r="O8" s="48">
        <v>558</v>
      </c>
      <c r="P8" s="44">
        <v>561</v>
      </c>
      <c r="Q8" s="44">
        <v>521</v>
      </c>
      <c r="R8" s="49">
        <f t="shared" si="40"/>
        <v>10</v>
      </c>
      <c r="S8" s="49">
        <f t="shared" si="41"/>
        <v>1.9569471624266144</v>
      </c>
      <c r="T8" s="49">
        <f t="shared" si="42"/>
        <v>537.75</v>
      </c>
      <c r="U8" s="50">
        <f t="shared" si="43"/>
        <v>258</v>
      </c>
      <c r="V8" s="50">
        <f t="shared" si="44"/>
        <v>92.225201072386056</v>
      </c>
      <c r="W8" s="52">
        <v>491</v>
      </c>
      <c r="X8" s="11">
        <v>407</v>
      </c>
      <c r="Y8" s="11">
        <v>386</v>
      </c>
      <c r="Z8" s="11">
        <v>361</v>
      </c>
      <c r="AA8" s="49">
        <f t="shared" si="0"/>
        <v>-130</v>
      </c>
      <c r="AB8" s="50">
        <f t="shared" si="1"/>
        <v>-26.476578411405292</v>
      </c>
      <c r="AC8" s="50">
        <f t="shared" si="2"/>
        <v>411.25</v>
      </c>
      <c r="AD8" s="49">
        <f t="shared" si="3"/>
        <v>-126.5</v>
      </c>
      <c r="AE8" s="50">
        <f t="shared" si="4"/>
        <v>-23.523942352394236</v>
      </c>
      <c r="AF8" s="11"/>
      <c r="AG8" s="42">
        <v>356</v>
      </c>
      <c r="AH8" s="42">
        <v>358</v>
      </c>
      <c r="AI8" s="54">
        <v>361</v>
      </c>
      <c r="AJ8" s="11">
        <f t="shared" si="5"/>
        <v>5</v>
      </c>
      <c r="AK8" s="55">
        <f t="shared" si="6"/>
        <v>1.4044943820224718</v>
      </c>
      <c r="AL8" s="55">
        <f t="shared" si="7"/>
        <v>358.33333333333331</v>
      </c>
      <c r="AM8" s="55">
        <f t="shared" si="8"/>
        <v>-52.916666666666686</v>
      </c>
      <c r="AN8" s="55">
        <f t="shared" si="9"/>
        <v>-12.867274569402234</v>
      </c>
      <c r="AO8" s="11">
        <v>401</v>
      </c>
      <c r="AP8" s="11">
        <v>387</v>
      </c>
      <c r="AQ8" s="11">
        <v>387</v>
      </c>
      <c r="AR8" s="11">
        <v>320</v>
      </c>
      <c r="AS8" s="57">
        <f t="shared" si="10"/>
        <v>20.199501246882793</v>
      </c>
      <c r="AT8" s="11">
        <f t="shared" si="11"/>
        <v>373.75</v>
      </c>
      <c r="AU8" s="57">
        <f t="shared" si="12"/>
        <v>15.416666666666686</v>
      </c>
      <c r="AV8" s="55">
        <f t="shared" si="13"/>
        <v>4.3023255813953547</v>
      </c>
      <c r="AW8" s="54">
        <v>277</v>
      </c>
      <c r="AX8" s="60">
        <v>248</v>
      </c>
      <c r="AY8" s="11">
        <v>230</v>
      </c>
      <c r="AZ8" s="11">
        <v>247</v>
      </c>
      <c r="BA8" s="11">
        <f t="shared" si="14"/>
        <v>250.5</v>
      </c>
      <c r="BB8" s="55">
        <f t="shared" si="15"/>
        <v>-123.25</v>
      </c>
      <c r="BC8" s="55">
        <f t="shared" si="16"/>
        <v>-32.976588628762542</v>
      </c>
      <c r="BD8" s="54">
        <v>317</v>
      </c>
      <c r="BE8" s="11"/>
      <c r="BF8" s="11"/>
      <c r="BG8" s="42">
        <v>374</v>
      </c>
      <c r="BH8" s="114">
        <v>371</v>
      </c>
      <c r="BI8" s="116">
        <f t="shared" si="45"/>
        <v>354</v>
      </c>
      <c r="BJ8" s="50">
        <f t="shared" si="17"/>
        <v>103.5</v>
      </c>
      <c r="BK8" s="49">
        <f t="shared" si="18"/>
        <v>41.317365269461078</v>
      </c>
      <c r="BL8" s="114">
        <v>420</v>
      </c>
      <c r="BM8" s="114">
        <v>595</v>
      </c>
      <c r="BN8" s="115">
        <v>579</v>
      </c>
      <c r="BO8" s="55">
        <f t="shared" si="19"/>
        <v>531.33333333333337</v>
      </c>
      <c r="BP8" s="55">
        <f t="shared" si="20"/>
        <v>177.33333333333337</v>
      </c>
      <c r="BQ8" s="11">
        <f t="shared" si="21"/>
        <v>50.094161958568748</v>
      </c>
      <c r="BR8" s="42">
        <v>490</v>
      </c>
      <c r="BS8" s="42">
        <v>441</v>
      </c>
      <c r="BT8" s="42">
        <v>648</v>
      </c>
      <c r="BU8" s="42">
        <v>641</v>
      </c>
      <c r="BV8" s="11">
        <f t="shared" si="22"/>
        <v>555</v>
      </c>
      <c r="BW8" s="55">
        <f t="shared" si="23"/>
        <v>23.666666666666629</v>
      </c>
      <c r="BX8" s="11">
        <f t="shared" si="24"/>
        <v>4.454203262233368</v>
      </c>
      <c r="BY8" s="42">
        <v>545</v>
      </c>
      <c r="BZ8" s="42">
        <v>527</v>
      </c>
      <c r="CA8" s="42">
        <v>495</v>
      </c>
      <c r="CB8" s="42">
        <v>495</v>
      </c>
      <c r="CC8" s="42">
        <v>517</v>
      </c>
      <c r="CD8" s="141">
        <f t="shared" si="25"/>
        <v>515.79999999999995</v>
      </c>
      <c r="CE8" s="11">
        <f t="shared" si="26"/>
        <v>-39.200000000000045</v>
      </c>
      <c r="CF8" s="11">
        <f t="shared" si="27"/>
        <v>-7.0630630630630717</v>
      </c>
      <c r="CG8" s="42">
        <v>637</v>
      </c>
      <c r="CH8" s="42">
        <v>634</v>
      </c>
      <c r="CI8" s="42">
        <v>630</v>
      </c>
      <c r="CJ8" s="55">
        <f t="shared" si="28"/>
        <v>633.66666666666663</v>
      </c>
      <c r="CK8" s="55">
        <f t="shared" si="29"/>
        <v>117.86666666666667</v>
      </c>
      <c r="CL8" s="11">
        <f t="shared" si="30"/>
        <v>22.851234328551122</v>
      </c>
      <c r="CM8" s="166">
        <v>630</v>
      </c>
      <c r="CN8" s="166">
        <v>609</v>
      </c>
      <c r="CO8" s="166">
        <v>578</v>
      </c>
      <c r="CP8" s="166">
        <v>527</v>
      </c>
      <c r="CQ8" s="11">
        <f t="shared" si="31"/>
        <v>586</v>
      </c>
      <c r="CR8" s="55">
        <f t="shared" si="32"/>
        <v>-47.666666666666629</v>
      </c>
      <c r="CS8" s="11">
        <f t="shared" si="33"/>
        <v>-7.5223566543924187</v>
      </c>
      <c r="CT8" s="166">
        <v>503</v>
      </c>
      <c r="CU8" s="166">
        <v>552</v>
      </c>
      <c r="CV8" s="166">
        <v>690</v>
      </c>
      <c r="CW8" s="166">
        <v>906</v>
      </c>
      <c r="CX8" s="11">
        <f t="shared" si="34"/>
        <v>662.75</v>
      </c>
      <c r="CY8" s="11">
        <f t="shared" si="35"/>
        <v>76.75</v>
      </c>
      <c r="CZ8" s="11">
        <f t="shared" si="36"/>
        <v>13.097269624573379</v>
      </c>
    </row>
    <row r="9" spans="1:104" ht="28.5" x14ac:dyDescent="0.25">
      <c r="A9" s="41" t="s">
        <v>152</v>
      </c>
      <c r="B9" s="42" t="s">
        <v>146</v>
      </c>
      <c r="C9" s="61">
        <v>0.05</v>
      </c>
      <c r="D9" s="42">
        <v>440</v>
      </c>
      <c r="E9" s="42">
        <v>400</v>
      </c>
      <c r="F9" s="43">
        <v>382</v>
      </c>
      <c r="G9" s="44">
        <v>362</v>
      </c>
      <c r="H9" s="44">
        <v>336</v>
      </c>
      <c r="I9" s="44">
        <v>332</v>
      </c>
      <c r="J9" s="44">
        <f t="shared" si="37"/>
        <v>-50</v>
      </c>
      <c r="K9" s="62">
        <f t="shared" si="38"/>
        <v>-13.089005235602095</v>
      </c>
      <c r="L9" s="44">
        <f t="shared" si="39"/>
        <v>353</v>
      </c>
      <c r="M9" s="44"/>
      <c r="N9" s="47">
        <v>465</v>
      </c>
      <c r="O9" s="48">
        <v>430</v>
      </c>
      <c r="P9" s="44">
        <v>377</v>
      </c>
      <c r="Q9" s="44">
        <v>342</v>
      </c>
      <c r="R9" s="49">
        <f t="shared" si="40"/>
        <v>-123</v>
      </c>
      <c r="S9" s="49">
        <f t="shared" si="41"/>
        <v>-26.451612903225808</v>
      </c>
      <c r="T9" s="49">
        <f t="shared" si="42"/>
        <v>403.5</v>
      </c>
      <c r="U9" s="50">
        <f t="shared" si="43"/>
        <v>50.5</v>
      </c>
      <c r="V9" s="50">
        <f t="shared" si="44"/>
        <v>14.305949008498583</v>
      </c>
      <c r="W9" s="52">
        <v>385</v>
      </c>
      <c r="X9" s="11">
        <v>442</v>
      </c>
      <c r="Y9" s="11">
        <v>397</v>
      </c>
      <c r="Z9" s="11">
        <v>381</v>
      </c>
      <c r="AA9" s="49">
        <f t="shared" si="0"/>
        <v>-4</v>
      </c>
      <c r="AB9" s="50">
        <f t="shared" si="1"/>
        <v>-1.0389610389610389</v>
      </c>
      <c r="AC9" s="50">
        <f t="shared" si="2"/>
        <v>401.25</v>
      </c>
      <c r="AD9" s="49">
        <f t="shared" si="3"/>
        <v>-2.25</v>
      </c>
      <c r="AE9" s="50">
        <f t="shared" si="4"/>
        <v>-0.55762081784386619</v>
      </c>
      <c r="AF9" s="11"/>
      <c r="AG9" s="42">
        <v>321</v>
      </c>
      <c r="AH9" s="42">
        <v>305</v>
      </c>
      <c r="AI9" s="54">
        <v>315</v>
      </c>
      <c r="AJ9" s="11">
        <f t="shared" si="5"/>
        <v>-6</v>
      </c>
      <c r="AK9" s="55">
        <f t="shared" si="6"/>
        <v>-1.8691588785046727</v>
      </c>
      <c r="AL9" s="55">
        <f t="shared" si="7"/>
        <v>313.66666666666669</v>
      </c>
      <c r="AM9" s="55">
        <f t="shared" si="8"/>
        <v>-87.583333333333314</v>
      </c>
      <c r="AN9" s="55">
        <f t="shared" si="9"/>
        <v>-21.827622014537898</v>
      </c>
      <c r="AO9" s="11">
        <v>414</v>
      </c>
      <c r="AP9" s="11">
        <v>418</v>
      </c>
      <c r="AQ9" s="11">
        <v>418</v>
      </c>
      <c r="AR9" s="11">
        <v>373</v>
      </c>
      <c r="AS9" s="57">
        <f t="shared" si="10"/>
        <v>9.9033816425120769</v>
      </c>
      <c r="AT9" s="11">
        <f t="shared" si="11"/>
        <v>405.75</v>
      </c>
      <c r="AU9" s="57">
        <f t="shared" si="12"/>
        <v>92.083333333333314</v>
      </c>
      <c r="AV9" s="55">
        <f t="shared" si="13"/>
        <v>29.357066950053127</v>
      </c>
      <c r="AW9" s="54">
        <v>367</v>
      </c>
      <c r="AX9" s="60">
        <v>343</v>
      </c>
      <c r="AY9" s="11">
        <v>337</v>
      </c>
      <c r="AZ9" s="11">
        <v>361</v>
      </c>
      <c r="BA9" s="11">
        <f t="shared" si="14"/>
        <v>352</v>
      </c>
      <c r="BB9" s="55">
        <f t="shared" si="15"/>
        <v>-53.75</v>
      </c>
      <c r="BC9" s="55">
        <f t="shared" si="16"/>
        <v>-13.247073321010475</v>
      </c>
      <c r="BD9" s="54">
        <v>497</v>
      </c>
      <c r="BE9" s="11"/>
      <c r="BF9" s="11"/>
      <c r="BG9" s="42">
        <v>523</v>
      </c>
      <c r="BH9" s="114">
        <v>516</v>
      </c>
      <c r="BI9" s="116">
        <f t="shared" si="45"/>
        <v>512</v>
      </c>
      <c r="BJ9" s="50">
        <f t="shared" si="17"/>
        <v>160</v>
      </c>
      <c r="BK9" s="49">
        <f t="shared" si="18"/>
        <v>45.454545454545453</v>
      </c>
      <c r="BL9" s="114">
        <v>833</v>
      </c>
      <c r="BM9" s="114">
        <v>856</v>
      </c>
      <c r="BN9" s="115">
        <v>878</v>
      </c>
      <c r="BO9" s="55">
        <f t="shared" si="19"/>
        <v>855.66666666666663</v>
      </c>
      <c r="BP9" s="55">
        <f t="shared" si="20"/>
        <v>343.66666666666663</v>
      </c>
      <c r="BQ9" s="11">
        <f t="shared" si="21"/>
        <v>67.122395833333329</v>
      </c>
      <c r="BR9" s="42">
        <v>891</v>
      </c>
      <c r="BS9" s="42">
        <v>973</v>
      </c>
      <c r="BT9" s="42">
        <v>977</v>
      </c>
      <c r="BU9" s="42">
        <v>924</v>
      </c>
      <c r="BV9" s="11">
        <f t="shared" si="22"/>
        <v>941.25</v>
      </c>
      <c r="BW9" s="55">
        <f t="shared" si="23"/>
        <v>85.583333333333371</v>
      </c>
      <c r="BX9" s="11">
        <f t="shared" si="24"/>
        <v>10.00194779898715</v>
      </c>
      <c r="BY9" s="42">
        <v>795</v>
      </c>
      <c r="BZ9" s="42">
        <v>730</v>
      </c>
      <c r="CA9" s="42">
        <v>720</v>
      </c>
      <c r="CB9" s="42">
        <v>747</v>
      </c>
      <c r="CC9" s="42">
        <v>982</v>
      </c>
      <c r="CD9" s="141">
        <f t="shared" si="25"/>
        <v>794.8</v>
      </c>
      <c r="CE9" s="11">
        <f t="shared" si="26"/>
        <v>-146.45000000000005</v>
      </c>
      <c r="CF9" s="11">
        <f t="shared" si="27"/>
        <v>-15.559096945551135</v>
      </c>
      <c r="CG9" s="42">
        <v>831</v>
      </c>
      <c r="CH9" s="42">
        <v>772</v>
      </c>
      <c r="CI9" s="42">
        <v>738</v>
      </c>
      <c r="CJ9" s="55">
        <f t="shared" si="28"/>
        <v>780.33333333333337</v>
      </c>
      <c r="CK9" s="55">
        <f t="shared" si="29"/>
        <v>-14.466666666666583</v>
      </c>
      <c r="CL9" s="11">
        <f t="shared" si="30"/>
        <v>-1.8201644019459717</v>
      </c>
      <c r="CM9" s="166">
        <v>730</v>
      </c>
      <c r="CN9" s="166">
        <v>660</v>
      </c>
      <c r="CO9" s="166">
        <v>572</v>
      </c>
      <c r="CP9" s="166">
        <v>510</v>
      </c>
      <c r="CQ9" s="11">
        <f t="shared" si="31"/>
        <v>618</v>
      </c>
      <c r="CR9" s="55">
        <f t="shared" si="32"/>
        <v>-162.33333333333337</v>
      </c>
      <c r="CS9" s="11">
        <f t="shared" si="33"/>
        <v>-20.803075608714227</v>
      </c>
      <c r="CT9" s="166">
        <v>469</v>
      </c>
      <c r="CU9" s="166">
        <v>440</v>
      </c>
      <c r="CV9" s="166">
        <v>443</v>
      </c>
      <c r="CW9" s="166">
        <v>434</v>
      </c>
      <c r="CX9" s="11">
        <f t="shared" si="34"/>
        <v>446.5</v>
      </c>
      <c r="CY9" s="11">
        <f t="shared" si="35"/>
        <v>-171.5</v>
      </c>
      <c r="CZ9" s="11">
        <f t="shared" si="36"/>
        <v>-27.750809061488674</v>
      </c>
    </row>
    <row r="10" spans="1:104" ht="28.5" x14ac:dyDescent="0.25">
      <c r="A10" s="41" t="s">
        <v>153</v>
      </c>
      <c r="B10" s="42" t="s">
        <v>146</v>
      </c>
      <c r="C10" s="61">
        <v>2.5000000000000001E-2</v>
      </c>
      <c r="D10" s="42">
        <v>1249</v>
      </c>
      <c r="E10" s="42">
        <v>1197</v>
      </c>
      <c r="F10" s="43">
        <v>1148</v>
      </c>
      <c r="G10" s="44">
        <v>1068</v>
      </c>
      <c r="H10" s="44">
        <v>995</v>
      </c>
      <c r="I10" s="44">
        <v>966</v>
      </c>
      <c r="J10" s="44">
        <f t="shared" si="37"/>
        <v>-182</v>
      </c>
      <c r="K10" s="62">
        <f t="shared" si="38"/>
        <v>-15.853658536585366</v>
      </c>
      <c r="L10" s="44">
        <f t="shared" si="39"/>
        <v>1044.25</v>
      </c>
      <c r="M10" s="44"/>
      <c r="N10" s="47">
        <v>982</v>
      </c>
      <c r="O10" s="48">
        <v>908</v>
      </c>
      <c r="P10" s="44">
        <v>888</v>
      </c>
      <c r="Q10" s="44">
        <v>841</v>
      </c>
      <c r="R10" s="49">
        <f t="shared" si="40"/>
        <v>-141</v>
      </c>
      <c r="S10" s="49">
        <f t="shared" si="41"/>
        <v>-14.358452138492872</v>
      </c>
      <c r="T10" s="49">
        <f t="shared" si="42"/>
        <v>904.75</v>
      </c>
      <c r="U10" s="50">
        <f t="shared" si="43"/>
        <v>-139.5</v>
      </c>
      <c r="V10" s="50">
        <f t="shared" si="44"/>
        <v>-13.358870002394063</v>
      </c>
      <c r="W10" s="52">
        <v>1247</v>
      </c>
      <c r="X10" s="11">
        <v>1232</v>
      </c>
      <c r="Y10" s="11">
        <v>1214</v>
      </c>
      <c r="Z10" s="11">
        <v>1181</v>
      </c>
      <c r="AA10" s="49">
        <f t="shared" si="0"/>
        <v>-66</v>
      </c>
      <c r="AB10" s="50">
        <f t="shared" si="1"/>
        <v>-5.292702485966319</v>
      </c>
      <c r="AC10" s="50">
        <f t="shared" si="2"/>
        <v>1218.5</v>
      </c>
      <c r="AD10" s="49">
        <f t="shared" si="3"/>
        <v>313.75</v>
      </c>
      <c r="AE10" s="50">
        <f t="shared" si="4"/>
        <v>34.678087869577226</v>
      </c>
      <c r="AF10" s="11"/>
      <c r="AG10" s="42">
        <v>1028</v>
      </c>
      <c r="AH10" s="42">
        <v>982</v>
      </c>
      <c r="AI10" s="54">
        <v>909</v>
      </c>
      <c r="AJ10" s="11">
        <f t="shared" si="5"/>
        <v>-119</v>
      </c>
      <c r="AK10" s="55">
        <f t="shared" si="6"/>
        <v>-11.575875486381323</v>
      </c>
      <c r="AL10" s="55">
        <f t="shared" si="7"/>
        <v>973</v>
      </c>
      <c r="AM10" s="55">
        <f t="shared" si="8"/>
        <v>-245.5</v>
      </c>
      <c r="AN10" s="55">
        <f t="shared" si="9"/>
        <v>-20.147722609766106</v>
      </c>
      <c r="AO10" s="11">
        <v>1242</v>
      </c>
      <c r="AP10" s="11">
        <v>1201</v>
      </c>
      <c r="AQ10" s="11">
        <v>1201</v>
      </c>
      <c r="AR10" s="11">
        <v>1082</v>
      </c>
      <c r="AS10" s="57">
        <f t="shared" si="10"/>
        <v>12.882447665056359</v>
      </c>
      <c r="AT10" s="11">
        <f t="shared" si="11"/>
        <v>1181.5</v>
      </c>
      <c r="AU10" s="57">
        <f t="shared" si="12"/>
        <v>208.5</v>
      </c>
      <c r="AV10" s="55">
        <f t="shared" si="13"/>
        <v>21.428571428571427</v>
      </c>
      <c r="AW10" s="54">
        <v>1333</v>
      </c>
      <c r="AX10" s="60">
        <v>1224</v>
      </c>
      <c r="AY10" s="11">
        <v>1083</v>
      </c>
      <c r="AZ10" s="11">
        <v>1030</v>
      </c>
      <c r="BA10" s="11">
        <f t="shared" si="14"/>
        <v>1167.5</v>
      </c>
      <c r="BB10" s="55">
        <f t="shared" si="15"/>
        <v>-14</v>
      </c>
      <c r="BC10" s="55">
        <f t="shared" si="16"/>
        <v>-1.1849344054168429</v>
      </c>
      <c r="BD10" s="54">
        <v>1419</v>
      </c>
      <c r="BE10" s="11"/>
      <c r="BF10" s="11"/>
      <c r="BG10" s="42">
        <v>1101</v>
      </c>
      <c r="BH10" s="114">
        <v>1037</v>
      </c>
      <c r="BI10" s="116">
        <f t="shared" si="45"/>
        <v>1185.6666666666667</v>
      </c>
      <c r="BJ10" s="50">
        <f t="shared" si="17"/>
        <v>18.166666666666742</v>
      </c>
      <c r="BK10" s="49">
        <f t="shared" si="18"/>
        <v>1.556031406138479</v>
      </c>
      <c r="BL10" s="114">
        <v>942</v>
      </c>
      <c r="BM10" s="114">
        <v>903</v>
      </c>
      <c r="BN10" s="115">
        <v>1190</v>
      </c>
      <c r="BO10" s="55">
        <f t="shared" si="19"/>
        <v>1011.6666666666666</v>
      </c>
      <c r="BP10" s="55">
        <f t="shared" si="20"/>
        <v>-174.00000000000011</v>
      </c>
      <c r="BQ10" s="11">
        <f t="shared" si="21"/>
        <v>-14.675288164183309</v>
      </c>
      <c r="BR10" s="42">
        <v>1222</v>
      </c>
      <c r="BS10" s="42">
        <v>1209</v>
      </c>
      <c r="BT10" s="42">
        <v>1209</v>
      </c>
      <c r="BU10" s="42">
        <v>1196</v>
      </c>
      <c r="BV10" s="11">
        <f t="shared" si="22"/>
        <v>1209</v>
      </c>
      <c r="BW10" s="55">
        <f t="shared" si="23"/>
        <v>197.33333333333337</v>
      </c>
      <c r="BX10" s="11">
        <f t="shared" si="24"/>
        <v>19.505766062602969</v>
      </c>
      <c r="BY10" s="42">
        <v>1525</v>
      </c>
      <c r="BZ10" s="42">
        <v>1503</v>
      </c>
      <c r="CA10" s="42">
        <v>1469</v>
      </c>
      <c r="CB10" s="42">
        <v>1442</v>
      </c>
      <c r="CC10" s="42">
        <v>1786</v>
      </c>
      <c r="CD10" s="141">
        <f t="shared" si="25"/>
        <v>1545</v>
      </c>
      <c r="CE10" s="11">
        <f t="shared" si="26"/>
        <v>336</v>
      </c>
      <c r="CF10" s="11">
        <f t="shared" si="27"/>
        <v>27.791563275434246</v>
      </c>
      <c r="CG10" s="42">
        <v>1646</v>
      </c>
      <c r="CH10" s="42">
        <v>1595</v>
      </c>
      <c r="CI10" s="42">
        <v>1556</v>
      </c>
      <c r="CJ10" s="55">
        <f t="shared" si="28"/>
        <v>1599</v>
      </c>
      <c r="CK10" s="55">
        <f t="shared" si="29"/>
        <v>54</v>
      </c>
      <c r="CL10" s="11">
        <f t="shared" si="30"/>
        <v>3.4951456310679614</v>
      </c>
      <c r="CM10" s="166">
        <v>1528</v>
      </c>
      <c r="CN10" s="166">
        <v>1408</v>
      </c>
      <c r="CO10" s="166">
        <v>1368</v>
      </c>
      <c r="CP10" s="166">
        <v>1385</v>
      </c>
      <c r="CQ10" s="11">
        <f t="shared" si="31"/>
        <v>1422.25</v>
      </c>
      <c r="CR10" s="55">
        <f t="shared" si="32"/>
        <v>-176.75</v>
      </c>
      <c r="CS10" s="11">
        <f t="shared" si="33"/>
        <v>-11.053783614759224</v>
      </c>
      <c r="CT10" s="166">
        <v>1523</v>
      </c>
      <c r="CU10" s="166">
        <v>1493</v>
      </c>
      <c r="CV10" s="166">
        <v>1473</v>
      </c>
      <c r="CW10" s="166">
        <v>1827</v>
      </c>
      <c r="CX10" s="11">
        <f t="shared" si="34"/>
        <v>1579</v>
      </c>
      <c r="CY10" s="11">
        <f t="shared" si="35"/>
        <v>156.75</v>
      </c>
      <c r="CZ10" s="11">
        <f t="shared" si="36"/>
        <v>11.021269115837582</v>
      </c>
    </row>
    <row r="11" spans="1:104" x14ac:dyDescent="0.25">
      <c r="A11" s="41" t="s">
        <v>154</v>
      </c>
      <c r="B11" s="42" t="s">
        <v>146</v>
      </c>
      <c r="C11" s="61">
        <v>2.5000000000000001E-2</v>
      </c>
      <c r="D11" s="42">
        <v>469</v>
      </c>
      <c r="E11" s="42">
        <v>460</v>
      </c>
      <c r="F11" s="43">
        <v>429</v>
      </c>
      <c r="G11" s="44">
        <v>385</v>
      </c>
      <c r="H11" s="44">
        <v>369</v>
      </c>
      <c r="I11" s="44">
        <v>362</v>
      </c>
      <c r="J11" s="44">
        <f t="shared" si="37"/>
        <v>-67</v>
      </c>
      <c r="K11" s="62">
        <f t="shared" si="38"/>
        <v>-15.61771561771562</v>
      </c>
      <c r="L11" s="44">
        <f t="shared" si="39"/>
        <v>386.25</v>
      </c>
      <c r="M11" s="44"/>
      <c r="N11" s="47">
        <v>350</v>
      </c>
      <c r="O11" s="48">
        <v>335</v>
      </c>
      <c r="P11" s="44">
        <v>318</v>
      </c>
      <c r="Q11" s="44">
        <v>317</v>
      </c>
      <c r="R11" s="49">
        <f t="shared" si="40"/>
        <v>-33</v>
      </c>
      <c r="S11" s="49">
        <f t="shared" si="41"/>
        <v>-9.4285714285714288</v>
      </c>
      <c r="T11" s="49">
        <f t="shared" si="42"/>
        <v>330</v>
      </c>
      <c r="U11" s="50">
        <f t="shared" si="43"/>
        <v>-56.25</v>
      </c>
      <c r="V11" s="50">
        <f t="shared" si="44"/>
        <v>-14.563106796116504</v>
      </c>
      <c r="W11" s="52">
        <v>308</v>
      </c>
      <c r="X11" s="11">
        <v>333</v>
      </c>
      <c r="Y11" s="11">
        <v>345</v>
      </c>
      <c r="Z11" s="11">
        <v>341</v>
      </c>
      <c r="AA11" s="49">
        <f t="shared" si="0"/>
        <v>33</v>
      </c>
      <c r="AB11" s="50">
        <f t="shared" si="1"/>
        <v>10.714285714285714</v>
      </c>
      <c r="AC11" s="50">
        <f t="shared" si="2"/>
        <v>331.75</v>
      </c>
      <c r="AD11" s="49">
        <f t="shared" si="3"/>
        <v>1.75</v>
      </c>
      <c r="AE11" s="50">
        <f t="shared" si="4"/>
        <v>0.53030303030303039</v>
      </c>
      <c r="AF11" s="11"/>
      <c r="AG11" s="42">
        <v>336</v>
      </c>
      <c r="AH11" s="42">
        <v>330</v>
      </c>
      <c r="AI11" s="54">
        <v>326</v>
      </c>
      <c r="AJ11" s="11">
        <f t="shared" si="5"/>
        <v>-10</v>
      </c>
      <c r="AK11" s="55">
        <f t="shared" si="6"/>
        <v>-2.9761904761904758</v>
      </c>
      <c r="AL11" s="55">
        <f t="shared" si="7"/>
        <v>330.66666666666669</v>
      </c>
      <c r="AM11" s="55">
        <f t="shared" si="8"/>
        <v>-1.0833333333333144</v>
      </c>
      <c r="AN11" s="55">
        <f t="shared" si="9"/>
        <v>-0.3265511178095899</v>
      </c>
      <c r="AO11" s="11">
        <v>325</v>
      </c>
      <c r="AP11" s="11">
        <v>319</v>
      </c>
      <c r="AQ11" s="11">
        <v>319</v>
      </c>
      <c r="AR11" s="11">
        <v>311</v>
      </c>
      <c r="AS11" s="57">
        <f t="shared" si="10"/>
        <v>4.3076923076923075</v>
      </c>
      <c r="AT11" s="11">
        <f t="shared" si="11"/>
        <v>318.5</v>
      </c>
      <c r="AU11" s="57">
        <f t="shared" si="12"/>
        <v>-12.166666666666686</v>
      </c>
      <c r="AV11" s="55">
        <f t="shared" si="13"/>
        <v>-3.6794354838709733</v>
      </c>
      <c r="AW11" s="54">
        <v>700</v>
      </c>
      <c r="AX11" s="60">
        <v>661</v>
      </c>
      <c r="AY11" s="11">
        <v>658</v>
      </c>
      <c r="AZ11" s="11">
        <v>740</v>
      </c>
      <c r="BA11" s="11">
        <f t="shared" si="14"/>
        <v>689.75</v>
      </c>
      <c r="BB11" s="55">
        <f t="shared" si="15"/>
        <v>371.25</v>
      </c>
      <c r="BC11" s="55">
        <f t="shared" si="16"/>
        <v>116.56200941915228</v>
      </c>
      <c r="BD11" s="54">
        <v>812</v>
      </c>
      <c r="BE11" s="11"/>
      <c r="BF11" s="11"/>
      <c r="BG11" s="42">
        <v>944</v>
      </c>
      <c r="BH11" s="114">
        <v>909</v>
      </c>
      <c r="BI11" s="116">
        <f t="shared" si="45"/>
        <v>888.33333333333337</v>
      </c>
      <c r="BJ11" s="50">
        <f t="shared" si="17"/>
        <v>198.58333333333337</v>
      </c>
      <c r="BK11" s="49">
        <f t="shared" si="18"/>
        <v>28.790624622447751</v>
      </c>
      <c r="BL11" s="114">
        <v>891</v>
      </c>
      <c r="BM11" s="114">
        <v>900</v>
      </c>
      <c r="BN11" s="115">
        <v>930</v>
      </c>
      <c r="BO11" s="55">
        <f t="shared" si="19"/>
        <v>907</v>
      </c>
      <c r="BP11" s="55">
        <f t="shared" si="20"/>
        <v>18.666666666666629</v>
      </c>
      <c r="BQ11" s="11">
        <f t="shared" si="21"/>
        <v>2.1013133208255113</v>
      </c>
      <c r="BR11" s="42">
        <v>911</v>
      </c>
      <c r="BS11" s="42">
        <v>898</v>
      </c>
      <c r="BT11" s="42">
        <v>869</v>
      </c>
      <c r="BU11" s="42">
        <v>869</v>
      </c>
      <c r="BV11" s="11">
        <f t="shared" si="22"/>
        <v>886.75</v>
      </c>
      <c r="BW11" s="55">
        <f t="shared" si="23"/>
        <v>-20.25</v>
      </c>
      <c r="BX11" s="11">
        <f t="shared" si="24"/>
        <v>-2.2326350606394705</v>
      </c>
      <c r="BY11" s="42">
        <v>841</v>
      </c>
      <c r="BZ11" s="42">
        <v>819</v>
      </c>
      <c r="CA11" s="42">
        <v>804</v>
      </c>
      <c r="CB11" s="42">
        <v>803</v>
      </c>
      <c r="CC11" s="42">
        <v>1116</v>
      </c>
      <c r="CD11" s="141">
        <f t="shared" si="25"/>
        <v>876.6</v>
      </c>
      <c r="CE11" s="11">
        <f t="shared" si="26"/>
        <v>-10.149999999999977</v>
      </c>
      <c r="CF11" s="11">
        <f t="shared" si="27"/>
        <v>-1.1446292641668991</v>
      </c>
      <c r="CG11" s="42">
        <v>997</v>
      </c>
      <c r="CH11" s="42">
        <v>987</v>
      </c>
      <c r="CI11" s="42">
        <v>995</v>
      </c>
      <c r="CJ11" s="55">
        <f t="shared" si="28"/>
        <v>993</v>
      </c>
      <c r="CK11" s="55">
        <f t="shared" si="29"/>
        <v>116.39999999999998</v>
      </c>
      <c r="CL11" s="11">
        <f t="shared" si="30"/>
        <v>13.278576317590687</v>
      </c>
      <c r="CM11" s="166">
        <v>993</v>
      </c>
      <c r="CN11" s="166">
        <v>896</v>
      </c>
      <c r="CO11" s="166">
        <v>833</v>
      </c>
      <c r="CP11" s="166">
        <v>807</v>
      </c>
      <c r="CQ11" s="11">
        <f t="shared" si="31"/>
        <v>882.25</v>
      </c>
      <c r="CR11" s="55">
        <f t="shared" si="32"/>
        <v>-110.75</v>
      </c>
      <c r="CS11" s="11">
        <f t="shared" si="33"/>
        <v>-11.153071500503525</v>
      </c>
      <c r="CT11" s="166">
        <v>792</v>
      </c>
      <c r="CU11" s="166">
        <v>749</v>
      </c>
      <c r="CV11" s="166">
        <v>747</v>
      </c>
      <c r="CW11" s="166">
        <v>971</v>
      </c>
      <c r="CX11" s="11">
        <f t="shared" si="34"/>
        <v>814.75</v>
      </c>
      <c r="CY11" s="11">
        <f t="shared" si="35"/>
        <v>-67.5</v>
      </c>
      <c r="CZ11" s="11">
        <f t="shared" si="36"/>
        <v>-7.6508926041371499</v>
      </c>
    </row>
    <row r="12" spans="1:104" ht="28.5" x14ac:dyDescent="0.25">
      <c r="A12" s="41" t="s">
        <v>155</v>
      </c>
      <c r="B12" s="42" t="s">
        <v>146</v>
      </c>
      <c r="C12" s="61">
        <v>2.5000000000000001E-2</v>
      </c>
      <c r="D12" s="42">
        <v>99</v>
      </c>
      <c r="E12" s="42">
        <v>817</v>
      </c>
      <c r="F12" s="43">
        <v>633</v>
      </c>
      <c r="G12" s="44">
        <v>472</v>
      </c>
      <c r="H12" s="44">
        <v>332</v>
      </c>
      <c r="I12" s="44">
        <v>442</v>
      </c>
      <c r="J12" s="44">
        <f t="shared" si="37"/>
        <v>-191</v>
      </c>
      <c r="K12" s="62">
        <f t="shared" si="38"/>
        <v>-30.173775671406005</v>
      </c>
      <c r="L12" s="44">
        <f t="shared" si="39"/>
        <v>469.75</v>
      </c>
      <c r="M12" s="44"/>
      <c r="N12" s="47">
        <v>674</v>
      </c>
      <c r="O12" s="48">
        <v>505</v>
      </c>
      <c r="P12" s="44">
        <v>730</v>
      </c>
      <c r="Q12" s="44">
        <v>649</v>
      </c>
      <c r="R12" s="49">
        <f t="shared" si="40"/>
        <v>-25</v>
      </c>
      <c r="S12" s="49">
        <f t="shared" si="41"/>
        <v>-3.7091988130563793</v>
      </c>
      <c r="T12" s="49">
        <f t="shared" si="42"/>
        <v>639.5</v>
      </c>
      <c r="U12" s="50">
        <f t="shared" si="43"/>
        <v>169.75</v>
      </c>
      <c r="V12" s="50">
        <f t="shared" si="44"/>
        <v>36.13624268227781</v>
      </c>
      <c r="W12" s="52">
        <v>925</v>
      </c>
      <c r="X12" s="11">
        <v>1259</v>
      </c>
      <c r="Y12" s="11">
        <v>1303</v>
      </c>
      <c r="Z12" s="11">
        <v>1698</v>
      </c>
      <c r="AA12" s="49">
        <f t="shared" si="0"/>
        <v>773</v>
      </c>
      <c r="AB12" s="50">
        <f t="shared" si="1"/>
        <v>83.567567567567565</v>
      </c>
      <c r="AC12" s="50">
        <f t="shared" si="2"/>
        <v>1296.25</v>
      </c>
      <c r="AD12" s="49">
        <f t="shared" si="3"/>
        <v>656.75</v>
      </c>
      <c r="AE12" s="50">
        <f t="shared" si="4"/>
        <v>102.69741985926505</v>
      </c>
      <c r="AF12" s="11"/>
      <c r="AG12" s="42">
        <v>1894</v>
      </c>
      <c r="AH12" s="42">
        <v>2399</v>
      </c>
      <c r="AI12" s="54">
        <v>2389</v>
      </c>
      <c r="AJ12" s="11">
        <f t="shared" si="5"/>
        <v>495</v>
      </c>
      <c r="AK12" s="55">
        <f t="shared" si="6"/>
        <v>26.135163674762406</v>
      </c>
      <c r="AL12" s="55">
        <f t="shared" si="7"/>
        <v>2227.3333333333335</v>
      </c>
      <c r="AM12" s="55">
        <f t="shared" si="8"/>
        <v>931.08333333333348</v>
      </c>
      <c r="AN12" s="55">
        <f t="shared" si="9"/>
        <v>71.828993892639033</v>
      </c>
      <c r="AO12" s="11">
        <v>2543</v>
      </c>
      <c r="AP12" s="11">
        <v>2291</v>
      </c>
      <c r="AQ12" s="11">
        <v>2291</v>
      </c>
      <c r="AR12" s="11">
        <v>2626</v>
      </c>
      <c r="AS12" s="57">
        <f t="shared" si="10"/>
        <v>-3.2638615808100666</v>
      </c>
      <c r="AT12" s="11">
        <f t="shared" si="11"/>
        <v>2437.75</v>
      </c>
      <c r="AU12" s="57">
        <f t="shared" si="12"/>
        <v>210.41666666666652</v>
      </c>
      <c r="AV12" s="55">
        <f t="shared" si="13"/>
        <v>9.4470218497455782</v>
      </c>
      <c r="AW12" s="54">
        <v>2774</v>
      </c>
      <c r="AX12" s="60">
        <v>2718</v>
      </c>
      <c r="AY12" s="11">
        <v>2832</v>
      </c>
      <c r="AZ12" s="11">
        <v>2711</v>
      </c>
      <c r="BA12" s="11">
        <f t="shared" si="14"/>
        <v>2758.75</v>
      </c>
      <c r="BB12" s="55">
        <f t="shared" si="15"/>
        <v>321</v>
      </c>
      <c r="BC12" s="55">
        <f t="shared" si="16"/>
        <v>13.1678802174136</v>
      </c>
      <c r="BD12" s="54">
        <v>2871</v>
      </c>
      <c r="BE12" s="11"/>
      <c r="BF12" s="11"/>
      <c r="BG12" s="42">
        <v>1613</v>
      </c>
      <c r="BH12" s="114">
        <v>1427</v>
      </c>
      <c r="BI12" s="116">
        <f t="shared" si="45"/>
        <v>1970.3333333333333</v>
      </c>
      <c r="BJ12" s="50">
        <f t="shared" si="17"/>
        <v>-788.41666666666674</v>
      </c>
      <c r="BK12" s="49">
        <f t="shared" si="18"/>
        <v>-28.578764537078992</v>
      </c>
      <c r="BL12" s="114">
        <v>2239</v>
      </c>
      <c r="BM12" s="114">
        <v>2219</v>
      </c>
      <c r="BN12" s="115">
        <v>2719</v>
      </c>
      <c r="BO12" s="55">
        <f t="shared" si="19"/>
        <v>2392.3333333333335</v>
      </c>
      <c r="BP12" s="55">
        <f t="shared" si="20"/>
        <v>422.00000000000023</v>
      </c>
      <c r="BQ12" s="11">
        <f t="shared" si="21"/>
        <v>21.417695821350037</v>
      </c>
      <c r="BR12" s="42">
        <v>2673</v>
      </c>
      <c r="BS12" s="42">
        <v>2908</v>
      </c>
      <c r="BT12" s="42">
        <v>2685</v>
      </c>
      <c r="BU12" s="42">
        <v>2400</v>
      </c>
      <c r="BV12" s="11">
        <f t="shared" si="22"/>
        <v>2666.5</v>
      </c>
      <c r="BW12" s="55">
        <f t="shared" si="23"/>
        <v>274.16666666666652</v>
      </c>
      <c r="BX12" s="11">
        <f t="shared" si="24"/>
        <v>11.460220147694015</v>
      </c>
      <c r="BY12" s="42">
        <v>2477</v>
      </c>
      <c r="BZ12" s="42">
        <v>2058</v>
      </c>
      <c r="CA12" s="42">
        <v>1816</v>
      </c>
      <c r="CB12" s="42">
        <v>1757</v>
      </c>
      <c r="CC12" s="42">
        <v>2828</v>
      </c>
      <c r="CD12" s="141">
        <f t="shared" si="25"/>
        <v>2187.1999999999998</v>
      </c>
      <c r="CE12" s="11">
        <f t="shared" si="26"/>
        <v>-479.30000000000018</v>
      </c>
      <c r="CF12" s="11">
        <f t="shared" si="27"/>
        <v>-17.974873429589355</v>
      </c>
      <c r="CG12" s="42">
        <v>2575</v>
      </c>
      <c r="CH12" s="42">
        <v>2294</v>
      </c>
      <c r="CI12" s="42">
        <v>2056</v>
      </c>
      <c r="CJ12" s="55">
        <f t="shared" si="28"/>
        <v>2308.3333333333335</v>
      </c>
      <c r="CK12" s="55">
        <f t="shared" si="29"/>
        <v>121.13333333333367</v>
      </c>
      <c r="CL12" s="11">
        <f t="shared" si="30"/>
        <v>5.5382833455254969</v>
      </c>
      <c r="CM12" s="166">
        <v>1982</v>
      </c>
      <c r="CN12" s="166">
        <v>1960</v>
      </c>
      <c r="CO12" s="166">
        <v>1756</v>
      </c>
      <c r="CP12" s="166">
        <v>1757</v>
      </c>
      <c r="CQ12" s="11">
        <f t="shared" si="31"/>
        <v>1863.75</v>
      </c>
      <c r="CR12" s="55">
        <f t="shared" si="32"/>
        <v>-444.58333333333348</v>
      </c>
      <c r="CS12" s="11">
        <f t="shared" si="33"/>
        <v>-19.259927797833939</v>
      </c>
      <c r="CT12" s="166">
        <v>1609</v>
      </c>
      <c r="CU12" s="166">
        <v>1760</v>
      </c>
      <c r="CV12" s="166">
        <v>1726</v>
      </c>
      <c r="CW12" s="166">
        <v>2332</v>
      </c>
      <c r="CX12" s="11">
        <f t="shared" si="34"/>
        <v>1856.75</v>
      </c>
      <c r="CY12" s="11">
        <f t="shared" si="35"/>
        <v>-7</v>
      </c>
      <c r="CZ12" s="11">
        <f t="shared" si="36"/>
        <v>-0.37558685446009388</v>
      </c>
    </row>
    <row r="13" spans="1:104" x14ac:dyDescent="0.25">
      <c r="A13" s="41" t="s">
        <v>156</v>
      </c>
      <c r="B13" s="42" t="s">
        <v>146</v>
      </c>
      <c r="C13" s="61">
        <v>0.05</v>
      </c>
      <c r="D13" s="42">
        <v>126</v>
      </c>
      <c r="E13" s="42">
        <v>138</v>
      </c>
      <c r="F13" s="43">
        <v>140</v>
      </c>
      <c r="G13" s="44">
        <v>143</v>
      </c>
      <c r="H13" s="44">
        <v>152</v>
      </c>
      <c r="I13" s="44">
        <v>180</v>
      </c>
      <c r="J13" s="44">
        <f t="shared" si="37"/>
        <v>40</v>
      </c>
      <c r="K13" s="62">
        <f t="shared" si="38"/>
        <v>28.571428571428569</v>
      </c>
      <c r="L13" s="44">
        <f t="shared" si="39"/>
        <v>153.75</v>
      </c>
      <c r="M13" s="44"/>
      <c r="N13" s="47">
        <v>193</v>
      </c>
      <c r="O13" s="48">
        <v>200</v>
      </c>
      <c r="P13" s="44">
        <v>201</v>
      </c>
      <c r="Q13" s="44">
        <v>201</v>
      </c>
      <c r="R13" s="49">
        <f t="shared" si="40"/>
        <v>8</v>
      </c>
      <c r="S13" s="49">
        <f t="shared" si="41"/>
        <v>4.1450777202072544</v>
      </c>
      <c r="T13" s="49">
        <f t="shared" si="42"/>
        <v>198.75</v>
      </c>
      <c r="U13" s="50">
        <f t="shared" si="43"/>
        <v>45</v>
      </c>
      <c r="V13" s="50">
        <f t="shared" si="44"/>
        <v>29.268292682926827</v>
      </c>
      <c r="W13" s="52">
        <v>201</v>
      </c>
      <c r="X13" s="11">
        <v>199</v>
      </c>
      <c r="Y13" s="11">
        <v>199</v>
      </c>
      <c r="Z13" s="11">
        <v>197</v>
      </c>
      <c r="AA13" s="49">
        <f t="shared" si="0"/>
        <v>-4</v>
      </c>
      <c r="AB13" s="50">
        <f t="shared" si="1"/>
        <v>-1.9900497512437811</v>
      </c>
      <c r="AC13" s="50">
        <f t="shared" si="2"/>
        <v>199</v>
      </c>
      <c r="AD13" s="49">
        <f t="shared" si="3"/>
        <v>0.25</v>
      </c>
      <c r="AE13" s="50">
        <f t="shared" si="4"/>
        <v>0.12578616352201258</v>
      </c>
      <c r="AF13" s="11"/>
      <c r="AG13" s="42">
        <v>193</v>
      </c>
      <c r="AH13" s="42">
        <v>191</v>
      </c>
      <c r="AI13" s="54">
        <v>190</v>
      </c>
      <c r="AJ13" s="11">
        <f t="shared" si="5"/>
        <v>-3</v>
      </c>
      <c r="AK13" s="55">
        <f t="shared" si="6"/>
        <v>-1.5544041450777202</v>
      </c>
      <c r="AL13" s="55">
        <f t="shared" si="7"/>
        <v>191.33333333333334</v>
      </c>
      <c r="AM13" s="55">
        <f t="shared" si="8"/>
        <v>-7.6666666666666572</v>
      </c>
      <c r="AN13" s="55">
        <f t="shared" si="9"/>
        <v>-3.8525963149078675</v>
      </c>
      <c r="AO13" s="11">
        <v>190</v>
      </c>
      <c r="AP13" s="11">
        <v>189</v>
      </c>
      <c r="AQ13" s="11">
        <v>189</v>
      </c>
      <c r="AR13" s="11">
        <v>190</v>
      </c>
      <c r="AS13" s="57">
        <f t="shared" si="10"/>
        <v>0</v>
      </c>
      <c r="AT13" s="11">
        <f t="shared" si="11"/>
        <v>189.5</v>
      </c>
      <c r="AU13" s="57">
        <f t="shared" si="12"/>
        <v>-1.8333333333333428</v>
      </c>
      <c r="AV13" s="55">
        <f t="shared" si="13"/>
        <v>-0.95818815331010954</v>
      </c>
      <c r="AW13" s="54">
        <v>195</v>
      </c>
      <c r="AX13" s="60">
        <v>194</v>
      </c>
      <c r="AY13" s="11">
        <v>195</v>
      </c>
      <c r="AZ13" s="11">
        <v>196</v>
      </c>
      <c r="BA13" s="11">
        <f t="shared" si="14"/>
        <v>195</v>
      </c>
      <c r="BB13" s="55">
        <f t="shared" si="15"/>
        <v>5.5</v>
      </c>
      <c r="BC13" s="55">
        <f t="shared" si="16"/>
        <v>2.9023746701846966</v>
      </c>
      <c r="BD13" s="54">
        <v>200</v>
      </c>
      <c r="BE13" s="11"/>
      <c r="BF13" s="11"/>
      <c r="BG13" s="42">
        <v>201</v>
      </c>
      <c r="BH13" s="114">
        <v>202</v>
      </c>
      <c r="BI13" s="116">
        <f t="shared" si="45"/>
        <v>201</v>
      </c>
      <c r="BJ13" s="50">
        <f t="shared" si="17"/>
        <v>6</v>
      </c>
      <c r="BK13" s="49">
        <f t="shared" si="18"/>
        <v>3.0769230769230771</v>
      </c>
      <c r="BL13" s="114">
        <v>202</v>
      </c>
      <c r="BM13" s="114">
        <v>203</v>
      </c>
      <c r="BN13" s="115">
        <v>210</v>
      </c>
      <c r="BO13" s="55">
        <f t="shared" si="19"/>
        <v>205</v>
      </c>
      <c r="BP13" s="55">
        <f t="shared" si="20"/>
        <v>4</v>
      </c>
      <c r="BQ13" s="11">
        <f t="shared" si="21"/>
        <v>1.9900497512437811</v>
      </c>
      <c r="BR13" s="42">
        <v>220</v>
      </c>
      <c r="BS13" s="42">
        <v>219</v>
      </c>
      <c r="BT13" s="42">
        <v>219</v>
      </c>
      <c r="BU13" s="42">
        <v>219</v>
      </c>
      <c r="BV13" s="11">
        <f t="shared" si="22"/>
        <v>219.25</v>
      </c>
      <c r="BW13" s="55">
        <f t="shared" si="23"/>
        <v>14.25</v>
      </c>
      <c r="BX13" s="11">
        <f t="shared" si="24"/>
        <v>6.9512195121951228</v>
      </c>
      <c r="BY13" s="42">
        <v>219</v>
      </c>
      <c r="BZ13" s="42">
        <v>219</v>
      </c>
      <c r="CA13" s="42">
        <v>219</v>
      </c>
      <c r="CB13" s="42">
        <v>219</v>
      </c>
      <c r="CC13" s="42">
        <v>210</v>
      </c>
      <c r="CD13" s="141">
        <f t="shared" si="25"/>
        <v>217.2</v>
      </c>
      <c r="CE13" s="11">
        <f t="shared" si="26"/>
        <v>-2.0500000000000114</v>
      </c>
      <c r="CF13" s="11">
        <f t="shared" si="27"/>
        <v>-0.93500570125428106</v>
      </c>
      <c r="CG13" s="42">
        <v>210</v>
      </c>
      <c r="CH13" s="42">
        <v>210</v>
      </c>
      <c r="CI13" s="42">
        <v>210</v>
      </c>
      <c r="CJ13" s="55">
        <f t="shared" si="28"/>
        <v>210</v>
      </c>
      <c r="CK13" s="55">
        <f t="shared" si="29"/>
        <v>-7.1999999999999886</v>
      </c>
      <c r="CL13" s="11">
        <f t="shared" si="30"/>
        <v>-3.3149171270718183</v>
      </c>
      <c r="CM13" s="166">
        <v>210</v>
      </c>
      <c r="CN13" s="166">
        <v>200</v>
      </c>
      <c r="CO13" s="166">
        <v>204</v>
      </c>
      <c r="CP13" s="166">
        <v>204</v>
      </c>
      <c r="CQ13" s="11">
        <f t="shared" si="31"/>
        <v>204.5</v>
      </c>
      <c r="CR13" s="55">
        <f t="shared" si="32"/>
        <v>-5.5</v>
      </c>
      <c r="CS13" s="11">
        <f t="shared" si="33"/>
        <v>-2.6190476190476191</v>
      </c>
      <c r="CT13" s="166">
        <v>211</v>
      </c>
      <c r="CU13" s="166">
        <v>208</v>
      </c>
      <c r="CV13" s="166">
        <v>213</v>
      </c>
      <c r="CW13" s="166">
        <v>214</v>
      </c>
      <c r="CX13" s="11">
        <f t="shared" si="34"/>
        <v>211.5</v>
      </c>
      <c r="CY13" s="11">
        <f t="shared" si="35"/>
        <v>7</v>
      </c>
      <c r="CZ13" s="11">
        <f t="shared" si="36"/>
        <v>3.4229828850855744</v>
      </c>
    </row>
    <row r="14" spans="1:104" x14ac:dyDescent="0.25">
      <c r="A14" s="41" t="s">
        <v>157</v>
      </c>
      <c r="B14" s="42" t="s">
        <v>146</v>
      </c>
      <c r="C14" s="61">
        <v>0.05</v>
      </c>
      <c r="D14" s="42">
        <v>131</v>
      </c>
      <c r="E14" s="42">
        <v>151</v>
      </c>
      <c r="F14" s="43">
        <v>156</v>
      </c>
      <c r="G14" s="44">
        <v>153</v>
      </c>
      <c r="H14" s="44">
        <v>166</v>
      </c>
      <c r="I14" s="44">
        <v>180</v>
      </c>
      <c r="J14" s="44">
        <f t="shared" si="37"/>
        <v>24</v>
      </c>
      <c r="K14" s="62">
        <f t="shared" si="38"/>
        <v>15.384615384615385</v>
      </c>
      <c r="L14" s="44">
        <f t="shared" si="39"/>
        <v>163.75</v>
      </c>
      <c r="M14" s="44"/>
      <c r="N14" s="47">
        <v>191</v>
      </c>
      <c r="O14" s="48">
        <v>193</v>
      </c>
      <c r="P14" s="44">
        <v>194</v>
      </c>
      <c r="Q14" s="44">
        <v>194</v>
      </c>
      <c r="R14" s="49">
        <f t="shared" si="40"/>
        <v>3</v>
      </c>
      <c r="S14" s="49">
        <f t="shared" si="41"/>
        <v>1.5706806282722512</v>
      </c>
      <c r="T14" s="49">
        <f t="shared" si="42"/>
        <v>193</v>
      </c>
      <c r="U14" s="50">
        <f t="shared" si="43"/>
        <v>29.25</v>
      </c>
      <c r="V14" s="50">
        <f t="shared" si="44"/>
        <v>17.862595419847327</v>
      </c>
      <c r="W14" s="52">
        <v>194</v>
      </c>
      <c r="X14" s="11">
        <v>193</v>
      </c>
      <c r="Y14" s="11">
        <v>192</v>
      </c>
      <c r="Z14" s="11">
        <v>191</v>
      </c>
      <c r="AA14" s="49">
        <f t="shared" si="0"/>
        <v>-3</v>
      </c>
      <c r="AB14" s="50">
        <f t="shared" si="1"/>
        <v>-1.5463917525773196</v>
      </c>
      <c r="AC14" s="50">
        <f t="shared" si="2"/>
        <v>192.5</v>
      </c>
      <c r="AD14" s="49">
        <f t="shared" si="3"/>
        <v>-0.5</v>
      </c>
      <c r="AE14" s="50">
        <f t="shared" si="4"/>
        <v>-0.2590673575129534</v>
      </c>
      <c r="AF14" s="11"/>
      <c r="AG14" s="42">
        <v>187</v>
      </c>
      <c r="AH14" s="42">
        <v>186</v>
      </c>
      <c r="AI14" s="54">
        <v>184</v>
      </c>
      <c r="AJ14" s="11">
        <f t="shared" si="5"/>
        <v>-3</v>
      </c>
      <c r="AK14" s="55">
        <f t="shared" si="6"/>
        <v>-1.6042780748663104</v>
      </c>
      <c r="AL14" s="55">
        <f t="shared" si="7"/>
        <v>185.66666666666666</v>
      </c>
      <c r="AM14" s="55">
        <f t="shared" si="8"/>
        <v>-6.8333333333333428</v>
      </c>
      <c r="AN14" s="55">
        <f t="shared" si="9"/>
        <v>-3.5497835497835548</v>
      </c>
      <c r="AO14" s="11">
        <v>184</v>
      </c>
      <c r="AP14" s="11">
        <v>184</v>
      </c>
      <c r="AQ14" s="11">
        <v>184</v>
      </c>
      <c r="AR14" s="11">
        <v>185</v>
      </c>
      <c r="AS14" s="57">
        <f t="shared" si="10"/>
        <v>-0.54347826086956519</v>
      </c>
      <c r="AT14" s="11">
        <f t="shared" si="11"/>
        <v>184.25</v>
      </c>
      <c r="AU14" s="57">
        <f t="shared" si="12"/>
        <v>-1.4166666666666572</v>
      </c>
      <c r="AV14" s="55">
        <f t="shared" si="13"/>
        <v>-0.76301615798922295</v>
      </c>
      <c r="AW14" s="54">
        <v>189</v>
      </c>
      <c r="AX14" s="60">
        <v>188</v>
      </c>
      <c r="AY14" s="11">
        <v>188</v>
      </c>
      <c r="AZ14" s="11">
        <v>190</v>
      </c>
      <c r="BA14" s="11">
        <f t="shared" si="14"/>
        <v>188.75</v>
      </c>
      <c r="BB14" s="55">
        <f t="shared" si="15"/>
        <v>4.5</v>
      </c>
      <c r="BC14" s="55">
        <f t="shared" si="16"/>
        <v>2.4423337856173677</v>
      </c>
      <c r="BD14" s="54">
        <v>193</v>
      </c>
      <c r="BE14" s="11"/>
      <c r="BF14" s="11"/>
      <c r="BG14" s="42">
        <v>196</v>
      </c>
      <c r="BH14" s="114">
        <v>198</v>
      </c>
      <c r="BI14" s="116">
        <f t="shared" si="45"/>
        <v>195.66666666666666</v>
      </c>
      <c r="BJ14" s="50">
        <f t="shared" si="17"/>
        <v>6.9166666666666572</v>
      </c>
      <c r="BK14" s="49">
        <f t="shared" si="18"/>
        <v>3.6644591611478976</v>
      </c>
      <c r="BL14" s="114">
        <v>197</v>
      </c>
      <c r="BM14" s="114">
        <v>198</v>
      </c>
      <c r="BN14" s="115">
        <v>205</v>
      </c>
      <c r="BO14" s="55">
        <f t="shared" si="19"/>
        <v>200</v>
      </c>
      <c r="BP14" s="55">
        <f t="shared" si="20"/>
        <v>4.3333333333333428</v>
      </c>
      <c r="BQ14" s="11">
        <f t="shared" si="21"/>
        <v>2.2146507666098856</v>
      </c>
      <c r="BR14" s="42">
        <v>214</v>
      </c>
      <c r="BS14" s="42">
        <v>213</v>
      </c>
      <c r="BT14" s="42">
        <v>213</v>
      </c>
      <c r="BU14" s="42">
        <v>213</v>
      </c>
      <c r="BV14" s="11">
        <f t="shared" si="22"/>
        <v>213.25</v>
      </c>
      <c r="BW14" s="55">
        <f t="shared" si="23"/>
        <v>13.25</v>
      </c>
      <c r="BX14" s="11">
        <f t="shared" si="24"/>
        <v>6.625</v>
      </c>
      <c r="BY14" s="42">
        <v>213</v>
      </c>
      <c r="BZ14" s="42">
        <v>213</v>
      </c>
      <c r="CA14" s="42">
        <v>213</v>
      </c>
      <c r="CB14" s="42">
        <v>213</v>
      </c>
      <c r="CC14" s="42">
        <v>212</v>
      </c>
      <c r="CD14" s="141">
        <f t="shared" si="25"/>
        <v>212.8</v>
      </c>
      <c r="CE14" s="11">
        <f t="shared" si="26"/>
        <v>-0.44999999999998863</v>
      </c>
      <c r="CF14" s="11">
        <f t="shared" si="27"/>
        <v>-0.21101992966001812</v>
      </c>
      <c r="CG14" s="42">
        <v>212</v>
      </c>
      <c r="CH14" s="42">
        <v>212</v>
      </c>
      <c r="CI14" s="42">
        <v>212</v>
      </c>
      <c r="CJ14" s="55">
        <f t="shared" si="28"/>
        <v>212</v>
      </c>
      <c r="CK14" s="55">
        <f t="shared" si="29"/>
        <v>-0.80000000000001137</v>
      </c>
      <c r="CL14" s="11">
        <f t="shared" si="30"/>
        <v>-0.37593984962406546</v>
      </c>
      <c r="CM14" s="166">
        <v>212</v>
      </c>
      <c r="CN14" s="166">
        <v>202</v>
      </c>
      <c r="CO14" s="166">
        <v>206</v>
      </c>
      <c r="CP14" s="166">
        <v>206</v>
      </c>
      <c r="CQ14" s="11">
        <f t="shared" si="31"/>
        <v>206.5</v>
      </c>
      <c r="CR14" s="55">
        <f t="shared" si="32"/>
        <v>-5.5</v>
      </c>
      <c r="CS14" s="11">
        <f t="shared" si="33"/>
        <v>-2.5943396226415096</v>
      </c>
      <c r="CT14" s="166">
        <v>211</v>
      </c>
      <c r="CU14" s="166">
        <v>208</v>
      </c>
      <c r="CV14" s="166">
        <v>213</v>
      </c>
      <c r="CW14" s="166">
        <v>214</v>
      </c>
      <c r="CX14" s="11">
        <f t="shared" si="34"/>
        <v>211.5</v>
      </c>
      <c r="CY14" s="11">
        <f t="shared" si="35"/>
        <v>5</v>
      </c>
      <c r="CZ14" s="11">
        <f t="shared" si="36"/>
        <v>2.4213075060532687</v>
      </c>
    </row>
    <row r="15" spans="1:104" ht="28.5" x14ac:dyDescent="0.25">
      <c r="A15" s="41" t="s">
        <v>158</v>
      </c>
      <c r="B15" s="42" t="s">
        <v>146</v>
      </c>
      <c r="C15" s="61">
        <v>0.05</v>
      </c>
      <c r="D15" s="42">
        <v>83</v>
      </c>
      <c r="E15" s="42">
        <v>84</v>
      </c>
      <c r="F15" s="43">
        <v>83</v>
      </c>
      <c r="G15" s="44">
        <v>83</v>
      </c>
      <c r="H15" s="44">
        <v>58</v>
      </c>
      <c r="I15" s="44">
        <v>57</v>
      </c>
      <c r="J15" s="44">
        <f t="shared" si="37"/>
        <v>-26</v>
      </c>
      <c r="K15" s="62">
        <f t="shared" si="38"/>
        <v>-31.325301204819279</v>
      </c>
      <c r="L15" s="44">
        <f t="shared" si="39"/>
        <v>70.25</v>
      </c>
      <c r="M15" s="44"/>
      <c r="N15" s="47">
        <v>56</v>
      </c>
      <c r="O15" s="48">
        <v>58</v>
      </c>
      <c r="P15" s="44">
        <v>58</v>
      </c>
      <c r="Q15" s="44">
        <v>58</v>
      </c>
      <c r="R15" s="49">
        <f t="shared" si="40"/>
        <v>2</v>
      </c>
      <c r="S15" s="49">
        <f t="shared" si="41"/>
        <v>3.5714285714285712</v>
      </c>
      <c r="T15" s="49">
        <f t="shared" si="42"/>
        <v>57.5</v>
      </c>
      <c r="U15" s="50">
        <f t="shared" si="43"/>
        <v>-12.75</v>
      </c>
      <c r="V15" s="50">
        <f t="shared" si="44"/>
        <v>-18.14946619217082</v>
      </c>
      <c r="W15" s="52">
        <v>59</v>
      </c>
      <c r="X15" s="11">
        <v>59</v>
      </c>
      <c r="Y15" s="11">
        <v>59</v>
      </c>
      <c r="Z15" s="11">
        <v>61</v>
      </c>
      <c r="AA15" s="49">
        <f t="shared" si="0"/>
        <v>2</v>
      </c>
      <c r="AB15" s="50">
        <f t="shared" si="1"/>
        <v>3.3898305084745761</v>
      </c>
      <c r="AC15" s="50">
        <f t="shared" si="2"/>
        <v>59.5</v>
      </c>
      <c r="AD15" s="49">
        <f t="shared" si="3"/>
        <v>2</v>
      </c>
      <c r="AE15" s="50">
        <f t="shared" si="4"/>
        <v>3.4782608695652173</v>
      </c>
      <c r="AF15" s="11"/>
      <c r="AG15" s="42">
        <v>62</v>
      </c>
      <c r="AH15" s="42">
        <v>60</v>
      </c>
      <c r="AI15" s="54">
        <v>56</v>
      </c>
      <c r="AJ15" s="11">
        <f t="shared" si="5"/>
        <v>-6</v>
      </c>
      <c r="AK15" s="55">
        <f t="shared" si="6"/>
        <v>-9.67741935483871</v>
      </c>
      <c r="AL15" s="55">
        <f t="shared" si="7"/>
        <v>59.333333333333336</v>
      </c>
      <c r="AM15" s="55">
        <f t="shared" si="8"/>
        <v>-0.1666666666666643</v>
      </c>
      <c r="AN15" s="55">
        <f t="shared" si="9"/>
        <v>-0.28011204481792318</v>
      </c>
      <c r="AO15" s="11">
        <v>56</v>
      </c>
      <c r="AP15" s="11">
        <v>55</v>
      </c>
      <c r="AQ15" s="11">
        <v>55</v>
      </c>
      <c r="AR15" s="11">
        <v>55</v>
      </c>
      <c r="AS15" s="57">
        <f t="shared" si="10"/>
        <v>1.7857142857142856</v>
      </c>
      <c r="AT15" s="11">
        <f t="shared" si="11"/>
        <v>55.25</v>
      </c>
      <c r="AU15" s="57">
        <f t="shared" si="12"/>
        <v>-4.0833333333333357</v>
      </c>
      <c r="AV15" s="55">
        <f t="shared" si="13"/>
        <v>-6.8820224719101164</v>
      </c>
      <c r="AW15" s="54">
        <v>53</v>
      </c>
      <c r="AX15" s="60">
        <v>53</v>
      </c>
      <c r="AY15" s="11">
        <v>54</v>
      </c>
      <c r="AZ15" s="11">
        <v>54</v>
      </c>
      <c r="BA15" s="11">
        <f t="shared" si="14"/>
        <v>53.5</v>
      </c>
      <c r="BB15" s="55">
        <f t="shared" si="15"/>
        <v>-1.75</v>
      </c>
      <c r="BC15" s="55">
        <f t="shared" si="16"/>
        <v>-3.1674208144796379</v>
      </c>
      <c r="BD15" s="54">
        <v>54</v>
      </c>
      <c r="BE15" s="11"/>
      <c r="BF15" s="11"/>
      <c r="BG15" s="42">
        <v>53</v>
      </c>
      <c r="BH15" s="114">
        <v>53</v>
      </c>
      <c r="BI15" s="116">
        <f t="shared" si="45"/>
        <v>53.333333333333336</v>
      </c>
      <c r="BJ15" s="50">
        <f t="shared" si="17"/>
        <v>-0.1666666666666643</v>
      </c>
      <c r="BK15" s="49">
        <f t="shared" si="18"/>
        <v>-0.31152647975077441</v>
      </c>
      <c r="BL15" s="114">
        <v>58</v>
      </c>
      <c r="BM15" s="114">
        <v>59</v>
      </c>
      <c r="BN15" s="115">
        <v>71</v>
      </c>
      <c r="BO15" s="55">
        <f t="shared" si="19"/>
        <v>62.666666666666664</v>
      </c>
      <c r="BP15" s="55">
        <f t="shared" si="20"/>
        <v>9.3333333333333286</v>
      </c>
      <c r="BQ15" s="11">
        <f t="shared" si="21"/>
        <v>17.499999999999989</v>
      </c>
      <c r="BR15" s="42">
        <v>78</v>
      </c>
      <c r="BS15" s="42">
        <v>92</v>
      </c>
      <c r="BT15" s="42">
        <v>97</v>
      </c>
      <c r="BU15" s="42">
        <v>98</v>
      </c>
      <c r="BV15" s="11">
        <f t="shared" si="22"/>
        <v>91.25</v>
      </c>
      <c r="BW15" s="55">
        <f t="shared" si="23"/>
        <v>28.583333333333336</v>
      </c>
      <c r="BX15" s="11">
        <f t="shared" si="24"/>
        <v>45.611702127659584</v>
      </c>
      <c r="BY15" s="42">
        <v>100</v>
      </c>
      <c r="BZ15" s="42">
        <v>100</v>
      </c>
      <c r="CA15" s="42">
        <v>101</v>
      </c>
      <c r="CB15" s="42">
        <v>105</v>
      </c>
      <c r="CC15" s="42">
        <v>108</v>
      </c>
      <c r="CD15" s="141">
        <f t="shared" si="25"/>
        <v>102.8</v>
      </c>
      <c r="CE15" s="11">
        <f t="shared" si="26"/>
        <v>11.549999999999997</v>
      </c>
      <c r="CF15" s="11">
        <f t="shared" si="27"/>
        <v>12.657534246575338</v>
      </c>
      <c r="CG15" s="42">
        <v>104</v>
      </c>
      <c r="CH15" s="42">
        <v>102</v>
      </c>
      <c r="CI15" s="42">
        <v>97</v>
      </c>
      <c r="CJ15" s="55">
        <f t="shared" si="28"/>
        <v>101</v>
      </c>
      <c r="CK15" s="55">
        <f t="shared" si="29"/>
        <v>-1.7999999999999972</v>
      </c>
      <c r="CL15" s="11">
        <f t="shared" si="30"/>
        <v>-1.7509727626459117</v>
      </c>
      <c r="CM15" s="166">
        <v>98</v>
      </c>
      <c r="CN15" s="166">
        <v>99</v>
      </c>
      <c r="CO15" s="166">
        <v>100</v>
      </c>
      <c r="CP15" s="166">
        <v>108</v>
      </c>
      <c r="CQ15" s="11">
        <f t="shared" si="31"/>
        <v>101.25</v>
      </c>
      <c r="CR15" s="55">
        <f t="shared" si="32"/>
        <v>0.25</v>
      </c>
      <c r="CS15" s="11">
        <f t="shared" si="33"/>
        <v>0.24752475247524752</v>
      </c>
      <c r="CT15" s="166">
        <v>111</v>
      </c>
      <c r="CU15" s="166">
        <v>116</v>
      </c>
      <c r="CV15" s="166">
        <v>112</v>
      </c>
      <c r="CW15" s="166">
        <v>110</v>
      </c>
      <c r="CX15" s="11">
        <f t="shared" si="34"/>
        <v>112.25</v>
      </c>
      <c r="CY15" s="11">
        <f t="shared" si="35"/>
        <v>11</v>
      </c>
      <c r="CZ15" s="11">
        <f t="shared" si="36"/>
        <v>10.864197530864198</v>
      </c>
    </row>
    <row r="16" spans="1:104" x14ac:dyDescent="0.25">
      <c r="A16" s="41" t="s">
        <v>159</v>
      </c>
      <c r="B16" s="42" t="s">
        <v>146</v>
      </c>
      <c r="C16" s="61">
        <v>2.5000000000000001E-2</v>
      </c>
      <c r="D16" s="42">
        <v>125</v>
      </c>
      <c r="E16" s="42">
        <v>125</v>
      </c>
      <c r="F16" s="43">
        <v>125</v>
      </c>
      <c r="G16" s="44">
        <v>107</v>
      </c>
      <c r="H16" s="44">
        <v>105</v>
      </c>
      <c r="I16" s="44">
        <v>96</v>
      </c>
      <c r="J16" s="44">
        <f t="shared" si="37"/>
        <v>-29</v>
      </c>
      <c r="K16" s="62">
        <f t="shared" si="38"/>
        <v>-23.200000000000003</v>
      </c>
      <c r="L16" s="44">
        <f t="shared" si="39"/>
        <v>108.25</v>
      </c>
      <c r="M16" s="44"/>
      <c r="N16" s="47">
        <v>95</v>
      </c>
      <c r="O16" s="48">
        <v>95</v>
      </c>
      <c r="P16" s="44">
        <v>104</v>
      </c>
      <c r="Q16" s="44">
        <v>115</v>
      </c>
      <c r="R16" s="49">
        <f t="shared" si="40"/>
        <v>20</v>
      </c>
      <c r="S16" s="49">
        <f t="shared" si="41"/>
        <v>21.052631578947366</v>
      </c>
      <c r="T16" s="49">
        <f t="shared" si="42"/>
        <v>102.25</v>
      </c>
      <c r="U16" s="50">
        <f t="shared" si="43"/>
        <v>-6</v>
      </c>
      <c r="V16" s="50">
        <f t="shared" si="44"/>
        <v>-5.5427251732101617</v>
      </c>
      <c r="W16" s="52">
        <v>105</v>
      </c>
      <c r="X16" s="11">
        <v>103</v>
      </c>
      <c r="Y16" s="11">
        <v>103</v>
      </c>
      <c r="Z16" s="11">
        <v>105</v>
      </c>
      <c r="AA16" s="49">
        <f t="shared" si="0"/>
        <v>0</v>
      </c>
      <c r="AB16" s="50">
        <f t="shared" si="1"/>
        <v>0</v>
      </c>
      <c r="AC16" s="50">
        <f t="shared" si="2"/>
        <v>104</v>
      </c>
      <c r="AD16" s="49">
        <f t="shared" si="3"/>
        <v>1.75</v>
      </c>
      <c r="AE16" s="50">
        <f t="shared" si="4"/>
        <v>1.7114914425427872</v>
      </c>
      <c r="AF16" s="11"/>
      <c r="AG16" s="42">
        <v>105</v>
      </c>
      <c r="AH16" s="42">
        <v>100</v>
      </c>
      <c r="AI16" s="54">
        <v>113</v>
      </c>
      <c r="AJ16" s="11">
        <f t="shared" si="5"/>
        <v>8</v>
      </c>
      <c r="AK16" s="55">
        <f t="shared" si="6"/>
        <v>7.6190476190476195</v>
      </c>
      <c r="AL16" s="55">
        <f t="shared" si="7"/>
        <v>106</v>
      </c>
      <c r="AM16" s="55">
        <f t="shared" si="8"/>
        <v>2</v>
      </c>
      <c r="AN16" s="55">
        <f t="shared" si="9"/>
        <v>1.9230769230769231</v>
      </c>
      <c r="AO16" s="11">
        <v>109</v>
      </c>
      <c r="AP16" s="11">
        <v>108</v>
      </c>
      <c r="AQ16" s="11">
        <v>108</v>
      </c>
      <c r="AR16" s="11">
        <v>107</v>
      </c>
      <c r="AS16" s="57">
        <f t="shared" si="10"/>
        <v>1.834862385321101</v>
      </c>
      <c r="AT16" s="11">
        <f t="shared" si="11"/>
        <v>108</v>
      </c>
      <c r="AU16" s="57">
        <f t="shared" si="12"/>
        <v>2</v>
      </c>
      <c r="AV16" s="55">
        <f t="shared" si="13"/>
        <v>1.8867924528301887</v>
      </c>
      <c r="AW16" s="54">
        <v>107</v>
      </c>
      <c r="AX16" s="60">
        <v>103</v>
      </c>
      <c r="AY16" s="11">
        <v>88</v>
      </c>
      <c r="AZ16" s="11">
        <v>87</v>
      </c>
      <c r="BA16" s="11">
        <f t="shared" si="14"/>
        <v>96.25</v>
      </c>
      <c r="BB16" s="55">
        <f t="shared" si="15"/>
        <v>-11.75</v>
      </c>
      <c r="BC16" s="55">
        <f t="shared" si="16"/>
        <v>-10.87962962962963</v>
      </c>
      <c r="BD16" s="54">
        <v>87</v>
      </c>
      <c r="BE16" s="11"/>
      <c r="BF16" s="11"/>
      <c r="BG16" s="42">
        <v>88</v>
      </c>
      <c r="BH16" s="114">
        <v>95</v>
      </c>
      <c r="BI16" s="116">
        <f t="shared" si="45"/>
        <v>90</v>
      </c>
      <c r="BJ16" s="50">
        <f t="shared" si="17"/>
        <v>-6.25</v>
      </c>
      <c r="BK16" s="49">
        <f t="shared" si="18"/>
        <v>-6.4935064935064926</v>
      </c>
      <c r="BL16" s="114">
        <v>94</v>
      </c>
      <c r="BM16" s="114">
        <v>95</v>
      </c>
      <c r="BN16" s="115">
        <v>95</v>
      </c>
      <c r="BO16" s="55">
        <f t="shared" si="19"/>
        <v>94.666666666666671</v>
      </c>
      <c r="BP16" s="55">
        <f t="shared" si="20"/>
        <v>4.6666666666666714</v>
      </c>
      <c r="BQ16" s="11">
        <f t="shared" si="21"/>
        <v>5.1851851851851904</v>
      </c>
      <c r="BR16" s="42">
        <v>95</v>
      </c>
      <c r="BS16" s="42">
        <v>94</v>
      </c>
      <c r="BT16" s="42">
        <v>95</v>
      </c>
      <c r="BU16" s="42">
        <v>98</v>
      </c>
      <c r="BV16" s="11">
        <f t="shared" si="22"/>
        <v>95.5</v>
      </c>
      <c r="BW16" s="55">
        <f t="shared" si="23"/>
        <v>0.8333333333333286</v>
      </c>
      <c r="BX16" s="11">
        <f t="shared" si="24"/>
        <v>0.88028169014084012</v>
      </c>
      <c r="BY16" s="42">
        <v>98</v>
      </c>
      <c r="BZ16" s="42">
        <v>98</v>
      </c>
      <c r="CA16" s="42">
        <v>98</v>
      </c>
      <c r="CB16" s="42">
        <v>98</v>
      </c>
      <c r="CC16" s="42">
        <v>98</v>
      </c>
      <c r="CD16" s="141">
        <f t="shared" si="25"/>
        <v>98</v>
      </c>
      <c r="CE16" s="11">
        <f t="shared" si="26"/>
        <v>2.5</v>
      </c>
      <c r="CF16" s="11">
        <f t="shared" si="27"/>
        <v>2.6178010471204187</v>
      </c>
      <c r="CG16" s="42">
        <v>101</v>
      </c>
      <c r="CH16" s="42">
        <v>101</v>
      </c>
      <c r="CI16" s="42">
        <v>101</v>
      </c>
      <c r="CJ16" s="55">
        <f t="shared" si="28"/>
        <v>101</v>
      </c>
      <c r="CK16" s="55">
        <f t="shared" si="29"/>
        <v>3</v>
      </c>
      <c r="CL16" s="11">
        <f t="shared" si="30"/>
        <v>3.0612244897959182</v>
      </c>
      <c r="CM16" s="166">
        <v>101</v>
      </c>
      <c r="CN16" s="166">
        <v>101</v>
      </c>
      <c r="CO16" s="166">
        <v>93</v>
      </c>
      <c r="CP16" s="166">
        <v>93</v>
      </c>
      <c r="CQ16" s="11">
        <f t="shared" si="31"/>
        <v>97</v>
      </c>
      <c r="CR16" s="55">
        <f t="shared" si="32"/>
        <v>-4</v>
      </c>
      <c r="CS16" s="11">
        <f t="shared" si="33"/>
        <v>-3.9603960396039604</v>
      </c>
      <c r="CT16" s="166">
        <v>92</v>
      </c>
      <c r="CU16" s="166">
        <v>118</v>
      </c>
      <c r="CV16" s="166">
        <v>160</v>
      </c>
      <c r="CW16" s="166">
        <v>168</v>
      </c>
      <c r="CX16" s="11">
        <f t="shared" si="34"/>
        <v>134.5</v>
      </c>
      <c r="CY16" s="11">
        <f t="shared" si="35"/>
        <v>37.5</v>
      </c>
      <c r="CZ16" s="11">
        <f t="shared" si="36"/>
        <v>38.659793814432994</v>
      </c>
    </row>
    <row r="17" spans="1:104" x14ac:dyDescent="0.25">
      <c r="A17" s="41" t="s">
        <v>160</v>
      </c>
      <c r="B17" s="42" t="s">
        <v>146</v>
      </c>
      <c r="C17" s="61">
        <v>2.5000000000000001E-2</v>
      </c>
      <c r="D17" s="42">
        <v>160</v>
      </c>
      <c r="E17" s="42">
        <v>159</v>
      </c>
      <c r="F17" s="43">
        <v>159</v>
      </c>
      <c r="G17" s="44">
        <v>159</v>
      </c>
      <c r="H17" s="44">
        <v>159</v>
      </c>
      <c r="I17" s="44">
        <v>159</v>
      </c>
      <c r="J17" s="44">
        <f t="shared" si="37"/>
        <v>0</v>
      </c>
      <c r="K17" s="62">
        <f t="shared" si="38"/>
        <v>0</v>
      </c>
      <c r="L17" s="44">
        <f t="shared" si="39"/>
        <v>159</v>
      </c>
      <c r="M17" s="44"/>
      <c r="N17" s="47">
        <v>163</v>
      </c>
      <c r="O17" s="48">
        <v>166</v>
      </c>
      <c r="P17" s="44">
        <v>166</v>
      </c>
      <c r="Q17" s="44">
        <v>166</v>
      </c>
      <c r="R17" s="49">
        <f t="shared" si="40"/>
        <v>3</v>
      </c>
      <c r="S17" s="49">
        <f t="shared" si="41"/>
        <v>1.8404907975460123</v>
      </c>
      <c r="T17" s="49">
        <f t="shared" si="42"/>
        <v>165.25</v>
      </c>
      <c r="U17" s="50">
        <f t="shared" si="43"/>
        <v>6.25</v>
      </c>
      <c r="V17" s="50">
        <f t="shared" si="44"/>
        <v>3.9308176100628929</v>
      </c>
      <c r="W17" s="52">
        <v>160</v>
      </c>
      <c r="X17" s="11">
        <v>160</v>
      </c>
      <c r="Y17" s="11">
        <v>160</v>
      </c>
      <c r="Z17" s="11">
        <v>159</v>
      </c>
      <c r="AA17" s="49">
        <f t="shared" si="0"/>
        <v>-1</v>
      </c>
      <c r="AB17" s="50">
        <f t="shared" si="1"/>
        <v>-0.625</v>
      </c>
      <c r="AC17" s="50">
        <f t="shared" si="2"/>
        <v>159.75</v>
      </c>
      <c r="AD17" s="49">
        <f t="shared" si="3"/>
        <v>-5.5</v>
      </c>
      <c r="AE17" s="50">
        <f t="shared" si="4"/>
        <v>-3.3282904689863844</v>
      </c>
      <c r="AF17" s="11"/>
      <c r="AG17" s="42">
        <v>159</v>
      </c>
      <c r="AH17" s="42">
        <v>158</v>
      </c>
      <c r="AI17" s="54">
        <v>161</v>
      </c>
      <c r="AJ17" s="11">
        <f t="shared" si="5"/>
        <v>2</v>
      </c>
      <c r="AK17" s="55">
        <f t="shared" si="6"/>
        <v>1.257861635220126</v>
      </c>
      <c r="AL17" s="55">
        <f t="shared" si="7"/>
        <v>159.33333333333334</v>
      </c>
      <c r="AM17" s="55">
        <f t="shared" si="8"/>
        <v>-0.41666666666665719</v>
      </c>
      <c r="AN17" s="55">
        <f t="shared" si="9"/>
        <v>-0.26082420448617039</v>
      </c>
      <c r="AO17" s="11">
        <v>159</v>
      </c>
      <c r="AP17" s="11">
        <v>156</v>
      </c>
      <c r="AQ17" s="11">
        <v>156</v>
      </c>
      <c r="AR17" s="11">
        <v>156</v>
      </c>
      <c r="AS17" s="57">
        <f t="shared" si="10"/>
        <v>1.8867924528301887</v>
      </c>
      <c r="AT17" s="11">
        <f t="shared" si="11"/>
        <v>156.75</v>
      </c>
      <c r="AU17" s="57">
        <f t="shared" si="12"/>
        <v>-2.5833333333333428</v>
      </c>
      <c r="AV17" s="55">
        <f t="shared" si="13"/>
        <v>-1.6213389121338972</v>
      </c>
      <c r="AW17" s="54">
        <v>156</v>
      </c>
      <c r="AX17" s="60">
        <v>154</v>
      </c>
      <c r="AY17" s="11">
        <v>153</v>
      </c>
      <c r="AZ17" s="11">
        <v>153</v>
      </c>
      <c r="BA17" s="11">
        <f t="shared" si="14"/>
        <v>154</v>
      </c>
      <c r="BB17" s="55">
        <f t="shared" si="15"/>
        <v>-2.75</v>
      </c>
      <c r="BC17" s="55">
        <f t="shared" si="16"/>
        <v>-1.7543859649122806</v>
      </c>
      <c r="BD17" s="54">
        <v>153</v>
      </c>
      <c r="BE17" s="11"/>
      <c r="BF17" s="11"/>
      <c r="BG17" s="42">
        <v>135</v>
      </c>
      <c r="BH17" s="114">
        <v>135</v>
      </c>
      <c r="BI17" s="116">
        <f t="shared" si="45"/>
        <v>141</v>
      </c>
      <c r="BJ17" s="50">
        <f t="shared" si="17"/>
        <v>-13</v>
      </c>
      <c r="BK17" s="49">
        <f t="shared" si="18"/>
        <v>-8.4415584415584419</v>
      </c>
      <c r="BL17" s="114">
        <v>135</v>
      </c>
      <c r="BM17" s="114">
        <v>135</v>
      </c>
      <c r="BN17" s="115">
        <v>137</v>
      </c>
      <c r="BO17" s="55">
        <f t="shared" si="19"/>
        <v>135.66666666666666</v>
      </c>
      <c r="BP17" s="55">
        <f t="shared" si="20"/>
        <v>-5.3333333333333428</v>
      </c>
      <c r="BQ17" s="11">
        <f t="shared" si="21"/>
        <v>-3.7825059101654914</v>
      </c>
      <c r="BR17" s="42">
        <v>137</v>
      </c>
      <c r="BS17" s="42">
        <v>133</v>
      </c>
      <c r="BT17" s="42">
        <v>134</v>
      </c>
      <c r="BU17" s="42">
        <v>134</v>
      </c>
      <c r="BV17" s="11">
        <f t="shared" si="22"/>
        <v>134.5</v>
      </c>
      <c r="BW17" s="55">
        <f t="shared" si="23"/>
        <v>-1.1666666666666572</v>
      </c>
      <c r="BX17" s="11">
        <f t="shared" si="24"/>
        <v>-0.85995085995085296</v>
      </c>
      <c r="BY17" s="42">
        <v>135</v>
      </c>
      <c r="BZ17" s="42">
        <v>134</v>
      </c>
      <c r="CA17" s="42">
        <v>134</v>
      </c>
      <c r="CB17" s="42">
        <v>135</v>
      </c>
      <c r="CC17" s="42">
        <v>135</v>
      </c>
      <c r="CD17" s="141">
        <f t="shared" si="25"/>
        <v>134.6</v>
      </c>
      <c r="CE17" s="11">
        <f t="shared" si="26"/>
        <v>9.9999999999994316E-2</v>
      </c>
      <c r="CF17" s="11">
        <f t="shared" si="27"/>
        <v>7.4349442379177927E-2</v>
      </c>
      <c r="CG17" s="42">
        <v>135</v>
      </c>
      <c r="CH17" s="42">
        <v>135</v>
      </c>
      <c r="CI17" s="42">
        <v>135</v>
      </c>
      <c r="CJ17" s="55">
        <f t="shared" si="28"/>
        <v>135</v>
      </c>
      <c r="CK17" s="55">
        <f t="shared" si="29"/>
        <v>0.40000000000000568</v>
      </c>
      <c r="CL17" s="11">
        <f t="shared" si="30"/>
        <v>0.29717682020802799</v>
      </c>
      <c r="CM17" s="166">
        <v>135</v>
      </c>
      <c r="CN17" s="166">
        <v>135</v>
      </c>
      <c r="CO17" s="166">
        <v>135</v>
      </c>
      <c r="CP17" s="166">
        <v>135</v>
      </c>
      <c r="CQ17" s="11">
        <f t="shared" si="31"/>
        <v>135</v>
      </c>
      <c r="CR17" s="55">
        <f t="shared" si="32"/>
        <v>0</v>
      </c>
      <c r="CS17" s="11">
        <f t="shared" si="33"/>
        <v>0</v>
      </c>
      <c r="CT17" s="166">
        <v>135</v>
      </c>
      <c r="CU17" s="166">
        <v>158</v>
      </c>
      <c r="CV17" s="166">
        <v>172</v>
      </c>
      <c r="CW17" s="166">
        <v>167</v>
      </c>
      <c r="CX17" s="11">
        <f t="shared" si="34"/>
        <v>158</v>
      </c>
      <c r="CY17" s="11">
        <f t="shared" si="35"/>
        <v>23</v>
      </c>
      <c r="CZ17" s="11">
        <f t="shared" si="36"/>
        <v>17.037037037037038</v>
      </c>
    </row>
    <row r="18" spans="1:104" ht="28.5" x14ac:dyDescent="0.25">
      <c r="A18" s="41" t="s">
        <v>161</v>
      </c>
      <c r="B18" s="42" t="s">
        <v>146</v>
      </c>
      <c r="C18" s="61">
        <v>2.5000000000000001E-2</v>
      </c>
      <c r="D18" s="42">
        <v>55</v>
      </c>
      <c r="E18" s="42">
        <v>55</v>
      </c>
      <c r="F18" s="43">
        <v>55</v>
      </c>
      <c r="G18" s="44">
        <v>55</v>
      </c>
      <c r="H18" s="44">
        <v>55</v>
      </c>
      <c r="I18" s="44">
        <v>55</v>
      </c>
      <c r="J18" s="44">
        <f t="shared" si="37"/>
        <v>0</v>
      </c>
      <c r="K18" s="62">
        <f t="shared" si="38"/>
        <v>0</v>
      </c>
      <c r="L18" s="44">
        <f t="shared" si="39"/>
        <v>55</v>
      </c>
      <c r="M18" s="44"/>
      <c r="N18" s="47">
        <v>55</v>
      </c>
      <c r="O18" s="48">
        <v>54</v>
      </c>
      <c r="P18" s="44">
        <v>54</v>
      </c>
      <c r="Q18" s="44">
        <v>54</v>
      </c>
      <c r="R18" s="49">
        <f t="shared" si="40"/>
        <v>-1</v>
      </c>
      <c r="S18" s="49">
        <f t="shared" si="41"/>
        <v>-1.8181818181818181</v>
      </c>
      <c r="T18" s="49">
        <f t="shared" si="42"/>
        <v>54.25</v>
      </c>
      <c r="U18" s="50">
        <f t="shared" si="43"/>
        <v>-0.75</v>
      </c>
      <c r="V18" s="50">
        <f t="shared" si="44"/>
        <v>-1.3636363636363635</v>
      </c>
      <c r="W18" s="52">
        <v>53</v>
      </c>
      <c r="X18" s="11">
        <v>56</v>
      </c>
      <c r="Y18" s="11">
        <v>56</v>
      </c>
      <c r="Z18" s="11">
        <v>56</v>
      </c>
      <c r="AA18" s="49">
        <f t="shared" si="0"/>
        <v>3</v>
      </c>
      <c r="AB18" s="50">
        <f t="shared" si="1"/>
        <v>5.6603773584905666</v>
      </c>
      <c r="AC18" s="50">
        <f t="shared" si="2"/>
        <v>55.25</v>
      </c>
      <c r="AD18" s="49">
        <f t="shared" si="3"/>
        <v>1</v>
      </c>
      <c r="AE18" s="50">
        <f t="shared" si="4"/>
        <v>1.8433179723502304</v>
      </c>
      <c r="AF18" s="11"/>
      <c r="AG18" s="42">
        <v>56</v>
      </c>
      <c r="AH18" s="42">
        <v>56</v>
      </c>
      <c r="AI18" s="54">
        <v>56</v>
      </c>
      <c r="AJ18" s="11">
        <f t="shared" si="5"/>
        <v>0</v>
      </c>
      <c r="AK18" s="55">
        <f t="shared" si="6"/>
        <v>0</v>
      </c>
      <c r="AL18" s="55">
        <f t="shared" si="7"/>
        <v>56</v>
      </c>
      <c r="AM18" s="55">
        <f t="shared" si="8"/>
        <v>0.75</v>
      </c>
      <c r="AN18" s="55">
        <f t="shared" si="9"/>
        <v>1.3574660633484164</v>
      </c>
      <c r="AO18" s="11">
        <v>56</v>
      </c>
      <c r="AP18" s="11">
        <v>56</v>
      </c>
      <c r="AQ18" s="11">
        <v>56</v>
      </c>
      <c r="AR18" s="11">
        <v>56</v>
      </c>
      <c r="AS18" s="57">
        <f t="shared" si="10"/>
        <v>0</v>
      </c>
      <c r="AT18" s="11">
        <f t="shared" si="11"/>
        <v>56</v>
      </c>
      <c r="AU18" s="57">
        <f t="shared" si="12"/>
        <v>0</v>
      </c>
      <c r="AV18" s="55">
        <f t="shared" si="13"/>
        <v>0</v>
      </c>
      <c r="AW18" s="54">
        <v>56</v>
      </c>
      <c r="AX18" s="60">
        <v>56</v>
      </c>
      <c r="AY18" s="11">
        <v>56</v>
      </c>
      <c r="AZ18" s="11">
        <v>56</v>
      </c>
      <c r="BA18" s="11">
        <f t="shared" si="14"/>
        <v>56</v>
      </c>
      <c r="BB18" s="55">
        <f t="shared" si="15"/>
        <v>0</v>
      </c>
      <c r="BC18" s="55">
        <f t="shared" si="16"/>
        <v>0</v>
      </c>
      <c r="BD18" s="54">
        <v>56</v>
      </c>
      <c r="BE18" s="11"/>
      <c r="BF18" s="11"/>
      <c r="BG18" s="42">
        <v>57</v>
      </c>
      <c r="BH18" s="114">
        <v>57</v>
      </c>
      <c r="BI18" s="116">
        <f t="shared" si="45"/>
        <v>56.666666666666664</v>
      </c>
      <c r="BJ18" s="50">
        <f t="shared" si="17"/>
        <v>0.6666666666666643</v>
      </c>
      <c r="BK18" s="49">
        <f t="shared" si="18"/>
        <v>1.1904761904761862</v>
      </c>
      <c r="BL18" s="114">
        <v>57</v>
      </c>
      <c r="BM18" s="114">
        <v>51</v>
      </c>
      <c r="BN18" s="115">
        <v>54</v>
      </c>
      <c r="BO18" s="55">
        <f t="shared" si="19"/>
        <v>54</v>
      </c>
      <c r="BP18" s="55">
        <f t="shared" si="20"/>
        <v>-2.6666666666666643</v>
      </c>
      <c r="BQ18" s="11">
        <f t="shared" si="21"/>
        <v>-4.7058823529411722</v>
      </c>
      <c r="BR18" s="42">
        <v>54</v>
      </c>
      <c r="BS18" s="42">
        <v>54</v>
      </c>
      <c r="BT18" s="42">
        <v>54</v>
      </c>
      <c r="BU18" s="42">
        <v>54</v>
      </c>
      <c r="BV18" s="11">
        <f t="shared" si="22"/>
        <v>54</v>
      </c>
      <c r="BW18" s="55">
        <f t="shared" si="23"/>
        <v>0</v>
      </c>
      <c r="BX18" s="11">
        <f t="shared" si="24"/>
        <v>0</v>
      </c>
      <c r="BY18" s="42">
        <v>54</v>
      </c>
      <c r="BZ18" s="42">
        <v>54</v>
      </c>
      <c r="CA18" s="42">
        <v>54</v>
      </c>
      <c r="CB18" s="42">
        <v>54</v>
      </c>
      <c r="CC18" s="42">
        <v>52</v>
      </c>
      <c r="CD18" s="141">
        <f t="shared" si="25"/>
        <v>53.6</v>
      </c>
      <c r="CE18" s="11">
        <f t="shared" si="26"/>
        <v>-0.39999999999999858</v>
      </c>
      <c r="CF18" s="11">
        <f t="shared" si="27"/>
        <v>-0.74074074074073804</v>
      </c>
      <c r="CG18" s="42">
        <v>51</v>
      </c>
      <c r="CH18" s="42">
        <v>51</v>
      </c>
      <c r="CI18" s="42">
        <v>51</v>
      </c>
      <c r="CJ18" s="55">
        <f t="shared" si="28"/>
        <v>51</v>
      </c>
      <c r="CK18" s="55">
        <f t="shared" si="29"/>
        <v>-2.6000000000000014</v>
      </c>
      <c r="CL18" s="11">
        <f t="shared" si="30"/>
        <v>-4.8507462686567182</v>
      </c>
      <c r="CM18" s="166">
        <v>51</v>
      </c>
      <c r="CN18" s="166">
        <v>51</v>
      </c>
      <c r="CO18" s="166">
        <v>51</v>
      </c>
      <c r="CP18" s="166">
        <v>51</v>
      </c>
      <c r="CQ18" s="11">
        <f t="shared" si="31"/>
        <v>51</v>
      </c>
      <c r="CR18" s="55">
        <f t="shared" si="32"/>
        <v>0</v>
      </c>
      <c r="CS18" s="11">
        <f t="shared" si="33"/>
        <v>0</v>
      </c>
      <c r="CT18" s="166">
        <v>51</v>
      </c>
      <c r="CU18" s="166">
        <v>51</v>
      </c>
      <c r="CV18" s="166">
        <v>51</v>
      </c>
      <c r="CW18" s="166">
        <v>51</v>
      </c>
      <c r="CX18" s="11">
        <f t="shared" si="34"/>
        <v>51</v>
      </c>
      <c r="CY18" s="11">
        <f t="shared" si="35"/>
        <v>0</v>
      </c>
      <c r="CZ18" s="11">
        <f t="shared" si="36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"/>
  <sheetViews>
    <sheetView topLeftCell="CH1" workbookViewId="0">
      <selection activeCell="CR2" sqref="CR2"/>
    </sheetView>
  </sheetViews>
  <sheetFormatPr defaultRowHeight="15" x14ac:dyDescent="0.25"/>
  <cols>
    <col min="1" max="1" width="20.42578125" customWidth="1"/>
    <col min="2" max="2" width="11.5703125" customWidth="1"/>
    <col min="3" max="6" width="13.42578125" customWidth="1"/>
    <col min="7" max="8" width="10.42578125" customWidth="1"/>
    <col min="9" max="9" width="9.85546875" hidden="1" customWidth="1"/>
    <col min="10" max="10" width="9.140625" hidden="1" customWidth="1"/>
    <col min="11" max="11" width="9.140625" customWidth="1"/>
    <col min="12" max="12" width="14.5703125" customWidth="1"/>
    <col min="13" max="13" width="14.42578125" customWidth="1"/>
    <col min="14" max="15" width="11.85546875" customWidth="1"/>
    <col min="16" max="16" width="10.140625" hidden="1" customWidth="1"/>
    <col min="17" max="17" width="9.140625" hidden="1" customWidth="1"/>
    <col min="18" max="18" width="9.140625" customWidth="1"/>
    <col min="19" max="19" width="11.42578125" customWidth="1"/>
    <col min="20" max="20" width="9.140625" customWidth="1"/>
    <col min="21" max="21" width="14" customWidth="1"/>
    <col min="22" max="22" width="14.28515625" customWidth="1"/>
    <col min="23" max="24" width="11.85546875" customWidth="1"/>
    <col min="25" max="26" width="9.140625" hidden="1" customWidth="1"/>
    <col min="27" max="27" width="9.140625" customWidth="1"/>
    <col min="28" max="28" width="11.7109375" customWidth="1"/>
    <col min="29" max="29" width="9.140625" customWidth="1"/>
    <col min="30" max="33" width="13.42578125" customWidth="1"/>
    <col min="34" max="35" width="9.140625" hidden="1" customWidth="1"/>
    <col min="37" max="37" width="11.5703125" customWidth="1"/>
    <col min="39" max="39" width="10.140625" customWidth="1"/>
    <col min="40" max="40" width="11.5703125" customWidth="1"/>
    <col min="41" max="42" width="10" customWidth="1"/>
    <col min="43" max="43" width="0" hidden="1" customWidth="1"/>
    <col min="44" max="44" width="10" bestFit="1" customWidth="1"/>
    <col min="45" max="45" width="12" customWidth="1"/>
    <col min="47" max="50" width="13.42578125" bestFit="1" customWidth="1"/>
    <col min="57" max="57" width="10.140625" bestFit="1" customWidth="1"/>
    <col min="61" max="64" width="10.140625" bestFit="1" customWidth="1"/>
    <col min="68" max="71" width="13.42578125" bestFit="1" customWidth="1"/>
    <col min="75" max="75" width="10.140625" bestFit="1" customWidth="1"/>
    <col min="76" max="76" width="10.5703125" customWidth="1"/>
    <col min="77" max="77" width="10.140625" customWidth="1"/>
    <col min="78" max="78" width="10.28515625" customWidth="1"/>
    <col min="79" max="79" width="10.140625" customWidth="1"/>
    <col min="83" max="83" width="10.140625" bestFit="1" customWidth="1"/>
    <col min="86" max="86" width="10.140625" bestFit="1" customWidth="1"/>
    <col min="90" max="93" width="10.42578125" bestFit="1" customWidth="1"/>
    <col min="97" max="97" width="10.140625" customWidth="1"/>
    <col min="98" max="99" width="10.42578125" customWidth="1"/>
    <col min="100" max="100" width="11.140625" customWidth="1"/>
  </cols>
  <sheetData>
    <row r="1" spans="1:103" ht="60" x14ac:dyDescent="0.3">
      <c r="A1" s="11"/>
      <c r="B1" s="11"/>
      <c r="C1" s="66">
        <v>42425</v>
      </c>
      <c r="D1" s="66">
        <v>42432</v>
      </c>
      <c r="E1" s="66">
        <v>42439</v>
      </c>
      <c r="F1" s="66">
        <v>42446</v>
      </c>
      <c r="G1" s="29">
        <v>42453</v>
      </c>
      <c r="H1" s="40">
        <v>42460</v>
      </c>
      <c r="I1" s="29" t="s">
        <v>123</v>
      </c>
      <c r="J1" s="29" t="s">
        <v>124</v>
      </c>
      <c r="K1" s="29" t="s">
        <v>125</v>
      </c>
      <c r="L1" s="67">
        <v>42467</v>
      </c>
      <c r="M1" s="67">
        <v>42474</v>
      </c>
      <c r="N1" s="68">
        <v>42481</v>
      </c>
      <c r="O1" s="68">
        <v>42488</v>
      </c>
      <c r="P1" s="29" t="s">
        <v>123</v>
      </c>
      <c r="Q1" s="29" t="s">
        <v>124</v>
      </c>
      <c r="R1" s="29" t="s">
        <v>126</v>
      </c>
      <c r="S1" s="29" t="s">
        <v>130</v>
      </c>
      <c r="T1" s="29" t="s">
        <v>128</v>
      </c>
      <c r="U1" s="66">
        <v>42495</v>
      </c>
      <c r="V1" s="66">
        <v>42502</v>
      </c>
      <c r="W1" s="69">
        <v>42509</v>
      </c>
      <c r="X1" s="69">
        <v>42516</v>
      </c>
      <c r="Y1" s="29" t="s">
        <v>123</v>
      </c>
      <c r="Z1" s="29" t="s">
        <v>124</v>
      </c>
      <c r="AA1" s="29" t="s">
        <v>129</v>
      </c>
      <c r="AB1" s="29" t="s">
        <v>130</v>
      </c>
      <c r="AC1" s="29" t="s">
        <v>128</v>
      </c>
      <c r="AD1" s="70">
        <v>42523</v>
      </c>
      <c r="AE1" s="70">
        <v>42530</v>
      </c>
      <c r="AF1" s="70">
        <v>42537</v>
      </c>
      <c r="AG1" s="70">
        <v>42544</v>
      </c>
      <c r="AH1" s="29" t="s">
        <v>123</v>
      </c>
      <c r="AI1" s="29" t="s">
        <v>124</v>
      </c>
      <c r="AJ1" s="29" t="s">
        <v>131</v>
      </c>
      <c r="AK1" s="29" t="s">
        <v>130</v>
      </c>
      <c r="AL1" s="29" t="s">
        <v>128</v>
      </c>
      <c r="AM1" s="36" t="s">
        <v>162</v>
      </c>
      <c r="AN1" s="36" t="s">
        <v>163</v>
      </c>
      <c r="AO1" s="36" t="s">
        <v>164</v>
      </c>
      <c r="AP1" s="36" t="s">
        <v>165</v>
      </c>
      <c r="AQ1" s="28" t="s">
        <v>166</v>
      </c>
      <c r="AR1" s="29" t="s">
        <v>136</v>
      </c>
      <c r="AS1" s="29" t="s">
        <v>130</v>
      </c>
      <c r="AT1" s="29" t="s">
        <v>128</v>
      </c>
      <c r="AU1" s="71">
        <v>42586</v>
      </c>
      <c r="AV1" s="71">
        <v>42593</v>
      </c>
      <c r="AW1" s="71">
        <v>42600</v>
      </c>
      <c r="AX1" s="71">
        <v>42607</v>
      </c>
      <c r="AY1" s="40" t="s">
        <v>137</v>
      </c>
      <c r="AZ1" s="40" t="s">
        <v>130</v>
      </c>
      <c r="BA1" s="40" t="s">
        <v>128</v>
      </c>
      <c r="BB1" s="11" t="s">
        <v>167</v>
      </c>
      <c r="BC1" s="11" t="s">
        <v>168</v>
      </c>
      <c r="BD1" s="11" t="s">
        <v>169</v>
      </c>
      <c r="BE1" s="11" t="s">
        <v>170</v>
      </c>
      <c r="BF1" s="40" t="s">
        <v>141</v>
      </c>
      <c r="BG1" s="40" t="s">
        <v>223</v>
      </c>
      <c r="BH1" s="40" t="s">
        <v>128</v>
      </c>
      <c r="BI1" s="49" t="s">
        <v>219</v>
      </c>
      <c r="BJ1" s="11" t="s">
        <v>218</v>
      </c>
      <c r="BK1" s="11" t="s">
        <v>217</v>
      </c>
      <c r="BL1" s="11" t="s">
        <v>216</v>
      </c>
      <c r="BM1" s="40" t="s">
        <v>141</v>
      </c>
      <c r="BN1" s="40" t="s">
        <v>223</v>
      </c>
      <c r="BO1" s="40" t="s">
        <v>222</v>
      </c>
      <c r="BP1" s="49" t="s">
        <v>226</v>
      </c>
      <c r="BQ1" s="49" t="s">
        <v>227</v>
      </c>
      <c r="BR1" s="49" t="s">
        <v>228</v>
      </c>
      <c r="BS1" s="49" t="s">
        <v>229</v>
      </c>
      <c r="BT1" s="40" t="s">
        <v>224</v>
      </c>
      <c r="BU1" s="40" t="s">
        <v>223</v>
      </c>
      <c r="BV1" s="40" t="s">
        <v>222</v>
      </c>
      <c r="BW1" s="49" t="s">
        <v>230</v>
      </c>
      <c r="BX1" s="49" t="s">
        <v>231</v>
      </c>
      <c r="BY1" s="49" t="s">
        <v>232</v>
      </c>
      <c r="BZ1" s="49" t="s">
        <v>233</v>
      </c>
      <c r="CA1" s="49" t="s">
        <v>234</v>
      </c>
      <c r="CB1" s="40" t="s">
        <v>247</v>
      </c>
      <c r="CC1" s="40" t="s">
        <v>223</v>
      </c>
      <c r="CD1" s="40" t="s">
        <v>222</v>
      </c>
      <c r="CE1" s="137" t="s">
        <v>243</v>
      </c>
      <c r="CF1" s="137" t="s">
        <v>244</v>
      </c>
      <c r="CG1" s="137" t="s">
        <v>245</v>
      </c>
      <c r="CH1" s="137" t="s">
        <v>246</v>
      </c>
      <c r="CI1" s="138" t="s">
        <v>248</v>
      </c>
      <c r="CJ1" s="138" t="s">
        <v>223</v>
      </c>
      <c r="CK1" s="138" t="s">
        <v>222</v>
      </c>
      <c r="CL1" s="170">
        <v>42768</v>
      </c>
      <c r="CM1" s="170">
        <v>42775</v>
      </c>
      <c r="CN1" s="170">
        <v>42782</v>
      </c>
      <c r="CO1" s="170">
        <v>42789</v>
      </c>
      <c r="CP1" s="138" t="s">
        <v>278</v>
      </c>
      <c r="CQ1" s="138" t="s">
        <v>223</v>
      </c>
      <c r="CR1" s="138" t="s">
        <v>222</v>
      </c>
      <c r="CS1" s="165" t="s">
        <v>283</v>
      </c>
      <c r="CT1" s="165" t="s">
        <v>284</v>
      </c>
      <c r="CU1" s="165" t="s">
        <v>285</v>
      </c>
      <c r="CV1" s="165" t="s">
        <v>286</v>
      </c>
      <c r="CW1" s="138" t="s">
        <v>278</v>
      </c>
      <c r="CX1" s="138" t="s">
        <v>223</v>
      </c>
      <c r="CY1" s="138" t="s">
        <v>222</v>
      </c>
    </row>
    <row r="2" spans="1:103" ht="16.5" x14ac:dyDescent="0.25">
      <c r="A2" s="72" t="s">
        <v>171</v>
      </c>
      <c r="B2" s="72"/>
      <c r="C2" s="73">
        <v>805.38</v>
      </c>
      <c r="D2" s="73">
        <v>738.54</v>
      </c>
      <c r="E2" s="73">
        <v>700.57</v>
      </c>
      <c r="F2" s="73">
        <v>674.41</v>
      </c>
      <c r="G2" s="74">
        <v>666.27</v>
      </c>
      <c r="H2" s="74">
        <v>849.07</v>
      </c>
      <c r="I2" s="75">
        <f>H2-D2</f>
        <v>110.53000000000009</v>
      </c>
      <c r="J2" s="76">
        <f>I2/D2*100</f>
        <v>14.966014027676239</v>
      </c>
      <c r="K2" s="76">
        <f>SUM(D2:H2)/5</f>
        <v>725.77200000000005</v>
      </c>
      <c r="L2" s="73">
        <v>868.06</v>
      </c>
      <c r="M2" s="73">
        <v>839.24</v>
      </c>
      <c r="N2" s="75">
        <v>721.93</v>
      </c>
      <c r="O2" s="75">
        <v>763.29</v>
      </c>
      <c r="P2" s="75">
        <f>O2-L2</f>
        <v>-104.76999999999998</v>
      </c>
      <c r="Q2" s="75">
        <f>P2/L2*100</f>
        <v>-12.069442204455912</v>
      </c>
      <c r="R2" s="75">
        <f>SUM(L2:O2)/4</f>
        <v>798.13</v>
      </c>
      <c r="S2" s="76">
        <f>R2-K2</f>
        <v>72.357999999999947</v>
      </c>
      <c r="T2" s="75">
        <f>S2/K2*100</f>
        <v>9.969797677507529</v>
      </c>
      <c r="U2" s="73">
        <v>1135.57</v>
      </c>
      <c r="V2" s="73">
        <v>1094.67</v>
      </c>
      <c r="W2" s="75">
        <v>1039.32</v>
      </c>
      <c r="X2" s="75">
        <v>935.17</v>
      </c>
      <c r="Y2" s="75">
        <f>X2-U2</f>
        <v>-200.39999999999998</v>
      </c>
      <c r="Z2" s="75">
        <f>Y2/U2*100</f>
        <v>-17.647525031481987</v>
      </c>
      <c r="AA2" s="75">
        <f>(U2+V2+W2+X2)/4</f>
        <v>1051.1824999999999</v>
      </c>
      <c r="AB2" s="76">
        <f>AA2-R2</f>
        <v>253.0524999999999</v>
      </c>
      <c r="AC2" s="76">
        <f>AB2/R2*100</f>
        <v>31.705674514176874</v>
      </c>
      <c r="AD2" s="73">
        <v>1229.05</v>
      </c>
      <c r="AE2" s="73">
        <v>1143.47</v>
      </c>
      <c r="AF2" s="73">
        <v>1008.59</v>
      </c>
      <c r="AG2" s="73">
        <v>924.75</v>
      </c>
      <c r="AH2" s="75">
        <f>AG2-AD2</f>
        <v>-304.29999999999995</v>
      </c>
      <c r="AI2" s="76">
        <f>AH2/AD2*100</f>
        <v>-24.758960172490944</v>
      </c>
      <c r="AJ2" s="76">
        <f>SUM(AD2:AG2)/4</f>
        <v>1076.4650000000001</v>
      </c>
      <c r="AK2" s="77">
        <f>AJ2-AA2</f>
        <v>25.282500000000255</v>
      </c>
      <c r="AL2" s="78">
        <f>AK2/AA2*100</f>
        <v>2.40514848753668</v>
      </c>
      <c r="AM2" s="75">
        <v>1394.39</v>
      </c>
      <c r="AN2" s="75">
        <v>1316.94</v>
      </c>
      <c r="AO2" s="75">
        <v>1210.75</v>
      </c>
      <c r="AP2" s="75">
        <v>1182.77</v>
      </c>
      <c r="AQ2" s="75">
        <f>(AM2-AP2)/AM2*100</f>
        <v>15.17652880471031</v>
      </c>
      <c r="AR2" s="75">
        <f>(AM2+AN2+AO2+AP2)/4</f>
        <v>1276.2125000000001</v>
      </c>
      <c r="AS2" s="76">
        <f>AR2-AJ2</f>
        <v>199.74749999999995</v>
      </c>
      <c r="AT2" s="77">
        <f>AS2/AJ2*100</f>
        <v>18.555875016837511</v>
      </c>
      <c r="AU2" s="79">
        <v>1374.39</v>
      </c>
      <c r="AV2" s="79">
        <v>1250.5899999999999</v>
      </c>
      <c r="AW2" s="79">
        <v>1189.33</v>
      </c>
      <c r="AX2" s="79">
        <v>1090.1400000000001</v>
      </c>
      <c r="AY2" s="11">
        <f>(AU2+AV2+AW2+AX2)/4</f>
        <v>1226.1125</v>
      </c>
      <c r="AZ2" s="11">
        <f>AY2-AR2</f>
        <v>-50.100000000000136</v>
      </c>
      <c r="BA2" s="55">
        <f>AZ2/AR2*100</f>
        <v>-3.9256785214061245</v>
      </c>
      <c r="BB2" s="80">
        <v>1391.26</v>
      </c>
      <c r="BC2" s="80">
        <v>1439.64</v>
      </c>
      <c r="BD2" s="80">
        <v>1410.12</v>
      </c>
      <c r="BE2" s="80">
        <v>1368.65</v>
      </c>
      <c r="BF2" s="11">
        <f>(BB2+BC2+BD2+BE2)/4</f>
        <v>1402.4175</v>
      </c>
      <c r="BG2" s="11">
        <f>(BF2-AY2)</f>
        <v>176.30500000000006</v>
      </c>
      <c r="BH2" s="11">
        <f>(BF2-AY2)/AY2*100</f>
        <v>14.37918624922265</v>
      </c>
      <c r="BI2" s="80">
        <v>1235.6300000000001</v>
      </c>
      <c r="BJ2" s="80">
        <v>1247.48</v>
      </c>
      <c r="BK2" s="80">
        <v>1329.42</v>
      </c>
      <c r="BL2" s="79">
        <v>1319.33</v>
      </c>
      <c r="BM2" s="11">
        <f>(BI2+BJ2+BK2+BL2)/4</f>
        <v>1282.9650000000001</v>
      </c>
      <c r="BN2" s="11">
        <f>(BM2-BF2)</f>
        <v>-119.45249999999987</v>
      </c>
      <c r="BO2" s="11">
        <f>(BM2-BF2)/BF2*100</f>
        <v>-8.5176133355437926</v>
      </c>
      <c r="BP2" s="80">
        <v>1497.68</v>
      </c>
      <c r="BQ2" s="80">
        <v>1478.62</v>
      </c>
      <c r="BR2" s="80">
        <v>1437.39</v>
      </c>
      <c r="BS2" s="80">
        <v>1365.5</v>
      </c>
      <c r="BT2" s="11">
        <f>SUM(BP2:BS2)/4</f>
        <v>1444.7975000000001</v>
      </c>
      <c r="BU2" s="11">
        <f>BT2-BM2</f>
        <v>161.83249999999998</v>
      </c>
      <c r="BV2" s="11">
        <f>BU2/BM2*100</f>
        <v>12.613945041369012</v>
      </c>
      <c r="BW2" s="80">
        <v>1392.96</v>
      </c>
      <c r="BX2" s="80">
        <v>1408.38</v>
      </c>
      <c r="BY2" s="80">
        <v>1388.12</v>
      </c>
      <c r="BZ2" s="122">
        <v>1507.12</v>
      </c>
      <c r="CA2" s="122">
        <v>1501.72</v>
      </c>
      <c r="CB2" s="11">
        <f>SUM(BW2:CA2)/5</f>
        <v>1439.66</v>
      </c>
      <c r="CC2" s="11">
        <f>CB2-BT2</f>
        <v>-5.1375000000000455</v>
      </c>
      <c r="CD2" s="136">
        <f>CC2/BT2*100</f>
        <v>-0.3555861634588961</v>
      </c>
      <c r="CE2" s="140">
        <v>1769.73</v>
      </c>
      <c r="CF2" s="140">
        <v>1743.24</v>
      </c>
      <c r="CG2" s="140">
        <v>1799.48</v>
      </c>
      <c r="CH2" s="140">
        <v>1768.76</v>
      </c>
      <c r="CI2" s="11">
        <f>SUM(CE2:CH2)/4</f>
        <v>1770.3025000000002</v>
      </c>
      <c r="CJ2" s="11">
        <f>(CI2-CB2)</f>
        <v>330.64250000000015</v>
      </c>
      <c r="CK2" s="168">
        <f>CJ2/CB2*100</f>
        <v>22.966707417029031</v>
      </c>
      <c r="CL2" s="171">
        <v>1738.98</v>
      </c>
      <c r="CM2" s="171">
        <v>1717.18</v>
      </c>
      <c r="CN2" s="171">
        <v>1572.45</v>
      </c>
      <c r="CO2" s="171">
        <v>1492.86</v>
      </c>
      <c r="CP2" s="141">
        <f>(CL2+CM2+CN2+CO2)/4</f>
        <v>1630.3674999999998</v>
      </c>
      <c r="CQ2" s="11">
        <f>CP2-CI2</f>
        <v>-139.9350000000004</v>
      </c>
      <c r="CR2" s="136">
        <f>CQ2/CI2*100</f>
        <v>-7.9045812791881831</v>
      </c>
      <c r="CS2" s="171">
        <v>1496.31</v>
      </c>
      <c r="CT2" s="171">
        <v>1476.9</v>
      </c>
      <c r="CU2" s="171">
        <v>1390.91</v>
      </c>
      <c r="CV2" s="171">
        <v>1350.61</v>
      </c>
      <c r="CW2" s="11">
        <f>(CS2+CT2+CU2+CV2)/4</f>
        <v>1428.6824999999999</v>
      </c>
      <c r="CX2" s="11">
        <f>CW2-CP2</f>
        <v>-201.68499999999995</v>
      </c>
      <c r="CY2" s="11">
        <f>CX2/CP2*100</f>
        <v>-12.370523823616452</v>
      </c>
    </row>
    <row r="3" spans="1:103" ht="16.5" x14ac:dyDescent="0.25">
      <c r="A3" s="81"/>
      <c r="B3" s="81"/>
      <c r="C3" s="80"/>
      <c r="D3" s="80"/>
      <c r="E3" s="80"/>
      <c r="F3" s="80"/>
      <c r="G3" s="82"/>
      <c r="H3" s="54"/>
      <c r="I3" s="11"/>
      <c r="J3" s="11"/>
      <c r="K3" s="11"/>
      <c r="L3" s="80"/>
      <c r="M3" s="80"/>
      <c r="N3" s="11"/>
      <c r="O3" s="11"/>
      <c r="P3" s="11"/>
      <c r="Q3" s="11"/>
      <c r="R3" s="11"/>
      <c r="S3" s="11"/>
      <c r="T3" s="11"/>
      <c r="U3" s="80"/>
      <c r="V3" s="80"/>
      <c r="W3" s="11"/>
      <c r="X3" s="11"/>
      <c r="Y3" s="11"/>
      <c r="Z3" s="11"/>
      <c r="AA3" s="11"/>
      <c r="AB3" s="55"/>
      <c r="AC3" s="55"/>
      <c r="AD3" s="80"/>
      <c r="AE3" s="80"/>
      <c r="AF3" s="80"/>
      <c r="AG3" s="80"/>
      <c r="AH3" s="11"/>
      <c r="AI3" s="55"/>
      <c r="AJ3" s="11"/>
      <c r="AK3" s="11"/>
      <c r="AL3" s="57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80"/>
      <c r="BC3" s="80"/>
      <c r="BD3" s="80"/>
      <c r="BE3" s="80"/>
      <c r="BF3" s="11"/>
      <c r="BG3" s="11"/>
      <c r="BH3" s="11"/>
      <c r="BI3" s="80"/>
      <c r="BJ3" s="80"/>
      <c r="BK3" s="80"/>
      <c r="BL3" s="79"/>
      <c r="BM3" s="11"/>
      <c r="BN3" s="11"/>
      <c r="BO3" s="11"/>
      <c r="BP3" s="80"/>
      <c r="BQ3" s="80"/>
      <c r="BR3" s="80"/>
      <c r="BS3" s="80"/>
      <c r="BT3" s="11"/>
      <c r="BU3" s="11"/>
      <c r="BV3" s="11"/>
      <c r="BW3" s="80"/>
      <c r="BX3" s="80"/>
      <c r="BY3" s="80"/>
      <c r="BZ3" s="122"/>
      <c r="CA3" s="122"/>
      <c r="CB3" s="11"/>
      <c r="CC3" s="11"/>
      <c r="CD3" s="11"/>
      <c r="CE3" s="142"/>
      <c r="CF3" s="142"/>
      <c r="CG3" s="142"/>
      <c r="CH3" s="142"/>
      <c r="CI3" s="139"/>
      <c r="CJ3" s="139"/>
      <c r="CK3" s="169"/>
      <c r="CL3" s="167"/>
      <c r="CM3" s="167"/>
      <c r="CN3" s="167"/>
      <c r="CO3" s="167"/>
      <c r="CP3" s="141"/>
      <c r="CQ3" s="11"/>
      <c r="CR3" s="136"/>
      <c r="CS3" s="167"/>
      <c r="CT3" s="167"/>
      <c r="CU3" s="167"/>
      <c r="CV3" s="167"/>
      <c r="CW3" s="11"/>
      <c r="CX3" s="11"/>
      <c r="CY3" s="11"/>
    </row>
    <row r="4" spans="1:103" ht="16.5" x14ac:dyDescent="0.25">
      <c r="A4" s="83" t="s">
        <v>172</v>
      </c>
      <c r="B4" s="81" t="s">
        <v>149</v>
      </c>
      <c r="C4" s="80">
        <v>492</v>
      </c>
      <c r="D4" s="80">
        <v>439</v>
      </c>
      <c r="E4" s="80">
        <v>354</v>
      </c>
      <c r="F4" s="80">
        <v>336</v>
      </c>
      <c r="G4" s="82">
        <v>313</v>
      </c>
      <c r="H4" s="54">
        <v>611</v>
      </c>
      <c r="I4" s="49">
        <f t="shared" ref="I4:I14" si="0">H4-D4</f>
        <v>172</v>
      </c>
      <c r="J4" s="50">
        <f t="shared" ref="J4:J14" si="1">I4/D4*100</f>
        <v>39.179954441913438</v>
      </c>
      <c r="K4" s="50">
        <f t="shared" ref="K4:K14" si="2">SUM(D4:H4)/5</f>
        <v>410.6</v>
      </c>
      <c r="L4" s="80">
        <v>667</v>
      </c>
      <c r="M4" s="80">
        <v>606</v>
      </c>
      <c r="N4" s="11">
        <v>475</v>
      </c>
      <c r="O4" s="11">
        <v>532</v>
      </c>
      <c r="P4" s="49">
        <f t="shared" ref="P4:P14" si="3">O4-L4</f>
        <v>-135</v>
      </c>
      <c r="Q4" s="49">
        <f t="shared" ref="Q4:Q14" si="4">P4/L4*100</f>
        <v>-20.239880059970012</v>
      </c>
      <c r="R4" s="49">
        <f t="shared" ref="R4:R14" si="5">SUM(L4:O4)/4</f>
        <v>570</v>
      </c>
      <c r="S4" s="50">
        <f t="shared" ref="S4:S14" si="6">R4-K4</f>
        <v>159.39999999999998</v>
      </c>
      <c r="T4" s="49">
        <f t="shared" ref="T4:T14" si="7">S4/K4*100</f>
        <v>38.821237213833406</v>
      </c>
      <c r="U4" s="80">
        <v>1376</v>
      </c>
      <c r="V4" s="80">
        <v>1343</v>
      </c>
      <c r="W4" s="11">
        <v>1180</v>
      </c>
      <c r="X4" s="11">
        <v>848</v>
      </c>
      <c r="Y4" s="49">
        <f t="shared" ref="Y4:Y14" si="8">X4-U4</f>
        <v>-528</v>
      </c>
      <c r="Z4" s="49">
        <f t="shared" ref="Z4:Z14" si="9">Y4/U4*100</f>
        <v>-38.372093023255815</v>
      </c>
      <c r="AA4" s="49">
        <f t="shared" ref="AA4:AA14" si="10">(U4+V4+W4+X4)/4</f>
        <v>1186.75</v>
      </c>
      <c r="AB4" s="50">
        <f t="shared" ref="AB4:AB14" si="11">AA4-R4</f>
        <v>616.75</v>
      </c>
      <c r="AC4" s="50">
        <f t="shared" ref="AC4:AC14" si="12">AB4/R4*100</f>
        <v>108.2017543859649</v>
      </c>
      <c r="AD4" s="80">
        <v>1689</v>
      </c>
      <c r="AE4" s="80">
        <v>1539</v>
      </c>
      <c r="AF4" s="80">
        <v>1077</v>
      </c>
      <c r="AG4" s="80">
        <v>1051</v>
      </c>
      <c r="AH4" s="11">
        <f t="shared" ref="AH4:AH14" si="13">AG4-AD4</f>
        <v>-638</v>
      </c>
      <c r="AI4" s="55">
        <f t="shared" ref="AI4:AI14" si="14">AH4/AD4*100</f>
        <v>-37.773830669034929</v>
      </c>
      <c r="AJ4" s="11">
        <f t="shared" ref="AJ4:AJ14" si="15">SUM(AD4:AG4)/4</f>
        <v>1339</v>
      </c>
      <c r="AK4" s="11">
        <f t="shared" ref="AK4:AK14" si="16">AJ4-AA4</f>
        <v>152.25</v>
      </c>
      <c r="AL4" s="57">
        <f t="shared" ref="AL4:AL14" si="17">AK4/AA4*100</f>
        <v>12.829155255951127</v>
      </c>
      <c r="AM4" s="11">
        <v>2026</v>
      </c>
      <c r="AN4" s="11">
        <v>1794</v>
      </c>
      <c r="AO4" s="11">
        <v>1475</v>
      </c>
      <c r="AP4" s="11">
        <v>1263</v>
      </c>
      <c r="AQ4" s="55">
        <f t="shared" ref="AQ4:AQ14" si="18">(AM4-AP4)/AM4*100</f>
        <v>37.660414610069104</v>
      </c>
      <c r="AR4" s="11">
        <f t="shared" ref="AR4:AR14" si="19">(AM4+AN4+AO4+AP4)/4</f>
        <v>1639.5</v>
      </c>
      <c r="AS4" s="55">
        <f t="shared" ref="AS4:AS14" si="20">AR4-AJ4</f>
        <v>300.5</v>
      </c>
      <c r="AT4" s="55">
        <f t="shared" ref="AT4:AT14" si="21">AS4/AJ4*100</f>
        <v>22.442120985810305</v>
      </c>
      <c r="AU4" s="79">
        <v>1914</v>
      </c>
      <c r="AV4" s="79">
        <v>1619</v>
      </c>
      <c r="AW4" s="79">
        <v>1461</v>
      </c>
      <c r="AX4" s="79">
        <v>1310</v>
      </c>
      <c r="AY4" s="11">
        <f t="shared" ref="AY4:AY14" si="22">(AU4+AV4+AW4+AX4)/4</f>
        <v>1576</v>
      </c>
      <c r="AZ4" s="11">
        <f t="shared" ref="AZ4:AZ14" si="23">AY4-AR4</f>
        <v>-63.5</v>
      </c>
      <c r="BA4" s="55">
        <f t="shared" ref="BA4:BA14" si="24">AZ4/AR4*100</f>
        <v>-3.8731320524550168</v>
      </c>
      <c r="BB4" s="80">
        <v>1811</v>
      </c>
      <c r="BC4" s="80">
        <v>1754</v>
      </c>
      <c r="BD4" s="80">
        <v>1748</v>
      </c>
      <c r="BE4" s="80">
        <v>1663</v>
      </c>
      <c r="BF4" s="11">
        <f t="shared" ref="BF4:BF14" si="25">(BB4+BC4+BD4+BE4)/4</f>
        <v>1744</v>
      </c>
      <c r="BG4" s="11">
        <f t="shared" ref="BG4:BG14" si="26">(BF4-AY4)</f>
        <v>168</v>
      </c>
      <c r="BH4" s="11">
        <f t="shared" ref="BH4:BH14" si="27">(BF4-AY4)/AY4*100</f>
        <v>10.659898477157361</v>
      </c>
      <c r="BI4" s="80">
        <v>1226</v>
      </c>
      <c r="BJ4" s="80">
        <v>1239</v>
      </c>
      <c r="BK4" s="80">
        <v>1377</v>
      </c>
      <c r="BL4" s="79">
        <v>1430</v>
      </c>
      <c r="BM4" s="11">
        <f t="shared" ref="BM4:BM14" si="28">(BI4+BJ4+BK4+BL4)/4</f>
        <v>1318</v>
      </c>
      <c r="BN4" s="11">
        <f t="shared" ref="BN4:BN14" si="29">(BM4-BF4)</f>
        <v>-426</v>
      </c>
      <c r="BO4" s="11">
        <f t="shared" ref="BO4:BO14" si="30">(BM4-BF4)/BF4*100</f>
        <v>-24.426605504587158</v>
      </c>
      <c r="BP4" s="80">
        <v>1696</v>
      </c>
      <c r="BQ4" s="80">
        <v>1722</v>
      </c>
      <c r="BR4" s="80">
        <v>1740</v>
      </c>
      <c r="BS4" s="80">
        <v>1556</v>
      </c>
      <c r="BT4" s="11">
        <f t="shared" ref="BT4:BT14" si="31">SUM(BP4:BS4)/4</f>
        <v>1678.5</v>
      </c>
      <c r="BU4" s="11">
        <f t="shared" ref="BU4:BU14" si="32">BT4-BM4</f>
        <v>360.5</v>
      </c>
      <c r="BV4" s="11">
        <f t="shared" ref="BV4:BV14" si="33">BU4/BM4*100</f>
        <v>27.352048558421849</v>
      </c>
      <c r="BW4" s="80">
        <v>1646</v>
      </c>
      <c r="BX4" s="80">
        <v>1804</v>
      </c>
      <c r="BY4" s="80">
        <v>1707</v>
      </c>
      <c r="BZ4" s="122">
        <v>1966</v>
      </c>
      <c r="CA4" s="122">
        <v>1953</v>
      </c>
      <c r="CB4" s="11">
        <f t="shared" ref="CB4:CB14" si="34">SUM(BW4:CA4)/5</f>
        <v>1815.2</v>
      </c>
      <c r="CC4" s="11">
        <f t="shared" ref="CC4:CC14" si="35">CB4-BT4</f>
        <v>136.70000000000005</v>
      </c>
      <c r="CD4" s="136">
        <f t="shared" ref="CD4:CD14" si="36">CC4/BT4*100</f>
        <v>8.1441763479297027</v>
      </c>
      <c r="CE4" s="140">
        <v>2210</v>
      </c>
      <c r="CF4" s="140">
        <v>2212</v>
      </c>
      <c r="CG4" s="140">
        <v>2145</v>
      </c>
      <c r="CH4" s="140">
        <v>2121</v>
      </c>
      <c r="CI4" s="11">
        <f t="shared" ref="CI4:CI14" si="37">SUM(CE4:CH4)/4</f>
        <v>2172</v>
      </c>
      <c r="CJ4" s="11">
        <f t="shared" ref="CJ4:CJ14" si="38">(CI4-CB4)</f>
        <v>356.79999999999995</v>
      </c>
      <c r="CK4" s="168">
        <f t="shared" ref="CK4:CK14" si="39">CJ4/CB4*100</f>
        <v>19.656236227412954</v>
      </c>
      <c r="CL4" s="171">
        <v>2086</v>
      </c>
      <c r="CM4" s="171">
        <v>2042</v>
      </c>
      <c r="CN4" s="171">
        <v>1678</v>
      </c>
      <c r="CO4" s="171">
        <v>1668</v>
      </c>
      <c r="CP4" s="141">
        <f t="shared" ref="CP4:CP14" si="40">(CL4+CM4+CN4+CO4)/4</f>
        <v>1868.5</v>
      </c>
      <c r="CQ4" s="11">
        <f t="shared" ref="CQ4:CQ14" si="41">CP4-CI4</f>
        <v>-303.5</v>
      </c>
      <c r="CR4" s="136">
        <f t="shared" ref="CR4:CR14" si="42">CQ4/CI4*100</f>
        <v>-13.97329650092081</v>
      </c>
      <c r="CS4" s="171">
        <v>1756</v>
      </c>
      <c r="CT4" s="171">
        <v>1643</v>
      </c>
      <c r="CU4" s="171">
        <v>1580</v>
      </c>
      <c r="CV4" s="171">
        <v>1542</v>
      </c>
      <c r="CW4" s="11">
        <f t="shared" ref="CW4:CW14" si="43">(CS4+CT4+CU4+CV4)/4</f>
        <v>1630.25</v>
      </c>
      <c r="CX4" s="11">
        <f t="shared" ref="CX4:CX14" si="44">CW4-CP4</f>
        <v>-238.25</v>
      </c>
      <c r="CY4" s="11">
        <f t="shared" ref="CY4:CY14" si="45">CX4/CP4*100</f>
        <v>-12.750869681562751</v>
      </c>
    </row>
    <row r="5" spans="1:103" ht="16.5" x14ac:dyDescent="0.25">
      <c r="A5" s="83" t="s">
        <v>173</v>
      </c>
      <c r="B5" s="81" t="s">
        <v>149</v>
      </c>
      <c r="C5" s="80">
        <v>604</v>
      </c>
      <c r="D5" s="80">
        <v>604</v>
      </c>
      <c r="E5" s="80">
        <v>601</v>
      </c>
      <c r="F5" s="80">
        <v>613</v>
      </c>
      <c r="G5" s="82">
        <v>640</v>
      </c>
      <c r="H5" s="54">
        <v>621</v>
      </c>
      <c r="I5" s="49">
        <f t="shared" si="0"/>
        <v>17</v>
      </c>
      <c r="J5" s="50">
        <f t="shared" si="1"/>
        <v>2.814569536423841</v>
      </c>
      <c r="K5" s="50">
        <f t="shared" si="2"/>
        <v>615.79999999999995</v>
      </c>
      <c r="L5" s="80">
        <v>620</v>
      </c>
      <c r="M5" s="80">
        <v>632</v>
      </c>
      <c r="N5" s="11">
        <v>622</v>
      </c>
      <c r="O5" s="11">
        <v>622</v>
      </c>
      <c r="P5" s="49">
        <f t="shared" si="3"/>
        <v>2</v>
      </c>
      <c r="Q5" s="49">
        <f t="shared" si="4"/>
        <v>0.32258064516129031</v>
      </c>
      <c r="R5" s="49">
        <f t="shared" si="5"/>
        <v>624</v>
      </c>
      <c r="S5" s="50">
        <f t="shared" si="6"/>
        <v>8.2000000000000455</v>
      </c>
      <c r="T5" s="49">
        <f t="shared" si="7"/>
        <v>1.3316011692107901</v>
      </c>
      <c r="U5" s="80">
        <v>626</v>
      </c>
      <c r="V5" s="80">
        <v>629</v>
      </c>
      <c r="W5" s="11">
        <v>629</v>
      </c>
      <c r="X5" s="11">
        <v>629</v>
      </c>
      <c r="Y5" s="49">
        <f t="shared" si="8"/>
        <v>3</v>
      </c>
      <c r="Z5" s="49">
        <f t="shared" si="9"/>
        <v>0.47923322683706071</v>
      </c>
      <c r="AA5" s="49">
        <f t="shared" si="10"/>
        <v>628.25</v>
      </c>
      <c r="AB5" s="50">
        <f t="shared" si="11"/>
        <v>4.25</v>
      </c>
      <c r="AC5" s="50">
        <f t="shared" si="12"/>
        <v>0.68108974358974361</v>
      </c>
      <c r="AD5" s="80">
        <v>640</v>
      </c>
      <c r="AE5" s="80">
        <v>616</v>
      </c>
      <c r="AF5" s="80">
        <v>604</v>
      </c>
      <c r="AG5" s="80">
        <v>604</v>
      </c>
      <c r="AH5" s="11">
        <f t="shared" si="13"/>
        <v>-36</v>
      </c>
      <c r="AI5" s="55">
        <f t="shared" si="14"/>
        <v>-5.625</v>
      </c>
      <c r="AJ5" s="11">
        <f t="shared" si="15"/>
        <v>616</v>
      </c>
      <c r="AK5" s="11">
        <f t="shared" si="16"/>
        <v>-12.25</v>
      </c>
      <c r="AL5" s="57">
        <f t="shared" si="17"/>
        <v>-1.9498607242339834</v>
      </c>
      <c r="AM5" s="11">
        <v>623</v>
      </c>
      <c r="AN5" s="11">
        <v>622</v>
      </c>
      <c r="AO5" s="11">
        <v>613</v>
      </c>
      <c r="AP5" s="11">
        <v>656</v>
      </c>
      <c r="AQ5" s="55">
        <f t="shared" si="18"/>
        <v>-5.2969502407704656</v>
      </c>
      <c r="AR5" s="11">
        <f t="shared" si="19"/>
        <v>628.5</v>
      </c>
      <c r="AS5" s="55">
        <f t="shared" si="20"/>
        <v>12.5</v>
      </c>
      <c r="AT5" s="55">
        <f t="shared" si="21"/>
        <v>2.029220779220779</v>
      </c>
      <c r="AU5" s="79">
        <v>644</v>
      </c>
      <c r="AV5" s="79">
        <v>644</v>
      </c>
      <c r="AW5" s="79">
        <v>644</v>
      </c>
      <c r="AX5" s="79">
        <v>645</v>
      </c>
      <c r="AY5" s="11">
        <f t="shared" si="22"/>
        <v>644.25</v>
      </c>
      <c r="AZ5" s="11">
        <f t="shared" si="23"/>
        <v>15.75</v>
      </c>
      <c r="BA5" s="55">
        <f t="shared" si="24"/>
        <v>2.5059665871121717</v>
      </c>
      <c r="BB5" s="80">
        <v>633</v>
      </c>
      <c r="BC5" s="80">
        <v>633</v>
      </c>
      <c r="BD5" s="80">
        <v>633</v>
      </c>
      <c r="BE5" s="80">
        <v>633</v>
      </c>
      <c r="BF5" s="11">
        <f t="shared" si="25"/>
        <v>633</v>
      </c>
      <c r="BG5" s="11">
        <f t="shared" si="26"/>
        <v>-11.25</v>
      </c>
      <c r="BH5" s="11">
        <f t="shared" si="27"/>
        <v>-1.7462165308498252</v>
      </c>
      <c r="BI5" s="80">
        <v>624</v>
      </c>
      <c r="BJ5" s="80">
        <v>626</v>
      </c>
      <c r="BK5" s="80">
        <v>619</v>
      </c>
      <c r="BL5" s="79">
        <v>626</v>
      </c>
      <c r="BM5" s="11">
        <f t="shared" si="28"/>
        <v>623.75</v>
      </c>
      <c r="BN5" s="11">
        <f t="shared" si="29"/>
        <v>-9.25</v>
      </c>
      <c r="BO5" s="11">
        <f t="shared" si="30"/>
        <v>-1.4612954186413902</v>
      </c>
      <c r="BP5" s="80">
        <v>614</v>
      </c>
      <c r="BQ5" s="80">
        <v>620</v>
      </c>
      <c r="BR5" s="80">
        <v>620</v>
      </c>
      <c r="BS5" s="80">
        <v>601</v>
      </c>
      <c r="BT5" s="11">
        <f t="shared" si="31"/>
        <v>613.75</v>
      </c>
      <c r="BU5" s="11">
        <f t="shared" si="32"/>
        <v>-10</v>
      </c>
      <c r="BV5" s="11">
        <f t="shared" si="33"/>
        <v>-1.6032064128256511</v>
      </c>
      <c r="BW5" s="80">
        <v>616</v>
      </c>
      <c r="BX5" s="80">
        <v>633</v>
      </c>
      <c r="BY5" s="80">
        <v>633</v>
      </c>
      <c r="BZ5" s="122">
        <v>633</v>
      </c>
      <c r="CA5" s="122">
        <v>633</v>
      </c>
      <c r="CB5" s="11">
        <f t="shared" si="34"/>
        <v>629.6</v>
      </c>
      <c r="CC5" s="11">
        <f t="shared" si="35"/>
        <v>15.850000000000023</v>
      </c>
      <c r="CD5" s="136">
        <f t="shared" si="36"/>
        <v>2.5824847250509202</v>
      </c>
      <c r="CE5" s="140">
        <v>612</v>
      </c>
      <c r="CF5" s="140">
        <v>624</v>
      </c>
      <c r="CG5" s="140">
        <v>618</v>
      </c>
      <c r="CH5" s="140">
        <v>618</v>
      </c>
      <c r="CI5" s="11">
        <f t="shared" si="37"/>
        <v>618</v>
      </c>
      <c r="CJ5" s="11">
        <f t="shared" si="38"/>
        <v>-11.600000000000023</v>
      </c>
      <c r="CK5" s="168">
        <f t="shared" si="39"/>
        <v>-1.8424396442185551</v>
      </c>
      <c r="CL5" s="171">
        <v>636</v>
      </c>
      <c r="CM5" s="171">
        <v>744</v>
      </c>
      <c r="CN5" s="171">
        <v>742</v>
      </c>
      <c r="CO5" s="171">
        <v>742</v>
      </c>
      <c r="CP5" s="141">
        <f t="shared" si="40"/>
        <v>716</v>
      </c>
      <c r="CQ5" s="11">
        <f t="shared" si="41"/>
        <v>98</v>
      </c>
      <c r="CR5" s="136">
        <f t="shared" si="42"/>
        <v>15.857605177993527</v>
      </c>
      <c r="CS5" s="171">
        <v>740</v>
      </c>
      <c r="CT5" s="171">
        <v>1076</v>
      </c>
      <c r="CU5" s="171">
        <v>898</v>
      </c>
      <c r="CV5" s="171">
        <v>898</v>
      </c>
      <c r="CW5" s="11">
        <f t="shared" si="43"/>
        <v>903</v>
      </c>
      <c r="CX5" s="11">
        <f t="shared" si="44"/>
        <v>187</v>
      </c>
      <c r="CY5" s="11">
        <f t="shared" si="45"/>
        <v>26.117318435754189</v>
      </c>
    </row>
    <row r="6" spans="1:103" ht="16.5" x14ac:dyDescent="0.25">
      <c r="A6" s="83" t="s">
        <v>174</v>
      </c>
      <c r="B6" s="81" t="s">
        <v>149</v>
      </c>
      <c r="C6" s="80">
        <v>392</v>
      </c>
      <c r="D6" s="80">
        <v>384</v>
      </c>
      <c r="E6" s="80">
        <v>341</v>
      </c>
      <c r="F6" s="80">
        <v>301</v>
      </c>
      <c r="G6" s="82">
        <v>301</v>
      </c>
      <c r="H6" s="54">
        <v>958</v>
      </c>
      <c r="I6" s="49">
        <f t="shared" si="0"/>
        <v>574</v>
      </c>
      <c r="J6" s="50">
        <f t="shared" si="1"/>
        <v>149.47916666666669</v>
      </c>
      <c r="K6" s="50">
        <f t="shared" si="2"/>
        <v>457</v>
      </c>
      <c r="L6" s="80">
        <v>1004</v>
      </c>
      <c r="M6" s="80">
        <v>964</v>
      </c>
      <c r="N6" s="11">
        <v>592</v>
      </c>
      <c r="O6" s="11">
        <v>779</v>
      </c>
      <c r="P6" s="49">
        <f t="shared" si="3"/>
        <v>-225</v>
      </c>
      <c r="Q6" s="49">
        <f t="shared" si="4"/>
        <v>-22.410358565737052</v>
      </c>
      <c r="R6" s="49">
        <f t="shared" si="5"/>
        <v>834.75</v>
      </c>
      <c r="S6" s="50">
        <f t="shared" si="6"/>
        <v>377.75</v>
      </c>
      <c r="T6" s="49">
        <f t="shared" si="7"/>
        <v>82.658643326039382</v>
      </c>
      <c r="U6" s="80">
        <v>1950</v>
      </c>
      <c r="V6" s="80">
        <v>1689</v>
      </c>
      <c r="W6" s="11">
        <v>1621</v>
      </c>
      <c r="X6" s="11">
        <v>1452</v>
      </c>
      <c r="Y6" s="49">
        <f t="shared" si="8"/>
        <v>-498</v>
      </c>
      <c r="Z6" s="49">
        <f t="shared" si="9"/>
        <v>-25.538461538461537</v>
      </c>
      <c r="AA6" s="49">
        <f t="shared" si="10"/>
        <v>1678</v>
      </c>
      <c r="AB6" s="50">
        <f t="shared" si="11"/>
        <v>843.25</v>
      </c>
      <c r="AC6" s="50">
        <f t="shared" si="12"/>
        <v>101.01826894279723</v>
      </c>
      <c r="AD6" s="80">
        <v>1911</v>
      </c>
      <c r="AE6" s="80">
        <v>1679</v>
      </c>
      <c r="AF6" s="80">
        <v>1556</v>
      </c>
      <c r="AG6" s="80">
        <v>1163</v>
      </c>
      <c r="AH6" s="11">
        <f t="shared" si="13"/>
        <v>-748</v>
      </c>
      <c r="AI6" s="55">
        <f t="shared" si="14"/>
        <v>-39.141810570381999</v>
      </c>
      <c r="AJ6" s="11">
        <f t="shared" si="15"/>
        <v>1577.25</v>
      </c>
      <c r="AK6" s="11">
        <f t="shared" si="16"/>
        <v>-100.75</v>
      </c>
      <c r="AL6" s="57">
        <f t="shared" si="17"/>
        <v>-6.0041716328963055</v>
      </c>
      <c r="AM6" s="11">
        <v>1989</v>
      </c>
      <c r="AN6" s="11">
        <v>1820</v>
      </c>
      <c r="AO6" s="11">
        <v>1400</v>
      </c>
      <c r="AP6" s="11">
        <v>1276</v>
      </c>
      <c r="AQ6" s="55">
        <f t="shared" si="18"/>
        <v>35.847159376571142</v>
      </c>
      <c r="AR6" s="11">
        <f t="shared" si="19"/>
        <v>1621.25</v>
      </c>
      <c r="AS6" s="55">
        <f t="shared" si="20"/>
        <v>44</v>
      </c>
      <c r="AT6" s="55">
        <f t="shared" si="21"/>
        <v>2.7896655571405931</v>
      </c>
      <c r="AU6" s="79">
        <v>1762</v>
      </c>
      <c r="AV6" s="79">
        <v>1575</v>
      </c>
      <c r="AW6" s="79">
        <v>1470</v>
      </c>
      <c r="AX6" s="79">
        <v>1013</v>
      </c>
      <c r="AY6" s="11">
        <f t="shared" si="22"/>
        <v>1455</v>
      </c>
      <c r="AZ6" s="11">
        <f t="shared" si="23"/>
        <v>-166.25</v>
      </c>
      <c r="BA6" s="55">
        <f t="shared" si="24"/>
        <v>-10.254433307632999</v>
      </c>
      <c r="BB6" s="80">
        <v>1097</v>
      </c>
      <c r="BC6" s="80">
        <v>1429</v>
      </c>
      <c r="BD6" s="80">
        <v>1322</v>
      </c>
      <c r="BE6" s="80">
        <v>1180</v>
      </c>
      <c r="BF6" s="11">
        <f t="shared" si="25"/>
        <v>1257</v>
      </c>
      <c r="BG6" s="11">
        <f t="shared" si="26"/>
        <v>-198</v>
      </c>
      <c r="BH6" s="11">
        <f t="shared" si="27"/>
        <v>-13.608247422680412</v>
      </c>
      <c r="BI6" s="80">
        <v>955</v>
      </c>
      <c r="BJ6" s="80">
        <v>930</v>
      </c>
      <c r="BK6" s="80">
        <v>977</v>
      </c>
      <c r="BL6" s="79">
        <v>933</v>
      </c>
      <c r="BM6" s="11">
        <f t="shared" si="28"/>
        <v>948.75</v>
      </c>
      <c r="BN6" s="11">
        <f t="shared" si="29"/>
        <v>-308.25</v>
      </c>
      <c r="BO6" s="11">
        <f t="shared" si="30"/>
        <v>-24.522673031026255</v>
      </c>
      <c r="BP6" s="80">
        <v>1355</v>
      </c>
      <c r="BQ6" s="80">
        <v>1326</v>
      </c>
      <c r="BR6" s="80">
        <v>1332</v>
      </c>
      <c r="BS6" s="80">
        <v>1296</v>
      </c>
      <c r="BT6" s="11">
        <f t="shared" si="31"/>
        <v>1327.25</v>
      </c>
      <c r="BU6" s="11">
        <f t="shared" si="32"/>
        <v>378.5</v>
      </c>
      <c r="BV6" s="11">
        <f t="shared" si="33"/>
        <v>39.894598155467719</v>
      </c>
      <c r="BW6" s="80">
        <v>1570</v>
      </c>
      <c r="BX6" s="80">
        <v>1591</v>
      </c>
      <c r="BY6" s="80">
        <v>1610</v>
      </c>
      <c r="BZ6" s="122">
        <v>1818</v>
      </c>
      <c r="CA6" s="122">
        <v>1818</v>
      </c>
      <c r="CB6" s="11">
        <f t="shared" si="34"/>
        <v>1681.4</v>
      </c>
      <c r="CC6" s="11">
        <f t="shared" si="35"/>
        <v>354.15000000000009</v>
      </c>
      <c r="CD6" s="136">
        <f t="shared" si="36"/>
        <v>26.682991147108691</v>
      </c>
      <c r="CE6" s="140">
        <v>2144</v>
      </c>
      <c r="CF6" s="140">
        <v>2071</v>
      </c>
      <c r="CG6" s="140">
        <v>1985</v>
      </c>
      <c r="CH6" s="140">
        <v>1969</v>
      </c>
      <c r="CI6" s="11">
        <f t="shared" si="37"/>
        <v>2042.25</v>
      </c>
      <c r="CJ6" s="11">
        <f t="shared" si="38"/>
        <v>360.84999999999991</v>
      </c>
      <c r="CK6" s="168">
        <f t="shared" si="39"/>
        <v>21.461282264779342</v>
      </c>
      <c r="CL6" s="171">
        <v>1889</v>
      </c>
      <c r="CM6" s="171">
        <v>1882</v>
      </c>
      <c r="CN6" s="171">
        <v>1617</v>
      </c>
      <c r="CO6" s="171">
        <v>1446</v>
      </c>
      <c r="CP6" s="141">
        <f t="shared" si="40"/>
        <v>1708.5</v>
      </c>
      <c r="CQ6" s="11">
        <f t="shared" si="41"/>
        <v>-333.75</v>
      </c>
      <c r="CR6" s="136">
        <f t="shared" si="42"/>
        <v>-16.342269555637166</v>
      </c>
      <c r="CS6" s="171">
        <v>1725</v>
      </c>
      <c r="CT6" s="171">
        <v>1569</v>
      </c>
      <c r="CU6" s="171">
        <v>1551</v>
      </c>
      <c r="CV6" s="171">
        <v>1490</v>
      </c>
      <c r="CW6" s="11">
        <f t="shared" si="43"/>
        <v>1583.75</v>
      </c>
      <c r="CX6" s="11">
        <f t="shared" si="44"/>
        <v>-124.75</v>
      </c>
      <c r="CY6" s="11">
        <f t="shared" si="45"/>
        <v>-7.3017266608135785</v>
      </c>
    </row>
    <row r="7" spans="1:103" ht="16.5" x14ac:dyDescent="0.25">
      <c r="A7" s="83" t="s">
        <v>175</v>
      </c>
      <c r="B7" s="81" t="s">
        <v>149</v>
      </c>
      <c r="C7" s="80">
        <v>364</v>
      </c>
      <c r="D7" s="80">
        <v>370</v>
      </c>
      <c r="E7" s="80">
        <v>370</v>
      </c>
      <c r="F7" s="80">
        <v>370</v>
      </c>
      <c r="G7" s="82">
        <v>478</v>
      </c>
      <c r="H7" s="54">
        <v>488</v>
      </c>
      <c r="I7" s="49">
        <f t="shared" si="0"/>
        <v>118</v>
      </c>
      <c r="J7" s="50">
        <f t="shared" si="1"/>
        <v>31.891891891891895</v>
      </c>
      <c r="K7" s="50">
        <f t="shared" si="2"/>
        <v>415.2</v>
      </c>
      <c r="L7" s="80">
        <v>493</v>
      </c>
      <c r="M7" s="80">
        <v>627</v>
      </c>
      <c r="N7" s="11">
        <v>514</v>
      </c>
      <c r="O7" s="11">
        <v>627</v>
      </c>
      <c r="P7" s="49">
        <f t="shared" si="3"/>
        <v>134</v>
      </c>
      <c r="Q7" s="49">
        <f t="shared" si="4"/>
        <v>27.180527383367142</v>
      </c>
      <c r="R7" s="49">
        <f t="shared" si="5"/>
        <v>565.25</v>
      </c>
      <c r="S7" s="50">
        <f t="shared" si="6"/>
        <v>150.05000000000001</v>
      </c>
      <c r="T7" s="49">
        <f t="shared" si="7"/>
        <v>36.139210019267828</v>
      </c>
      <c r="U7" s="80">
        <v>514</v>
      </c>
      <c r="V7" s="80">
        <v>514</v>
      </c>
      <c r="W7" s="11">
        <v>514</v>
      </c>
      <c r="X7" s="11">
        <v>514</v>
      </c>
      <c r="Y7" s="49">
        <f t="shared" si="8"/>
        <v>0</v>
      </c>
      <c r="Z7" s="49">
        <f t="shared" si="9"/>
        <v>0</v>
      </c>
      <c r="AA7" s="49">
        <f t="shared" si="10"/>
        <v>514</v>
      </c>
      <c r="AB7" s="50">
        <f t="shared" si="11"/>
        <v>-51.25</v>
      </c>
      <c r="AC7" s="50">
        <f t="shared" si="12"/>
        <v>-9.0667846085802744</v>
      </c>
      <c r="AD7" s="80">
        <v>621</v>
      </c>
      <c r="AE7" s="80">
        <v>590</v>
      </c>
      <c r="AF7" s="80">
        <v>514</v>
      </c>
      <c r="AG7" s="80">
        <v>458</v>
      </c>
      <c r="AH7" s="11">
        <f t="shared" si="13"/>
        <v>-163</v>
      </c>
      <c r="AI7" s="55">
        <f t="shared" si="14"/>
        <v>-26.247987117552334</v>
      </c>
      <c r="AJ7" s="11">
        <f t="shared" si="15"/>
        <v>545.75</v>
      </c>
      <c r="AK7" s="11">
        <f t="shared" si="16"/>
        <v>31.75</v>
      </c>
      <c r="AL7" s="57">
        <f t="shared" si="17"/>
        <v>6.1770428015564205</v>
      </c>
      <c r="AM7" s="11">
        <v>506</v>
      </c>
      <c r="AN7" s="11">
        <v>580</v>
      </c>
      <c r="AO7" s="11">
        <v>514</v>
      </c>
      <c r="AP7" s="11">
        <v>907</v>
      </c>
      <c r="AQ7" s="55">
        <f t="shared" si="18"/>
        <v>-79.249011857707501</v>
      </c>
      <c r="AR7" s="11">
        <f t="shared" si="19"/>
        <v>626.75</v>
      </c>
      <c r="AS7" s="55">
        <f t="shared" si="20"/>
        <v>81</v>
      </c>
      <c r="AT7" s="55">
        <f t="shared" si="21"/>
        <v>14.841960604672469</v>
      </c>
      <c r="AU7" s="79">
        <v>569</v>
      </c>
      <c r="AV7" s="79">
        <v>569</v>
      </c>
      <c r="AW7" s="79">
        <v>569</v>
      </c>
      <c r="AX7" s="79">
        <v>613</v>
      </c>
      <c r="AY7" s="11">
        <f t="shared" si="22"/>
        <v>580</v>
      </c>
      <c r="AZ7" s="11">
        <f t="shared" si="23"/>
        <v>-46.75</v>
      </c>
      <c r="BA7" s="55">
        <f t="shared" si="24"/>
        <v>-7.4591144794575195</v>
      </c>
      <c r="BB7" s="80">
        <v>613</v>
      </c>
      <c r="BC7" s="80">
        <v>613</v>
      </c>
      <c r="BD7" s="80">
        <v>613</v>
      </c>
      <c r="BE7" s="80">
        <v>613</v>
      </c>
      <c r="BF7" s="11">
        <f t="shared" si="25"/>
        <v>613</v>
      </c>
      <c r="BG7" s="11">
        <f t="shared" si="26"/>
        <v>33</v>
      </c>
      <c r="BH7" s="11">
        <f t="shared" si="27"/>
        <v>5.6896551724137936</v>
      </c>
      <c r="BI7" s="80">
        <v>650</v>
      </c>
      <c r="BJ7" s="80">
        <v>660</v>
      </c>
      <c r="BK7" s="80">
        <v>428</v>
      </c>
      <c r="BL7" s="79">
        <v>445</v>
      </c>
      <c r="BM7" s="11">
        <f t="shared" si="28"/>
        <v>545.75</v>
      </c>
      <c r="BN7" s="11">
        <f t="shared" si="29"/>
        <v>-67.25</v>
      </c>
      <c r="BO7" s="11">
        <f t="shared" si="30"/>
        <v>-10.970636215334421</v>
      </c>
      <c r="BP7" s="80">
        <v>634</v>
      </c>
      <c r="BQ7" s="80">
        <v>631</v>
      </c>
      <c r="BR7" s="80">
        <v>610</v>
      </c>
      <c r="BS7" s="80">
        <v>611</v>
      </c>
      <c r="BT7" s="11">
        <f t="shared" si="31"/>
        <v>621.5</v>
      </c>
      <c r="BU7" s="11">
        <f t="shared" si="32"/>
        <v>75.75</v>
      </c>
      <c r="BV7" s="11">
        <f t="shared" si="33"/>
        <v>13.879981676591846</v>
      </c>
      <c r="BW7" s="80">
        <v>611</v>
      </c>
      <c r="BX7" s="80">
        <v>593</v>
      </c>
      <c r="BY7" s="80">
        <v>595</v>
      </c>
      <c r="BZ7" s="122">
        <v>595</v>
      </c>
      <c r="CA7" s="122">
        <v>594</v>
      </c>
      <c r="CB7" s="11">
        <f t="shared" si="34"/>
        <v>597.6</v>
      </c>
      <c r="CC7" s="11">
        <f t="shared" si="35"/>
        <v>-23.899999999999977</v>
      </c>
      <c r="CD7" s="136">
        <f t="shared" si="36"/>
        <v>-3.8455349959774705</v>
      </c>
      <c r="CE7" s="140">
        <v>594</v>
      </c>
      <c r="CF7" s="140">
        <v>585</v>
      </c>
      <c r="CG7" s="140">
        <v>564</v>
      </c>
      <c r="CH7" s="140">
        <v>597</v>
      </c>
      <c r="CI7" s="11">
        <f t="shared" si="37"/>
        <v>585</v>
      </c>
      <c r="CJ7" s="11">
        <f t="shared" si="38"/>
        <v>-12.600000000000023</v>
      </c>
      <c r="CK7" s="168">
        <f t="shared" si="39"/>
        <v>-2.1084337349397626</v>
      </c>
      <c r="CL7" s="171">
        <v>597</v>
      </c>
      <c r="CM7" s="171">
        <v>504</v>
      </c>
      <c r="CN7" s="171">
        <v>504</v>
      </c>
      <c r="CO7" s="171">
        <v>504</v>
      </c>
      <c r="CP7" s="141">
        <f t="shared" si="40"/>
        <v>527.25</v>
      </c>
      <c r="CQ7" s="11">
        <f t="shared" si="41"/>
        <v>-57.75</v>
      </c>
      <c r="CR7" s="136">
        <f t="shared" si="42"/>
        <v>-9.8717948717948723</v>
      </c>
      <c r="CS7" s="171">
        <v>518</v>
      </c>
      <c r="CT7" s="171">
        <v>550</v>
      </c>
      <c r="CU7" s="171">
        <v>526</v>
      </c>
      <c r="CV7" s="171">
        <v>526</v>
      </c>
      <c r="CW7" s="11">
        <f t="shared" si="43"/>
        <v>530</v>
      </c>
      <c r="CX7" s="11">
        <f t="shared" si="44"/>
        <v>2.75</v>
      </c>
      <c r="CY7" s="11">
        <f t="shared" si="45"/>
        <v>0.52157420578473213</v>
      </c>
    </row>
    <row r="8" spans="1:103" ht="30" x14ac:dyDescent="0.25">
      <c r="A8" s="83" t="s">
        <v>176</v>
      </c>
      <c r="B8" s="81" t="s">
        <v>149</v>
      </c>
      <c r="C8" s="80">
        <v>1097</v>
      </c>
      <c r="D8" s="80">
        <v>918</v>
      </c>
      <c r="E8" s="80">
        <v>878</v>
      </c>
      <c r="F8" s="80">
        <v>844</v>
      </c>
      <c r="G8" s="82">
        <v>795</v>
      </c>
      <c r="H8" s="54">
        <v>905</v>
      </c>
      <c r="I8" s="49">
        <f t="shared" si="0"/>
        <v>-13</v>
      </c>
      <c r="J8" s="50">
        <f t="shared" si="1"/>
        <v>-1.4161220043572984</v>
      </c>
      <c r="K8" s="50">
        <f t="shared" si="2"/>
        <v>868</v>
      </c>
      <c r="L8" s="80">
        <v>891</v>
      </c>
      <c r="M8" s="80">
        <v>842</v>
      </c>
      <c r="N8" s="11">
        <v>758</v>
      </c>
      <c r="O8" s="11">
        <v>754</v>
      </c>
      <c r="P8" s="49">
        <f t="shared" si="3"/>
        <v>-137</v>
      </c>
      <c r="Q8" s="49">
        <f t="shared" si="4"/>
        <v>-15.375982042648708</v>
      </c>
      <c r="R8" s="49">
        <f t="shared" si="5"/>
        <v>811.25</v>
      </c>
      <c r="S8" s="50">
        <f t="shared" si="6"/>
        <v>-56.75</v>
      </c>
      <c r="T8" s="49">
        <f t="shared" si="7"/>
        <v>-6.5380184331797233</v>
      </c>
      <c r="U8" s="80">
        <v>847</v>
      </c>
      <c r="V8" s="80">
        <v>850</v>
      </c>
      <c r="W8" s="11">
        <v>825</v>
      </c>
      <c r="X8" s="11">
        <v>823</v>
      </c>
      <c r="Y8" s="49">
        <f t="shared" si="8"/>
        <v>-24</v>
      </c>
      <c r="Z8" s="49">
        <f t="shared" si="9"/>
        <v>-2.833530106257379</v>
      </c>
      <c r="AA8" s="49">
        <f t="shared" si="10"/>
        <v>836.25</v>
      </c>
      <c r="AB8" s="50">
        <f t="shared" si="11"/>
        <v>25</v>
      </c>
      <c r="AC8" s="50">
        <f t="shared" si="12"/>
        <v>3.0816640986132513</v>
      </c>
      <c r="AD8" s="80">
        <v>893</v>
      </c>
      <c r="AE8" s="80">
        <v>842</v>
      </c>
      <c r="AF8" s="80">
        <v>833</v>
      </c>
      <c r="AG8" s="80">
        <v>756</v>
      </c>
      <c r="AH8" s="11">
        <f t="shared" si="13"/>
        <v>-137</v>
      </c>
      <c r="AI8" s="55">
        <f t="shared" si="14"/>
        <v>-15.341545352743561</v>
      </c>
      <c r="AJ8" s="11">
        <f t="shared" si="15"/>
        <v>831</v>
      </c>
      <c r="AK8" s="11">
        <f t="shared" si="16"/>
        <v>-5.25</v>
      </c>
      <c r="AL8" s="57">
        <f t="shared" si="17"/>
        <v>-0.62780269058295957</v>
      </c>
      <c r="AM8" s="11">
        <v>1208</v>
      </c>
      <c r="AN8" s="11">
        <v>1199</v>
      </c>
      <c r="AO8" s="11">
        <v>1308</v>
      </c>
      <c r="AP8" s="11">
        <v>1389</v>
      </c>
      <c r="AQ8" s="55">
        <f t="shared" si="18"/>
        <v>-14.98344370860927</v>
      </c>
      <c r="AR8" s="11">
        <f t="shared" si="19"/>
        <v>1276</v>
      </c>
      <c r="AS8" s="55">
        <f t="shared" si="20"/>
        <v>445</v>
      </c>
      <c r="AT8" s="55">
        <f t="shared" si="21"/>
        <v>53.549939831528285</v>
      </c>
      <c r="AU8" s="79">
        <v>1343</v>
      </c>
      <c r="AV8" s="79">
        <v>1227</v>
      </c>
      <c r="AW8" s="79">
        <v>1204</v>
      </c>
      <c r="AX8" s="79">
        <v>1183</v>
      </c>
      <c r="AY8" s="11">
        <f t="shared" si="22"/>
        <v>1239.25</v>
      </c>
      <c r="AZ8" s="11">
        <f t="shared" si="23"/>
        <v>-36.75</v>
      </c>
      <c r="BA8" s="55">
        <f t="shared" si="24"/>
        <v>-2.8800940438871474</v>
      </c>
      <c r="BB8" s="80">
        <v>1725</v>
      </c>
      <c r="BC8" s="80">
        <v>1780</v>
      </c>
      <c r="BD8" s="80">
        <v>1749</v>
      </c>
      <c r="BE8" s="80">
        <v>1743</v>
      </c>
      <c r="BF8" s="11">
        <f t="shared" si="25"/>
        <v>1749.25</v>
      </c>
      <c r="BG8" s="11">
        <f t="shared" si="26"/>
        <v>510</v>
      </c>
      <c r="BH8" s="11">
        <f t="shared" si="27"/>
        <v>41.153923744200121</v>
      </c>
      <c r="BI8" s="80">
        <v>1722</v>
      </c>
      <c r="BJ8" s="80">
        <v>1749</v>
      </c>
      <c r="BK8" s="80">
        <v>1955</v>
      </c>
      <c r="BL8" s="79">
        <v>1910</v>
      </c>
      <c r="BM8" s="11">
        <f t="shared" si="28"/>
        <v>1834</v>
      </c>
      <c r="BN8" s="11">
        <f t="shared" si="29"/>
        <v>84.75</v>
      </c>
      <c r="BO8" s="11">
        <f t="shared" si="30"/>
        <v>4.8449335429469773</v>
      </c>
      <c r="BP8" s="80">
        <v>2018</v>
      </c>
      <c r="BQ8" s="80">
        <v>1943</v>
      </c>
      <c r="BR8" s="80">
        <v>1778</v>
      </c>
      <c r="BS8" s="80">
        <v>1689</v>
      </c>
      <c r="BT8" s="11">
        <f t="shared" si="31"/>
        <v>1857</v>
      </c>
      <c r="BU8" s="11">
        <f t="shared" si="32"/>
        <v>23</v>
      </c>
      <c r="BV8" s="11">
        <f t="shared" si="33"/>
        <v>1.2540894220283534</v>
      </c>
      <c r="BW8" s="80">
        <v>1568</v>
      </c>
      <c r="BX8" s="80">
        <v>1489</v>
      </c>
      <c r="BY8" s="80">
        <v>1479</v>
      </c>
      <c r="BZ8" s="122">
        <v>1571</v>
      </c>
      <c r="CA8" s="122">
        <v>1561</v>
      </c>
      <c r="CB8" s="11">
        <f t="shared" si="34"/>
        <v>1533.6</v>
      </c>
      <c r="CC8" s="11">
        <f t="shared" si="35"/>
        <v>-323.40000000000009</v>
      </c>
      <c r="CD8" s="136">
        <f t="shared" si="36"/>
        <v>-17.415185783521814</v>
      </c>
      <c r="CE8" s="140">
        <v>2106</v>
      </c>
      <c r="CF8" s="140">
        <v>2044</v>
      </c>
      <c r="CG8" s="140">
        <v>2241</v>
      </c>
      <c r="CH8" s="140">
        <v>2135</v>
      </c>
      <c r="CI8" s="11">
        <f t="shared" si="37"/>
        <v>2131.5</v>
      </c>
      <c r="CJ8" s="11">
        <f t="shared" si="38"/>
        <v>597.90000000000009</v>
      </c>
      <c r="CK8" s="168">
        <f t="shared" si="39"/>
        <v>38.986697965571217</v>
      </c>
      <c r="CL8" s="171">
        <v>2102</v>
      </c>
      <c r="CM8" s="171">
        <v>2031</v>
      </c>
      <c r="CN8" s="171">
        <v>1958</v>
      </c>
      <c r="CO8" s="171">
        <v>1776</v>
      </c>
      <c r="CP8" s="141">
        <f t="shared" si="40"/>
        <v>1966.75</v>
      </c>
      <c r="CQ8" s="11">
        <f t="shared" si="41"/>
        <v>-164.75</v>
      </c>
      <c r="CR8" s="136">
        <f t="shared" si="42"/>
        <v>-7.7292986159981227</v>
      </c>
      <c r="CS8" s="171">
        <v>1622</v>
      </c>
      <c r="CT8" s="171">
        <v>1533</v>
      </c>
      <c r="CU8" s="171">
        <v>1407</v>
      </c>
      <c r="CV8" s="171">
        <v>1356</v>
      </c>
      <c r="CW8" s="11">
        <f t="shared" si="43"/>
        <v>1479.5</v>
      </c>
      <c r="CX8" s="11">
        <f t="shared" si="44"/>
        <v>-487.25</v>
      </c>
      <c r="CY8" s="11">
        <f t="shared" si="45"/>
        <v>-24.774373967204781</v>
      </c>
    </row>
    <row r="9" spans="1:103" ht="30" x14ac:dyDescent="0.25">
      <c r="A9" s="83" t="s">
        <v>177</v>
      </c>
      <c r="B9" s="81" t="s">
        <v>149</v>
      </c>
      <c r="C9" s="80">
        <v>393</v>
      </c>
      <c r="D9" s="80">
        <v>391</v>
      </c>
      <c r="E9" s="80">
        <v>402</v>
      </c>
      <c r="F9" s="80">
        <v>402</v>
      </c>
      <c r="G9" s="82">
        <v>457</v>
      </c>
      <c r="H9" s="54">
        <v>474</v>
      </c>
      <c r="I9" s="49">
        <f t="shared" si="0"/>
        <v>83</v>
      </c>
      <c r="J9" s="50">
        <f t="shared" si="1"/>
        <v>21.227621483375959</v>
      </c>
      <c r="K9" s="50">
        <f t="shared" si="2"/>
        <v>425.2</v>
      </c>
      <c r="L9" s="80">
        <v>475</v>
      </c>
      <c r="M9" s="80">
        <v>461</v>
      </c>
      <c r="N9" s="11">
        <v>461</v>
      </c>
      <c r="O9" s="11">
        <v>461</v>
      </c>
      <c r="P9" s="49">
        <f t="shared" si="3"/>
        <v>-14</v>
      </c>
      <c r="Q9" s="49">
        <f t="shared" si="4"/>
        <v>-2.9473684210526314</v>
      </c>
      <c r="R9" s="49">
        <f t="shared" si="5"/>
        <v>464.5</v>
      </c>
      <c r="S9" s="50">
        <f t="shared" si="6"/>
        <v>39.300000000000011</v>
      </c>
      <c r="T9" s="49">
        <f t="shared" si="7"/>
        <v>9.2427093132643492</v>
      </c>
      <c r="U9" s="80">
        <v>462</v>
      </c>
      <c r="V9" s="80">
        <v>457</v>
      </c>
      <c r="W9" s="11">
        <v>457</v>
      </c>
      <c r="X9" s="11">
        <v>443</v>
      </c>
      <c r="Y9" s="49">
        <f t="shared" si="8"/>
        <v>-19</v>
      </c>
      <c r="Z9" s="49">
        <f t="shared" si="9"/>
        <v>-4.112554112554113</v>
      </c>
      <c r="AA9" s="49">
        <f t="shared" si="10"/>
        <v>454.75</v>
      </c>
      <c r="AB9" s="50">
        <f t="shared" si="11"/>
        <v>-9.75</v>
      </c>
      <c r="AC9" s="50">
        <f t="shared" si="12"/>
        <v>-2.0990312163616789</v>
      </c>
      <c r="AD9" s="80">
        <v>456</v>
      </c>
      <c r="AE9" s="80">
        <v>447</v>
      </c>
      <c r="AF9" s="80">
        <v>447</v>
      </c>
      <c r="AG9" s="80">
        <v>448</v>
      </c>
      <c r="AH9" s="11">
        <f t="shared" si="13"/>
        <v>-8</v>
      </c>
      <c r="AI9" s="55">
        <f t="shared" si="14"/>
        <v>-1.7543859649122806</v>
      </c>
      <c r="AJ9" s="11">
        <f t="shared" si="15"/>
        <v>449.5</v>
      </c>
      <c r="AK9" s="11">
        <f t="shared" si="16"/>
        <v>-5.25</v>
      </c>
      <c r="AL9" s="57">
        <f t="shared" si="17"/>
        <v>-1.154480483782298</v>
      </c>
      <c r="AM9" s="11">
        <v>482</v>
      </c>
      <c r="AN9" s="11">
        <v>482</v>
      </c>
      <c r="AO9" s="11">
        <v>460</v>
      </c>
      <c r="AP9" s="11">
        <v>468</v>
      </c>
      <c r="AQ9" s="55">
        <f t="shared" si="18"/>
        <v>2.904564315352697</v>
      </c>
      <c r="AR9" s="11">
        <f t="shared" si="19"/>
        <v>473</v>
      </c>
      <c r="AS9" s="55">
        <f t="shared" si="20"/>
        <v>23.5</v>
      </c>
      <c r="AT9" s="55">
        <f t="shared" si="21"/>
        <v>5.2280311457174644</v>
      </c>
      <c r="AU9" s="79">
        <v>430</v>
      </c>
      <c r="AV9" s="79">
        <v>430</v>
      </c>
      <c r="AW9" s="79">
        <v>430</v>
      </c>
      <c r="AX9" s="79">
        <v>430</v>
      </c>
      <c r="AY9" s="11">
        <f t="shared" si="22"/>
        <v>430</v>
      </c>
      <c r="AZ9" s="11">
        <f t="shared" si="23"/>
        <v>-43</v>
      </c>
      <c r="BA9" s="55">
        <f t="shared" si="24"/>
        <v>-9.0909090909090917</v>
      </c>
      <c r="BB9" s="80">
        <v>434</v>
      </c>
      <c r="BC9" s="80">
        <v>434</v>
      </c>
      <c r="BD9" s="80">
        <v>434</v>
      </c>
      <c r="BE9" s="80">
        <v>434</v>
      </c>
      <c r="BF9" s="11">
        <f t="shared" si="25"/>
        <v>434</v>
      </c>
      <c r="BG9" s="11">
        <f t="shared" si="26"/>
        <v>4</v>
      </c>
      <c r="BH9" s="11">
        <f t="shared" si="27"/>
        <v>0.93023255813953487</v>
      </c>
      <c r="BI9" s="80">
        <v>469</v>
      </c>
      <c r="BJ9" s="80">
        <v>463</v>
      </c>
      <c r="BK9" s="80">
        <v>419</v>
      </c>
      <c r="BL9" s="79">
        <v>432</v>
      </c>
      <c r="BM9" s="11">
        <f t="shared" si="28"/>
        <v>445.75</v>
      </c>
      <c r="BN9" s="11">
        <f t="shared" si="29"/>
        <v>11.75</v>
      </c>
      <c r="BO9" s="11">
        <f t="shared" si="30"/>
        <v>2.7073732718894008</v>
      </c>
      <c r="BP9" s="80">
        <v>508</v>
      </c>
      <c r="BQ9" s="80">
        <v>505</v>
      </c>
      <c r="BR9" s="80">
        <v>505</v>
      </c>
      <c r="BS9" s="80">
        <v>505</v>
      </c>
      <c r="BT9" s="11">
        <f t="shared" si="31"/>
        <v>505.75</v>
      </c>
      <c r="BU9" s="11">
        <f t="shared" si="32"/>
        <v>60</v>
      </c>
      <c r="BV9" s="11">
        <f t="shared" si="33"/>
        <v>13.460459899046551</v>
      </c>
      <c r="BW9" s="80">
        <v>505</v>
      </c>
      <c r="BX9" s="80">
        <v>507</v>
      </c>
      <c r="BY9" s="80">
        <v>507</v>
      </c>
      <c r="BZ9" s="122">
        <v>507</v>
      </c>
      <c r="CA9" s="122">
        <v>507</v>
      </c>
      <c r="CB9" s="11">
        <f t="shared" si="34"/>
        <v>506.6</v>
      </c>
      <c r="CC9" s="11">
        <f t="shared" si="35"/>
        <v>0.85000000000002274</v>
      </c>
      <c r="CD9" s="136">
        <f t="shared" si="36"/>
        <v>0.16806722689076081</v>
      </c>
      <c r="CE9" s="140">
        <v>500</v>
      </c>
      <c r="CF9" s="140">
        <v>487</v>
      </c>
      <c r="CG9" s="140">
        <v>498</v>
      </c>
      <c r="CH9" s="140">
        <v>498</v>
      </c>
      <c r="CI9" s="11">
        <f t="shared" si="37"/>
        <v>495.75</v>
      </c>
      <c r="CJ9" s="11">
        <f t="shared" si="38"/>
        <v>-10.850000000000023</v>
      </c>
      <c r="CK9" s="168">
        <f t="shared" si="39"/>
        <v>-2.1417291748914375</v>
      </c>
      <c r="CL9" s="171">
        <v>497</v>
      </c>
      <c r="CM9" s="171">
        <v>498</v>
      </c>
      <c r="CN9" s="171">
        <v>480</v>
      </c>
      <c r="CO9" s="171">
        <v>480</v>
      </c>
      <c r="CP9" s="141">
        <f t="shared" si="40"/>
        <v>488.75</v>
      </c>
      <c r="CQ9" s="11">
        <f t="shared" si="41"/>
        <v>-7</v>
      </c>
      <c r="CR9" s="136">
        <f t="shared" si="42"/>
        <v>-1.4120020171457388</v>
      </c>
      <c r="CS9" s="171">
        <v>490</v>
      </c>
      <c r="CT9" s="171">
        <v>599</v>
      </c>
      <c r="CU9" s="171">
        <v>493</v>
      </c>
      <c r="CV9" s="171">
        <v>493</v>
      </c>
      <c r="CW9" s="11">
        <f t="shared" si="43"/>
        <v>518.75</v>
      </c>
      <c r="CX9" s="11">
        <f t="shared" si="44"/>
        <v>30</v>
      </c>
      <c r="CY9" s="11">
        <f t="shared" si="45"/>
        <v>6.1381074168797953</v>
      </c>
    </row>
    <row r="10" spans="1:103" ht="16.5" x14ac:dyDescent="0.25">
      <c r="A10" s="83" t="s">
        <v>178</v>
      </c>
      <c r="B10" s="81" t="s">
        <v>149</v>
      </c>
      <c r="C10" s="80">
        <v>2062</v>
      </c>
      <c r="D10" s="80">
        <v>1956</v>
      </c>
      <c r="E10" s="80">
        <v>1904</v>
      </c>
      <c r="F10" s="80">
        <v>1787</v>
      </c>
      <c r="G10" s="82">
        <v>1731</v>
      </c>
      <c r="H10" s="54">
        <v>1759</v>
      </c>
      <c r="I10" s="49">
        <f t="shared" si="0"/>
        <v>-197</v>
      </c>
      <c r="J10" s="50">
        <f t="shared" si="1"/>
        <v>-10.071574642126789</v>
      </c>
      <c r="K10" s="50">
        <f t="shared" si="2"/>
        <v>1827.4</v>
      </c>
      <c r="L10" s="80">
        <v>1779</v>
      </c>
      <c r="M10" s="80">
        <v>1744</v>
      </c>
      <c r="N10" s="11">
        <v>1608</v>
      </c>
      <c r="O10" s="11">
        <v>1603</v>
      </c>
      <c r="P10" s="49">
        <f t="shared" si="3"/>
        <v>-176</v>
      </c>
      <c r="Q10" s="49">
        <f t="shared" si="4"/>
        <v>-9.8931984260820691</v>
      </c>
      <c r="R10" s="49">
        <f t="shared" si="5"/>
        <v>1683.5</v>
      </c>
      <c r="S10" s="50">
        <f t="shared" si="6"/>
        <v>-143.90000000000009</v>
      </c>
      <c r="T10" s="49">
        <f t="shared" si="7"/>
        <v>-7.8745759001860609</v>
      </c>
      <c r="U10" s="80">
        <v>1668</v>
      </c>
      <c r="V10" s="80">
        <v>1672</v>
      </c>
      <c r="W10" s="11">
        <v>1615</v>
      </c>
      <c r="X10" s="11">
        <v>1590</v>
      </c>
      <c r="Y10" s="49">
        <f t="shared" si="8"/>
        <v>-78</v>
      </c>
      <c r="Z10" s="49">
        <f t="shared" si="9"/>
        <v>-4.6762589928057556</v>
      </c>
      <c r="AA10" s="49">
        <f t="shared" si="10"/>
        <v>1636.25</v>
      </c>
      <c r="AB10" s="50">
        <f t="shared" si="11"/>
        <v>-47.25</v>
      </c>
      <c r="AC10" s="50">
        <f t="shared" si="12"/>
        <v>-2.8066528066528069</v>
      </c>
      <c r="AD10" s="80">
        <v>1730</v>
      </c>
      <c r="AE10" s="80">
        <v>1693</v>
      </c>
      <c r="AF10" s="80">
        <v>1649</v>
      </c>
      <c r="AG10" s="80">
        <v>1569</v>
      </c>
      <c r="AH10" s="11">
        <f t="shared" si="13"/>
        <v>-161</v>
      </c>
      <c r="AI10" s="55">
        <f t="shared" si="14"/>
        <v>-9.3063583815028892</v>
      </c>
      <c r="AJ10" s="11">
        <f t="shared" si="15"/>
        <v>1660.25</v>
      </c>
      <c r="AK10" s="11">
        <f t="shared" si="16"/>
        <v>24</v>
      </c>
      <c r="AL10" s="57">
        <f t="shared" si="17"/>
        <v>1.4667685255920551</v>
      </c>
      <c r="AM10" s="11">
        <v>1828</v>
      </c>
      <c r="AN10" s="11">
        <v>1796</v>
      </c>
      <c r="AO10" s="11">
        <v>1901</v>
      </c>
      <c r="AP10" s="11">
        <v>1859</v>
      </c>
      <c r="AQ10" s="55">
        <f t="shared" si="18"/>
        <v>-1.6958424507658645</v>
      </c>
      <c r="AR10" s="11">
        <f t="shared" si="19"/>
        <v>1846</v>
      </c>
      <c r="AS10" s="55">
        <f t="shared" si="20"/>
        <v>185.75</v>
      </c>
      <c r="AT10" s="55">
        <f t="shared" si="21"/>
        <v>11.188074085228127</v>
      </c>
      <c r="AU10" s="79">
        <v>1942</v>
      </c>
      <c r="AV10" s="79">
        <v>1903</v>
      </c>
      <c r="AW10" s="79">
        <v>1831</v>
      </c>
      <c r="AX10" s="79">
        <v>1802</v>
      </c>
      <c r="AY10" s="11">
        <f t="shared" si="22"/>
        <v>1869.5</v>
      </c>
      <c r="AZ10" s="11">
        <f t="shared" si="23"/>
        <v>23.5</v>
      </c>
      <c r="BA10" s="55">
        <f t="shared" si="24"/>
        <v>1.2730227518959913</v>
      </c>
      <c r="BB10" s="80">
        <v>2420</v>
      </c>
      <c r="BC10" s="80">
        <v>2497</v>
      </c>
      <c r="BD10" s="80">
        <v>2413</v>
      </c>
      <c r="BE10" s="80">
        <v>2392</v>
      </c>
      <c r="BF10" s="11">
        <f t="shared" si="25"/>
        <v>2430.5</v>
      </c>
      <c r="BG10" s="11">
        <f t="shared" si="26"/>
        <v>561</v>
      </c>
      <c r="BH10" s="11">
        <f t="shared" si="27"/>
        <v>30.008023535704737</v>
      </c>
      <c r="BI10" s="80">
        <v>2388</v>
      </c>
      <c r="BJ10" s="80">
        <v>2459</v>
      </c>
      <c r="BK10" s="80">
        <v>2609</v>
      </c>
      <c r="BL10" s="79">
        <v>2500</v>
      </c>
      <c r="BM10" s="11">
        <f t="shared" si="28"/>
        <v>2489</v>
      </c>
      <c r="BN10" s="11">
        <f t="shared" si="29"/>
        <v>58.5</v>
      </c>
      <c r="BO10" s="11">
        <f t="shared" si="30"/>
        <v>2.4069121579921826</v>
      </c>
      <c r="BP10" s="80">
        <v>2760</v>
      </c>
      <c r="BQ10" s="80">
        <v>2693</v>
      </c>
      <c r="BR10" s="80">
        <v>2614</v>
      </c>
      <c r="BS10" s="80">
        <v>2593</v>
      </c>
      <c r="BT10" s="11">
        <f t="shared" si="31"/>
        <v>2665</v>
      </c>
      <c r="BU10" s="11">
        <f t="shared" si="32"/>
        <v>176</v>
      </c>
      <c r="BV10" s="11">
        <f t="shared" si="33"/>
        <v>7.0711128967456807</v>
      </c>
      <c r="BW10" s="80">
        <v>2552</v>
      </c>
      <c r="BX10" s="80">
        <v>2457</v>
      </c>
      <c r="BY10" s="80">
        <v>2485</v>
      </c>
      <c r="BZ10" s="122">
        <v>2608</v>
      </c>
      <c r="CA10" s="122">
        <v>2608</v>
      </c>
      <c r="CB10" s="11">
        <f t="shared" si="34"/>
        <v>2542</v>
      </c>
      <c r="CC10" s="11">
        <f t="shared" si="35"/>
        <v>-123</v>
      </c>
      <c r="CD10" s="136">
        <f t="shared" si="36"/>
        <v>-4.6153846153846159</v>
      </c>
      <c r="CE10" s="140">
        <v>3145</v>
      </c>
      <c r="CF10" s="140">
        <v>3112</v>
      </c>
      <c r="CG10" s="140">
        <v>3581</v>
      </c>
      <c r="CH10" s="140">
        <v>3576</v>
      </c>
      <c r="CI10" s="11">
        <f t="shared" si="37"/>
        <v>3353.5</v>
      </c>
      <c r="CJ10" s="11">
        <f t="shared" si="38"/>
        <v>811.5</v>
      </c>
      <c r="CK10" s="168">
        <f t="shared" si="39"/>
        <v>31.923682140047205</v>
      </c>
      <c r="CL10" s="171">
        <v>3514</v>
      </c>
      <c r="CM10" s="171">
        <v>3488</v>
      </c>
      <c r="CN10" s="171">
        <v>3424</v>
      </c>
      <c r="CO10" s="171">
        <v>3259</v>
      </c>
      <c r="CP10" s="141">
        <f t="shared" si="40"/>
        <v>3421.25</v>
      </c>
      <c r="CQ10" s="11">
        <f t="shared" si="41"/>
        <v>67.75</v>
      </c>
      <c r="CR10" s="136">
        <f t="shared" si="42"/>
        <v>2.0202773222006858</v>
      </c>
      <c r="CS10" s="171">
        <v>3025</v>
      </c>
      <c r="CT10" s="171">
        <v>2987</v>
      </c>
      <c r="CU10" s="171">
        <v>2884</v>
      </c>
      <c r="CV10" s="171">
        <v>2741</v>
      </c>
      <c r="CW10" s="11">
        <f t="shared" si="43"/>
        <v>2909.25</v>
      </c>
      <c r="CX10" s="11">
        <f t="shared" si="44"/>
        <v>-512</v>
      </c>
      <c r="CY10" s="11">
        <f t="shared" si="45"/>
        <v>-14.965290464011691</v>
      </c>
    </row>
    <row r="11" spans="1:103" ht="30" x14ac:dyDescent="0.25">
      <c r="A11" s="83" t="s">
        <v>179</v>
      </c>
      <c r="B11" s="81" t="s">
        <v>149</v>
      </c>
      <c r="C11" s="80">
        <v>2737</v>
      </c>
      <c r="D11" s="80">
        <v>2643</v>
      </c>
      <c r="E11" s="80">
        <v>2643</v>
      </c>
      <c r="F11" s="80">
        <v>2623</v>
      </c>
      <c r="G11" s="82">
        <v>2598</v>
      </c>
      <c r="H11" s="54">
        <v>2598</v>
      </c>
      <c r="I11" s="49">
        <f t="shared" si="0"/>
        <v>-45</v>
      </c>
      <c r="J11" s="50">
        <f t="shared" si="1"/>
        <v>-1.7026106696935299</v>
      </c>
      <c r="K11" s="50">
        <f t="shared" si="2"/>
        <v>2621</v>
      </c>
      <c r="L11" s="80">
        <v>2543</v>
      </c>
      <c r="M11" s="80">
        <v>2456</v>
      </c>
      <c r="N11" s="11">
        <v>2420</v>
      </c>
      <c r="O11" s="11">
        <v>2420</v>
      </c>
      <c r="P11" s="49">
        <f t="shared" si="3"/>
        <v>-123</v>
      </c>
      <c r="Q11" s="49">
        <f t="shared" si="4"/>
        <v>-4.8368069209594964</v>
      </c>
      <c r="R11" s="49">
        <f t="shared" si="5"/>
        <v>2459.75</v>
      </c>
      <c r="S11" s="50">
        <f t="shared" si="6"/>
        <v>-161.25</v>
      </c>
      <c r="T11" s="49">
        <f t="shared" si="7"/>
        <v>-6.1522319725295693</v>
      </c>
      <c r="U11" s="80">
        <v>2391</v>
      </c>
      <c r="V11" s="80">
        <v>2391</v>
      </c>
      <c r="W11" s="11">
        <v>2400</v>
      </c>
      <c r="X11" s="11">
        <v>2401</v>
      </c>
      <c r="Y11" s="49">
        <f t="shared" si="8"/>
        <v>10</v>
      </c>
      <c r="Z11" s="49">
        <f t="shared" si="9"/>
        <v>0.41823504809703055</v>
      </c>
      <c r="AA11" s="49">
        <f t="shared" si="10"/>
        <v>2395.75</v>
      </c>
      <c r="AB11" s="50">
        <f t="shared" si="11"/>
        <v>-64</v>
      </c>
      <c r="AC11" s="50">
        <f t="shared" si="12"/>
        <v>-2.6018904360199206</v>
      </c>
      <c r="AD11" s="80">
        <v>2401</v>
      </c>
      <c r="AE11" s="80">
        <v>2394</v>
      </c>
      <c r="AF11" s="80">
        <v>2395</v>
      </c>
      <c r="AG11" s="80">
        <v>2395</v>
      </c>
      <c r="AH11" s="11">
        <f t="shared" si="13"/>
        <v>-6</v>
      </c>
      <c r="AI11" s="55">
        <f t="shared" si="14"/>
        <v>-0.24989587671803418</v>
      </c>
      <c r="AJ11" s="11">
        <f t="shared" si="15"/>
        <v>2396.25</v>
      </c>
      <c r="AK11" s="11">
        <f t="shared" si="16"/>
        <v>0.5</v>
      </c>
      <c r="AL11" s="57">
        <f t="shared" si="17"/>
        <v>2.0870291140561409E-2</v>
      </c>
      <c r="AM11" s="11">
        <v>2479</v>
      </c>
      <c r="AN11" s="11">
        <v>2482</v>
      </c>
      <c r="AO11" s="11">
        <v>2436</v>
      </c>
      <c r="AP11" s="11">
        <v>2531</v>
      </c>
      <c r="AQ11" s="55">
        <f t="shared" si="18"/>
        <v>-2.0976200080677696</v>
      </c>
      <c r="AR11" s="11">
        <f t="shared" si="19"/>
        <v>2482</v>
      </c>
      <c r="AS11" s="55">
        <f t="shared" si="20"/>
        <v>85.75</v>
      </c>
      <c r="AT11" s="55">
        <f t="shared" si="21"/>
        <v>3.5785080855503395</v>
      </c>
      <c r="AU11" s="79">
        <v>2431</v>
      </c>
      <c r="AV11" s="79">
        <v>2475</v>
      </c>
      <c r="AW11" s="79">
        <v>2475</v>
      </c>
      <c r="AX11" s="79">
        <v>2501</v>
      </c>
      <c r="AY11" s="11">
        <f t="shared" si="22"/>
        <v>2470.5</v>
      </c>
      <c r="AZ11" s="11">
        <f t="shared" si="23"/>
        <v>-11.5</v>
      </c>
      <c r="BA11" s="55">
        <f t="shared" si="24"/>
        <v>-0.46333601933924257</v>
      </c>
      <c r="BB11" s="80">
        <v>2507</v>
      </c>
      <c r="BC11" s="80">
        <v>2507</v>
      </c>
      <c r="BD11" s="80">
        <v>2507</v>
      </c>
      <c r="BE11" s="80">
        <v>2492</v>
      </c>
      <c r="BF11" s="11">
        <f t="shared" si="25"/>
        <v>2503.25</v>
      </c>
      <c r="BG11" s="11">
        <f t="shared" si="26"/>
        <v>32.75</v>
      </c>
      <c r="BH11" s="11">
        <f t="shared" si="27"/>
        <v>1.3256425824731835</v>
      </c>
      <c r="BI11" s="80">
        <v>2496</v>
      </c>
      <c r="BJ11" s="80">
        <v>2496</v>
      </c>
      <c r="BK11" s="80">
        <v>2492</v>
      </c>
      <c r="BL11" s="79">
        <v>2491</v>
      </c>
      <c r="BM11" s="11">
        <f t="shared" si="28"/>
        <v>2493.75</v>
      </c>
      <c r="BN11" s="11">
        <f t="shared" si="29"/>
        <v>-9.5</v>
      </c>
      <c r="BO11" s="11">
        <f t="shared" si="30"/>
        <v>-0.37950664136622392</v>
      </c>
      <c r="BP11" s="80">
        <v>2542</v>
      </c>
      <c r="BQ11" s="80">
        <v>2643</v>
      </c>
      <c r="BR11" s="80">
        <v>2542</v>
      </c>
      <c r="BS11" s="80">
        <v>2542</v>
      </c>
      <c r="BT11" s="11">
        <f t="shared" si="31"/>
        <v>2567.25</v>
      </c>
      <c r="BU11" s="11">
        <f t="shared" si="32"/>
        <v>73.5</v>
      </c>
      <c r="BV11" s="11">
        <f t="shared" si="33"/>
        <v>2.9473684210526314</v>
      </c>
      <c r="BW11" s="80">
        <v>2541</v>
      </c>
      <c r="BX11" s="80">
        <v>2529</v>
      </c>
      <c r="BY11" s="80">
        <v>2529</v>
      </c>
      <c r="BZ11" s="122">
        <v>2529</v>
      </c>
      <c r="CA11" s="122">
        <v>2529</v>
      </c>
      <c r="CB11" s="11">
        <f t="shared" si="34"/>
        <v>2531.4</v>
      </c>
      <c r="CC11" s="11">
        <f t="shared" si="35"/>
        <v>-35.849999999999909</v>
      </c>
      <c r="CD11" s="136">
        <f t="shared" si="36"/>
        <v>-1.3964358749634789</v>
      </c>
      <c r="CE11" s="140">
        <v>2545</v>
      </c>
      <c r="CF11" s="140">
        <v>2478</v>
      </c>
      <c r="CG11" s="140">
        <v>2478</v>
      </c>
      <c r="CH11" s="140">
        <v>2479</v>
      </c>
      <c r="CI11" s="11">
        <f t="shared" si="37"/>
        <v>2495</v>
      </c>
      <c r="CJ11" s="11">
        <f t="shared" si="38"/>
        <v>-36.400000000000091</v>
      </c>
      <c r="CK11" s="168">
        <f t="shared" si="39"/>
        <v>-1.4379394801295762</v>
      </c>
      <c r="CL11" s="171">
        <v>2479</v>
      </c>
      <c r="CM11" s="171">
        <v>2494</v>
      </c>
      <c r="CN11" s="171">
        <v>2486</v>
      </c>
      <c r="CO11" s="171">
        <v>2486</v>
      </c>
      <c r="CP11" s="141">
        <f t="shared" si="40"/>
        <v>2486.25</v>
      </c>
      <c r="CQ11" s="11">
        <f t="shared" si="41"/>
        <v>-8.75</v>
      </c>
      <c r="CR11" s="136">
        <f t="shared" si="42"/>
        <v>-0.35070140280561124</v>
      </c>
      <c r="CS11" s="171">
        <v>2477</v>
      </c>
      <c r="CT11" s="171">
        <v>2473</v>
      </c>
      <c r="CU11" s="171">
        <v>2498</v>
      </c>
      <c r="CV11" s="171">
        <v>2498</v>
      </c>
      <c r="CW11" s="11">
        <f t="shared" si="43"/>
        <v>2486.5</v>
      </c>
      <c r="CX11" s="11">
        <f t="shared" si="44"/>
        <v>0.25</v>
      </c>
      <c r="CY11" s="11">
        <f t="shared" si="45"/>
        <v>1.0055304172951231E-2</v>
      </c>
    </row>
    <row r="12" spans="1:103" ht="30" x14ac:dyDescent="0.25">
      <c r="A12" s="83" t="s">
        <v>180</v>
      </c>
      <c r="B12" s="81" t="s">
        <v>149</v>
      </c>
      <c r="C12" s="80">
        <v>3040</v>
      </c>
      <c r="D12" s="80">
        <v>3014</v>
      </c>
      <c r="E12" s="80">
        <v>3034</v>
      </c>
      <c r="F12" s="80">
        <v>2990</v>
      </c>
      <c r="G12" s="82">
        <v>2940</v>
      </c>
      <c r="H12" s="54">
        <v>2940</v>
      </c>
      <c r="I12" s="49">
        <f t="shared" si="0"/>
        <v>-74</v>
      </c>
      <c r="J12" s="50">
        <f t="shared" si="1"/>
        <v>-2.4552090245520901</v>
      </c>
      <c r="K12" s="50">
        <f t="shared" si="2"/>
        <v>2983.6</v>
      </c>
      <c r="L12" s="80">
        <v>2952</v>
      </c>
      <c r="M12" s="80">
        <v>2934</v>
      </c>
      <c r="N12" s="11">
        <v>2890</v>
      </c>
      <c r="O12" s="11">
        <v>2890</v>
      </c>
      <c r="P12" s="49">
        <f t="shared" si="3"/>
        <v>-62</v>
      </c>
      <c r="Q12" s="49">
        <f t="shared" si="4"/>
        <v>-2.1002710027100271</v>
      </c>
      <c r="R12" s="49">
        <f t="shared" si="5"/>
        <v>2916.5</v>
      </c>
      <c r="S12" s="50">
        <f t="shared" si="6"/>
        <v>-67.099999999999909</v>
      </c>
      <c r="T12" s="49">
        <f t="shared" si="7"/>
        <v>-2.24896098672744</v>
      </c>
      <c r="U12" s="80">
        <v>2891</v>
      </c>
      <c r="V12" s="80">
        <v>2891</v>
      </c>
      <c r="W12" s="11">
        <v>2891</v>
      </c>
      <c r="X12" s="11">
        <v>2885</v>
      </c>
      <c r="Y12" s="49">
        <f t="shared" si="8"/>
        <v>-6</v>
      </c>
      <c r="Z12" s="49">
        <f t="shared" si="9"/>
        <v>-0.20754064337599448</v>
      </c>
      <c r="AA12" s="49">
        <f t="shared" si="10"/>
        <v>2889.5</v>
      </c>
      <c r="AB12" s="50">
        <f t="shared" si="11"/>
        <v>-27</v>
      </c>
      <c r="AC12" s="50">
        <f t="shared" si="12"/>
        <v>-0.92576718669638258</v>
      </c>
      <c r="AD12" s="80">
        <v>2888</v>
      </c>
      <c r="AE12" s="80">
        <v>2891</v>
      </c>
      <c r="AF12" s="80">
        <v>2891</v>
      </c>
      <c r="AG12" s="80">
        <v>2859</v>
      </c>
      <c r="AH12" s="11">
        <f t="shared" si="13"/>
        <v>-29</v>
      </c>
      <c r="AI12" s="55">
        <f t="shared" si="14"/>
        <v>-1.0041551246537395</v>
      </c>
      <c r="AJ12" s="11">
        <f t="shared" si="15"/>
        <v>2882.25</v>
      </c>
      <c r="AK12" s="11">
        <f t="shared" si="16"/>
        <v>-7.25</v>
      </c>
      <c r="AL12" s="57">
        <f t="shared" si="17"/>
        <v>-0.25090846167156949</v>
      </c>
      <c r="AM12" s="11">
        <v>2870</v>
      </c>
      <c r="AN12" s="11">
        <v>2863</v>
      </c>
      <c r="AO12" s="11">
        <v>2863</v>
      </c>
      <c r="AP12" s="11">
        <v>2863</v>
      </c>
      <c r="AQ12" s="55">
        <f t="shared" si="18"/>
        <v>0.24390243902439024</v>
      </c>
      <c r="AR12" s="11">
        <f t="shared" si="19"/>
        <v>2864.75</v>
      </c>
      <c r="AS12" s="55">
        <f t="shared" si="20"/>
        <v>-17.5</v>
      </c>
      <c r="AT12" s="55">
        <f t="shared" si="21"/>
        <v>-0.60716454159077105</v>
      </c>
      <c r="AU12" s="79">
        <v>2855</v>
      </c>
      <c r="AV12" s="79">
        <v>2850</v>
      </c>
      <c r="AW12" s="79">
        <v>2850</v>
      </c>
      <c r="AX12" s="79">
        <v>2811</v>
      </c>
      <c r="AY12" s="11">
        <f t="shared" si="22"/>
        <v>2841.5</v>
      </c>
      <c r="AZ12" s="11">
        <f t="shared" si="23"/>
        <v>-23.25</v>
      </c>
      <c r="BA12" s="55">
        <f t="shared" si="24"/>
        <v>-0.81158914390435466</v>
      </c>
      <c r="BB12" s="80">
        <v>2851</v>
      </c>
      <c r="BC12" s="80">
        <v>2799</v>
      </c>
      <c r="BD12" s="80">
        <v>2796</v>
      </c>
      <c r="BE12" s="80">
        <v>2819</v>
      </c>
      <c r="BF12" s="11">
        <f t="shared" si="25"/>
        <v>2816.25</v>
      </c>
      <c r="BG12" s="11">
        <f t="shared" si="26"/>
        <v>-25.25</v>
      </c>
      <c r="BH12" s="11">
        <f t="shared" si="27"/>
        <v>-0.8886151680450467</v>
      </c>
      <c r="BI12" s="80">
        <v>2907</v>
      </c>
      <c r="BJ12" s="80">
        <v>2751</v>
      </c>
      <c r="BK12" s="80">
        <v>2751</v>
      </c>
      <c r="BL12" s="79">
        <v>2751</v>
      </c>
      <c r="BM12" s="11">
        <f t="shared" si="28"/>
        <v>2790</v>
      </c>
      <c r="BN12" s="11">
        <f t="shared" si="29"/>
        <v>-26.25</v>
      </c>
      <c r="BO12" s="11">
        <f t="shared" si="30"/>
        <v>-0.9320905459387484</v>
      </c>
      <c r="BP12" s="80">
        <v>2764</v>
      </c>
      <c r="BQ12" s="80">
        <v>2690</v>
      </c>
      <c r="BR12" s="80">
        <v>2636</v>
      </c>
      <c r="BS12" s="80">
        <v>2599</v>
      </c>
      <c r="BT12" s="11">
        <f t="shared" si="31"/>
        <v>2672.25</v>
      </c>
      <c r="BU12" s="11">
        <f t="shared" si="32"/>
        <v>-117.75</v>
      </c>
      <c r="BV12" s="11">
        <f t="shared" si="33"/>
        <v>-4.220430107526882</v>
      </c>
      <c r="BW12" s="80">
        <v>2655</v>
      </c>
      <c r="BX12" s="80">
        <v>2644</v>
      </c>
      <c r="BY12" s="80">
        <v>2673</v>
      </c>
      <c r="BZ12" s="122">
        <v>2673</v>
      </c>
      <c r="CA12" s="122">
        <v>2673</v>
      </c>
      <c r="CB12" s="11">
        <f t="shared" si="34"/>
        <v>2663.6</v>
      </c>
      <c r="CC12" s="11">
        <f t="shared" si="35"/>
        <v>-8.6500000000000909</v>
      </c>
      <c r="CD12" s="136">
        <f t="shared" si="36"/>
        <v>-0.32369725886425638</v>
      </c>
      <c r="CE12" s="140">
        <v>2677</v>
      </c>
      <c r="CF12" s="140">
        <v>2694</v>
      </c>
      <c r="CG12" s="140">
        <v>2669</v>
      </c>
      <c r="CH12" s="140">
        <v>2669</v>
      </c>
      <c r="CI12" s="11">
        <f t="shared" si="37"/>
        <v>2677.25</v>
      </c>
      <c r="CJ12" s="11">
        <f t="shared" si="38"/>
        <v>13.650000000000091</v>
      </c>
      <c r="CK12" s="168">
        <f t="shared" si="39"/>
        <v>0.5124643339840852</v>
      </c>
      <c r="CL12" s="171">
        <v>2636</v>
      </c>
      <c r="CM12" s="171">
        <v>2615</v>
      </c>
      <c r="CN12" s="171">
        <v>2742</v>
      </c>
      <c r="CO12" s="171">
        <v>2741</v>
      </c>
      <c r="CP12" s="141">
        <f t="shared" si="40"/>
        <v>2683.5</v>
      </c>
      <c r="CQ12" s="11">
        <f t="shared" si="41"/>
        <v>6.25</v>
      </c>
      <c r="CR12" s="136">
        <f t="shared" si="42"/>
        <v>0.23344850126062189</v>
      </c>
      <c r="CS12" s="171">
        <v>2758</v>
      </c>
      <c r="CT12" s="171">
        <v>2695</v>
      </c>
      <c r="CU12" s="171">
        <v>2695</v>
      </c>
      <c r="CV12" s="171">
        <v>2695</v>
      </c>
      <c r="CW12" s="11">
        <f t="shared" si="43"/>
        <v>2710.75</v>
      </c>
      <c r="CX12" s="11">
        <f t="shared" si="44"/>
        <v>27.25</v>
      </c>
      <c r="CY12" s="11">
        <f t="shared" si="45"/>
        <v>1.015464877957891</v>
      </c>
    </row>
    <row r="13" spans="1:103" ht="30" x14ac:dyDescent="0.25">
      <c r="A13" s="83" t="s">
        <v>181</v>
      </c>
      <c r="B13" s="81" t="s">
        <v>149</v>
      </c>
      <c r="C13" s="80">
        <v>598</v>
      </c>
      <c r="D13" s="80">
        <v>485</v>
      </c>
      <c r="E13" s="80">
        <v>484</v>
      </c>
      <c r="F13" s="80">
        <v>485</v>
      </c>
      <c r="G13" s="82">
        <v>485</v>
      </c>
      <c r="H13" s="54">
        <v>485</v>
      </c>
      <c r="I13" s="49">
        <f t="shared" si="0"/>
        <v>0</v>
      </c>
      <c r="J13" s="50">
        <f t="shared" si="1"/>
        <v>0</v>
      </c>
      <c r="K13" s="50">
        <f t="shared" si="2"/>
        <v>484.8</v>
      </c>
      <c r="L13" s="80">
        <v>482</v>
      </c>
      <c r="M13" s="80">
        <v>490</v>
      </c>
      <c r="N13" s="11">
        <v>464</v>
      </c>
      <c r="O13" s="11">
        <v>464</v>
      </c>
      <c r="P13" s="49">
        <f t="shared" si="3"/>
        <v>-18</v>
      </c>
      <c r="Q13" s="49">
        <f t="shared" si="4"/>
        <v>-3.7344398340248963</v>
      </c>
      <c r="R13" s="49">
        <f t="shared" si="5"/>
        <v>475</v>
      </c>
      <c r="S13" s="50">
        <f t="shared" si="6"/>
        <v>-9.8000000000000114</v>
      </c>
      <c r="T13" s="49">
        <f t="shared" si="7"/>
        <v>-2.0214521452145235</v>
      </c>
      <c r="U13" s="80">
        <v>453</v>
      </c>
      <c r="V13" s="80">
        <v>453</v>
      </c>
      <c r="W13" s="11">
        <v>511</v>
      </c>
      <c r="X13" s="11">
        <v>511</v>
      </c>
      <c r="Y13" s="49">
        <f t="shared" si="8"/>
        <v>58</v>
      </c>
      <c r="Z13" s="49">
        <f t="shared" si="9"/>
        <v>12.803532008830022</v>
      </c>
      <c r="AA13" s="49">
        <f t="shared" si="10"/>
        <v>482</v>
      </c>
      <c r="AB13" s="50">
        <f t="shared" si="11"/>
        <v>7</v>
      </c>
      <c r="AC13" s="50">
        <f t="shared" si="12"/>
        <v>1.4736842105263157</v>
      </c>
      <c r="AD13" s="80">
        <v>579</v>
      </c>
      <c r="AE13" s="80">
        <v>554</v>
      </c>
      <c r="AF13" s="80">
        <v>554</v>
      </c>
      <c r="AG13" s="80">
        <v>554</v>
      </c>
      <c r="AH13" s="11">
        <f t="shared" si="13"/>
        <v>-25</v>
      </c>
      <c r="AI13" s="55">
        <f t="shared" si="14"/>
        <v>-4.3177892918825558</v>
      </c>
      <c r="AJ13" s="11">
        <f t="shared" si="15"/>
        <v>560.25</v>
      </c>
      <c r="AK13" s="11">
        <f t="shared" si="16"/>
        <v>78.25</v>
      </c>
      <c r="AL13" s="57">
        <f t="shared" si="17"/>
        <v>16.234439834024897</v>
      </c>
      <c r="AM13" s="11">
        <v>584</v>
      </c>
      <c r="AN13" s="11">
        <v>588</v>
      </c>
      <c r="AO13" s="11">
        <v>442</v>
      </c>
      <c r="AP13" s="11">
        <v>442</v>
      </c>
      <c r="AQ13" s="55">
        <f t="shared" si="18"/>
        <v>24.315068493150687</v>
      </c>
      <c r="AR13" s="11">
        <f t="shared" si="19"/>
        <v>514</v>
      </c>
      <c r="AS13" s="55">
        <f t="shared" si="20"/>
        <v>-46.25</v>
      </c>
      <c r="AT13" s="55">
        <f t="shared" si="21"/>
        <v>-8.2552431950022314</v>
      </c>
      <c r="AU13" s="79">
        <v>445</v>
      </c>
      <c r="AV13" s="79">
        <v>460</v>
      </c>
      <c r="AW13" s="79">
        <v>491</v>
      </c>
      <c r="AX13" s="79">
        <v>529</v>
      </c>
      <c r="AY13" s="11">
        <f t="shared" si="22"/>
        <v>481.25</v>
      </c>
      <c r="AZ13" s="11">
        <f t="shared" si="23"/>
        <v>-32.75</v>
      </c>
      <c r="BA13" s="55">
        <f t="shared" si="24"/>
        <v>-6.3715953307392992</v>
      </c>
      <c r="BB13" s="80">
        <v>530</v>
      </c>
      <c r="BC13" s="80">
        <v>530</v>
      </c>
      <c r="BD13" s="80">
        <v>530</v>
      </c>
      <c r="BE13" s="80">
        <v>530</v>
      </c>
      <c r="BF13" s="11">
        <f t="shared" si="25"/>
        <v>530</v>
      </c>
      <c r="BG13" s="11">
        <f t="shared" si="26"/>
        <v>48.75</v>
      </c>
      <c r="BH13" s="11">
        <f t="shared" si="27"/>
        <v>10.129870129870131</v>
      </c>
      <c r="BI13" s="80">
        <v>520</v>
      </c>
      <c r="BJ13" s="80">
        <v>520</v>
      </c>
      <c r="BK13" s="80">
        <v>520</v>
      </c>
      <c r="BL13" s="79">
        <v>522</v>
      </c>
      <c r="BM13" s="11">
        <f t="shared" si="28"/>
        <v>520.5</v>
      </c>
      <c r="BN13" s="11">
        <f t="shared" si="29"/>
        <v>-9.5</v>
      </c>
      <c r="BO13" s="11">
        <f t="shared" si="30"/>
        <v>-1.7924528301886793</v>
      </c>
      <c r="BP13" s="80">
        <v>493</v>
      </c>
      <c r="BQ13" s="80">
        <v>536</v>
      </c>
      <c r="BR13" s="80">
        <v>521</v>
      </c>
      <c r="BS13" s="80">
        <v>521</v>
      </c>
      <c r="BT13" s="11">
        <f t="shared" si="31"/>
        <v>517.75</v>
      </c>
      <c r="BU13" s="11">
        <f t="shared" si="32"/>
        <v>-2.75</v>
      </c>
      <c r="BV13" s="11">
        <f t="shared" si="33"/>
        <v>-0.52833813640730065</v>
      </c>
      <c r="BW13" s="80">
        <v>520</v>
      </c>
      <c r="BX13" s="80">
        <v>474</v>
      </c>
      <c r="BY13" s="80">
        <v>465</v>
      </c>
      <c r="BZ13" s="122">
        <v>465</v>
      </c>
      <c r="CA13" s="122">
        <v>464</v>
      </c>
      <c r="CB13" s="11">
        <f t="shared" si="34"/>
        <v>477.6</v>
      </c>
      <c r="CC13" s="11">
        <f t="shared" si="35"/>
        <v>-40.149999999999977</v>
      </c>
      <c r="CD13" s="136">
        <f t="shared" si="36"/>
        <v>-7.7547078705939114</v>
      </c>
      <c r="CE13" s="140">
        <v>455</v>
      </c>
      <c r="CF13" s="140">
        <v>455</v>
      </c>
      <c r="CG13" s="140">
        <v>455</v>
      </c>
      <c r="CH13" s="140">
        <v>456</v>
      </c>
      <c r="CI13" s="11">
        <f t="shared" si="37"/>
        <v>455.25</v>
      </c>
      <c r="CJ13" s="11">
        <f t="shared" si="38"/>
        <v>-22.350000000000023</v>
      </c>
      <c r="CK13" s="168">
        <f t="shared" si="39"/>
        <v>-4.6796482412060341</v>
      </c>
      <c r="CL13" s="171">
        <v>466</v>
      </c>
      <c r="CM13" s="171">
        <v>466</v>
      </c>
      <c r="CN13" s="171">
        <v>475</v>
      </c>
      <c r="CO13" s="171">
        <v>475</v>
      </c>
      <c r="CP13" s="141">
        <f t="shared" si="40"/>
        <v>470.5</v>
      </c>
      <c r="CQ13" s="11">
        <f t="shared" si="41"/>
        <v>15.25</v>
      </c>
      <c r="CR13" s="136">
        <f t="shared" si="42"/>
        <v>3.3498077979132344</v>
      </c>
      <c r="CS13" s="171">
        <v>479</v>
      </c>
      <c r="CT13" s="171">
        <v>475</v>
      </c>
      <c r="CU13" s="171">
        <v>475</v>
      </c>
      <c r="CV13" s="171">
        <v>475</v>
      </c>
      <c r="CW13" s="11">
        <f t="shared" si="43"/>
        <v>476</v>
      </c>
      <c r="CX13" s="11">
        <f t="shared" si="44"/>
        <v>5.5</v>
      </c>
      <c r="CY13" s="11">
        <f t="shared" si="45"/>
        <v>1.1689691817215728</v>
      </c>
    </row>
    <row r="14" spans="1:103" ht="30" x14ac:dyDescent="0.25">
      <c r="A14" s="83" t="s">
        <v>182</v>
      </c>
      <c r="B14" s="81" t="s">
        <v>149</v>
      </c>
      <c r="C14" s="80">
        <v>1880</v>
      </c>
      <c r="D14" s="80">
        <v>1856</v>
      </c>
      <c r="E14" s="80">
        <v>1857</v>
      </c>
      <c r="F14" s="80">
        <v>1846</v>
      </c>
      <c r="G14" s="82">
        <v>1835</v>
      </c>
      <c r="H14" s="54">
        <v>1828</v>
      </c>
      <c r="I14" s="49">
        <f t="shared" si="0"/>
        <v>-28</v>
      </c>
      <c r="J14" s="50">
        <f t="shared" si="1"/>
        <v>-1.5086206896551724</v>
      </c>
      <c r="K14" s="50">
        <f t="shared" si="2"/>
        <v>1844.4</v>
      </c>
      <c r="L14" s="80">
        <v>1872</v>
      </c>
      <c r="M14" s="80">
        <v>1847</v>
      </c>
      <c r="N14" s="11">
        <v>1821</v>
      </c>
      <c r="O14" s="11">
        <v>1821</v>
      </c>
      <c r="P14" s="49">
        <f t="shared" si="3"/>
        <v>-51</v>
      </c>
      <c r="Q14" s="49">
        <f t="shared" si="4"/>
        <v>-2.7243589743589745</v>
      </c>
      <c r="R14" s="49">
        <f t="shared" si="5"/>
        <v>1840.25</v>
      </c>
      <c r="S14" s="50">
        <f t="shared" si="6"/>
        <v>-4.1500000000000909</v>
      </c>
      <c r="T14" s="49">
        <f t="shared" si="7"/>
        <v>-0.2250054218173981</v>
      </c>
      <c r="U14" s="80">
        <v>1821</v>
      </c>
      <c r="V14" s="80">
        <v>1821</v>
      </c>
      <c r="W14" s="11">
        <v>1845</v>
      </c>
      <c r="X14" s="11">
        <v>1843</v>
      </c>
      <c r="Y14" s="49">
        <f t="shared" si="8"/>
        <v>22</v>
      </c>
      <c r="Z14" s="49">
        <f t="shared" si="9"/>
        <v>1.2081274025260844</v>
      </c>
      <c r="AA14" s="49">
        <f t="shared" si="10"/>
        <v>1832.5</v>
      </c>
      <c r="AB14" s="50">
        <f t="shared" si="11"/>
        <v>-7.75</v>
      </c>
      <c r="AC14" s="50">
        <f t="shared" si="12"/>
        <v>-0.42113843227822312</v>
      </c>
      <c r="AD14" s="80">
        <v>1844</v>
      </c>
      <c r="AE14" s="80">
        <v>1845</v>
      </c>
      <c r="AF14" s="80">
        <v>1845</v>
      </c>
      <c r="AG14" s="80">
        <v>1845</v>
      </c>
      <c r="AH14" s="11">
        <f t="shared" si="13"/>
        <v>1</v>
      </c>
      <c r="AI14" s="55">
        <f t="shared" si="14"/>
        <v>5.4229934924078092E-2</v>
      </c>
      <c r="AJ14" s="11">
        <f t="shared" si="15"/>
        <v>1844.75</v>
      </c>
      <c r="AK14" s="11">
        <f t="shared" si="16"/>
        <v>12.25</v>
      </c>
      <c r="AL14" s="57">
        <f t="shared" si="17"/>
        <v>0.66848567530695779</v>
      </c>
      <c r="AM14" s="11">
        <v>1848</v>
      </c>
      <c r="AN14" s="11">
        <v>1865</v>
      </c>
      <c r="AO14" s="11">
        <v>1865</v>
      </c>
      <c r="AP14" s="11">
        <v>1865</v>
      </c>
      <c r="AQ14" s="55">
        <f t="shared" si="18"/>
        <v>-0.91991341991342002</v>
      </c>
      <c r="AR14" s="11">
        <f t="shared" si="19"/>
        <v>1860.75</v>
      </c>
      <c r="AS14" s="55">
        <f t="shared" si="20"/>
        <v>16</v>
      </c>
      <c r="AT14" s="55">
        <f t="shared" si="21"/>
        <v>0.86732619596151228</v>
      </c>
      <c r="AU14" s="79">
        <v>1852</v>
      </c>
      <c r="AV14" s="79">
        <v>1816</v>
      </c>
      <c r="AW14" s="79">
        <v>1814</v>
      </c>
      <c r="AX14" s="79">
        <v>1814</v>
      </c>
      <c r="AY14" s="11">
        <f t="shared" si="22"/>
        <v>1824</v>
      </c>
      <c r="AZ14" s="11">
        <f t="shared" si="23"/>
        <v>-36.75</v>
      </c>
      <c r="BA14" s="55">
        <f t="shared" si="24"/>
        <v>-1.9750100765820233</v>
      </c>
      <c r="BB14" s="80">
        <v>1772</v>
      </c>
      <c r="BC14" s="80">
        <v>1772</v>
      </c>
      <c r="BD14" s="80">
        <v>1766</v>
      </c>
      <c r="BE14" s="80">
        <v>1766</v>
      </c>
      <c r="BF14" s="11">
        <f t="shared" si="25"/>
        <v>1769</v>
      </c>
      <c r="BG14" s="11">
        <f t="shared" si="26"/>
        <v>-55</v>
      </c>
      <c r="BH14" s="11">
        <f t="shared" si="27"/>
        <v>-3.0153508771929824</v>
      </c>
      <c r="BI14" s="80">
        <v>1743</v>
      </c>
      <c r="BJ14" s="80">
        <v>1770</v>
      </c>
      <c r="BK14" s="80">
        <v>1770</v>
      </c>
      <c r="BL14" s="79">
        <v>1752</v>
      </c>
      <c r="BM14" s="11">
        <f t="shared" si="28"/>
        <v>1758.75</v>
      </c>
      <c r="BN14" s="11">
        <f t="shared" si="29"/>
        <v>-10.25</v>
      </c>
      <c r="BO14" s="11">
        <f t="shared" si="30"/>
        <v>-0.57942340305257201</v>
      </c>
      <c r="BP14" s="80">
        <v>1752</v>
      </c>
      <c r="BQ14" s="80">
        <v>1752</v>
      </c>
      <c r="BR14" s="80">
        <v>1740</v>
      </c>
      <c r="BS14" s="80">
        <v>1745</v>
      </c>
      <c r="BT14" s="11">
        <f t="shared" si="31"/>
        <v>1747.25</v>
      </c>
      <c r="BU14" s="11">
        <f t="shared" si="32"/>
        <v>-11.5</v>
      </c>
      <c r="BV14" s="11">
        <f t="shared" si="33"/>
        <v>-0.6538734896943853</v>
      </c>
      <c r="BW14" s="80">
        <v>1735</v>
      </c>
      <c r="BX14" s="80">
        <v>1781</v>
      </c>
      <c r="BY14" s="80">
        <v>1781</v>
      </c>
      <c r="BZ14" s="122">
        <v>1781</v>
      </c>
      <c r="CA14" s="122">
        <v>1781</v>
      </c>
      <c r="CB14" s="11">
        <f t="shared" si="34"/>
        <v>1771.8</v>
      </c>
      <c r="CC14" s="11">
        <f t="shared" si="35"/>
        <v>24.549999999999955</v>
      </c>
      <c r="CD14" s="136">
        <f t="shared" si="36"/>
        <v>1.4050651023036174</v>
      </c>
      <c r="CE14" s="140">
        <v>1785</v>
      </c>
      <c r="CF14" s="140">
        <v>1785</v>
      </c>
      <c r="CG14" s="140">
        <v>1785</v>
      </c>
      <c r="CH14" s="140">
        <v>1785</v>
      </c>
      <c r="CI14" s="11">
        <f t="shared" si="37"/>
        <v>1785</v>
      </c>
      <c r="CJ14" s="11">
        <f t="shared" si="38"/>
        <v>13.200000000000045</v>
      </c>
      <c r="CK14" s="168">
        <f t="shared" si="39"/>
        <v>0.74500507958009066</v>
      </c>
      <c r="CL14" s="171">
        <v>1771</v>
      </c>
      <c r="CM14" s="171">
        <v>1778</v>
      </c>
      <c r="CN14" s="171">
        <v>1728</v>
      </c>
      <c r="CO14" s="171">
        <v>1728</v>
      </c>
      <c r="CP14" s="141">
        <f t="shared" si="40"/>
        <v>1751.25</v>
      </c>
      <c r="CQ14" s="11">
        <f t="shared" si="41"/>
        <v>-33.75</v>
      </c>
      <c r="CR14" s="136">
        <f t="shared" si="42"/>
        <v>-1.8907563025210083</v>
      </c>
      <c r="CS14" s="171">
        <v>1702</v>
      </c>
      <c r="CT14" s="171">
        <v>1764</v>
      </c>
      <c r="CU14" s="171">
        <v>1764</v>
      </c>
      <c r="CV14" s="171">
        <v>1764</v>
      </c>
      <c r="CW14" s="11">
        <f t="shared" si="43"/>
        <v>1748.5</v>
      </c>
      <c r="CX14" s="11">
        <f t="shared" si="44"/>
        <v>-2.75</v>
      </c>
      <c r="CY14" s="11">
        <f t="shared" si="45"/>
        <v>-0.15703069236259815</v>
      </c>
    </row>
  </sheetData>
  <hyperlinks>
    <hyperlink ref="A4" r:id="rId1" display="http://worldcontainerindex.com/index.php?mode=dashboard&amp;route=1"/>
    <hyperlink ref="A5" r:id="rId2" display="http://worldcontainerindex.com/index.php?mode=dashboard&amp;route=2"/>
    <hyperlink ref="A6" r:id="rId3" display="http://worldcontainerindex.com/index.php?mode=dashboard&amp;route=3"/>
    <hyperlink ref="A7" r:id="rId4" display="http://worldcontainerindex.com/index.php?mode=dashboard&amp;route=4"/>
    <hyperlink ref="A8" r:id="rId5" display="http://worldcontainerindex.com/index.php?mode=dashboard&amp;route=5"/>
    <hyperlink ref="A9" r:id="rId6" display="http://worldcontainerindex.com/index.php?mode=dashboard&amp;route=6"/>
    <hyperlink ref="A10" r:id="rId7" display="http://worldcontainerindex.com/index.php?mode=dashboard&amp;route=7"/>
    <hyperlink ref="A11" r:id="rId8" display="http://worldcontainerindex.com/index.php?mode=dashboard&amp;route=9"/>
    <hyperlink ref="A12" r:id="rId9" display="http://worldcontainerindex.com/index.php?mode=dashboard&amp;route=10"/>
    <hyperlink ref="A13" r:id="rId10" display="http://worldcontainerindex.com/index.php?mode=dashboard&amp;route=11"/>
    <hyperlink ref="A14" r:id="rId11" display="http://worldcontainerindex.com/index.php?mode=dashboard&amp;route=12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"/>
  <sheetViews>
    <sheetView topLeftCell="CK1" workbookViewId="0">
      <selection activeCell="CT18" sqref="CT18"/>
    </sheetView>
  </sheetViews>
  <sheetFormatPr defaultRowHeight="15" x14ac:dyDescent="0.25"/>
  <cols>
    <col min="1" max="1" width="16.42578125" bestFit="1" customWidth="1"/>
    <col min="2" max="2" width="15" customWidth="1"/>
    <col min="3" max="3" width="19.28515625" customWidth="1"/>
    <col min="4" max="4" width="16" customWidth="1"/>
    <col min="5" max="5" width="13.7109375" customWidth="1"/>
    <col min="6" max="6" width="16.42578125" customWidth="1"/>
    <col min="7" max="8" width="9.140625" hidden="1" customWidth="1"/>
    <col min="9" max="11" width="9.140625" customWidth="1"/>
    <col min="12" max="15" width="11.5703125" customWidth="1"/>
    <col min="16" max="17" width="9.140625" hidden="1" customWidth="1"/>
    <col min="18" max="20" width="9.140625" customWidth="1"/>
    <col min="21" max="24" width="11.5703125" customWidth="1"/>
    <col min="25" max="26" width="9.140625" hidden="1" customWidth="1"/>
    <col min="27" max="28" width="9.140625" customWidth="1"/>
    <col min="29" max="29" width="6.28515625" bestFit="1" customWidth="1"/>
    <col min="30" max="33" width="11.5703125" bestFit="1" customWidth="1"/>
    <col min="34" max="34" width="7.7109375" hidden="1" customWidth="1"/>
    <col min="35" max="35" width="12.7109375" hidden="1" customWidth="1"/>
    <col min="39" max="39" width="11.5703125" bestFit="1" customWidth="1"/>
    <col min="40" max="40" width="10.140625" customWidth="1"/>
    <col min="41" max="42" width="10.140625" bestFit="1" customWidth="1"/>
    <col min="43" max="43" width="0" hidden="1" customWidth="1"/>
    <col min="45" max="45" width="11.5703125" customWidth="1"/>
    <col min="47" max="50" width="10.140625" bestFit="1" customWidth="1"/>
    <col min="54" max="58" width="11.5703125" bestFit="1" customWidth="1"/>
    <col min="62" max="65" width="11.5703125" bestFit="1" customWidth="1"/>
    <col min="68" max="68" width="11.28515625" customWidth="1"/>
    <col min="69" max="69" width="12.5703125" customWidth="1"/>
    <col min="70" max="70" width="12.140625" customWidth="1"/>
    <col min="71" max="71" width="12.7109375" customWidth="1"/>
    <col min="72" max="72" width="12.28515625" customWidth="1"/>
    <col min="74" max="74" width="11.5703125" customWidth="1"/>
    <col min="76" max="80" width="11.5703125" bestFit="1" customWidth="1"/>
    <col min="82" max="82" width="12" customWidth="1"/>
    <col min="84" max="87" width="11.5703125" bestFit="1" customWidth="1"/>
    <col min="89" max="89" width="11.7109375" customWidth="1"/>
    <col min="91" max="91" width="11.5703125" bestFit="1" customWidth="1"/>
    <col min="92" max="94" width="10.42578125" bestFit="1" customWidth="1"/>
    <col min="98" max="101" width="11.5703125" bestFit="1" customWidth="1"/>
    <col min="102" max="102" width="11.5703125" customWidth="1"/>
  </cols>
  <sheetData>
    <row r="1" spans="1:105" ht="17.25" thickBot="1" x14ac:dyDescent="0.3">
      <c r="A1" s="84"/>
      <c r="B1" s="85"/>
      <c r="C1" s="85"/>
      <c r="D1" s="85"/>
      <c r="E1" s="86"/>
      <c r="F1" s="87"/>
    </row>
    <row r="2" spans="1:105" ht="45.75" thickBot="1" x14ac:dyDescent="0.3">
      <c r="A2" s="81" t="s">
        <v>183</v>
      </c>
      <c r="B2" s="70">
        <v>42432</v>
      </c>
      <c r="C2" s="70">
        <v>42439</v>
      </c>
      <c r="D2" s="70">
        <v>42446</v>
      </c>
      <c r="E2" s="88">
        <v>42453</v>
      </c>
      <c r="F2" s="40">
        <v>42460</v>
      </c>
      <c r="G2" s="29" t="s">
        <v>123</v>
      </c>
      <c r="H2" s="29" t="s">
        <v>124</v>
      </c>
      <c r="I2" s="89" t="s">
        <v>125</v>
      </c>
      <c r="J2" s="29" t="s">
        <v>130</v>
      </c>
      <c r="K2" s="29" t="s">
        <v>128</v>
      </c>
      <c r="L2" s="90">
        <v>42468</v>
      </c>
      <c r="M2" s="90">
        <v>42475</v>
      </c>
      <c r="N2" s="90">
        <v>42482</v>
      </c>
      <c r="O2" s="90">
        <v>42489</v>
      </c>
      <c r="P2" s="29" t="s">
        <v>123</v>
      </c>
      <c r="Q2" s="29" t="s">
        <v>124</v>
      </c>
      <c r="R2" s="91" t="s">
        <v>126</v>
      </c>
      <c r="S2" s="29" t="s">
        <v>130</v>
      </c>
      <c r="T2" s="29" t="s">
        <v>128</v>
      </c>
      <c r="U2" s="90">
        <v>42496</v>
      </c>
      <c r="V2" s="90">
        <v>42510</v>
      </c>
      <c r="W2" s="90">
        <v>42510</v>
      </c>
      <c r="X2" s="90">
        <v>42517</v>
      </c>
      <c r="Y2" s="29" t="s">
        <v>123</v>
      </c>
      <c r="Z2" s="29" t="s">
        <v>124</v>
      </c>
      <c r="AA2" s="91" t="s">
        <v>129</v>
      </c>
      <c r="AB2" s="29" t="s">
        <v>130</v>
      </c>
      <c r="AC2" s="29" t="s">
        <v>128</v>
      </c>
      <c r="AD2" s="90">
        <v>42524</v>
      </c>
      <c r="AE2" s="90">
        <v>42531</v>
      </c>
      <c r="AF2" s="90">
        <v>42538</v>
      </c>
      <c r="AG2" s="90">
        <v>42545</v>
      </c>
      <c r="AH2" s="29" t="s">
        <v>123</v>
      </c>
      <c r="AI2" s="29" t="s">
        <v>124</v>
      </c>
      <c r="AJ2" s="91" t="s">
        <v>131</v>
      </c>
      <c r="AK2" s="29" t="s">
        <v>130</v>
      </c>
      <c r="AL2" s="29" t="s">
        <v>128</v>
      </c>
      <c r="AM2" s="11" t="s">
        <v>132</v>
      </c>
      <c r="AN2" s="11" t="s">
        <v>133</v>
      </c>
      <c r="AO2" s="11" t="s">
        <v>134</v>
      </c>
      <c r="AP2" s="11" t="s">
        <v>135</v>
      </c>
      <c r="AQ2" s="28" t="s">
        <v>124</v>
      </c>
      <c r="AR2" s="29" t="s">
        <v>136</v>
      </c>
      <c r="AS2" s="29" t="s">
        <v>130</v>
      </c>
      <c r="AT2" s="29" t="s">
        <v>128</v>
      </c>
      <c r="AU2" s="11" t="s">
        <v>184</v>
      </c>
      <c r="AV2" s="11" t="s">
        <v>185</v>
      </c>
      <c r="AW2" s="11" t="s">
        <v>186</v>
      </c>
      <c r="AX2" s="11" t="s">
        <v>187</v>
      </c>
      <c r="AY2" s="29" t="s">
        <v>137</v>
      </c>
      <c r="AZ2" s="29" t="s">
        <v>130</v>
      </c>
      <c r="BA2" s="29" t="s">
        <v>128</v>
      </c>
      <c r="BB2" s="90">
        <v>42615</v>
      </c>
      <c r="BC2" s="90">
        <v>42622</v>
      </c>
      <c r="BD2" s="90">
        <v>42629</v>
      </c>
      <c r="BE2" s="90">
        <v>42636</v>
      </c>
      <c r="BF2" s="90">
        <v>42643</v>
      </c>
      <c r="BG2" s="29" t="s">
        <v>141</v>
      </c>
      <c r="BH2" s="29" t="s">
        <v>130</v>
      </c>
      <c r="BI2" s="29" t="s">
        <v>128</v>
      </c>
      <c r="BJ2" s="90">
        <v>42650</v>
      </c>
      <c r="BK2" s="90">
        <v>42657</v>
      </c>
      <c r="BL2" s="90">
        <v>42664</v>
      </c>
      <c r="BM2" s="117">
        <v>42671</v>
      </c>
      <c r="BN2" s="29" t="s">
        <v>220</v>
      </c>
      <c r="BO2" s="29" t="s">
        <v>130</v>
      </c>
      <c r="BP2" s="29" t="s">
        <v>128</v>
      </c>
      <c r="BQ2" s="90">
        <v>42678</v>
      </c>
      <c r="BR2" s="90">
        <v>42685</v>
      </c>
      <c r="BS2" s="90">
        <v>42692</v>
      </c>
      <c r="BT2" s="117">
        <v>42699</v>
      </c>
      <c r="BU2" s="29" t="s">
        <v>224</v>
      </c>
      <c r="BV2" s="29" t="s">
        <v>130</v>
      </c>
      <c r="BW2" s="29" t="s">
        <v>128</v>
      </c>
      <c r="BX2" s="90">
        <v>42706</v>
      </c>
      <c r="BY2" s="123">
        <v>42713</v>
      </c>
      <c r="BZ2" s="123">
        <v>42720</v>
      </c>
      <c r="CA2" s="123">
        <v>42727</v>
      </c>
      <c r="CB2" s="123">
        <v>42734</v>
      </c>
      <c r="CC2" s="29" t="s">
        <v>247</v>
      </c>
      <c r="CD2" s="29" t="s">
        <v>130</v>
      </c>
      <c r="CE2" s="29" t="s">
        <v>128</v>
      </c>
      <c r="CF2" s="123">
        <v>42741</v>
      </c>
      <c r="CG2" s="123">
        <v>42748</v>
      </c>
      <c r="CH2" s="123">
        <v>42755</v>
      </c>
      <c r="CI2" s="123">
        <v>42762</v>
      </c>
      <c r="CJ2" s="29" t="s">
        <v>248</v>
      </c>
      <c r="CK2" s="29" t="s">
        <v>130</v>
      </c>
      <c r="CL2" s="29" t="s">
        <v>128</v>
      </c>
      <c r="CM2" s="172">
        <v>42769</v>
      </c>
      <c r="CN2" s="173">
        <v>42776</v>
      </c>
      <c r="CO2" s="173">
        <v>42783</v>
      </c>
      <c r="CP2" s="173">
        <v>42790</v>
      </c>
      <c r="CQ2" s="29" t="s">
        <v>278</v>
      </c>
      <c r="CR2" s="29" t="s">
        <v>130</v>
      </c>
      <c r="CS2" s="179" t="s">
        <v>128</v>
      </c>
      <c r="CT2" s="123">
        <v>42797</v>
      </c>
      <c r="CU2" s="123">
        <v>42804</v>
      </c>
      <c r="CV2" s="123">
        <v>42811</v>
      </c>
      <c r="CW2" s="123">
        <v>42818</v>
      </c>
      <c r="CX2" s="40">
        <v>42825</v>
      </c>
      <c r="CY2" s="29" t="s">
        <v>289</v>
      </c>
      <c r="CZ2" s="29" t="s">
        <v>130</v>
      </c>
      <c r="DA2" s="29" t="s">
        <v>128</v>
      </c>
    </row>
    <row r="3" spans="1:105" ht="30.75" thickBot="1" x14ac:dyDescent="0.3">
      <c r="A3" s="83" t="s">
        <v>172</v>
      </c>
      <c r="B3" s="80">
        <v>439</v>
      </c>
      <c r="C3" s="80">
        <v>354</v>
      </c>
      <c r="D3" s="80">
        <v>336</v>
      </c>
      <c r="E3" s="54">
        <v>313</v>
      </c>
      <c r="F3" s="54">
        <v>611</v>
      </c>
      <c r="G3" s="11">
        <f>F3-B3</f>
        <v>172</v>
      </c>
      <c r="H3" s="11">
        <f>G3/B3*100</f>
        <v>39.179954441913438</v>
      </c>
      <c r="I3" s="51">
        <f>(B3+C3+D3+E3+F3)/5</f>
        <v>410.6</v>
      </c>
      <c r="J3" s="11"/>
      <c r="K3" s="11"/>
      <c r="L3" s="92">
        <v>218.1</v>
      </c>
      <c r="M3" s="92">
        <v>196.3</v>
      </c>
      <c r="N3" s="92">
        <v>182.75</v>
      </c>
      <c r="O3" s="92">
        <v>307</v>
      </c>
      <c r="P3" s="11">
        <f>O3-L3</f>
        <v>88.9</v>
      </c>
      <c r="Q3" s="11">
        <f>P3/L3*100</f>
        <v>40.761118752865663</v>
      </c>
      <c r="R3" s="52">
        <f>(L3+M3+N3+O3)/4</f>
        <v>226.03749999999999</v>
      </c>
      <c r="S3" s="11">
        <f>R3-I3</f>
        <v>-184.56250000000003</v>
      </c>
      <c r="T3" s="55">
        <f>S3/I3*100</f>
        <v>-44.949464198733565</v>
      </c>
      <c r="U3" s="92">
        <v>456.66</v>
      </c>
      <c r="V3" s="92">
        <v>406.62</v>
      </c>
      <c r="W3" s="92">
        <v>406.62</v>
      </c>
      <c r="X3" s="92">
        <v>435.43</v>
      </c>
      <c r="Y3" s="11">
        <f>X3-U3</f>
        <v>-21.230000000000018</v>
      </c>
      <c r="Z3" s="11">
        <f>Y3/U3*100</f>
        <v>-4.6489729777077073</v>
      </c>
      <c r="AA3" s="52">
        <f>(U3+V3+W3+X3)/4</f>
        <v>426.33250000000004</v>
      </c>
      <c r="AB3" s="11">
        <f>AA3-R3</f>
        <v>200.29500000000004</v>
      </c>
      <c r="AC3" s="55">
        <f>AB3/R3*100</f>
        <v>88.61140297517008</v>
      </c>
      <c r="AD3" s="92">
        <v>578.70000000000005</v>
      </c>
      <c r="AE3" s="92">
        <v>512.35</v>
      </c>
      <c r="AF3" s="92">
        <v>422.56</v>
      </c>
      <c r="AG3" s="92">
        <v>358.09</v>
      </c>
      <c r="AH3" s="11">
        <f>AG3-AD3</f>
        <v>-220.61000000000007</v>
      </c>
      <c r="AI3" s="11">
        <f>AH3/AD3*100</f>
        <v>-38.121651978572672</v>
      </c>
      <c r="AJ3" s="52">
        <f>SUM(AD3:AG3)/4</f>
        <v>467.92500000000001</v>
      </c>
      <c r="AK3" s="11">
        <f>AJ3-AA3</f>
        <v>41.592499999999973</v>
      </c>
      <c r="AL3" s="55">
        <f>AK3/AA3*100</f>
        <v>9.7558830255727571</v>
      </c>
      <c r="AM3" s="92">
        <v>604.32000000000005</v>
      </c>
      <c r="AN3" s="11">
        <v>735.79</v>
      </c>
      <c r="AO3" s="11">
        <v>660.2</v>
      </c>
      <c r="AP3" s="11">
        <v>549.85</v>
      </c>
      <c r="AQ3" s="55">
        <f>(AP3-AM3)/AM3*100</f>
        <v>-9.0134365898861564</v>
      </c>
      <c r="AR3" s="55">
        <f>(AM3+AN3+AO3+AP3)/4</f>
        <v>637.54000000000008</v>
      </c>
      <c r="AS3" s="55">
        <f>AR3-AJ3</f>
        <v>169.61500000000007</v>
      </c>
      <c r="AT3" s="55">
        <f>AS3/AJ3*100</f>
        <v>36.248330394828244</v>
      </c>
      <c r="AU3" s="11">
        <v>661.31</v>
      </c>
      <c r="AV3" s="11">
        <v>603.94000000000005</v>
      </c>
      <c r="AW3" s="11">
        <v>554.1</v>
      </c>
      <c r="AX3" s="93">
        <v>486.6</v>
      </c>
      <c r="AY3" s="11">
        <f>(AU3+AV3+AW3+AX3)/4</f>
        <v>576.48749999999995</v>
      </c>
      <c r="AZ3" s="55">
        <f>AY3-AR3</f>
        <v>-61.052500000000123</v>
      </c>
      <c r="BA3" s="55">
        <f>AZ3/AR3*100</f>
        <v>-9.5762618816074472</v>
      </c>
      <c r="BB3" s="92">
        <v>559.91999999999996</v>
      </c>
      <c r="BC3" s="92">
        <v>628.29999999999995</v>
      </c>
      <c r="BD3" s="92">
        <v>617.98</v>
      </c>
      <c r="BE3" s="11">
        <v>624.79</v>
      </c>
      <c r="BF3" s="11">
        <v>536.13</v>
      </c>
      <c r="BG3" s="11">
        <f>(BB3+BC3+BD3+BE3+BF3)/5</f>
        <v>593.42399999999998</v>
      </c>
      <c r="BH3" s="11">
        <f>BG3-AY3</f>
        <v>16.936500000000024</v>
      </c>
      <c r="BI3" s="11">
        <f>(BG3-AY3)/AY3*100</f>
        <v>2.9378780979639672</v>
      </c>
      <c r="BJ3" s="92">
        <v>494.95</v>
      </c>
      <c r="BK3" s="92">
        <v>498.58</v>
      </c>
      <c r="BL3" s="92">
        <v>544.6</v>
      </c>
      <c r="BM3" s="93">
        <v>572.58000000000004</v>
      </c>
      <c r="BN3" s="11">
        <f>(BJ3+BK3+BL3+BM3)/4</f>
        <v>527.67750000000001</v>
      </c>
      <c r="BO3" s="11">
        <f>BN3-BG3</f>
        <v>-65.746499999999969</v>
      </c>
      <c r="BP3" s="11">
        <f>(BN3-BG3)/BG3*100</f>
        <v>-11.079177788562641</v>
      </c>
      <c r="BQ3" s="92">
        <v>664.65</v>
      </c>
      <c r="BR3" s="92">
        <v>622.74</v>
      </c>
      <c r="BS3" s="92">
        <v>602.07000000000005</v>
      </c>
      <c r="BT3" s="92">
        <v>588.03</v>
      </c>
      <c r="BU3" s="11">
        <f>SUM(BQ3:BT3)/4</f>
        <v>619.37249999999995</v>
      </c>
      <c r="BV3" s="11">
        <f>BU3-BN3</f>
        <v>91.694999999999936</v>
      </c>
      <c r="BW3" s="11">
        <f>BV3/BN3*100</f>
        <v>17.377091120997186</v>
      </c>
      <c r="BX3" s="92">
        <v>663.7</v>
      </c>
      <c r="BY3" s="124">
        <v>697.42</v>
      </c>
      <c r="BZ3" s="124">
        <v>731.13</v>
      </c>
      <c r="CA3" s="124">
        <v>736.38</v>
      </c>
      <c r="CB3" s="124">
        <v>756.77</v>
      </c>
      <c r="CC3" s="11">
        <f>SUM(BX3:CB3)/5</f>
        <v>717.08</v>
      </c>
      <c r="CD3" s="11">
        <f>CC3-BU3</f>
        <v>97.707500000000095</v>
      </c>
      <c r="CE3" s="11">
        <f>CD3/BU3*100</f>
        <v>15.77524026333105</v>
      </c>
      <c r="CF3" s="143">
        <v>812.43</v>
      </c>
      <c r="CG3" s="144">
        <v>826.81</v>
      </c>
      <c r="CH3" s="124">
        <v>816.48</v>
      </c>
      <c r="CI3" s="124">
        <v>821.51</v>
      </c>
      <c r="CJ3" s="55">
        <f>SUM(CF3:CI3)/4</f>
        <v>819.30749999999989</v>
      </c>
      <c r="CK3" s="55">
        <f>(CJ3-CC3)</f>
        <v>102.22749999999985</v>
      </c>
      <c r="CL3" s="55">
        <f>CK3/CC3*100</f>
        <v>14.256080214202019</v>
      </c>
      <c r="CM3" s="143">
        <v>807.4</v>
      </c>
      <c r="CN3" s="144">
        <v>763.11</v>
      </c>
      <c r="CO3" s="144">
        <v>707.61</v>
      </c>
      <c r="CP3" s="174">
        <v>650.32000000000005</v>
      </c>
      <c r="CQ3" s="55">
        <f>(CM3+CN3+CO3+CP3)/4</f>
        <v>732.11</v>
      </c>
      <c r="CR3" s="55">
        <f>CQ3-CJ3</f>
        <v>-87.197499999999877</v>
      </c>
      <c r="CS3" s="168">
        <f>CR3/CJ3*100</f>
        <v>-10.642829462686462</v>
      </c>
      <c r="CT3" s="124">
        <v>651.42999999999995</v>
      </c>
      <c r="CU3" s="124">
        <v>636.63</v>
      </c>
      <c r="CV3" s="124">
        <v>615.34</v>
      </c>
      <c r="CW3" s="124">
        <v>605.96</v>
      </c>
      <c r="CX3" s="182">
        <v>600</v>
      </c>
      <c r="CY3" s="11">
        <f>(CT3+CU3+CV3+CW3+CX3)/5</f>
        <v>621.87200000000007</v>
      </c>
      <c r="CZ3" s="55">
        <f>CY3-CQ3</f>
        <v>-110.23799999999994</v>
      </c>
      <c r="DA3" s="11">
        <f>CZ3/CQ3*100</f>
        <v>-15.057573315485371</v>
      </c>
    </row>
    <row r="4" spans="1:105" ht="17.25" thickBot="1" x14ac:dyDescent="0.3">
      <c r="A4" s="83" t="s">
        <v>174</v>
      </c>
      <c r="B4" s="80">
        <v>384</v>
      </c>
      <c r="C4" s="80">
        <v>341</v>
      </c>
      <c r="D4" s="80">
        <v>301</v>
      </c>
      <c r="E4" s="54">
        <v>301</v>
      </c>
      <c r="F4" s="80">
        <v>958</v>
      </c>
      <c r="G4" s="11">
        <f t="shared" ref="G4:G6" si="0">F4-B4</f>
        <v>574</v>
      </c>
      <c r="H4" s="11">
        <f t="shared" ref="H4:H6" si="1">G4/B4*100</f>
        <v>149.47916666666669</v>
      </c>
      <c r="I4" s="51">
        <f t="shared" ref="I4:I6" si="2">(B4+C4+D4+E4+F4)/5</f>
        <v>457</v>
      </c>
      <c r="J4" s="11"/>
      <c r="K4" s="11"/>
      <c r="L4" s="92">
        <v>336.9</v>
      </c>
      <c r="M4" s="92">
        <v>343.86</v>
      </c>
      <c r="N4" s="92">
        <v>312.26</v>
      </c>
      <c r="O4" s="92">
        <v>457.45</v>
      </c>
      <c r="P4" s="11">
        <f t="shared" ref="P4:P6" si="3">O4-L4</f>
        <v>120.55000000000001</v>
      </c>
      <c r="Q4" s="11">
        <f t="shared" ref="Q4:Q6" si="4">P4/L4*100</f>
        <v>35.782131196200659</v>
      </c>
      <c r="R4" s="52">
        <f t="shared" ref="R4:R6" si="5">(L4+M4+N4+O4)/4</f>
        <v>362.61750000000001</v>
      </c>
      <c r="S4" s="11">
        <f t="shared" ref="S4:S6" si="6">R4-I4</f>
        <v>-94.382499999999993</v>
      </c>
      <c r="T4" s="55">
        <f t="shared" ref="T4:T6" si="7">S4/I4*100</f>
        <v>-20.652625820568925</v>
      </c>
      <c r="U4" s="92">
        <v>657.72</v>
      </c>
      <c r="V4" s="92">
        <v>607.36</v>
      </c>
      <c r="W4" s="92">
        <v>607.36</v>
      </c>
      <c r="X4" s="92">
        <v>588.26</v>
      </c>
      <c r="Y4" s="11">
        <f t="shared" ref="Y4:Y6" si="8">X4-U4</f>
        <v>-69.460000000000036</v>
      </c>
      <c r="Z4" s="11">
        <f t="shared" ref="Z4:Z6" si="9">Y4/U4*100</f>
        <v>-10.560724928541026</v>
      </c>
      <c r="AA4" s="52">
        <f t="shared" ref="AA4:AA6" si="10">(U4+V4+W4+X4)/4</f>
        <v>615.17499999999995</v>
      </c>
      <c r="AB4" s="11">
        <f t="shared" ref="AB4:AB6" si="11">AA4-R4</f>
        <v>252.55749999999995</v>
      </c>
      <c r="AC4" s="55">
        <f t="shared" ref="AC4:AC6" si="12">AB4/R4*100</f>
        <v>69.648458775431394</v>
      </c>
      <c r="AD4" s="92">
        <v>667.63</v>
      </c>
      <c r="AE4" s="92">
        <v>625.97</v>
      </c>
      <c r="AF4" s="92">
        <v>558.79</v>
      </c>
      <c r="AG4" s="92">
        <v>467.55</v>
      </c>
      <c r="AH4" s="11">
        <f t="shared" ref="AH4:AH6" si="13">AG4-AD4</f>
        <v>-200.07999999999998</v>
      </c>
      <c r="AI4" s="11">
        <f t="shared" ref="AI4:AI6" si="14">AH4/AD4*100</f>
        <v>-29.968695235384867</v>
      </c>
      <c r="AJ4" s="52">
        <f t="shared" ref="AJ4:AJ6" si="15">SUM(AD4:AG4)/4</f>
        <v>579.98500000000001</v>
      </c>
      <c r="AK4" s="11">
        <f t="shared" ref="AK4:AK6" si="16">AJ4-AA4</f>
        <v>-35.189999999999941</v>
      </c>
      <c r="AL4" s="55">
        <f t="shared" ref="AL4:AL6" si="17">AK4/AA4*100</f>
        <v>-5.7203234851871327</v>
      </c>
      <c r="AM4" s="92">
        <v>693.31</v>
      </c>
      <c r="AN4" s="11">
        <v>770.42</v>
      </c>
      <c r="AO4" s="11">
        <v>654.98</v>
      </c>
      <c r="AP4" s="11">
        <v>545.04</v>
      </c>
      <c r="AQ4" s="55">
        <f>(AP4-AM4)/AM4*100</f>
        <v>-21.385815868803277</v>
      </c>
      <c r="AR4" s="55">
        <f t="shared" ref="AR4:AR6" si="18">(AM4+AN4+AO4+AP4)/4</f>
        <v>665.9375</v>
      </c>
      <c r="AS4" s="55">
        <f t="shared" ref="AS4:AS6" si="19">AR4-AJ4</f>
        <v>85.952499999999986</v>
      </c>
      <c r="AT4" s="55">
        <f t="shared" ref="AT4:AT6" si="20">AS4/AJ4*100</f>
        <v>14.819779821891943</v>
      </c>
      <c r="AU4" s="11">
        <v>616.70000000000005</v>
      </c>
      <c r="AV4" s="11">
        <v>590.72</v>
      </c>
      <c r="AW4" s="11">
        <v>488.46</v>
      </c>
      <c r="AX4" s="93">
        <v>387.46</v>
      </c>
      <c r="AY4" s="11">
        <f t="shared" ref="AY4:AY6" si="21">(AU4+AV4+AW4+AX4)/4</f>
        <v>520.83500000000004</v>
      </c>
      <c r="AZ4" s="55">
        <f t="shared" ref="AZ4:AZ6" si="22">AY4-AR4</f>
        <v>-145.10249999999996</v>
      </c>
      <c r="BA4" s="55">
        <f t="shared" ref="BA4:BA6" si="23">AZ4/AR4*100</f>
        <v>-21.789206945096193</v>
      </c>
      <c r="BB4" s="92">
        <v>365.53</v>
      </c>
      <c r="BC4" s="92">
        <v>419.63</v>
      </c>
      <c r="BD4" s="92">
        <v>502.37</v>
      </c>
      <c r="BE4" s="11">
        <v>541.79999999999995</v>
      </c>
      <c r="BF4" s="11">
        <v>466.85</v>
      </c>
      <c r="BG4" s="11">
        <f t="shared" ref="BG4:BG6" si="24">(BB4+BC4+BD4+BE4+BF4)/5</f>
        <v>459.23599999999999</v>
      </c>
      <c r="BH4" s="11">
        <f>BG4-AY4</f>
        <v>-61.599000000000046</v>
      </c>
      <c r="BI4" s="11">
        <f t="shared" ref="BI4:BI6" si="25">(BG4-AY4)/AY4*100</f>
        <v>-11.826970153695516</v>
      </c>
      <c r="BJ4" s="92">
        <v>413.62</v>
      </c>
      <c r="BK4" s="92">
        <v>437.43</v>
      </c>
      <c r="BL4" s="92">
        <v>450.06</v>
      </c>
      <c r="BM4" s="93">
        <v>461.82</v>
      </c>
      <c r="BN4" s="11">
        <f t="shared" ref="BN4:BN6" si="26">(BJ4+BK4+BL4+BM4)/4</f>
        <v>440.73249999999996</v>
      </c>
      <c r="BO4" s="11">
        <f t="shared" ref="BO4:BO6" si="27">BN4-BG4</f>
        <v>-18.503500000000031</v>
      </c>
      <c r="BP4" s="11">
        <f t="shared" ref="BP4:BP6" si="28">(BN4-BG4)/BG4*100</f>
        <v>-4.0291919623026136</v>
      </c>
      <c r="BQ4" s="92">
        <v>538.88</v>
      </c>
      <c r="BR4" s="92">
        <v>531.5</v>
      </c>
      <c r="BS4" s="92">
        <v>525.38</v>
      </c>
      <c r="BT4" s="92">
        <v>562.99</v>
      </c>
      <c r="BU4" s="11">
        <f t="shared" ref="BU4:BU6" si="29">SUM(BQ4:BT4)/4</f>
        <v>539.6875</v>
      </c>
      <c r="BV4" s="11">
        <f t="shared" ref="BV4:BV6" si="30">BU4-BN4</f>
        <v>98.955000000000041</v>
      </c>
      <c r="BW4" s="11">
        <f t="shared" ref="BW4:BW6" si="31">BV4/BN4*100</f>
        <v>22.452394593092194</v>
      </c>
      <c r="BX4" s="92">
        <v>635.59</v>
      </c>
      <c r="BY4" s="124">
        <v>635.86</v>
      </c>
      <c r="BZ4" s="124">
        <v>688.19</v>
      </c>
      <c r="CA4" s="124">
        <v>702.73</v>
      </c>
      <c r="CB4" s="124">
        <v>749.46</v>
      </c>
      <c r="CC4" s="11">
        <f t="shared" ref="CC4:CC6" si="32">SUM(BX4:CB4)/5</f>
        <v>682.36599999999999</v>
      </c>
      <c r="CD4" s="11">
        <f t="shared" ref="CD4:CD6" si="33">CC4-BU4</f>
        <v>142.67849999999999</v>
      </c>
      <c r="CE4" s="11">
        <f t="shared" ref="CE4:CE6" si="34">CD4/BU4*100</f>
        <v>26.437243775332949</v>
      </c>
      <c r="CF4" s="143">
        <v>792.37</v>
      </c>
      <c r="CG4" s="144">
        <v>788.44</v>
      </c>
      <c r="CH4" s="124">
        <v>765.47</v>
      </c>
      <c r="CI4" s="124">
        <v>749.49</v>
      </c>
      <c r="CJ4" s="55">
        <f t="shared" ref="CJ4:CJ6" si="35">SUM(CF4:CI4)/4</f>
        <v>773.94249999999988</v>
      </c>
      <c r="CK4" s="55">
        <f t="shared" ref="CK4:CK6" si="36">(CJ4-CC4)</f>
        <v>91.576499999999896</v>
      </c>
      <c r="CL4" s="55">
        <f t="shared" ref="CL4:CL6" si="37">CK4/CC4*100</f>
        <v>13.420437126117054</v>
      </c>
      <c r="CM4" s="143">
        <v>737.97</v>
      </c>
      <c r="CN4" s="144">
        <v>668.16</v>
      </c>
      <c r="CO4" s="144">
        <v>627.66</v>
      </c>
      <c r="CP4" s="174">
        <v>600.03</v>
      </c>
      <c r="CQ4" s="55">
        <f t="shared" ref="CQ4:CQ6" si="38">(CM4+CN4+CO4+CP4)/4</f>
        <v>658.45499999999993</v>
      </c>
      <c r="CR4" s="55">
        <f t="shared" ref="CR4:CR6" si="39">CQ4-CJ4</f>
        <v>-115.48749999999995</v>
      </c>
      <c r="CS4" s="168">
        <f t="shared" ref="CS4:CS6" si="40">CR4/CJ4*100</f>
        <v>-14.921974177668234</v>
      </c>
      <c r="CT4" s="124">
        <v>605.09</v>
      </c>
      <c r="CU4" s="124">
        <v>591.28</v>
      </c>
      <c r="CV4" s="124">
        <v>587.02</v>
      </c>
      <c r="CW4" s="124">
        <v>562.79999999999995</v>
      </c>
      <c r="CX4" s="182">
        <v>578.39</v>
      </c>
      <c r="CY4" s="11">
        <f t="shared" ref="CY4:CY7" si="41">(CT4+CU4+CV4+CW4+CX4)/5</f>
        <v>584.91599999999994</v>
      </c>
      <c r="CZ4" s="55">
        <f t="shared" ref="CZ4:CZ6" si="42">CY4-CQ4</f>
        <v>-73.538999999999987</v>
      </c>
      <c r="DA4" s="11">
        <f t="shared" ref="DA4:DA6" si="43">CZ4/CQ4*100</f>
        <v>-11.168416976103151</v>
      </c>
    </row>
    <row r="5" spans="1:105" ht="30.75" thickBot="1" x14ac:dyDescent="0.3">
      <c r="A5" s="83" t="s">
        <v>176</v>
      </c>
      <c r="B5" s="80">
        <v>918</v>
      </c>
      <c r="C5" s="80">
        <v>878</v>
      </c>
      <c r="D5" s="80">
        <v>844</v>
      </c>
      <c r="E5" s="54">
        <v>795</v>
      </c>
      <c r="F5" s="54">
        <v>905</v>
      </c>
      <c r="G5" s="11">
        <f t="shared" si="0"/>
        <v>-13</v>
      </c>
      <c r="H5" s="11">
        <f t="shared" si="1"/>
        <v>-1.4161220043572984</v>
      </c>
      <c r="I5" s="51">
        <f t="shared" si="2"/>
        <v>868</v>
      </c>
      <c r="J5" s="11"/>
      <c r="K5" s="11"/>
      <c r="L5" s="92">
        <v>336.7</v>
      </c>
      <c r="M5" s="92">
        <v>326.52</v>
      </c>
      <c r="N5" s="92">
        <v>371.69</v>
      </c>
      <c r="O5" s="92">
        <v>503.63</v>
      </c>
      <c r="P5" s="11">
        <f t="shared" si="3"/>
        <v>166.93</v>
      </c>
      <c r="Q5" s="11">
        <f t="shared" si="4"/>
        <v>49.578259578259583</v>
      </c>
      <c r="R5" s="52">
        <f t="shared" si="5"/>
        <v>384.63499999999999</v>
      </c>
      <c r="S5" s="11">
        <f t="shared" si="6"/>
        <v>-483.36500000000001</v>
      </c>
      <c r="T5" s="55">
        <f t="shared" si="7"/>
        <v>-55.687211981566819</v>
      </c>
      <c r="U5" s="92">
        <v>612.79999999999995</v>
      </c>
      <c r="V5" s="92">
        <v>543.45000000000005</v>
      </c>
      <c r="W5" s="92">
        <v>543.45000000000005</v>
      </c>
      <c r="X5" s="92">
        <v>518.49</v>
      </c>
      <c r="Y5" s="11">
        <f t="shared" si="8"/>
        <v>-94.309999999999945</v>
      </c>
      <c r="Z5" s="11">
        <f t="shared" si="9"/>
        <v>-15.390013054830279</v>
      </c>
      <c r="AA5" s="52">
        <f t="shared" si="10"/>
        <v>554.54750000000001</v>
      </c>
      <c r="AB5" s="11">
        <f t="shared" si="11"/>
        <v>169.91250000000002</v>
      </c>
      <c r="AC5" s="55">
        <f t="shared" si="12"/>
        <v>44.174997075149172</v>
      </c>
      <c r="AD5" s="92">
        <v>594.9</v>
      </c>
      <c r="AE5" s="92">
        <v>552.79999999999995</v>
      </c>
      <c r="AF5" s="92">
        <v>503.41</v>
      </c>
      <c r="AG5" s="92">
        <v>456.28</v>
      </c>
      <c r="AH5" s="11">
        <f t="shared" si="13"/>
        <v>-138.62</v>
      </c>
      <c r="AI5" s="11">
        <f t="shared" si="14"/>
        <v>-23.301395192469325</v>
      </c>
      <c r="AJ5" s="52">
        <f t="shared" si="15"/>
        <v>526.84749999999997</v>
      </c>
      <c r="AK5" s="11">
        <f t="shared" si="16"/>
        <v>-27.700000000000045</v>
      </c>
      <c r="AL5" s="55">
        <f t="shared" si="17"/>
        <v>-4.9950635427984151</v>
      </c>
      <c r="AM5" s="92">
        <v>593.26</v>
      </c>
      <c r="AN5" s="11">
        <v>675.58</v>
      </c>
      <c r="AO5" s="11">
        <v>576.64</v>
      </c>
      <c r="AP5" s="11">
        <v>479.17</v>
      </c>
      <c r="AQ5" s="55">
        <f>(AP5-AM5)/AM5*100</f>
        <v>-19.231028554090951</v>
      </c>
      <c r="AR5" s="55">
        <f t="shared" si="18"/>
        <v>581.16250000000002</v>
      </c>
      <c r="AS5" s="55">
        <f t="shared" si="19"/>
        <v>54.315000000000055</v>
      </c>
      <c r="AT5" s="55">
        <f t="shared" si="20"/>
        <v>10.309434893398954</v>
      </c>
      <c r="AU5" s="11">
        <v>492.91</v>
      </c>
      <c r="AV5" s="11">
        <v>512.28</v>
      </c>
      <c r="AW5" s="11">
        <v>388.74</v>
      </c>
      <c r="AX5" s="93">
        <v>313.31</v>
      </c>
      <c r="AY5" s="11">
        <f t="shared" si="21"/>
        <v>426.81</v>
      </c>
      <c r="AZ5" s="55">
        <f t="shared" si="22"/>
        <v>-154.35250000000002</v>
      </c>
      <c r="BA5" s="55">
        <f t="shared" si="23"/>
        <v>-26.559266986428064</v>
      </c>
      <c r="BB5" s="92">
        <v>270.33999999999997</v>
      </c>
      <c r="BC5" s="92">
        <v>289.08999999999997</v>
      </c>
      <c r="BD5" s="92">
        <v>422.18</v>
      </c>
      <c r="BE5" s="11">
        <v>429.77</v>
      </c>
      <c r="BF5" s="11">
        <v>368</v>
      </c>
      <c r="BG5" s="11">
        <f t="shared" si="24"/>
        <v>355.87599999999998</v>
      </c>
      <c r="BH5" s="11">
        <f>BG5-AY5</f>
        <v>-70.934000000000026</v>
      </c>
      <c r="BI5" s="11">
        <f t="shared" si="25"/>
        <v>-16.619573112157639</v>
      </c>
      <c r="BJ5" s="92">
        <v>318.27</v>
      </c>
      <c r="BK5" s="92">
        <v>339.46</v>
      </c>
      <c r="BL5" s="92">
        <v>392.74</v>
      </c>
      <c r="BM5" s="93">
        <v>425.79</v>
      </c>
      <c r="BN5" s="11">
        <f t="shared" si="26"/>
        <v>369.065</v>
      </c>
      <c r="BO5" s="11">
        <f t="shared" si="27"/>
        <v>13.189000000000021</v>
      </c>
      <c r="BP5" s="11">
        <f t="shared" si="28"/>
        <v>3.7060661578752216</v>
      </c>
      <c r="BQ5" s="92">
        <v>503.44</v>
      </c>
      <c r="BR5" s="92">
        <v>478.49</v>
      </c>
      <c r="BS5" s="92">
        <v>479.24</v>
      </c>
      <c r="BT5" s="92">
        <v>517.03</v>
      </c>
      <c r="BU5" s="11">
        <f t="shared" si="29"/>
        <v>494.55</v>
      </c>
      <c r="BV5" s="11">
        <f t="shared" si="30"/>
        <v>125.48500000000001</v>
      </c>
      <c r="BW5" s="11">
        <f t="shared" si="31"/>
        <v>34.000785769444406</v>
      </c>
      <c r="BX5" s="92">
        <v>571.97</v>
      </c>
      <c r="BY5" s="124">
        <v>563.99</v>
      </c>
      <c r="BZ5" s="124">
        <v>594.01</v>
      </c>
      <c r="CA5" s="124">
        <v>601.54</v>
      </c>
      <c r="CB5" s="124">
        <v>620.63</v>
      </c>
      <c r="CC5" s="11">
        <f t="shared" si="32"/>
        <v>590.42800000000011</v>
      </c>
      <c r="CD5" s="11">
        <f t="shared" si="33"/>
        <v>95.8780000000001</v>
      </c>
      <c r="CE5" s="11">
        <f t="shared" si="34"/>
        <v>19.386917399656273</v>
      </c>
      <c r="CF5" s="143">
        <v>677.31</v>
      </c>
      <c r="CG5" s="144">
        <v>660.43</v>
      </c>
      <c r="CH5" s="124">
        <v>633.59</v>
      </c>
      <c r="CI5" s="124">
        <v>627.91999999999996</v>
      </c>
      <c r="CJ5" s="55">
        <f t="shared" si="35"/>
        <v>649.8125</v>
      </c>
      <c r="CK5" s="55">
        <f t="shared" si="36"/>
        <v>59.384499999999889</v>
      </c>
      <c r="CL5" s="55">
        <f t="shared" si="37"/>
        <v>10.05787327159279</v>
      </c>
      <c r="CM5" s="143">
        <v>601.92999999999995</v>
      </c>
      <c r="CN5" s="144">
        <v>534.34</v>
      </c>
      <c r="CO5" s="144">
        <v>532.71</v>
      </c>
      <c r="CP5" s="174">
        <v>522.1</v>
      </c>
      <c r="CQ5" s="55">
        <f t="shared" si="38"/>
        <v>547.77</v>
      </c>
      <c r="CR5" s="55">
        <f t="shared" si="39"/>
        <v>-102.04250000000002</v>
      </c>
      <c r="CS5" s="168">
        <f t="shared" si="40"/>
        <v>-15.703375973838609</v>
      </c>
      <c r="CT5" s="124">
        <v>529.74</v>
      </c>
      <c r="CU5" s="124">
        <v>495.36</v>
      </c>
      <c r="CV5" s="124">
        <v>483.69</v>
      </c>
      <c r="CW5" s="124">
        <v>476.73</v>
      </c>
      <c r="CX5" s="182">
        <v>489.76</v>
      </c>
      <c r="CY5" s="11">
        <f t="shared" si="41"/>
        <v>495.05599999999993</v>
      </c>
      <c r="CZ5" s="55">
        <f t="shared" si="42"/>
        <v>-52.714000000000055</v>
      </c>
      <c r="DA5" s="11">
        <f t="shared" si="43"/>
        <v>-9.6233820764189453</v>
      </c>
    </row>
    <row r="6" spans="1:105" ht="30.75" thickBot="1" x14ac:dyDescent="0.3">
      <c r="A6" s="83" t="s">
        <v>178</v>
      </c>
      <c r="B6" s="80">
        <v>1956</v>
      </c>
      <c r="C6" s="80">
        <v>1904</v>
      </c>
      <c r="D6" s="80">
        <v>1787</v>
      </c>
      <c r="E6" s="54">
        <v>1731</v>
      </c>
      <c r="F6" s="54">
        <v>1759</v>
      </c>
      <c r="G6" s="11">
        <f t="shared" si="0"/>
        <v>-197</v>
      </c>
      <c r="H6" s="11">
        <f t="shared" si="1"/>
        <v>-10.071574642126789</v>
      </c>
      <c r="I6" s="51">
        <f t="shared" si="2"/>
        <v>1827.4</v>
      </c>
      <c r="J6" s="11"/>
      <c r="K6" s="11"/>
      <c r="L6" s="92">
        <v>517.64</v>
      </c>
      <c r="M6" s="92">
        <v>551.44000000000005</v>
      </c>
      <c r="N6" s="92">
        <v>477.38</v>
      </c>
      <c r="O6" s="92">
        <v>462.48</v>
      </c>
      <c r="P6" s="11">
        <f t="shared" si="3"/>
        <v>-55.159999999999968</v>
      </c>
      <c r="Q6" s="11">
        <f t="shared" si="4"/>
        <v>-10.656054400741823</v>
      </c>
      <c r="R6" s="52">
        <f t="shared" si="5"/>
        <v>502.23500000000001</v>
      </c>
      <c r="S6" s="11">
        <f t="shared" si="6"/>
        <v>-1325.165</v>
      </c>
      <c r="T6" s="55">
        <f t="shared" si="7"/>
        <v>-72.516416766991341</v>
      </c>
      <c r="U6" s="92">
        <v>474.01</v>
      </c>
      <c r="V6" s="92">
        <v>307.25</v>
      </c>
      <c r="W6" s="92">
        <v>307.25</v>
      </c>
      <c r="X6" s="92">
        <v>266.69</v>
      </c>
      <c r="Y6" s="11">
        <f t="shared" si="8"/>
        <v>-207.32</v>
      </c>
      <c r="Z6" s="11">
        <f t="shared" si="9"/>
        <v>-43.73747389295584</v>
      </c>
      <c r="AA6" s="52">
        <f t="shared" si="10"/>
        <v>338.8</v>
      </c>
      <c r="AB6" s="11">
        <f t="shared" si="11"/>
        <v>-163.435</v>
      </c>
      <c r="AC6" s="55">
        <f t="shared" si="12"/>
        <v>-32.541539319242986</v>
      </c>
      <c r="AD6" s="92">
        <v>332.08</v>
      </c>
      <c r="AE6" s="92">
        <v>296.8</v>
      </c>
      <c r="AF6" s="92">
        <v>275.74</v>
      </c>
      <c r="AG6" s="92">
        <v>301.14</v>
      </c>
      <c r="AH6" s="11">
        <f t="shared" si="13"/>
        <v>-30.939999999999998</v>
      </c>
      <c r="AI6" s="11">
        <f t="shared" si="14"/>
        <v>-9.317032040472176</v>
      </c>
      <c r="AJ6" s="52">
        <f t="shared" si="15"/>
        <v>301.44</v>
      </c>
      <c r="AK6" s="11">
        <f t="shared" si="16"/>
        <v>-37.360000000000014</v>
      </c>
      <c r="AL6" s="55">
        <f t="shared" si="17"/>
        <v>-11.027154663518303</v>
      </c>
      <c r="AM6" s="92">
        <v>332.11</v>
      </c>
      <c r="AN6" s="11">
        <v>330.51</v>
      </c>
      <c r="AO6" s="11">
        <v>279.01</v>
      </c>
      <c r="AP6" s="11">
        <v>247.89</v>
      </c>
      <c r="AQ6" s="55">
        <f>(AP6-AM6)/AM6*100</f>
        <v>-25.359067778748013</v>
      </c>
      <c r="AR6" s="55">
        <f t="shared" si="18"/>
        <v>297.38</v>
      </c>
      <c r="AS6" s="55">
        <f t="shared" si="19"/>
        <v>-4.0600000000000023</v>
      </c>
      <c r="AT6" s="55">
        <f t="shared" si="20"/>
        <v>-1.3468683651804678</v>
      </c>
      <c r="AU6" s="11">
        <v>210.48</v>
      </c>
      <c r="AV6" s="11">
        <v>180.59</v>
      </c>
      <c r="AW6" s="11">
        <v>161.43</v>
      </c>
      <c r="AX6" s="93">
        <v>170.26</v>
      </c>
      <c r="AY6" s="11">
        <f t="shared" si="21"/>
        <v>180.69</v>
      </c>
      <c r="AZ6" s="55">
        <f t="shared" si="22"/>
        <v>-116.69</v>
      </c>
      <c r="BA6" s="55">
        <f t="shared" si="23"/>
        <v>-39.239357051583838</v>
      </c>
      <c r="BB6" s="92">
        <v>201.95</v>
      </c>
      <c r="BC6" s="92">
        <v>321.27999999999997</v>
      </c>
      <c r="BD6" s="92">
        <v>328.16</v>
      </c>
      <c r="BE6" s="11">
        <v>259.57</v>
      </c>
      <c r="BF6" s="11">
        <v>228.98</v>
      </c>
      <c r="BG6" s="11">
        <f t="shared" si="24"/>
        <v>267.988</v>
      </c>
      <c r="BH6" s="11">
        <f>BG6-AY6</f>
        <v>87.298000000000002</v>
      </c>
      <c r="BI6" s="11">
        <f t="shared" si="25"/>
        <v>48.313686424262556</v>
      </c>
      <c r="BJ6" s="92">
        <v>211.53</v>
      </c>
      <c r="BK6" s="92">
        <v>322.98</v>
      </c>
      <c r="BL6" s="92">
        <v>481.49</v>
      </c>
      <c r="BM6" s="93">
        <v>499.48</v>
      </c>
      <c r="BN6" s="11">
        <f t="shared" si="26"/>
        <v>378.87</v>
      </c>
      <c r="BO6" s="11">
        <f t="shared" si="27"/>
        <v>110.88200000000001</v>
      </c>
      <c r="BP6" s="11">
        <f t="shared" si="28"/>
        <v>41.375733241786946</v>
      </c>
      <c r="BQ6" s="92">
        <v>417.57</v>
      </c>
      <c r="BR6" s="92">
        <v>326.76</v>
      </c>
      <c r="BS6" s="92">
        <v>421.04</v>
      </c>
      <c r="BT6" s="92">
        <v>471.72</v>
      </c>
      <c r="BU6" s="11">
        <f t="shared" si="29"/>
        <v>409.27249999999998</v>
      </c>
      <c r="BV6" s="11">
        <f t="shared" si="30"/>
        <v>30.402499999999975</v>
      </c>
      <c r="BW6" s="11">
        <f t="shared" si="31"/>
        <v>8.0245202840024223</v>
      </c>
      <c r="BX6" s="92">
        <v>487.35</v>
      </c>
      <c r="BY6" s="124">
        <v>445.69</v>
      </c>
      <c r="BZ6" s="124">
        <v>471.61</v>
      </c>
      <c r="CA6" s="124">
        <v>465.23</v>
      </c>
      <c r="CB6" s="124">
        <v>516.05999999999995</v>
      </c>
      <c r="CC6" s="11">
        <f t="shared" si="32"/>
        <v>477.18799999999999</v>
      </c>
      <c r="CD6" s="11">
        <f t="shared" si="33"/>
        <v>67.915500000000009</v>
      </c>
      <c r="CE6" s="11">
        <f t="shared" si="34"/>
        <v>16.594200685362445</v>
      </c>
      <c r="CF6" s="143">
        <v>557.70000000000005</v>
      </c>
      <c r="CG6" s="144">
        <v>593.97</v>
      </c>
      <c r="CH6" s="124">
        <v>602.54999999999995</v>
      </c>
      <c r="CI6" s="124">
        <v>589.08000000000004</v>
      </c>
      <c r="CJ6" s="55">
        <f t="shared" si="35"/>
        <v>585.82500000000005</v>
      </c>
      <c r="CK6" s="55">
        <f t="shared" si="36"/>
        <v>108.63700000000006</v>
      </c>
      <c r="CL6" s="55">
        <f t="shared" si="37"/>
        <v>22.766079616419539</v>
      </c>
      <c r="CM6" s="175">
        <v>589.47</v>
      </c>
      <c r="CN6" s="176">
        <v>571.26</v>
      </c>
      <c r="CO6" s="176">
        <v>522.96</v>
      </c>
      <c r="CP6" s="177">
        <v>440.8</v>
      </c>
      <c r="CQ6" s="178">
        <f t="shared" si="38"/>
        <v>531.12250000000006</v>
      </c>
      <c r="CR6" s="178">
        <f t="shared" si="39"/>
        <v>-54.702499999999986</v>
      </c>
      <c r="CS6" s="180">
        <f t="shared" si="40"/>
        <v>-9.3376861690777933</v>
      </c>
      <c r="CT6" s="124">
        <v>418.81</v>
      </c>
      <c r="CU6" s="124">
        <v>387.79</v>
      </c>
      <c r="CV6" s="124">
        <v>422.2</v>
      </c>
      <c r="CW6" s="124">
        <v>620.91</v>
      </c>
      <c r="CX6" s="182">
        <v>916.61</v>
      </c>
      <c r="CY6" s="11">
        <f t="shared" si="41"/>
        <v>553.26400000000001</v>
      </c>
      <c r="CZ6" s="55">
        <f t="shared" si="42"/>
        <v>22.141499999999951</v>
      </c>
      <c r="DA6" s="11">
        <f t="shared" si="43"/>
        <v>4.1688122796529896</v>
      </c>
    </row>
    <row r="7" spans="1:10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50">
        <f>SUM(T3:T6)/4</f>
        <v>-48.45142969196516</v>
      </c>
      <c r="U7" s="11"/>
      <c r="V7" s="11"/>
      <c r="W7" s="11"/>
      <c r="X7" s="11"/>
      <c r="Y7" s="11"/>
      <c r="Z7" s="11"/>
      <c r="AA7" s="11"/>
      <c r="AB7" s="11"/>
      <c r="AC7" s="50">
        <f>SUM(AC3:AC6)/4</f>
        <v>42.47332987662692</v>
      </c>
      <c r="AD7" s="11"/>
      <c r="AE7" s="11"/>
      <c r="AF7" s="11"/>
      <c r="AG7" s="11"/>
      <c r="AH7" s="11"/>
      <c r="AI7" s="11"/>
      <c r="AJ7" s="11"/>
      <c r="AK7" s="11"/>
      <c r="AL7" s="50">
        <f>SUM(AL3:AL6)/4</f>
        <v>-2.9966646664827734</v>
      </c>
      <c r="AM7" s="11"/>
      <c r="AN7" s="11"/>
      <c r="AO7" s="11"/>
      <c r="AP7" s="11"/>
      <c r="AQ7" s="11"/>
      <c r="AR7" s="11"/>
      <c r="AS7" s="11"/>
      <c r="AT7" s="55"/>
      <c r="AU7" s="11"/>
      <c r="AV7" s="11"/>
      <c r="AW7" s="11"/>
      <c r="AX7" s="11"/>
      <c r="AY7" s="11"/>
      <c r="AZ7" s="11"/>
      <c r="BA7" s="125">
        <f>AVERAGE(BA3:BA6)</f>
        <v>-24.291023216178885</v>
      </c>
      <c r="BB7" s="11"/>
      <c r="BC7" s="11"/>
      <c r="BD7" s="11"/>
      <c r="BE7" s="11"/>
      <c r="BF7" s="11"/>
      <c r="BG7" s="11"/>
      <c r="BH7" s="11"/>
      <c r="BI7" s="121">
        <v>5.7</v>
      </c>
      <c r="BJ7" s="11"/>
      <c r="BK7" s="11"/>
      <c r="BL7" s="11"/>
      <c r="BM7" s="11"/>
      <c r="BN7" s="11"/>
      <c r="BO7" s="11"/>
      <c r="BP7" s="121">
        <v>7.49</v>
      </c>
      <c r="BQ7" s="11"/>
      <c r="BR7" s="11"/>
      <c r="BS7" s="11"/>
      <c r="BT7" s="11"/>
      <c r="BU7" s="11"/>
      <c r="BV7" s="11"/>
      <c r="BW7" s="121">
        <v>20.46</v>
      </c>
      <c r="BX7" s="11"/>
      <c r="BY7" s="11"/>
      <c r="BZ7" s="11"/>
      <c r="CA7" s="11"/>
      <c r="CB7" s="11"/>
      <c r="CC7" s="11"/>
      <c r="CD7" s="11"/>
      <c r="CE7" s="121">
        <v>19.54</v>
      </c>
      <c r="CF7" s="11"/>
      <c r="CG7" s="11"/>
      <c r="CH7" s="11"/>
      <c r="CI7" s="11"/>
      <c r="CJ7" s="11"/>
      <c r="CK7" s="11"/>
      <c r="CL7" s="121">
        <v>15.13</v>
      </c>
      <c r="CM7" s="121"/>
      <c r="CN7" s="121"/>
      <c r="CO7" s="121"/>
      <c r="CP7" s="121"/>
      <c r="CQ7" s="121"/>
      <c r="CR7" s="121"/>
      <c r="CS7" s="181">
        <v>-12.65</v>
      </c>
      <c r="CT7" s="11"/>
      <c r="CU7" s="11"/>
      <c r="CV7" s="11"/>
      <c r="CW7" s="11"/>
      <c r="CX7" s="11"/>
      <c r="CY7" s="11">
        <f t="shared" si="41"/>
        <v>0</v>
      </c>
      <c r="CZ7" s="11"/>
      <c r="DA7" s="11">
        <v>-7.92</v>
      </c>
    </row>
  </sheetData>
  <hyperlinks>
    <hyperlink ref="A6" r:id="rId1" display="http://worldcontainerindex.com/index.php?mode=dashboard&amp;route=7"/>
    <hyperlink ref="A5" r:id="rId2" display="http://worldcontainerindex.com/index.php?mode=dashboard&amp;route=5"/>
    <hyperlink ref="A4" r:id="rId3" display="http://worldcontainerindex.com/index.php?mode=dashboard&amp;route=3"/>
    <hyperlink ref="A3" r:id="rId4" display="http://worldcontainerindex.com/index.php?mode=dashboard&amp;route=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19"/>
  <sheetViews>
    <sheetView topLeftCell="A2" workbookViewId="0">
      <selection activeCell="O14" sqref="O14"/>
    </sheetView>
  </sheetViews>
  <sheetFormatPr defaultRowHeight="15" x14ac:dyDescent="0.25"/>
  <cols>
    <col min="2" max="2" width="27.5703125" customWidth="1"/>
    <col min="8" max="8" width="9.28515625" customWidth="1"/>
    <col min="12" max="12" width="12.85546875" customWidth="1"/>
    <col min="17" max="20" width="8.85546875" customWidth="1"/>
  </cols>
  <sheetData>
    <row r="1" spans="2:29" x14ac:dyDescent="0.25">
      <c r="B1" s="75"/>
      <c r="C1" s="94"/>
      <c r="D1" s="94" t="s">
        <v>188</v>
      </c>
      <c r="E1" s="94"/>
      <c r="F1" s="94"/>
      <c r="G1" s="94"/>
      <c r="H1" s="94"/>
      <c r="I1" s="94"/>
      <c r="J1" s="94"/>
      <c r="K1" s="94"/>
      <c r="L1" s="95"/>
      <c r="M1" s="95" t="s">
        <v>189</v>
      </c>
      <c r="N1" s="95"/>
      <c r="O1" s="95"/>
      <c r="P1" s="95"/>
      <c r="Q1" s="95"/>
      <c r="R1" s="95"/>
      <c r="S1" s="95"/>
      <c r="T1" s="95"/>
      <c r="U1" s="96"/>
      <c r="V1" s="96" t="s">
        <v>190</v>
      </c>
      <c r="W1" s="96"/>
      <c r="X1" s="97"/>
      <c r="Y1" s="97"/>
      <c r="Z1" s="97"/>
      <c r="AA1" s="97"/>
      <c r="AB1" s="97"/>
      <c r="AC1" s="97"/>
    </row>
    <row r="2" spans="2:29" x14ac:dyDescent="0.25">
      <c r="B2" s="75" t="s">
        <v>191</v>
      </c>
      <c r="C2" s="98">
        <v>42461</v>
      </c>
      <c r="D2" s="98">
        <v>42491</v>
      </c>
      <c r="E2" s="98">
        <v>42522</v>
      </c>
      <c r="F2" s="98">
        <v>42552</v>
      </c>
      <c r="G2" s="98">
        <v>42583</v>
      </c>
      <c r="H2" s="98">
        <v>42614</v>
      </c>
      <c r="I2" s="98">
        <v>42644</v>
      </c>
      <c r="J2" s="98">
        <v>42675</v>
      </c>
      <c r="K2" s="98">
        <v>42705</v>
      </c>
      <c r="L2" s="99">
        <v>42461</v>
      </c>
      <c r="M2" s="99">
        <v>42491</v>
      </c>
      <c r="N2" s="99">
        <v>42522</v>
      </c>
      <c r="O2" s="99">
        <v>42552</v>
      </c>
      <c r="P2" s="99">
        <v>42583</v>
      </c>
      <c r="Q2" s="99">
        <v>42614</v>
      </c>
      <c r="R2" s="99">
        <v>42644</v>
      </c>
      <c r="S2" s="99" t="s">
        <v>238</v>
      </c>
      <c r="T2" s="99" t="s">
        <v>240</v>
      </c>
      <c r="U2" s="100">
        <v>42461</v>
      </c>
      <c r="V2" s="100">
        <v>42491</v>
      </c>
      <c r="W2" s="100">
        <v>42522</v>
      </c>
      <c r="X2" s="101">
        <v>42552</v>
      </c>
      <c r="Y2" s="101">
        <v>42583</v>
      </c>
      <c r="Z2" s="101">
        <v>42614</v>
      </c>
      <c r="AA2" s="101">
        <v>42644</v>
      </c>
      <c r="AB2" s="97" t="s">
        <v>239</v>
      </c>
      <c r="AC2" s="97" t="s">
        <v>240</v>
      </c>
    </row>
    <row r="3" spans="2:29" ht="30" x14ac:dyDescent="0.25">
      <c r="B3" s="102" t="s">
        <v>192</v>
      </c>
      <c r="C3" s="103">
        <v>16.600000000000001</v>
      </c>
      <c r="D3" s="103">
        <v>16.34</v>
      </c>
      <c r="E3" s="103">
        <v>-3.29</v>
      </c>
      <c r="F3" s="103">
        <v>27.85</v>
      </c>
      <c r="G3" s="103">
        <v>-9.6999999999999993</v>
      </c>
      <c r="H3" s="103">
        <v>17.14</v>
      </c>
      <c r="I3" s="103">
        <v>11.46</v>
      </c>
      <c r="J3" s="108">
        <f>SCI!BW2</f>
        <v>1.4091666666666924</v>
      </c>
      <c r="K3" s="103">
        <f>SCI!CE2</f>
        <v>18.107499999999959</v>
      </c>
      <c r="L3" s="103">
        <v>9.9600000000000009</v>
      </c>
      <c r="M3" s="103">
        <v>31.7</v>
      </c>
      <c r="N3" s="103">
        <v>2.4</v>
      </c>
      <c r="O3" s="103">
        <v>18.55</v>
      </c>
      <c r="P3" s="103">
        <v>-3.93</v>
      </c>
      <c r="Q3" s="108">
        <v>14.379</v>
      </c>
      <c r="R3" s="103">
        <v>-8.52</v>
      </c>
      <c r="S3" s="103">
        <f>'World container index'!BV2</f>
        <v>12.613945041369012</v>
      </c>
      <c r="T3" s="103">
        <f>'World container index'!CC2</f>
        <v>-5.1375000000000455</v>
      </c>
      <c r="U3" s="103">
        <v>-48.45</v>
      </c>
      <c r="V3" s="103">
        <v>42.47</v>
      </c>
      <c r="W3" s="103">
        <v>2.99</v>
      </c>
      <c r="X3" s="11">
        <v>15.01</v>
      </c>
      <c r="Y3" s="11">
        <v>-24.29</v>
      </c>
      <c r="Z3" s="55">
        <v>5.7</v>
      </c>
      <c r="AA3" s="11">
        <v>7.49</v>
      </c>
      <c r="AB3" s="11">
        <f>Baltic!BW7</f>
        <v>20.46</v>
      </c>
      <c r="AC3" s="11">
        <f>Baltic!CE7</f>
        <v>19.54</v>
      </c>
    </row>
    <row r="4" spans="2:29" x14ac:dyDescent="0.25"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6"/>
      <c r="Y4" s="106"/>
    </row>
    <row r="5" spans="2:29" x14ac:dyDescent="0.25">
      <c r="B5" s="104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6"/>
      <c r="Y5" s="106"/>
    </row>
    <row r="7" spans="2:29" x14ac:dyDescent="0.25">
      <c r="B7" s="11"/>
      <c r="C7" s="189" t="s">
        <v>193</v>
      </c>
      <c r="D7" s="189"/>
      <c r="E7" s="189"/>
      <c r="F7" s="189"/>
      <c r="G7" s="11"/>
      <c r="H7" s="11"/>
      <c r="I7" s="11"/>
      <c r="J7" s="11"/>
      <c r="K7" s="11"/>
      <c r="L7" s="49"/>
    </row>
    <row r="8" spans="2:29" ht="15" customHeight="1" x14ac:dyDescent="0.25">
      <c r="B8" s="107" t="s">
        <v>191</v>
      </c>
      <c r="C8" s="107" t="s">
        <v>194</v>
      </c>
      <c r="D8" s="107" t="s">
        <v>195</v>
      </c>
      <c r="E8" s="107" t="s">
        <v>196</v>
      </c>
      <c r="F8" s="107" t="s">
        <v>197</v>
      </c>
      <c r="G8" s="107" t="s">
        <v>198</v>
      </c>
      <c r="H8" s="107" t="s">
        <v>199</v>
      </c>
      <c r="I8" s="107" t="s">
        <v>211</v>
      </c>
      <c r="J8" s="107" t="s">
        <v>239</v>
      </c>
      <c r="K8" s="107" t="s">
        <v>240</v>
      </c>
      <c r="L8" s="107" t="s">
        <v>241</v>
      </c>
    </row>
    <row r="9" spans="2:29" ht="45" x14ac:dyDescent="0.25">
      <c r="B9" s="18" t="s">
        <v>200</v>
      </c>
      <c r="C9" s="108">
        <f t="shared" ref="C9:H9" si="0">(C3+L3+U3)/3</f>
        <v>-7.2966666666666669</v>
      </c>
      <c r="D9" s="103">
        <f t="shared" si="0"/>
        <v>30.169999999999998</v>
      </c>
      <c r="E9" s="103">
        <f t="shared" si="0"/>
        <v>0.70000000000000007</v>
      </c>
      <c r="F9" s="108">
        <f t="shared" si="0"/>
        <v>20.470000000000002</v>
      </c>
      <c r="G9" s="11">
        <f t="shared" si="0"/>
        <v>-12.64</v>
      </c>
      <c r="H9" s="55">
        <f t="shared" si="0"/>
        <v>12.406333333333334</v>
      </c>
      <c r="I9" s="55">
        <f>(I3+R3+AA3)</f>
        <v>10.430000000000001</v>
      </c>
      <c r="J9" s="55">
        <f>(J3+S3+AB3)/3</f>
        <v>11.494370569345236</v>
      </c>
      <c r="K9" s="55">
        <f>(K3+T3+AC3)/3</f>
        <v>10.836666666666638</v>
      </c>
      <c r="L9" s="49"/>
    </row>
    <row r="10" spans="2:29" ht="60" x14ac:dyDescent="0.25">
      <c r="B10" s="102" t="s">
        <v>201</v>
      </c>
      <c r="C10" s="103">
        <v>-1.81</v>
      </c>
      <c r="D10" s="103">
        <v>-14.74</v>
      </c>
      <c r="E10" s="103">
        <v>-6.7</v>
      </c>
      <c r="F10" s="103">
        <v>9</v>
      </c>
      <c r="G10" s="11">
        <v>59.53</v>
      </c>
      <c r="H10" s="11">
        <v>5.98</v>
      </c>
      <c r="I10" s="11">
        <v>0.98</v>
      </c>
      <c r="J10" s="11">
        <v>0.99</v>
      </c>
      <c r="K10" s="11">
        <v>-10.97</v>
      </c>
      <c r="L10" s="49"/>
    </row>
    <row r="11" spans="2:29" x14ac:dyDescent="0.25">
      <c r="B11" s="60" t="s">
        <v>202</v>
      </c>
      <c r="C11" s="103">
        <v>5.49</v>
      </c>
      <c r="D11" s="103">
        <v>-44.91</v>
      </c>
      <c r="E11" s="103">
        <v>-7.4</v>
      </c>
      <c r="F11" s="103">
        <v>-11.47</v>
      </c>
      <c r="G11" s="11">
        <f>G10-G9</f>
        <v>72.17</v>
      </c>
      <c r="H11" s="55">
        <f>H10-H9</f>
        <v>-6.4263333333333339</v>
      </c>
      <c r="I11" s="55">
        <f>I10-I9</f>
        <v>-9.4500000000000011</v>
      </c>
      <c r="J11" s="55">
        <f>J10-J9</f>
        <v>-10.504370569345236</v>
      </c>
      <c r="K11" s="55">
        <f>K10-K9</f>
        <v>-21.806666666666636</v>
      </c>
      <c r="L11" s="49"/>
    </row>
    <row r="12" spans="2:29" x14ac:dyDescent="0.25">
      <c r="B12" s="11" t="s">
        <v>203</v>
      </c>
      <c r="C12" s="103">
        <v>69166</v>
      </c>
      <c r="D12" s="103">
        <v>69045</v>
      </c>
      <c r="E12" s="103">
        <v>76914</v>
      </c>
      <c r="F12" s="103">
        <v>54786</v>
      </c>
      <c r="G12" s="11">
        <v>91385</v>
      </c>
      <c r="H12" s="11">
        <v>138375</v>
      </c>
      <c r="I12" s="11">
        <v>116400</v>
      </c>
      <c r="J12" s="11">
        <f>'Freight Analysis Dec 2016'!AD139</f>
        <v>77281</v>
      </c>
      <c r="K12" s="11">
        <f>'Freight Analysis Dec 2016'!AG139</f>
        <v>118845</v>
      </c>
      <c r="L12" s="49"/>
    </row>
    <row r="13" spans="2:29" x14ac:dyDescent="0.25">
      <c r="B13" s="11" t="s">
        <v>204</v>
      </c>
      <c r="C13" s="103">
        <v>0</v>
      </c>
      <c r="D13" s="109">
        <f>(144.91*D12)/100</f>
        <v>100053.10949999999</v>
      </c>
      <c r="E13" s="103">
        <f>(107.4*E12)/100</f>
        <v>82605.635999999999</v>
      </c>
      <c r="F13" s="109">
        <f>(111.47*F12)/100</f>
        <v>61069.9542</v>
      </c>
      <c r="G13" s="11">
        <v>0</v>
      </c>
      <c r="H13" s="109">
        <f>(106.43*H12)/100</f>
        <v>147272.51250000001</v>
      </c>
      <c r="I13" s="132">
        <f>(109.45*I12)/100</f>
        <v>127399.8</v>
      </c>
      <c r="J13" s="11">
        <f>(110.5*J12)/100</f>
        <v>85395.505000000005</v>
      </c>
      <c r="K13" s="11">
        <f>(121.81*K12)/100</f>
        <v>144765.09450000001</v>
      </c>
      <c r="L13" s="49"/>
    </row>
    <row r="14" spans="2:29" x14ac:dyDescent="0.25">
      <c r="B14" s="11" t="s">
        <v>205</v>
      </c>
      <c r="C14" s="103">
        <v>0</v>
      </c>
      <c r="D14" s="109">
        <f>D13-D12</f>
        <v>31008.109499999991</v>
      </c>
      <c r="E14" s="108">
        <f>E13-E12</f>
        <v>5691.6359999999986</v>
      </c>
      <c r="F14" s="109">
        <f>F13-F12</f>
        <v>6283.9542000000001</v>
      </c>
      <c r="G14" s="11">
        <v>0</v>
      </c>
      <c r="H14" s="57">
        <f>H13-H12</f>
        <v>8897.5125000000116</v>
      </c>
      <c r="I14" s="132">
        <f>I13-I12</f>
        <v>10999.800000000003</v>
      </c>
      <c r="J14" s="132">
        <f t="shared" ref="J14:K14" si="1">J13-J12</f>
        <v>8114.5050000000047</v>
      </c>
      <c r="K14" s="132">
        <f t="shared" si="1"/>
        <v>25920.094500000007</v>
      </c>
      <c r="L14" s="49"/>
    </row>
    <row r="15" spans="2:29" x14ac:dyDescent="0.25">
      <c r="B15" s="49" t="s">
        <v>206</v>
      </c>
      <c r="C15" s="103">
        <v>0</v>
      </c>
      <c r="D15" s="103">
        <f>D14*67</f>
        <v>2077543.3364999995</v>
      </c>
      <c r="E15" s="103">
        <f>E14*67</f>
        <v>381339.61199999991</v>
      </c>
      <c r="F15" s="109">
        <f>F14*67</f>
        <v>421024.9314</v>
      </c>
      <c r="G15" s="11">
        <v>0</v>
      </c>
      <c r="H15" s="11">
        <f>H14*67</f>
        <v>596133.33750000084</v>
      </c>
      <c r="I15" s="132">
        <f>I14*67</f>
        <v>736986.60000000021</v>
      </c>
      <c r="J15" s="132">
        <f t="shared" ref="J15:K15" si="2">J14*67</f>
        <v>543671.83500000031</v>
      </c>
      <c r="K15" s="132">
        <f t="shared" si="2"/>
        <v>1736646.3315000003</v>
      </c>
      <c r="L15" s="49"/>
    </row>
    <row r="16" spans="2:29" x14ac:dyDescent="0.25">
      <c r="B16" s="11" t="s">
        <v>207</v>
      </c>
      <c r="C16" s="109">
        <f>(100*C12)/105.49</f>
        <v>65566.40439852119</v>
      </c>
      <c r="D16" s="103">
        <v>0</v>
      </c>
      <c r="E16" s="103">
        <v>0</v>
      </c>
      <c r="F16" s="103">
        <v>0</v>
      </c>
      <c r="G16" s="11">
        <f>(100*G12)/172.17</f>
        <v>53078.352790846264</v>
      </c>
      <c r="H16" s="11"/>
      <c r="I16" s="132"/>
      <c r="J16" s="11"/>
      <c r="K16" s="11"/>
      <c r="L16" s="49"/>
    </row>
    <row r="17" spans="2:12" x14ac:dyDescent="0.25">
      <c r="B17" s="11" t="s">
        <v>208</v>
      </c>
      <c r="C17" s="109">
        <f>C16-C12</f>
        <v>-3599.5956014788098</v>
      </c>
      <c r="D17" s="103">
        <v>0</v>
      </c>
      <c r="E17" s="103">
        <v>0</v>
      </c>
      <c r="F17" s="103">
        <v>0</v>
      </c>
      <c r="G17" s="11">
        <f>G16-G12</f>
        <v>-38306.647209153736</v>
      </c>
      <c r="H17" s="11"/>
      <c r="I17" s="132"/>
      <c r="J17" s="11"/>
      <c r="K17" s="11"/>
      <c r="L17" s="49"/>
    </row>
    <row r="18" spans="2:12" x14ac:dyDescent="0.25">
      <c r="B18" s="49" t="s">
        <v>209</v>
      </c>
      <c r="C18" s="109">
        <f>C17*67</f>
        <v>-241172.90529908024</v>
      </c>
      <c r="D18" s="103">
        <v>0</v>
      </c>
      <c r="E18" s="103">
        <v>0</v>
      </c>
      <c r="F18" s="103">
        <v>0</v>
      </c>
      <c r="G18" s="11">
        <f>G17*67</f>
        <v>-2566545.3630133001</v>
      </c>
      <c r="H18" s="11"/>
      <c r="I18" s="132">
        <f>I17*67</f>
        <v>0</v>
      </c>
      <c r="J18" s="11"/>
      <c r="K18" s="11"/>
      <c r="L18" s="49"/>
    </row>
    <row r="19" spans="2:12" x14ac:dyDescent="0.25">
      <c r="B19" s="110" t="s">
        <v>210</v>
      </c>
      <c r="C19" s="111">
        <f>C18</f>
        <v>-241172.90529908024</v>
      </c>
      <c r="D19" s="112">
        <f>D15</f>
        <v>2077543.3364999995</v>
      </c>
      <c r="E19" s="112">
        <f>E15</f>
        <v>381339.61199999991</v>
      </c>
      <c r="F19" s="111">
        <f>F15</f>
        <v>421024.9314</v>
      </c>
      <c r="G19" s="75">
        <f>G18</f>
        <v>-2566545.3630133001</v>
      </c>
      <c r="H19" s="75">
        <f>H15</f>
        <v>596133.33750000084</v>
      </c>
      <c r="I19" s="75">
        <v>736987</v>
      </c>
      <c r="J19" s="133">
        <v>543672</v>
      </c>
      <c r="K19" s="133">
        <v>1736646</v>
      </c>
      <c r="L19" s="78">
        <f>SUM(C19:K19)</f>
        <v>3685627.9490876198</v>
      </c>
    </row>
  </sheetData>
  <mergeCells count="1">
    <mergeCell ref="C7:F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Freight analysis Oct</vt:lpstr>
      <vt:lpstr>Freight Analysis Nov</vt:lpstr>
      <vt:lpstr>Freight Analysis Dec 2016</vt:lpstr>
      <vt:lpstr>Freight Analysis Jan2017</vt:lpstr>
      <vt:lpstr>Freight analysis April-16 to Ma</vt:lpstr>
      <vt:lpstr>SCI</vt:lpstr>
      <vt:lpstr>World container index</vt:lpstr>
      <vt:lpstr>Baltic</vt:lpstr>
      <vt:lpstr>Our Rate Vs Indiex</vt:lpstr>
      <vt:lpstr>Our Rate Vs Indiex (Jan 17)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2017-04-24T11:27:09Z</dcterms:modified>
</cp:coreProperties>
</file>