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0" windowWidth="12240" windowHeight="4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Sheet1!$A$1:$D$63</definedName>
  </definedNames>
  <calcPr calcId="145621"/>
</workbook>
</file>

<file path=xl/calcChain.xml><?xml version="1.0" encoding="utf-8"?>
<calcChain xmlns="http://schemas.openxmlformats.org/spreadsheetml/2006/main">
  <c r="A86" i="1" l="1"/>
  <c r="B65" i="1" l="1"/>
  <c r="B64" i="1"/>
  <c r="D65" i="1"/>
  <c r="D64" i="1"/>
  <c r="C43" i="1"/>
  <c r="D40" i="1"/>
  <c r="D39" i="1"/>
  <c r="D55" i="1"/>
  <c r="D20" i="1"/>
  <c r="E12" i="1"/>
  <c r="E10" i="1"/>
  <c r="D24" i="1" l="1"/>
  <c r="B24" i="1" s="1"/>
  <c r="D23" i="1"/>
  <c r="B23" i="1" s="1"/>
  <c r="D14" i="1"/>
  <c r="B45" i="1" l="1"/>
  <c r="G72" i="1" l="1"/>
  <c r="D19" i="1" l="1"/>
  <c r="B19" i="1" s="1"/>
  <c r="D53" i="1" l="1"/>
  <c r="B53" i="1" s="1"/>
  <c r="D63" i="1"/>
  <c r="B63" i="1" s="1"/>
  <c r="B4" i="1"/>
  <c r="D54" i="1" l="1"/>
  <c r="B54" i="1" s="1"/>
  <c r="D46" i="1"/>
  <c r="D41" i="1"/>
  <c r="B41" i="1" s="1"/>
  <c r="D30" i="1"/>
  <c r="B30" i="1" s="1"/>
  <c r="D32" i="1"/>
  <c r="B32" i="1" s="1"/>
  <c r="D31" i="1"/>
  <c r="B31" i="1" s="1"/>
  <c r="D29" i="1"/>
  <c r="B29" i="1" s="1"/>
  <c r="D28" i="1"/>
  <c r="B28" i="1" s="1"/>
  <c r="D27" i="1"/>
  <c r="D22" i="1"/>
  <c r="B22" i="1" s="1"/>
  <c r="B20" i="1"/>
  <c r="D18" i="1"/>
  <c r="B18" i="1" s="1"/>
  <c r="C6" i="1"/>
  <c r="D6" i="1" s="1"/>
  <c r="B6" i="1" s="1"/>
  <c r="D3" i="1"/>
  <c r="B27" i="1" l="1"/>
  <c r="C68" i="1"/>
  <c r="D68" i="1" s="1"/>
  <c r="C69" i="1" s="1"/>
  <c r="D69" i="1" s="1"/>
  <c r="C70" i="1" s="1"/>
  <c r="D70" i="1" s="1"/>
  <c r="C71" i="1" s="1"/>
  <c r="D71" i="1" s="1"/>
  <c r="C72" i="1" s="1"/>
  <c r="D72" i="1" s="1"/>
  <c r="C73" i="1" s="1"/>
  <c r="C33" i="1"/>
  <c r="D33" i="1" s="1"/>
  <c r="C56" i="1"/>
  <c r="B55" i="1"/>
  <c r="C8" i="1"/>
  <c r="D8" i="1" s="1"/>
  <c r="D11" i="1"/>
  <c r="B11" i="1" s="1"/>
  <c r="C7" i="1"/>
  <c r="C74" i="1" l="1"/>
  <c r="B74" i="1" s="1"/>
  <c r="B73" i="1"/>
  <c r="D56" i="1"/>
  <c r="B56" i="1" s="1"/>
  <c r="C51" i="1"/>
  <c r="D51" i="1" s="1"/>
  <c r="B51" i="1" s="1"/>
  <c r="C57" i="1"/>
  <c r="D57" i="1" s="1"/>
  <c r="B57" i="1" s="1"/>
  <c r="C16" i="1"/>
  <c r="B8" i="1"/>
  <c r="B33" i="1"/>
  <c r="D7" i="1"/>
  <c r="B7" i="1" s="1"/>
  <c r="C9" i="1"/>
  <c r="D9" i="1" s="1"/>
  <c r="B9" i="1" s="1"/>
  <c r="C52" i="1"/>
  <c r="C13" i="1"/>
  <c r="D13" i="1" s="1"/>
  <c r="D12" i="1"/>
  <c r="B12" i="1" s="1"/>
  <c r="D21" i="1"/>
  <c r="B21" i="1" s="1"/>
  <c r="C10" i="1"/>
  <c r="D10" i="1" s="1"/>
  <c r="B10" i="1" s="1"/>
  <c r="C36" i="1" l="1"/>
  <c r="D36" i="1" s="1"/>
  <c r="B35" i="1"/>
  <c r="C15" i="1"/>
  <c r="D15" i="1" s="1"/>
  <c r="B13" i="1"/>
  <c r="D49" i="1"/>
  <c r="B49" i="1" s="1"/>
  <c r="D16" i="1"/>
  <c r="B16" i="1" s="1"/>
  <c r="C59" i="1"/>
  <c r="D59" i="1" s="1"/>
  <c r="D52" i="1"/>
  <c r="B52" i="1" s="1"/>
  <c r="C37" i="1" l="1"/>
  <c r="D37" i="1" s="1"/>
  <c r="B36" i="1"/>
  <c r="C61" i="1"/>
  <c r="D61" i="1" s="1"/>
  <c r="B61" i="1" s="1"/>
  <c r="B59" i="1"/>
  <c r="D17" i="1"/>
  <c r="B17" i="1" s="1"/>
  <c r="C26" i="1"/>
  <c r="D26" i="1" s="1"/>
  <c r="B26" i="1" s="1"/>
  <c r="B37" i="1" l="1"/>
  <c r="C38" i="1"/>
  <c r="D38" i="1" s="1"/>
  <c r="B38" i="1" s="1"/>
  <c r="C39" i="1"/>
  <c r="C40" i="1" s="1"/>
  <c r="C44" i="1"/>
  <c r="D44" i="1" s="1"/>
  <c r="B44" i="1" s="1"/>
  <c r="B39" i="1" l="1"/>
  <c r="D43" i="1"/>
  <c r="B43" i="1" s="1"/>
  <c r="B40" i="1" l="1"/>
</calcChain>
</file>

<file path=xl/sharedStrings.xml><?xml version="1.0" encoding="utf-8"?>
<sst xmlns="http://schemas.openxmlformats.org/spreadsheetml/2006/main" count="94" uniqueCount="87">
  <si>
    <t>Task Name</t>
  </si>
  <si>
    <t>Duration</t>
  </si>
  <si>
    <t>Start</t>
  </si>
  <si>
    <t>Finish</t>
  </si>
  <si>
    <t>Flushed partition near spiral stair case &amp; Near Nauta floor</t>
  </si>
  <si>
    <t xml:space="preserve">GI partition and emergency door repairing work </t>
  </si>
  <si>
    <t>Painting in manufacturing, filling, packing and FG</t>
  </si>
  <si>
    <t>Miscellaneous work like brick work, slab, plaster needed to reduce door height</t>
  </si>
  <si>
    <t>PVC Curtain for sterilizer powder unloading point &amp; RM stores entry</t>
  </si>
  <si>
    <t>AHU shed for Lab</t>
  </si>
  <si>
    <t>GMP partition for Microlab</t>
  </si>
  <si>
    <t>AHU slab Cut Out- 3-4 nos and brick work plaster &amp; incasing</t>
  </si>
  <si>
    <t>Mechanical Activities</t>
  </si>
  <si>
    <t>Side grip conveyor for check weigher- H1 line</t>
  </si>
  <si>
    <t>Perfume pump area improved infrastructure by modification (SS supports for pump)</t>
  </si>
  <si>
    <t>GMP staircase in manufacturing area</t>
  </si>
  <si>
    <t>SS Screw conveyors for Sterilized talc dispensing on shifter</t>
  </si>
  <si>
    <t>Electrical Activities</t>
  </si>
  <si>
    <t>Modification/capacity Enhancement of existing dust collector with additional dust extraction points in silo area and replacement of Non-Woven Needle felt Polyester filters with Pleated filters with return hood along with HDEP filters</t>
  </si>
  <si>
    <t>Door Interlocking facility</t>
  </si>
  <si>
    <t>Covering of all Electrical cable trays in Nauta, Silo, Filling and Sterilizer (All areas)</t>
  </si>
  <si>
    <t>Exhaust fan in Packing area</t>
  </si>
  <si>
    <t>Micro Lab Electrical work Supply &amp; Installation</t>
  </si>
  <si>
    <t>Micro Lab Bio safety cabinet with validation Protocol</t>
  </si>
  <si>
    <t>Micro Lab Vertical Autoclave with validation Protocol</t>
  </si>
  <si>
    <t>Instrumentation Activities</t>
  </si>
  <si>
    <t>Perfume dosing system automation items required Mass flow meter, PLC, HMI, View panel, control panel, Dot matrix printer, power supply, connectivity cable etc</t>
  </si>
  <si>
    <t>Fixing up of level switches and VFD's in the filling machines</t>
  </si>
  <si>
    <t>Project- Symphony (JBP)</t>
  </si>
  <si>
    <t>Complete material receipt at site - Civil/Mechnical/Electrical/Inst</t>
  </si>
  <si>
    <t>14 days</t>
  </si>
  <si>
    <t>Removing of existing epoxy - Silo and Nauta (380 sq. m)</t>
  </si>
  <si>
    <t>AHU of Micro Lab as per Classification class "C" or ISO -7,Particles Count 10,000/CFt of 0.5MIC, Temp. Not more than 25°C, RH 45-50. Modification of existing AHU duct as per requirement</t>
  </si>
  <si>
    <t>JBP Shutdown</t>
  </si>
  <si>
    <t>PU Flooring and Coving work across facility- Sterilizer</t>
  </si>
  <si>
    <t xml:space="preserve">PU Flooring and Coving work across facility- Silo </t>
  </si>
  <si>
    <t>Epoxy coating in Filling and Packing areas</t>
  </si>
  <si>
    <t>PU Flooring and Coving work across facility- Nauta Mixer</t>
  </si>
  <si>
    <t>PU Flooring and Coving work across facility in Microlab</t>
  </si>
  <si>
    <t>Pass box brick wall, plaster and false ceiling &amp; Interlocking</t>
  </si>
  <si>
    <t>Filling machine canopy work</t>
  </si>
  <si>
    <t>Material lift work</t>
  </si>
  <si>
    <t>Removal of microlab equipments</t>
  </si>
  <si>
    <t>Painting of Microlab</t>
  </si>
  <si>
    <t>Removal of double skin partition and false ceiling of existing Microlab</t>
  </si>
  <si>
    <t>PU flooring in Microlab</t>
  </si>
  <si>
    <t>Equipment placement</t>
  </si>
  <si>
    <t>False ceiling of New lab</t>
  </si>
  <si>
    <t>Validation of microlab &amp; equipments</t>
  </si>
  <si>
    <t>OEM support on the day</t>
  </si>
  <si>
    <t>Change control and validation of Perfume dosing system</t>
  </si>
  <si>
    <t>Change control and validation of Level switches + VFD's</t>
  </si>
  <si>
    <t>Change control and validation of SS screw conveyors and powder filling mahine screws</t>
  </si>
  <si>
    <t>Change control and validation of AHU</t>
  </si>
  <si>
    <t>Change control and validation of Material lift (If required)</t>
  </si>
  <si>
    <t>Change control and validation of Dust collection system</t>
  </si>
  <si>
    <t>Dressing of all the cabling in all areas</t>
  </si>
  <si>
    <t>Dressing of all the cabling, pneumatics in all areas</t>
  </si>
  <si>
    <t>This activtiy need to be completed in 3 days max</t>
  </si>
  <si>
    <t>Air Curtains-3 Phase and Single Phase (Sterilizer RM netry shutter, Opposite old ETP RM stores)</t>
  </si>
  <si>
    <t>Flush door lintel civil work</t>
  </si>
  <si>
    <t>Change control of Pass box interlocking</t>
  </si>
  <si>
    <t>Painting in Sterilizer area</t>
  </si>
  <si>
    <t>Preparations for Production startup-</t>
  </si>
  <si>
    <t>Fumigation</t>
  </si>
  <si>
    <t xml:space="preserve">C&amp;S </t>
  </si>
  <si>
    <t>Environment monitoring</t>
  </si>
  <si>
    <t>Swabbing</t>
  </si>
  <si>
    <t>Sectional inspection</t>
  </si>
  <si>
    <t>Environment monitoring analysis</t>
  </si>
  <si>
    <t>Clearance for production</t>
  </si>
  <si>
    <t>Startup</t>
  </si>
  <si>
    <t>U/P</t>
  </si>
  <si>
    <t>Shutdown on 14th August</t>
  </si>
  <si>
    <t>SS grill to be fixed in the hopper+Resting platform to be increased</t>
  </si>
  <si>
    <t>Change room in Visitor entry</t>
  </si>
  <si>
    <t>Employee change room entry door to be replaced with removed door from spiral staircase entry</t>
  </si>
  <si>
    <t>Flush Door (Main entry, sterilizer area)- 10 No.'s</t>
  </si>
  <si>
    <t>Powder filling machine screw feeder</t>
  </si>
  <si>
    <t>Installation of ACP sheet on sterilizer roof</t>
  </si>
  <si>
    <t xml:space="preserve">Insulation of Sterlizer-1 </t>
  </si>
  <si>
    <t>Dressing of all the cabling, pneumatics in Sterilizer-1</t>
  </si>
  <si>
    <t>Status</t>
  </si>
  <si>
    <t>Critical- To be finished by 10th without fail. Agreed with contractor</t>
  </si>
  <si>
    <t xml:space="preserve">Critical- To be finished by today </t>
  </si>
  <si>
    <t>Installtion done, commissioning planned during plant run</t>
  </si>
  <si>
    <t xml:space="preserve">Critical- To be finished by tomorrow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</si>
</sst>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36363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" fontId="2" fillId="3" borderId="1" xfId="0" applyNumberFormat="1" applyFont="1" applyFill="1" applyBorder="1" applyAlignment="1">
      <alignment horizontal="left" vertical="center" wrapText="1"/>
    </xf>
    <xf numFmtId="16" fontId="2" fillId="3" borderId="2" xfId="0" applyNumberFormat="1" applyFont="1" applyFill="1" applyBorder="1" applyAlignment="1">
      <alignment horizontal="left" vertical="center" wrapText="1"/>
    </xf>
    <xf numFmtId="16" fontId="2" fillId="4" borderId="1" xfId="0" applyNumberFormat="1" applyFont="1" applyFill="1" applyBorder="1" applyAlignment="1">
      <alignment horizontal="left" vertical="center" wrapText="1"/>
    </xf>
    <xf numFmtId="16" fontId="2" fillId="4" borderId="2" xfId="0" applyNumberFormat="1" applyFont="1" applyFill="1" applyBorder="1" applyAlignment="1">
      <alignment horizontal="left" vertical="center" wrapText="1"/>
    </xf>
    <xf numFmtId="16" fontId="2" fillId="5" borderId="1" xfId="0" applyNumberFormat="1" applyFont="1" applyFill="1" applyBorder="1" applyAlignment="1">
      <alignment horizontal="left" vertical="center" wrapText="1"/>
    </xf>
    <xf numFmtId="16" fontId="2" fillId="5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6" fontId="2" fillId="8" borderId="1" xfId="0" applyNumberFormat="1" applyFont="1" applyFill="1" applyBorder="1" applyAlignment="1">
      <alignment horizontal="left" vertical="center" wrapText="1"/>
    </xf>
    <xf numFmtId="16" fontId="2" fillId="8" borderId="2" xfId="0" applyNumberFormat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16" fontId="2" fillId="9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" fontId="2" fillId="6" borderId="2" xfId="0" applyNumberFormat="1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left" vertical="center" wrapText="1"/>
    </xf>
    <xf numFmtId="16" fontId="5" fillId="10" borderId="1" xfId="0" applyNumberFormat="1" applyFont="1" applyFill="1" applyBorder="1" applyAlignment="1">
      <alignment horizontal="left" vertical="center" wrapText="1"/>
    </xf>
    <xf numFmtId="16" fontId="5" fillId="10" borderId="2" xfId="0" applyNumberFormat="1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vertical="center"/>
    </xf>
    <xf numFmtId="0" fontId="4" fillId="7" borderId="3" xfId="0" applyFont="1" applyFill="1" applyBorder="1" applyAlignment="1">
      <alignment vertical="center"/>
    </xf>
    <xf numFmtId="0" fontId="0" fillId="6" borderId="0" xfId="0" applyFill="1"/>
    <xf numFmtId="0" fontId="0" fillId="11" borderId="0" xfId="0" applyFill="1"/>
    <xf numFmtId="0" fontId="8" fillId="0" borderId="0" xfId="0" applyFont="1"/>
    <xf numFmtId="16" fontId="2" fillId="12" borderId="1" xfId="0" applyNumberFormat="1" applyFont="1" applyFill="1" applyBorder="1" applyAlignment="1">
      <alignment horizontal="left" vertical="center" wrapText="1"/>
    </xf>
    <xf numFmtId="16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2" fillId="6" borderId="0" xfId="0" applyFont="1" applyFill="1" applyBorder="1" applyAlignment="1">
      <alignment horizontal="left" vertical="center" wrapText="1"/>
    </xf>
    <xf numFmtId="16" fontId="8" fillId="0" borderId="0" xfId="0" applyNumberFormat="1" applyFont="1" applyAlignment="1">
      <alignment horizontal="left"/>
    </xf>
    <xf numFmtId="16" fontId="2" fillId="11" borderId="2" xfId="0" applyNumberFormat="1" applyFont="1" applyFill="1" applyBorder="1" applyAlignment="1">
      <alignment horizontal="left" vertical="center" wrapText="1"/>
    </xf>
    <xf numFmtId="16" fontId="2" fillId="7" borderId="2" xfId="0" applyNumberFormat="1" applyFont="1" applyFill="1" applyBorder="1" applyAlignment="1">
      <alignment horizontal="left" vertical="center" wrapText="1"/>
    </xf>
    <xf numFmtId="16" fontId="0" fillId="8" borderId="0" xfId="0" applyNumberFormat="1" applyFill="1" applyAlignment="1">
      <alignment horizontal="left"/>
    </xf>
    <xf numFmtId="16" fontId="0" fillId="5" borderId="0" xfId="0" applyNumberFormat="1" applyFill="1" applyAlignment="1">
      <alignment horizontal="left"/>
    </xf>
    <xf numFmtId="16" fontId="2" fillId="3" borderId="0" xfId="0" applyNumberFormat="1" applyFont="1" applyFill="1" applyBorder="1" applyAlignment="1">
      <alignment horizontal="left" vertical="center" wrapText="1"/>
    </xf>
    <xf numFmtId="16" fontId="2" fillId="5" borderId="0" xfId="0" applyNumberFormat="1" applyFont="1" applyFill="1" applyBorder="1" applyAlignment="1">
      <alignment horizontal="left" vertical="center" wrapText="1"/>
    </xf>
    <xf numFmtId="16" fontId="2" fillId="11" borderId="0" xfId="0" applyNumberFormat="1" applyFont="1" applyFill="1" applyBorder="1" applyAlignment="1">
      <alignment horizontal="left" vertical="center" wrapText="1"/>
    </xf>
    <xf numFmtId="16" fontId="2" fillId="8" borderId="0" xfId="0" applyNumberFormat="1" applyFont="1" applyFill="1" applyBorder="1" applyAlignment="1">
      <alignment horizontal="left" vertical="center" wrapText="1"/>
    </xf>
    <xf numFmtId="16" fontId="2" fillId="7" borderId="0" xfId="0" applyNumberFormat="1" applyFont="1" applyFill="1" applyBorder="1" applyAlignment="1">
      <alignment horizontal="left" vertical="center" wrapText="1"/>
    </xf>
    <xf numFmtId="16" fontId="2" fillId="9" borderId="0" xfId="0" applyNumberFormat="1" applyFont="1" applyFill="1" applyBorder="1" applyAlignment="1">
      <alignment horizontal="left" vertical="center" wrapText="1"/>
    </xf>
    <xf numFmtId="16" fontId="2" fillId="4" borderId="0" xfId="0" applyNumberFormat="1" applyFont="1" applyFill="1" applyBorder="1" applyAlignment="1">
      <alignment horizontal="left" vertical="center" wrapText="1"/>
    </xf>
    <xf numFmtId="16" fontId="5" fillId="10" borderId="0" xfId="0" applyNumberFormat="1" applyFont="1" applyFill="1" applyBorder="1" applyAlignment="1">
      <alignment horizontal="left" vertical="center" wrapText="1"/>
    </xf>
    <xf numFmtId="16" fontId="3" fillId="2" borderId="0" xfId="0" applyNumberFormat="1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0" fillId="0" borderId="0" xfId="0" applyFill="1"/>
    <xf numFmtId="0" fontId="6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/>
    </xf>
    <xf numFmtId="18" fontId="0" fillId="0" borderId="0" xfId="0" applyNumberFormat="1" applyAlignment="1">
      <alignment horizontal="left"/>
    </xf>
    <xf numFmtId="0" fontId="0" fillId="7" borderId="0" xfId="0" applyFill="1" applyAlignment="1">
      <alignment horizontal="left"/>
    </xf>
    <xf numFmtId="16" fontId="0" fillId="7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zoomScale="85" zoomScaleNormal="85" workbookViewId="0">
      <pane xSplit="1" topLeftCell="B1" activePane="topRight" state="frozen"/>
      <selection pane="topRight"/>
    </sheetView>
  </sheetViews>
  <sheetFormatPr defaultRowHeight="15" x14ac:dyDescent="0.25"/>
  <cols>
    <col min="1" max="1" width="95" customWidth="1"/>
    <col min="2" max="2" width="10.7109375" bestFit="1" customWidth="1"/>
    <col min="3" max="3" width="7.5703125" style="15" bestFit="1" customWidth="1"/>
    <col min="4" max="4" width="8.42578125" style="15" bestFit="1" customWidth="1"/>
    <col min="5" max="6" width="10.28515625" style="15" customWidth="1"/>
    <col min="7" max="8" width="9.140625" style="15"/>
  </cols>
  <sheetData>
    <row r="1" spans="1:7" x14ac:dyDescent="0.25">
      <c r="A1" s="6" t="s">
        <v>0</v>
      </c>
      <c r="B1" s="6" t="s">
        <v>1</v>
      </c>
      <c r="C1" s="8" t="s">
        <v>2</v>
      </c>
      <c r="D1" s="8" t="s">
        <v>3</v>
      </c>
      <c r="F1" s="15" t="s">
        <v>82</v>
      </c>
    </row>
    <row r="2" spans="1:7" ht="18.75" x14ac:dyDescent="0.25">
      <c r="A2" s="30" t="s">
        <v>28</v>
      </c>
      <c r="B2" s="31"/>
      <c r="C2" s="31"/>
      <c r="D2" s="31"/>
      <c r="E2" s="52"/>
      <c r="F2" s="52">
        <v>42620</v>
      </c>
    </row>
    <row r="3" spans="1:7" x14ac:dyDescent="0.25">
      <c r="A3" s="1" t="s">
        <v>33</v>
      </c>
      <c r="B3" s="2"/>
      <c r="C3" s="9">
        <v>42597</v>
      </c>
      <c r="D3" s="10">
        <f>C3+26</f>
        <v>42623</v>
      </c>
      <c r="E3" s="44"/>
      <c r="F3" s="44"/>
    </row>
    <row r="4" spans="1:7" x14ac:dyDescent="0.25">
      <c r="A4" s="3" t="s">
        <v>29</v>
      </c>
      <c r="B4" s="3" t="str">
        <f>(D4-C4)&amp;""</f>
        <v>41</v>
      </c>
      <c r="C4" s="11">
        <v>42546</v>
      </c>
      <c r="D4" s="48">
        <v>42587</v>
      </c>
      <c r="E4" s="48"/>
      <c r="F4" s="48"/>
    </row>
    <row r="5" spans="1:7" x14ac:dyDescent="0.25">
      <c r="A5" s="23" t="s">
        <v>73</v>
      </c>
      <c r="B5" s="7"/>
      <c r="C5" s="13"/>
      <c r="D5" s="14"/>
      <c r="E5" s="45"/>
      <c r="F5" s="45"/>
    </row>
    <row r="6" spans="1:7" x14ac:dyDescent="0.25">
      <c r="A6" s="3" t="s">
        <v>4</v>
      </c>
      <c r="B6" s="3" t="str">
        <f>(D6-C6)&amp;""</f>
        <v>2</v>
      </c>
      <c r="C6" s="11">
        <f>C3-10+3</f>
        <v>42590</v>
      </c>
      <c r="D6" s="41">
        <f>C6+2</f>
        <v>42592</v>
      </c>
      <c r="E6" s="48">
        <v>42612</v>
      </c>
      <c r="F6" s="48"/>
    </row>
    <row r="7" spans="1:7" x14ac:dyDescent="0.25">
      <c r="A7" s="3" t="s">
        <v>60</v>
      </c>
      <c r="B7" s="3" t="str">
        <f>(D7-C7)&amp;""</f>
        <v>5</v>
      </c>
      <c r="C7" s="11">
        <f>C6-10</f>
        <v>42580</v>
      </c>
      <c r="D7" s="41">
        <f>C7+5</f>
        <v>42585</v>
      </c>
      <c r="E7" s="48"/>
      <c r="F7" s="48"/>
    </row>
    <row r="8" spans="1:7" x14ac:dyDescent="0.25">
      <c r="A8" s="3" t="s">
        <v>77</v>
      </c>
      <c r="B8" s="3" t="str">
        <f>(D8-C8)&amp;""</f>
        <v>12</v>
      </c>
      <c r="C8" s="11">
        <f>C6</f>
        <v>42590</v>
      </c>
      <c r="D8" s="41">
        <f>C8+5+7</f>
        <v>42602</v>
      </c>
      <c r="E8" s="48">
        <v>42614</v>
      </c>
      <c r="F8" s="48"/>
    </row>
    <row r="9" spans="1:7" x14ac:dyDescent="0.25">
      <c r="A9" s="3" t="s">
        <v>8</v>
      </c>
      <c r="B9" s="3" t="str">
        <f>(D9-C9)&amp;""</f>
        <v>6</v>
      </c>
      <c r="C9" s="11">
        <f>C7</f>
        <v>42580</v>
      </c>
      <c r="D9" s="41">
        <f>C9+6</f>
        <v>42586</v>
      </c>
      <c r="E9" s="48"/>
      <c r="F9" s="48"/>
      <c r="G9" s="56"/>
    </row>
    <row r="10" spans="1:7" x14ac:dyDescent="0.25">
      <c r="A10" s="18" t="s">
        <v>19</v>
      </c>
      <c r="B10" s="22">
        <f>D10-C10</f>
        <v>5</v>
      </c>
      <c r="C10" s="19">
        <f>D8</f>
        <v>42602</v>
      </c>
      <c r="D10" s="41">
        <f>C10+5</f>
        <v>42607</v>
      </c>
      <c r="E10" s="48">
        <f>E8+2</f>
        <v>42616</v>
      </c>
      <c r="F10" s="48"/>
    </row>
    <row r="11" spans="1:7" x14ac:dyDescent="0.25">
      <c r="A11" s="3" t="s">
        <v>31</v>
      </c>
      <c r="B11" s="3" t="str">
        <f t="shared" ref="B11:B32" si="0">(D11-C11)&amp;""</f>
        <v>5</v>
      </c>
      <c r="C11" s="11">
        <v>42597</v>
      </c>
      <c r="D11" s="41">
        <f>C11+5</f>
        <v>42602</v>
      </c>
      <c r="E11" s="48"/>
      <c r="F11" s="48"/>
    </row>
    <row r="12" spans="1:7" x14ac:dyDescent="0.25">
      <c r="A12" s="5" t="s">
        <v>16</v>
      </c>
      <c r="B12" s="5" t="str">
        <f t="shared" si="0"/>
        <v>5</v>
      </c>
      <c r="C12" s="16">
        <v>42602</v>
      </c>
      <c r="D12" s="17">
        <f>C12+5</f>
        <v>42607</v>
      </c>
      <c r="E12" s="47">
        <f>E8</f>
        <v>42614</v>
      </c>
      <c r="F12" s="47"/>
      <c r="G12" s="15" t="s">
        <v>74</v>
      </c>
    </row>
    <row r="13" spans="1:7" x14ac:dyDescent="0.25">
      <c r="A13" s="5" t="s">
        <v>78</v>
      </c>
      <c r="B13" s="5" t="str">
        <f t="shared" si="0"/>
        <v>10</v>
      </c>
      <c r="C13" s="16">
        <f>C12</f>
        <v>42602</v>
      </c>
      <c r="D13" s="48">
        <f>C13+10</f>
        <v>42612</v>
      </c>
      <c r="E13" s="48">
        <v>42616</v>
      </c>
      <c r="F13" s="48"/>
    </row>
    <row r="14" spans="1:7" x14ac:dyDescent="0.25">
      <c r="A14" s="26" t="s">
        <v>52</v>
      </c>
      <c r="B14" s="27"/>
      <c r="C14" s="16">
        <v>42602</v>
      </c>
      <c r="D14" s="17">
        <f>C14+5</f>
        <v>42607</v>
      </c>
      <c r="E14" s="47"/>
      <c r="F14" s="47"/>
    </row>
    <row r="15" spans="1:7" x14ac:dyDescent="0.25">
      <c r="A15" s="5" t="s">
        <v>40</v>
      </c>
      <c r="B15" s="5" t="s">
        <v>30</v>
      </c>
      <c r="C15" s="16">
        <f>D13</f>
        <v>42612</v>
      </c>
      <c r="D15" s="17">
        <f>C15+5</f>
        <v>42617</v>
      </c>
      <c r="E15" s="47">
        <v>42616</v>
      </c>
      <c r="F15" s="47"/>
      <c r="G15" s="15" t="s">
        <v>83</v>
      </c>
    </row>
    <row r="16" spans="1:7" x14ac:dyDescent="0.25">
      <c r="A16" s="3" t="s">
        <v>34</v>
      </c>
      <c r="B16" s="3" t="str">
        <f t="shared" ref="B16:B22" si="1">(D16-C16)&amp;""</f>
        <v>7</v>
      </c>
      <c r="C16" s="11">
        <f>D8</f>
        <v>42602</v>
      </c>
      <c r="D16" s="48">
        <f>C16+7</f>
        <v>42609</v>
      </c>
      <c r="E16" s="48"/>
      <c r="F16" s="48"/>
    </row>
    <row r="17" spans="1:7" x14ac:dyDescent="0.25">
      <c r="A17" s="3" t="s">
        <v>35</v>
      </c>
      <c r="B17" s="3" t="str">
        <f t="shared" si="1"/>
        <v>7</v>
      </c>
      <c r="C17" s="11">
        <v>42597</v>
      </c>
      <c r="D17" s="48">
        <f>C17+7</f>
        <v>42604</v>
      </c>
      <c r="E17" s="48"/>
      <c r="F17" s="48"/>
    </row>
    <row r="18" spans="1:7" x14ac:dyDescent="0.25">
      <c r="A18" s="3" t="s">
        <v>37</v>
      </c>
      <c r="B18" s="3" t="str">
        <f t="shared" si="1"/>
        <v>7</v>
      </c>
      <c r="C18" s="11">
        <v>42608</v>
      </c>
      <c r="D18" s="48">
        <f>C18+7</f>
        <v>42615</v>
      </c>
      <c r="E18" s="48"/>
      <c r="F18" s="48"/>
    </row>
    <row r="19" spans="1:7" x14ac:dyDescent="0.25">
      <c r="A19" s="3" t="s">
        <v>38</v>
      </c>
      <c r="B19" s="3" t="str">
        <f>(D19-C19)&amp;""</f>
        <v>7</v>
      </c>
      <c r="C19" s="11">
        <v>42608</v>
      </c>
      <c r="D19" s="48">
        <f>C19+7</f>
        <v>42615</v>
      </c>
      <c r="E19" s="48"/>
      <c r="F19" s="48"/>
    </row>
    <row r="20" spans="1:7" x14ac:dyDescent="0.25">
      <c r="A20" s="3" t="s">
        <v>36</v>
      </c>
      <c r="B20" s="3" t="str">
        <f t="shared" si="1"/>
        <v>3</v>
      </c>
      <c r="C20" s="11">
        <v>42613</v>
      </c>
      <c r="D20" s="48">
        <f>C20+3</f>
        <v>42616</v>
      </c>
      <c r="E20" s="48"/>
      <c r="F20" s="48"/>
    </row>
    <row r="21" spans="1:7" x14ac:dyDescent="0.25">
      <c r="A21" s="3" t="s">
        <v>5</v>
      </c>
      <c r="B21" s="3" t="str">
        <f t="shared" si="1"/>
        <v>1</v>
      </c>
      <c r="C21" s="11">
        <v>42590</v>
      </c>
      <c r="D21" s="48">
        <f>C21+1</f>
        <v>42591</v>
      </c>
      <c r="E21" s="48"/>
      <c r="F21" s="48"/>
    </row>
    <row r="22" spans="1:7" x14ac:dyDescent="0.25">
      <c r="A22" s="3" t="s">
        <v>39</v>
      </c>
      <c r="B22" s="3" t="str">
        <f t="shared" si="1"/>
        <v>12</v>
      </c>
      <c r="C22" s="11">
        <v>42597</v>
      </c>
      <c r="D22" s="48">
        <f>C22+12</f>
        <v>42609</v>
      </c>
      <c r="E22" s="48">
        <v>42616</v>
      </c>
      <c r="F22" s="48"/>
    </row>
    <row r="23" spans="1:7" x14ac:dyDescent="0.25">
      <c r="A23" s="3" t="s">
        <v>75</v>
      </c>
      <c r="B23" s="3" t="str">
        <f t="shared" ref="B23" si="2">(D23-C23)&amp;""</f>
        <v>7</v>
      </c>
      <c r="C23" s="11">
        <v>42614</v>
      </c>
      <c r="D23" s="12">
        <f>C23+7</f>
        <v>42621</v>
      </c>
      <c r="E23" s="50"/>
      <c r="F23" s="50"/>
      <c r="G23" s="15" t="s">
        <v>83</v>
      </c>
    </row>
    <row r="24" spans="1:7" x14ac:dyDescent="0.25">
      <c r="A24" s="3" t="s">
        <v>76</v>
      </c>
      <c r="B24" s="3" t="str">
        <f t="shared" ref="B24" si="3">(D24-C24)&amp;""</f>
        <v>7</v>
      </c>
      <c r="C24" s="11">
        <v>42614</v>
      </c>
      <c r="D24" s="12">
        <f>C24+7</f>
        <v>42621</v>
      </c>
      <c r="E24" s="50"/>
      <c r="F24" s="50"/>
      <c r="G24" s="15" t="s">
        <v>83</v>
      </c>
    </row>
    <row r="25" spans="1:7" x14ac:dyDescent="0.25">
      <c r="A25" s="26" t="s">
        <v>61</v>
      </c>
      <c r="B25" s="27"/>
      <c r="C25" s="28"/>
      <c r="D25" s="29"/>
      <c r="E25" s="51"/>
      <c r="F25" s="51"/>
      <c r="G25" s="56"/>
    </row>
    <row r="26" spans="1:7" x14ac:dyDescent="0.25">
      <c r="A26" s="3" t="s">
        <v>62</v>
      </c>
      <c r="B26" s="3" t="str">
        <f t="shared" si="0"/>
        <v>4</v>
      </c>
      <c r="C26" s="11">
        <f>D16+1</f>
        <v>42610</v>
      </c>
      <c r="D26" s="12">
        <f>C26+4</f>
        <v>42614</v>
      </c>
      <c r="E26" s="48"/>
      <c r="F26" s="48"/>
    </row>
    <row r="27" spans="1:7" x14ac:dyDescent="0.25">
      <c r="A27" s="3" t="s">
        <v>6</v>
      </c>
      <c r="B27" s="3" t="str">
        <f t="shared" si="0"/>
        <v>6</v>
      </c>
      <c r="C27" s="11">
        <v>42614</v>
      </c>
      <c r="D27" s="12">
        <f>C27+6</f>
        <v>42620</v>
      </c>
      <c r="E27" s="48"/>
      <c r="F27" s="48"/>
    </row>
    <row r="28" spans="1:7" x14ac:dyDescent="0.25">
      <c r="A28" s="3" t="s">
        <v>79</v>
      </c>
      <c r="B28" s="3" t="str">
        <f t="shared" si="0"/>
        <v>10</v>
      </c>
      <c r="C28" s="11">
        <v>42597</v>
      </c>
      <c r="D28" s="12">
        <f>C28+10</f>
        <v>42607</v>
      </c>
      <c r="E28" s="50">
        <v>42621</v>
      </c>
      <c r="F28" s="50"/>
      <c r="G28" s="15" t="s">
        <v>83</v>
      </c>
    </row>
    <row r="29" spans="1:7" x14ac:dyDescent="0.25">
      <c r="A29" s="3" t="s">
        <v>44</v>
      </c>
      <c r="B29" s="3" t="str">
        <f t="shared" si="0"/>
        <v>2</v>
      </c>
      <c r="C29" s="11">
        <v>42602</v>
      </c>
      <c r="D29" s="21">
        <f>C29+2</f>
        <v>42604</v>
      </c>
      <c r="E29" s="48"/>
      <c r="F29" s="48"/>
    </row>
    <row r="30" spans="1:7" x14ac:dyDescent="0.25">
      <c r="A30" s="3" t="s">
        <v>11</v>
      </c>
      <c r="B30" s="3" t="str">
        <f t="shared" si="0"/>
        <v>3</v>
      </c>
      <c r="C30" s="11">
        <v>42602</v>
      </c>
      <c r="D30" s="21">
        <f>C30+3</f>
        <v>42605</v>
      </c>
      <c r="E30" s="48"/>
      <c r="F30" s="48"/>
    </row>
    <row r="31" spans="1:7" x14ac:dyDescent="0.25">
      <c r="A31" s="3" t="s">
        <v>42</v>
      </c>
      <c r="B31" s="3" t="str">
        <f t="shared" si="0"/>
        <v>1</v>
      </c>
      <c r="C31" s="11">
        <v>42602</v>
      </c>
      <c r="D31" s="21">
        <f>C31+1</f>
        <v>42603</v>
      </c>
      <c r="E31" s="48"/>
      <c r="F31" s="48"/>
    </row>
    <row r="32" spans="1:7" x14ac:dyDescent="0.25">
      <c r="A32" s="3" t="s">
        <v>7</v>
      </c>
      <c r="B32" s="3" t="str">
        <f t="shared" si="0"/>
        <v>7</v>
      </c>
      <c r="C32" s="11">
        <v>42602</v>
      </c>
      <c r="D32" s="21">
        <f>C32+7</f>
        <v>42609</v>
      </c>
      <c r="E32" s="48"/>
      <c r="F32" s="48"/>
    </row>
    <row r="33" spans="1:13" ht="30" x14ac:dyDescent="0.25">
      <c r="A33" s="18" t="s">
        <v>32</v>
      </c>
      <c r="B33" s="22">
        <f>D33-C33</f>
        <v>8</v>
      </c>
      <c r="C33" s="19">
        <f>D29+1</f>
        <v>42605</v>
      </c>
      <c r="D33" s="17">
        <f>C33+8</f>
        <v>42613</v>
      </c>
      <c r="E33" s="47"/>
      <c r="F33" s="47"/>
      <c r="G33" s="57" t="s">
        <v>84</v>
      </c>
      <c r="H33" s="58"/>
      <c r="I33" s="55"/>
      <c r="J33" s="55"/>
      <c r="K33" s="55"/>
      <c r="L33" s="54"/>
      <c r="M33" s="54"/>
    </row>
    <row r="34" spans="1:13" x14ac:dyDescent="0.25">
      <c r="A34" s="26" t="s">
        <v>53</v>
      </c>
      <c r="B34" s="27"/>
      <c r="C34" s="28"/>
      <c r="D34" s="29"/>
      <c r="E34" s="51"/>
      <c r="F34" s="51"/>
    </row>
    <row r="35" spans="1:13" hidden="1" x14ac:dyDescent="0.25">
      <c r="A35" s="3" t="s">
        <v>45</v>
      </c>
      <c r="B35" s="3" t="str">
        <f t="shared" ref="B35:B41" si="4">(D35-C35)&amp;""</f>
        <v>7</v>
      </c>
      <c r="C35" s="11">
        <v>42608</v>
      </c>
      <c r="D35" s="12">
        <v>42615</v>
      </c>
      <c r="E35" s="50"/>
      <c r="F35" s="50"/>
    </row>
    <row r="36" spans="1:13" x14ac:dyDescent="0.25">
      <c r="A36" s="3" t="s">
        <v>46</v>
      </c>
      <c r="B36" s="3" t="str">
        <f t="shared" si="4"/>
        <v>0</v>
      </c>
      <c r="C36" s="11">
        <f>D35+1</f>
        <v>42616</v>
      </c>
      <c r="D36" s="12">
        <f>C36</f>
        <v>42616</v>
      </c>
      <c r="E36" s="48"/>
      <c r="F36" s="48"/>
      <c r="G36" s="15" t="s">
        <v>49</v>
      </c>
    </row>
    <row r="37" spans="1:13" x14ac:dyDescent="0.25">
      <c r="A37" s="3" t="s">
        <v>10</v>
      </c>
      <c r="B37" s="3" t="str">
        <f t="shared" si="4"/>
        <v>1</v>
      </c>
      <c r="C37" s="11">
        <f>D36</f>
        <v>42616</v>
      </c>
      <c r="D37" s="12">
        <f>C37+1</f>
        <v>42617</v>
      </c>
      <c r="E37" s="48"/>
      <c r="F37" s="48"/>
    </row>
    <row r="38" spans="1:13" x14ac:dyDescent="0.25">
      <c r="A38" s="3" t="s">
        <v>47</v>
      </c>
      <c r="B38" s="3" t="str">
        <f t="shared" si="4"/>
        <v>2</v>
      </c>
      <c r="C38" s="11">
        <f>D37</f>
        <v>42617</v>
      </c>
      <c r="D38" s="12">
        <f>C38+2</f>
        <v>42619</v>
      </c>
      <c r="E38" s="50"/>
      <c r="F38" s="50"/>
      <c r="G38" s="57" t="s">
        <v>84</v>
      </c>
    </row>
    <row r="39" spans="1:13" x14ac:dyDescent="0.25">
      <c r="A39" s="3" t="s">
        <v>43</v>
      </c>
      <c r="B39" s="3" t="str">
        <f t="shared" si="4"/>
        <v>3</v>
      </c>
      <c r="C39" s="11">
        <f>D37</f>
        <v>42617</v>
      </c>
      <c r="D39" s="12">
        <f>C39+3</f>
        <v>42620</v>
      </c>
      <c r="E39" s="50"/>
      <c r="F39" s="50"/>
      <c r="G39" s="57" t="s">
        <v>84</v>
      </c>
    </row>
    <row r="40" spans="1:13" x14ac:dyDescent="0.25">
      <c r="A40" s="3" t="s">
        <v>48</v>
      </c>
      <c r="B40" s="3" t="str">
        <f t="shared" si="4"/>
        <v>3</v>
      </c>
      <c r="C40" s="35">
        <f>D39+1</f>
        <v>42621</v>
      </c>
      <c r="D40" s="12">
        <f>C40+3</f>
        <v>42624</v>
      </c>
      <c r="E40" s="50"/>
      <c r="F40" s="50"/>
      <c r="G40" s="59" t="s">
        <v>58</v>
      </c>
      <c r="H40" s="60"/>
      <c r="I40" s="33"/>
      <c r="J40" s="33"/>
      <c r="K40" s="33"/>
    </row>
    <row r="41" spans="1:13" x14ac:dyDescent="0.25">
      <c r="A41" s="3" t="s">
        <v>9</v>
      </c>
      <c r="B41" s="3" t="str">
        <f t="shared" si="4"/>
        <v>10</v>
      </c>
      <c r="C41" s="11">
        <v>42572</v>
      </c>
      <c r="D41" s="21">
        <f>C41+10</f>
        <v>42582</v>
      </c>
      <c r="E41" s="48"/>
      <c r="F41" s="48"/>
    </row>
    <row r="42" spans="1:13" x14ac:dyDescent="0.25">
      <c r="A42" s="23" t="s">
        <v>12</v>
      </c>
      <c r="B42" s="4"/>
      <c r="C42" s="13"/>
      <c r="D42" s="14"/>
      <c r="E42" s="45"/>
      <c r="F42" s="45"/>
    </row>
    <row r="43" spans="1:13" x14ac:dyDescent="0.25">
      <c r="A43" s="5" t="s">
        <v>13</v>
      </c>
      <c r="B43" s="24">
        <f>D43-C43</f>
        <v>5</v>
      </c>
      <c r="C43" s="16">
        <f>C38</f>
        <v>42617</v>
      </c>
      <c r="D43" s="17">
        <f>C43+5</f>
        <v>42622</v>
      </c>
      <c r="E43" s="47"/>
      <c r="F43" s="47"/>
      <c r="G43" s="15" t="s">
        <v>85</v>
      </c>
    </row>
    <row r="44" spans="1:13" x14ac:dyDescent="0.25">
      <c r="A44" s="5" t="s">
        <v>14</v>
      </c>
      <c r="B44" s="24">
        <f>D44-C44</f>
        <v>5</v>
      </c>
      <c r="C44" s="16">
        <f>C30</f>
        <v>42602</v>
      </c>
      <c r="D44" s="21">
        <f>C44+5</f>
        <v>42607</v>
      </c>
      <c r="E44" s="48"/>
      <c r="F44" s="48"/>
    </row>
    <row r="45" spans="1:13" x14ac:dyDescent="0.25">
      <c r="A45" s="5" t="s">
        <v>15</v>
      </c>
      <c r="B45" s="24">
        <f>D45-C45</f>
        <v>6</v>
      </c>
      <c r="C45" s="16">
        <v>42615</v>
      </c>
      <c r="D45" s="17">
        <v>42621</v>
      </c>
      <c r="E45" s="47"/>
      <c r="F45" s="47"/>
      <c r="G45" s="57" t="s">
        <v>86</v>
      </c>
    </row>
    <row r="46" spans="1:13" x14ac:dyDescent="0.25">
      <c r="A46" s="5" t="s">
        <v>41</v>
      </c>
      <c r="B46" s="5" t="s">
        <v>30</v>
      </c>
      <c r="C46" s="16">
        <v>42573</v>
      </c>
      <c r="D46" s="40">
        <f>C46+20</f>
        <v>42593</v>
      </c>
      <c r="E46" s="46"/>
      <c r="F46" s="46"/>
    </row>
    <row r="47" spans="1:13" x14ac:dyDescent="0.25">
      <c r="A47" s="26" t="s">
        <v>54</v>
      </c>
      <c r="B47" s="27"/>
      <c r="C47" s="28"/>
      <c r="D47" s="29"/>
      <c r="E47" s="51"/>
      <c r="F47" s="51"/>
      <c r="G47" s="56"/>
    </row>
    <row r="48" spans="1:13" x14ac:dyDescent="0.25">
      <c r="A48" s="23" t="s">
        <v>17</v>
      </c>
      <c r="B48" s="4"/>
      <c r="C48" s="13"/>
      <c r="D48" s="14"/>
      <c r="E48" s="45"/>
      <c r="F48" s="45"/>
    </row>
    <row r="49" spans="1:8" ht="45" x14ac:dyDescent="0.25">
      <c r="A49" s="18" t="s">
        <v>18</v>
      </c>
      <c r="B49" s="22">
        <f>D49-C49</f>
        <v>10</v>
      </c>
      <c r="C49" s="19">
        <v>42597</v>
      </c>
      <c r="D49" s="21">
        <f>C49+10</f>
        <v>42607</v>
      </c>
      <c r="E49" s="48"/>
      <c r="F49" s="48"/>
    </row>
    <row r="50" spans="1:8" x14ac:dyDescent="0.25">
      <c r="A50" s="26" t="s">
        <v>55</v>
      </c>
      <c r="B50" s="27"/>
      <c r="C50" s="28"/>
      <c r="D50" s="29"/>
      <c r="E50" s="51"/>
      <c r="F50" s="51"/>
    </row>
    <row r="51" spans="1:8" x14ac:dyDescent="0.25">
      <c r="A51" s="18" t="s">
        <v>59</v>
      </c>
      <c r="B51" s="22">
        <f>D51-C51</f>
        <v>7</v>
      </c>
      <c r="C51" s="19">
        <f>C8</f>
        <v>42590</v>
      </c>
      <c r="D51" s="21">
        <f>C51+7</f>
        <v>42597</v>
      </c>
      <c r="E51" s="48"/>
      <c r="F51" s="48"/>
    </row>
    <row r="52" spans="1:8" x14ac:dyDescent="0.25">
      <c r="A52" s="18" t="s">
        <v>20</v>
      </c>
      <c r="B52" s="22">
        <f>D52-C52</f>
        <v>7</v>
      </c>
      <c r="C52" s="19">
        <f>C51</f>
        <v>42590</v>
      </c>
      <c r="D52" s="17">
        <f>C52+7</f>
        <v>42597</v>
      </c>
      <c r="E52" s="47"/>
      <c r="F52" s="47"/>
      <c r="G52" s="57" t="s">
        <v>84</v>
      </c>
      <c r="H52" s="36"/>
    </row>
    <row r="53" spans="1:8" x14ac:dyDescent="0.25">
      <c r="A53" s="18" t="s">
        <v>56</v>
      </c>
      <c r="B53" s="22">
        <f>D53-C53</f>
        <v>5</v>
      </c>
      <c r="C53" s="19">
        <v>42597</v>
      </c>
      <c r="D53" s="16">
        <f>C53+5</f>
        <v>42602</v>
      </c>
      <c r="E53" s="47"/>
      <c r="F53" s="47"/>
      <c r="G53" s="15" t="s">
        <v>72</v>
      </c>
    </row>
    <row r="54" spans="1:8" x14ac:dyDescent="0.25">
      <c r="A54" s="18" t="s">
        <v>21</v>
      </c>
      <c r="B54" s="22">
        <f>D54-C54</f>
        <v>5</v>
      </c>
      <c r="C54" s="19">
        <v>42597</v>
      </c>
      <c r="D54" s="21">
        <f>C54+5</f>
        <v>42602</v>
      </c>
      <c r="E54" s="48"/>
      <c r="F54" s="48"/>
    </row>
    <row r="55" spans="1:8" x14ac:dyDescent="0.25">
      <c r="A55" s="18" t="s">
        <v>22</v>
      </c>
      <c r="B55" s="22">
        <f>D55-C55</f>
        <v>8</v>
      </c>
      <c r="C55" s="19">
        <v>42605</v>
      </c>
      <c r="D55" s="17">
        <f>C55+8</f>
        <v>42613</v>
      </c>
      <c r="E55" s="49"/>
      <c r="F55" s="49"/>
    </row>
    <row r="56" spans="1:8" x14ac:dyDescent="0.25">
      <c r="A56" s="18" t="s">
        <v>23</v>
      </c>
      <c r="B56" s="22">
        <f t="shared" ref="B56:B57" si="5">D56-C56</f>
        <v>10</v>
      </c>
      <c r="C56" s="19">
        <f t="shared" ref="C56" si="6">D55</f>
        <v>42613</v>
      </c>
      <c r="D56" s="19">
        <f>C56+10</f>
        <v>42623</v>
      </c>
      <c r="E56" s="49"/>
      <c r="F56" s="49"/>
    </row>
    <row r="57" spans="1:8" x14ac:dyDescent="0.25">
      <c r="A57" s="18" t="s">
        <v>24</v>
      </c>
      <c r="B57" s="22">
        <f t="shared" si="5"/>
        <v>8</v>
      </c>
      <c r="C57" s="19">
        <f>C56</f>
        <v>42613</v>
      </c>
      <c r="D57" s="19">
        <f t="shared" ref="D57" si="7">C57+8</f>
        <v>42621</v>
      </c>
      <c r="E57" s="49"/>
      <c r="F57" s="49"/>
    </row>
    <row r="58" spans="1:8" x14ac:dyDescent="0.25">
      <c r="A58" s="23" t="s">
        <v>25</v>
      </c>
      <c r="B58" s="4"/>
      <c r="C58" s="13"/>
      <c r="D58" s="14"/>
      <c r="E58" s="45"/>
      <c r="F58" s="45"/>
    </row>
    <row r="59" spans="1:8" ht="30" x14ac:dyDescent="0.25">
      <c r="A59" s="20" t="s">
        <v>26</v>
      </c>
      <c r="B59" s="25">
        <f>D59-C59</f>
        <v>10</v>
      </c>
      <c r="C59" s="13">
        <f>C52</f>
        <v>42590</v>
      </c>
      <c r="D59" s="41">
        <f>C59+10</f>
        <v>42600</v>
      </c>
      <c r="E59" s="48"/>
      <c r="F59" s="48"/>
    </row>
    <row r="60" spans="1:8" x14ac:dyDescent="0.25">
      <c r="A60" s="26" t="s">
        <v>50</v>
      </c>
      <c r="B60" s="27"/>
      <c r="C60" s="28"/>
      <c r="D60" s="29"/>
      <c r="E60" s="51"/>
      <c r="F60" s="51"/>
    </row>
    <row r="61" spans="1:8" x14ac:dyDescent="0.25">
      <c r="A61" s="20" t="s">
        <v>27</v>
      </c>
      <c r="B61" s="25">
        <f>D61-C61</f>
        <v>10</v>
      </c>
      <c r="C61" s="13">
        <f>D59+1</f>
        <v>42601</v>
      </c>
      <c r="D61" s="41">
        <f>C61+10</f>
        <v>42611</v>
      </c>
      <c r="E61" s="48"/>
      <c r="F61" s="48"/>
    </row>
    <row r="62" spans="1:8" x14ac:dyDescent="0.25">
      <c r="A62" s="26" t="s">
        <v>51</v>
      </c>
      <c r="B62" s="27"/>
      <c r="C62" s="28"/>
      <c r="D62" s="29"/>
      <c r="E62" s="51"/>
      <c r="F62" s="51"/>
    </row>
    <row r="63" spans="1:8" x14ac:dyDescent="0.25">
      <c r="A63" s="32" t="s">
        <v>57</v>
      </c>
      <c r="B63" s="25">
        <f>D63-C63</f>
        <v>5</v>
      </c>
      <c r="C63" s="43">
        <v>42597</v>
      </c>
      <c r="D63" s="42">
        <f>C63+5</f>
        <v>42602</v>
      </c>
      <c r="E63" s="63"/>
      <c r="F63" s="63"/>
    </row>
    <row r="64" spans="1:8" x14ac:dyDescent="0.25">
      <c r="A64" t="s">
        <v>80</v>
      </c>
      <c r="B64" s="53">
        <f t="shared" ref="B64:B65" si="8">D64-C64</f>
        <v>5</v>
      </c>
      <c r="C64" s="36">
        <v>42618</v>
      </c>
      <c r="D64" s="42">
        <f>C64+5</f>
        <v>42623</v>
      </c>
      <c r="E64" s="42"/>
      <c r="F64" s="42"/>
    </row>
    <row r="65" spans="1:8" x14ac:dyDescent="0.25">
      <c r="A65" t="s">
        <v>81</v>
      </c>
      <c r="B65" s="53">
        <f t="shared" si="8"/>
        <v>5</v>
      </c>
      <c r="C65" s="36">
        <v>42618</v>
      </c>
      <c r="D65" s="63">
        <f>C65+5</f>
        <v>42623</v>
      </c>
      <c r="E65" s="62"/>
      <c r="F65" s="62"/>
    </row>
    <row r="66" spans="1:8" x14ac:dyDescent="0.25">
      <c r="C66" s="36"/>
      <c r="D66" s="36"/>
    </row>
    <row r="67" spans="1:8" x14ac:dyDescent="0.25">
      <c r="A67" s="34" t="s">
        <v>63</v>
      </c>
      <c r="B67" s="37">
        <v>3</v>
      </c>
    </row>
    <row r="68" spans="1:8" x14ac:dyDescent="0.25">
      <c r="A68" t="s">
        <v>65</v>
      </c>
      <c r="B68" s="25">
        <v>1</v>
      </c>
      <c r="C68" s="36">
        <f>D27+1</f>
        <v>42621</v>
      </c>
      <c r="D68" s="36">
        <f>C68</f>
        <v>42621</v>
      </c>
      <c r="E68" s="36"/>
      <c r="F68" s="36"/>
      <c r="G68" s="15" t="s">
        <v>68</v>
      </c>
    </row>
    <row r="69" spans="1:8" x14ac:dyDescent="0.25">
      <c r="A69" t="s">
        <v>67</v>
      </c>
      <c r="B69" s="25">
        <v>1</v>
      </c>
      <c r="C69" s="36">
        <f>D68+1</f>
        <v>42622</v>
      </c>
      <c r="D69" s="36">
        <f>C69</f>
        <v>42622</v>
      </c>
      <c r="E69" s="36"/>
      <c r="F69" s="36"/>
      <c r="G69" s="61">
        <v>0.29166666666666669</v>
      </c>
      <c r="H69" s="61">
        <v>0.41666666666666669</v>
      </c>
    </row>
    <row r="70" spans="1:8" x14ac:dyDescent="0.25">
      <c r="A70" t="s">
        <v>64</v>
      </c>
      <c r="B70" s="25">
        <v>1</v>
      </c>
      <c r="C70" s="36">
        <f>D69</f>
        <v>42622</v>
      </c>
      <c r="D70" s="36">
        <f>C70</f>
        <v>42622</v>
      </c>
      <c r="E70" s="36"/>
      <c r="F70" s="36"/>
      <c r="G70" s="61">
        <v>0.45833333333333331</v>
      </c>
      <c r="H70" s="61">
        <v>0.625</v>
      </c>
    </row>
    <row r="71" spans="1:8" x14ac:dyDescent="0.25">
      <c r="A71" t="s">
        <v>66</v>
      </c>
      <c r="B71" s="25">
        <v>1</v>
      </c>
      <c r="C71" s="36">
        <f>D70</f>
        <v>42622</v>
      </c>
      <c r="D71" s="36">
        <f>C71</f>
        <v>42622</v>
      </c>
      <c r="E71" s="36"/>
      <c r="F71" s="36"/>
      <c r="G71" s="61">
        <v>0.625</v>
      </c>
      <c r="H71" s="61">
        <v>0.70833333333333337</v>
      </c>
    </row>
    <row r="72" spans="1:8" x14ac:dyDescent="0.25">
      <c r="A72" t="s">
        <v>69</v>
      </c>
      <c r="B72" s="38">
        <v>1</v>
      </c>
      <c r="C72" s="36">
        <f>D71</f>
        <v>42622</v>
      </c>
      <c r="D72" s="36">
        <f>C72</f>
        <v>42622</v>
      </c>
      <c r="E72" s="36"/>
      <c r="F72" s="36"/>
      <c r="G72" s="61">
        <f>H71</f>
        <v>0.70833333333333337</v>
      </c>
    </row>
    <row r="73" spans="1:8" x14ac:dyDescent="0.25">
      <c r="A73" t="s">
        <v>70</v>
      </c>
      <c r="B73" s="15">
        <f>C73-C72</f>
        <v>3</v>
      </c>
      <c r="C73" s="36">
        <f>D72+3</f>
        <v>42625</v>
      </c>
    </row>
    <row r="74" spans="1:8" x14ac:dyDescent="0.25">
      <c r="A74" s="34" t="s">
        <v>71</v>
      </c>
      <c r="B74" s="37">
        <f>C74-C73</f>
        <v>1</v>
      </c>
      <c r="C74" s="39">
        <f>C73+1</f>
        <v>42626</v>
      </c>
    </row>
    <row r="86" spans="1:1" x14ac:dyDescent="0.25">
      <c r="A86">
        <f>150*2000</f>
        <v>300000</v>
      </c>
    </row>
  </sheetData>
  <autoFilter ref="A1:D63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A1:D19"/>
    </sheetView>
  </sheetViews>
  <sheetFormatPr defaultRowHeight="15" x14ac:dyDescent="0.25"/>
  <sheetData>
    <row r="1" spans="1:1" x14ac:dyDescent="0.25">
      <c r="A1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Johnson &amp; Johnson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Monga, Ashish [CONIN]</dc:creator>
  <cp:lastModifiedBy>Mohit  Gogia</cp:lastModifiedBy>
  <dcterms:created xsi:type="dcterms:W3CDTF">2015-09-12T11:06:25Z</dcterms:created>
  <dcterms:modified xsi:type="dcterms:W3CDTF">2017-04-10T06:36:07Z</dcterms:modified>
</cp:coreProperties>
</file>