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OIL- APRIL TO JUNE 2016" sheetId="1" r:id="rId1"/>
    <sheet name="PCP - APR 2016 - JUNE 2016" sheetId="4" r:id="rId2"/>
    <sheet name="OIL- JULY 2016 TO SEP 2016" sheetId="5" r:id="rId3"/>
    <sheet name="PCP -JULY 2016 - SEP 2016" sheetId="6" r:id="rId4"/>
    <sheet name="OIL- OCT 2016 TO MAR 2017" sheetId="7" r:id="rId5"/>
    <sheet name="PCP -OCT 2016 - MAR 2017" sheetId="8" r:id="rId6"/>
  </sheets>
  <definedNames>
    <definedName name="_xlnm._FilterDatabase" localSheetId="0" hidden="1">'OIL- APRIL TO JUNE 2016'!$A$6:$BP$51</definedName>
    <definedName name="_xlnm._FilterDatabase" localSheetId="2" hidden="1">'OIL- JULY 2016 TO SEP 2016'!$A$6:$BN$23</definedName>
    <definedName name="_xlnm._FilterDatabase" localSheetId="4" hidden="1">'OIL- OCT 2016 TO MAR 2017'!$A$6:$CD$62</definedName>
    <definedName name="_xlnm._FilterDatabase" localSheetId="1" hidden="1">'PCP - APR 2016 - JUNE 2016'!$A$6:$BX$31</definedName>
    <definedName name="_xlnm._FilterDatabase" localSheetId="3" hidden="1">'PCP -JULY 2016 - SEP 2016'!$A$6:$BW$6</definedName>
    <definedName name="_xlnm._FilterDatabase" localSheetId="5" hidden="1">'PCP -OCT 2016 - MAR 2017'!$A$6:$BY$6</definedName>
    <definedName name="_xlnm.Print_Titles" localSheetId="0">'OIL- APRIL TO JUNE 2016'!$5:$6</definedName>
    <definedName name="_xlnm.Print_Titles" localSheetId="2">'OIL- JULY 2016 TO SEP 2016'!$5:$6</definedName>
    <definedName name="_xlnm.Print_Titles" localSheetId="4">'OIL- OCT 2016 TO MAR 2017'!$5:$6</definedName>
    <definedName name="_xlnm.Print_Titles" localSheetId="1">'PCP - APR 2016 - JUNE 2016'!$5:$6</definedName>
    <definedName name="_xlnm.Print_Titles" localSheetId="3">'PCP -JULY 2016 - SEP 2016'!$5:$6</definedName>
    <definedName name="_xlnm.Print_Titles" localSheetId="5">'PCP -OCT 2016 - MAR 2017'!$5:$6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7" i="8" l="1"/>
  <c r="F87" i="8"/>
  <c r="E87" i="8"/>
  <c r="F86" i="8"/>
  <c r="E86" i="8"/>
  <c r="F85" i="8"/>
  <c r="E85" i="8"/>
  <c r="F84" i="8"/>
  <c r="E84" i="8"/>
  <c r="BJ83" i="8"/>
  <c r="F83" i="8"/>
  <c r="E83" i="8"/>
  <c r="F82" i="8"/>
  <c r="E82" i="8"/>
  <c r="F81" i="8"/>
  <c r="E81" i="8"/>
  <c r="F80" i="8"/>
  <c r="E80" i="8"/>
  <c r="F79" i="8"/>
  <c r="E79" i="8"/>
  <c r="F78" i="8"/>
  <c r="E78" i="8"/>
  <c r="F77" i="8"/>
  <c r="E77" i="8"/>
  <c r="F76" i="8"/>
  <c r="E76" i="8"/>
  <c r="F75" i="8"/>
  <c r="E75" i="8"/>
  <c r="BJ74" i="8"/>
  <c r="F74" i="8"/>
  <c r="E74" i="8"/>
  <c r="F73" i="8"/>
  <c r="E73" i="8"/>
  <c r="BJ72" i="8"/>
  <c r="F72" i="8"/>
  <c r="E72" i="8"/>
  <c r="BJ71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F64" i="8"/>
  <c r="E64" i="8"/>
  <c r="F63" i="8"/>
  <c r="E63" i="8"/>
  <c r="F62" i="8"/>
  <c r="E62" i="8"/>
  <c r="F61" i="8"/>
  <c r="E61" i="8"/>
  <c r="BJ60" i="8"/>
  <c r="F60" i="8"/>
  <c r="E60" i="8"/>
  <c r="F59" i="8"/>
  <c r="E59" i="8"/>
  <c r="F58" i="8"/>
  <c r="E58" i="8"/>
  <c r="F57" i="8"/>
  <c r="E57" i="8"/>
  <c r="F56" i="8"/>
  <c r="E56" i="8"/>
  <c r="F55" i="8"/>
  <c r="E55" i="8"/>
  <c r="BJ54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BJ42" i="8"/>
  <c r="F42" i="8"/>
  <c r="E42" i="8"/>
  <c r="F41" i="8"/>
  <c r="E41" i="8"/>
  <c r="BJ40" i="8"/>
  <c r="F40" i="8"/>
  <c r="E40" i="8"/>
  <c r="F39" i="8"/>
  <c r="E39" i="8"/>
  <c r="F38" i="8"/>
  <c r="E38" i="8"/>
  <c r="F37" i="8"/>
  <c r="E37" i="8"/>
  <c r="F36" i="8"/>
  <c r="E36" i="8"/>
  <c r="BJ35" i="8"/>
  <c r="S35" i="8"/>
  <c r="F35" i="8"/>
  <c r="E35" i="8"/>
  <c r="F34" i="8"/>
  <c r="E34" i="8"/>
  <c r="F33" i="8"/>
  <c r="E33" i="8"/>
  <c r="F32" i="8"/>
  <c r="E32" i="8"/>
  <c r="F31" i="8"/>
  <c r="E31" i="8"/>
  <c r="S30" i="8"/>
  <c r="F30" i="8"/>
  <c r="E30" i="8"/>
  <c r="F29" i="8"/>
  <c r="E29" i="8"/>
  <c r="S28" i="8"/>
  <c r="F28" i="8"/>
  <c r="E28" i="8"/>
  <c r="F27" i="8"/>
  <c r="E27" i="8"/>
  <c r="F26" i="8"/>
  <c r="E26" i="8"/>
  <c r="F25" i="8"/>
  <c r="E25" i="8"/>
  <c r="F24" i="8"/>
  <c r="E24" i="8"/>
  <c r="F23" i="8"/>
  <c r="E23" i="8"/>
  <c r="F22" i="8"/>
  <c r="E22" i="8"/>
  <c r="F21" i="8"/>
  <c r="E21" i="8"/>
  <c r="F20" i="8"/>
  <c r="E20" i="8"/>
  <c r="S19" i="8"/>
  <c r="F19" i="8"/>
  <c r="E19" i="8"/>
  <c r="F18" i="8"/>
  <c r="E18" i="8"/>
  <c r="BJ17" i="8"/>
  <c r="F17" i="8"/>
  <c r="E17" i="8"/>
  <c r="F16" i="8"/>
  <c r="E16" i="8"/>
  <c r="F15" i="8"/>
  <c r="E15" i="8"/>
  <c r="S14" i="8"/>
  <c r="F14" i="8"/>
  <c r="E14" i="8"/>
  <c r="BJ13" i="8"/>
  <c r="S13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BH62" i="7"/>
  <c r="T62" i="7"/>
  <c r="I62" i="7"/>
  <c r="D62" i="7"/>
  <c r="C62" i="7"/>
  <c r="BH61" i="7"/>
  <c r="T61" i="7"/>
  <c r="I61" i="7"/>
  <c r="D61" i="7"/>
  <c r="C61" i="7"/>
  <c r="T60" i="7"/>
  <c r="I60" i="7"/>
  <c r="D60" i="7"/>
  <c r="C60" i="7"/>
  <c r="T59" i="7"/>
  <c r="S59" i="7"/>
  <c r="I59" i="7"/>
  <c r="D59" i="7"/>
  <c r="C59" i="7"/>
  <c r="T58" i="7"/>
  <c r="I58" i="7"/>
  <c r="D58" i="7"/>
  <c r="C58" i="7"/>
  <c r="BH57" i="7"/>
  <c r="T57" i="7"/>
  <c r="I57" i="7"/>
  <c r="D57" i="7"/>
  <c r="C57" i="7"/>
  <c r="T56" i="7"/>
  <c r="I56" i="7"/>
  <c r="D56" i="7"/>
  <c r="C56" i="7"/>
  <c r="T55" i="7"/>
  <c r="I55" i="7"/>
  <c r="D55" i="7"/>
  <c r="C55" i="7"/>
  <c r="BH54" i="7"/>
  <c r="T54" i="7"/>
  <c r="I54" i="7"/>
  <c r="D54" i="7"/>
  <c r="C54" i="7"/>
  <c r="T53" i="7"/>
  <c r="I53" i="7"/>
  <c r="D53" i="7"/>
  <c r="C53" i="7"/>
  <c r="T52" i="7"/>
  <c r="I52" i="7"/>
  <c r="D52" i="7"/>
  <c r="C52" i="7"/>
  <c r="T51" i="7"/>
  <c r="I51" i="7"/>
  <c r="D51" i="7"/>
  <c r="C51" i="7"/>
  <c r="T50" i="7"/>
  <c r="I50" i="7"/>
  <c r="D50" i="7"/>
  <c r="C50" i="7"/>
  <c r="T49" i="7"/>
  <c r="I49" i="7"/>
  <c r="D49" i="7"/>
  <c r="C49" i="7"/>
  <c r="T48" i="7"/>
  <c r="I48" i="7"/>
  <c r="D48" i="7"/>
  <c r="C48" i="7"/>
  <c r="T47" i="7"/>
  <c r="I47" i="7"/>
  <c r="D47" i="7"/>
  <c r="C47" i="7"/>
  <c r="BH46" i="7"/>
  <c r="T46" i="7"/>
  <c r="I46" i="7"/>
  <c r="D46" i="7"/>
  <c r="C46" i="7"/>
  <c r="T45" i="7"/>
  <c r="I45" i="7"/>
  <c r="D45" i="7"/>
  <c r="C45" i="7"/>
  <c r="T44" i="7"/>
  <c r="I44" i="7"/>
  <c r="D44" i="7"/>
  <c r="C44" i="7"/>
  <c r="T43" i="7"/>
  <c r="I43" i="7"/>
  <c r="D43" i="7"/>
  <c r="C43" i="7"/>
  <c r="T42" i="7"/>
  <c r="I42" i="7"/>
  <c r="D42" i="7"/>
  <c r="C42" i="7"/>
  <c r="BH41" i="7"/>
  <c r="T41" i="7"/>
  <c r="I41" i="7"/>
  <c r="D41" i="7"/>
  <c r="C41" i="7"/>
  <c r="BH40" i="7"/>
  <c r="T40" i="7"/>
  <c r="I40" i="7"/>
  <c r="D40" i="7"/>
  <c r="C40" i="7"/>
  <c r="T39" i="7"/>
  <c r="I39" i="7"/>
  <c r="D39" i="7"/>
  <c r="C39" i="7"/>
  <c r="BH38" i="7"/>
  <c r="T38" i="7"/>
  <c r="I38" i="7"/>
  <c r="D38" i="7"/>
  <c r="C38" i="7"/>
  <c r="I37" i="7"/>
  <c r="D37" i="7"/>
  <c r="C37" i="7"/>
  <c r="T36" i="7"/>
  <c r="I36" i="7"/>
  <c r="D36" i="7"/>
  <c r="C36" i="7"/>
  <c r="T35" i="7"/>
  <c r="I35" i="7"/>
  <c r="D35" i="7"/>
  <c r="C35" i="7"/>
  <c r="T34" i="7"/>
  <c r="I34" i="7"/>
  <c r="D34" i="7"/>
  <c r="C34" i="7"/>
  <c r="T33" i="7"/>
  <c r="I33" i="7"/>
  <c r="D33" i="7"/>
  <c r="C33" i="7"/>
  <c r="T32" i="7"/>
  <c r="I32" i="7"/>
  <c r="D32" i="7"/>
  <c r="C32" i="7"/>
  <c r="T31" i="7"/>
  <c r="I31" i="7"/>
  <c r="D31" i="7"/>
  <c r="C31" i="7"/>
  <c r="T30" i="7"/>
  <c r="I30" i="7"/>
  <c r="D30" i="7"/>
  <c r="C30" i="7"/>
  <c r="T29" i="7"/>
  <c r="I29" i="7"/>
  <c r="D29" i="7"/>
  <c r="C29" i="7"/>
  <c r="T28" i="7"/>
  <c r="I28" i="7"/>
  <c r="D28" i="7"/>
  <c r="C28" i="7"/>
  <c r="T27" i="7"/>
  <c r="I27" i="7"/>
  <c r="D27" i="7"/>
  <c r="C27" i="7"/>
  <c r="T26" i="7"/>
  <c r="I26" i="7"/>
  <c r="D26" i="7"/>
  <c r="C26" i="7"/>
  <c r="T25" i="7"/>
  <c r="I25" i="7"/>
  <c r="D25" i="7"/>
  <c r="C25" i="7"/>
  <c r="T24" i="7"/>
  <c r="I24" i="7"/>
  <c r="D24" i="7"/>
  <c r="C24" i="7"/>
  <c r="T23" i="7"/>
  <c r="I23" i="7"/>
  <c r="D23" i="7"/>
  <c r="C23" i="7"/>
  <c r="T22" i="7"/>
  <c r="I22" i="7"/>
  <c r="D22" i="7"/>
  <c r="C22" i="7"/>
  <c r="T21" i="7"/>
  <c r="I21" i="7"/>
  <c r="D21" i="7"/>
  <c r="C21" i="7"/>
  <c r="I20" i="7"/>
  <c r="D20" i="7"/>
  <c r="C20" i="7"/>
  <c r="T19" i="7"/>
  <c r="I19" i="7"/>
  <c r="D19" i="7"/>
  <c r="C19" i="7"/>
  <c r="T18" i="7"/>
  <c r="I18" i="7"/>
  <c r="D18" i="7"/>
  <c r="C18" i="7"/>
  <c r="T17" i="7"/>
  <c r="I17" i="7"/>
  <c r="D17" i="7"/>
  <c r="C17" i="7"/>
  <c r="T16" i="7"/>
  <c r="I16" i="7"/>
  <c r="D16" i="7"/>
  <c r="C16" i="7"/>
  <c r="T15" i="7"/>
  <c r="I15" i="7"/>
  <c r="D15" i="7"/>
  <c r="C15" i="7"/>
  <c r="T14" i="7"/>
  <c r="I14" i="7"/>
  <c r="D14" i="7"/>
  <c r="C14" i="7"/>
  <c r="T13" i="7"/>
  <c r="I13" i="7"/>
  <c r="D13" i="7"/>
  <c r="C13" i="7"/>
  <c r="T12" i="7"/>
  <c r="I12" i="7"/>
  <c r="D12" i="7"/>
  <c r="C12" i="7"/>
  <c r="T11" i="7"/>
  <c r="I11" i="7"/>
  <c r="D11" i="7"/>
  <c r="C11" i="7"/>
  <c r="T10" i="7"/>
  <c r="I10" i="7"/>
  <c r="D10" i="7"/>
  <c r="C10" i="7"/>
  <c r="T9" i="7"/>
  <c r="I9" i="7"/>
  <c r="D9" i="7"/>
  <c r="C9" i="7"/>
  <c r="T8" i="7"/>
  <c r="I8" i="7"/>
  <c r="D8" i="7"/>
  <c r="C8" i="7"/>
  <c r="T7" i="7"/>
  <c r="I7" i="7"/>
  <c r="D7" i="7"/>
  <c r="C7" i="7"/>
  <c r="F28" i="6" l="1"/>
  <c r="E28" i="6"/>
  <c r="F27" i="6"/>
  <c r="E27" i="6"/>
  <c r="F26" i="6"/>
  <c r="E26" i="6"/>
  <c r="BM25" i="6"/>
  <c r="F25" i="6"/>
  <c r="E25" i="6"/>
  <c r="F24" i="6"/>
  <c r="E24" i="6"/>
  <c r="BM23" i="6"/>
  <c r="F23" i="6"/>
  <c r="E23" i="6"/>
  <c r="BM22" i="6"/>
  <c r="T22" i="6"/>
  <c r="F22" i="6"/>
  <c r="E22" i="6"/>
  <c r="F21" i="6"/>
  <c r="E21" i="6"/>
  <c r="F20" i="6"/>
  <c r="E20" i="6"/>
  <c r="F19" i="6"/>
  <c r="E19" i="6"/>
  <c r="F18" i="6"/>
  <c r="E18" i="6"/>
  <c r="BM17" i="6"/>
  <c r="F17" i="6"/>
  <c r="E17" i="6"/>
  <c r="F16" i="6"/>
  <c r="E16" i="6"/>
  <c r="F15" i="6"/>
  <c r="E15" i="6"/>
  <c r="F14" i="6"/>
  <c r="E14" i="6"/>
  <c r="T13" i="6"/>
  <c r="F13" i="6"/>
  <c r="E13" i="6"/>
  <c r="T12" i="6"/>
  <c r="F12" i="6"/>
  <c r="E12" i="6"/>
  <c r="F11" i="6"/>
  <c r="E11" i="6"/>
  <c r="T10" i="6"/>
  <c r="F10" i="6"/>
  <c r="E10" i="6"/>
  <c r="F9" i="6"/>
  <c r="E9" i="6"/>
  <c r="F8" i="6"/>
  <c r="E8" i="6"/>
  <c r="F7" i="6"/>
  <c r="E7" i="6"/>
  <c r="I29" i="5"/>
  <c r="D29" i="5"/>
  <c r="C29" i="5"/>
  <c r="I28" i="5"/>
  <c r="D28" i="5"/>
  <c r="C28" i="5"/>
  <c r="I27" i="5"/>
  <c r="D27" i="5"/>
  <c r="C27" i="5"/>
  <c r="I26" i="5"/>
  <c r="D26" i="5"/>
  <c r="C26" i="5"/>
  <c r="I25" i="5"/>
  <c r="D25" i="5"/>
  <c r="C25" i="5"/>
  <c r="I24" i="5"/>
  <c r="D24" i="5"/>
  <c r="C24" i="5"/>
  <c r="I23" i="5"/>
  <c r="D23" i="5"/>
  <c r="C23" i="5"/>
  <c r="I22" i="5"/>
  <c r="D22" i="5"/>
  <c r="C22" i="5"/>
  <c r="I21" i="5"/>
  <c r="D21" i="5"/>
  <c r="C21" i="5"/>
  <c r="I20" i="5"/>
  <c r="D20" i="5"/>
  <c r="C20" i="5"/>
  <c r="I19" i="5"/>
  <c r="D19" i="5"/>
  <c r="C19" i="5"/>
  <c r="I18" i="5"/>
  <c r="D18" i="5"/>
  <c r="C18" i="5"/>
  <c r="I17" i="5"/>
  <c r="D17" i="5"/>
  <c r="C17" i="5"/>
  <c r="I16" i="5"/>
  <c r="D16" i="5"/>
  <c r="C16" i="5"/>
  <c r="I15" i="5"/>
  <c r="D15" i="5"/>
  <c r="C15" i="5"/>
  <c r="I14" i="5"/>
  <c r="D14" i="5"/>
  <c r="C14" i="5"/>
  <c r="I13" i="5"/>
  <c r="D13" i="5"/>
  <c r="C13" i="5"/>
  <c r="I12" i="5"/>
  <c r="D12" i="5"/>
  <c r="C12" i="5"/>
  <c r="I11" i="5"/>
  <c r="D11" i="5"/>
  <c r="C11" i="5"/>
  <c r="I10" i="5"/>
  <c r="D10" i="5"/>
  <c r="C10" i="5"/>
  <c r="I9" i="5"/>
  <c r="D9" i="5"/>
  <c r="C9" i="5"/>
  <c r="I8" i="5"/>
  <c r="D8" i="5"/>
  <c r="C8" i="5"/>
  <c r="I7" i="5"/>
  <c r="D7" i="5"/>
  <c r="C7" i="5"/>
  <c r="AP31" i="4" l="1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BN25" i="4"/>
  <c r="T29" i="4"/>
  <c r="T28" i="4"/>
  <c r="T21" i="4"/>
  <c r="T20" i="4"/>
  <c r="T19" i="4"/>
  <c r="T14" i="1"/>
  <c r="T49" i="1"/>
  <c r="T48" i="1"/>
  <c r="T47" i="1"/>
  <c r="I49" i="1"/>
  <c r="I48" i="1"/>
  <c r="I47" i="1"/>
  <c r="I46" i="1"/>
  <c r="D49" i="1"/>
  <c r="C49" i="1"/>
  <c r="D48" i="1"/>
  <c r="C48" i="1"/>
  <c r="D47" i="1"/>
  <c r="C47" i="1"/>
  <c r="BJ45" i="1"/>
  <c r="BJ39" i="1" l="1"/>
  <c r="BJ38" i="1"/>
  <c r="BJ27" i="1"/>
  <c r="BJ16" i="1"/>
  <c r="BJ14" i="1"/>
  <c r="BJ7" i="1"/>
  <c r="T46" i="1" l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3" i="1"/>
  <c r="T12" i="1"/>
  <c r="T11" i="1"/>
  <c r="T10" i="1"/>
  <c r="T9" i="1"/>
  <c r="T8" i="1"/>
  <c r="T7" i="1"/>
  <c r="O27" i="1"/>
  <c r="O14" i="1"/>
  <c r="H27" i="1"/>
  <c r="H16" i="1"/>
  <c r="H14" i="1"/>
  <c r="D46" i="1" l="1"/>
  <c r="C46" i="1"/>
  <c r="F31" i="4" l="1"/>
  <c r="E31" i="4"/>
  <c r="F30" i="4"/>
  <c r="E30" i="4"/>
  <c r="F29" i="4" l="1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I45" i="1" l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3" i="1"/>
  <c r="I12" i="1"/>
  <c r="I10" i="1"/>
  <c r="I9" i="1"/>
  <c r="I8" i="1"/>
  <c r="I7" i="1"/>
  <c r="I20" i="1"/>
  <c r="I11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<sst xmlns="http://schemas.openxmlformats.org/spreadsheetml/2006/main" count="12142" uniqueCount="1865">
  <si>
    <t>PALM KERNEL FATTY ACID DISTILLATE  (PKFAD)</t>
  </si>
  <si>
    <t>CIF</t>
  </si>
  <si>
    <t>NHAVA SHEVA</t>
  </si>
  <si>
    <t>TALOJA</t>
  </si>
  <si>
    <t>CAD</t>
  </si>
  <si>
    <t>NIL</t>
  </si>
  <si>
    <t>SPLIT FATTY ACID (SPLIT PALM KERNEL OIL FATTY ACID)</t>
  </si>
  <si>
    <t>PT VVF INDONESIA</t>
  </si>
  <si>
    <t>FOB</t>
  </si>
  <si>
    <t>ASIAN FOODS INGREDIENTS SDN BHD.</t>
  </si>
  <si>
    <t>BADDI</t>
  </si>
  <si>
    <t>DISTILLED FATTY ACID (C12-18)</t>
  </si>
  <si>
    <t>PT UNILEVER OLEOCHEMICAL  INDONESIA</t>
  </si>
  <si>
    <t>BULK</t>
  </si>
  <si>
    <t>CRUDE GLYCERINE</t>
  </si>
  <si>
    <t>Sr No.</t>
  </si>
  <si>
    <t xml:space="preserve">Load Port </t>
  </si>
  <si>
    <t>Ship Terms</t>
  </si>
  <si>
    <t>Mfg. Unit</t>
  </si>
  <si>
    <t>SEA</t>
  </si>
  <si>
    <t>LCL</t>
  </si>
  <si>
    <t>SINGAPORE</t>
  </si>
  <si>
    <t>DAMAN</t>
  </si>
  <si>
    <t>USD</t>
  </si>
  <si>
    <t>TAKASAGO INTERNATIONAL SINGAPORE PTE LTD.</t>
  </si>
  <si>
    <t>EUR</t>
  </si>
  <si>
    <t>ZHONGSHAN LUENCHEONG DISPENSING PUMP LTD.</t>
  </si>
  <si>
    <t>XIAOLAN, CHINA</t>
  </si>
  <si>
    <t>JOHNSON &amp; JOHNSON PTE LTD.</t>
  </si>
  <si>
    <t>PORT KLANG, MALAYSIA</t>
  </si>
  <si>
    <t>SGD</t>
  </si>
  <si>
    <t>ISO/BULK/ 20-40FT /LCL</t>
  </si>
  <si>
    <t>I &amp; ii</t>
  </si>
  <si>
    <t>i</t>
  </si>
  <si>
    <t xml:space="preserve">ii </t>
  </si>
  <si>
    <t>Our Ref No.</t>
  </si>
  <si>
    <t>Purchase Order No./ Contract No</t>
  </si>
  <si>
    <t>Bill Of Entry No</t>
  </si>
  <si>
    <t xml:space="preserve">Bill of Entry Date </t>
  </si>
  <si>
    <t>Description of Import Product</t>
  </si>
  <si>
    <t>Quantity In (Kgs / Pcs)</t>
  </si>
  <si>
    <t>KGS/ PCS</t>
  </si>
  <si>
    <t xml:space="preserve">Supplier Details </t>
  </si>
  <si>
    <t>NN  Doc recd date</t>
  </si>
  <si>
    <t xml:space="preserve">Port of Discharge </t>
  </si>
  <si>
    <t xml:space="preserve">Invoice Details </t>
  </si>
  <si>
    <t xml:space="preserve">Vessel Details </t>
  </si>
  <si>
    <t>BL  NO. / DATE</t>
  </si>
  <si>
    <t>Arrival Date</t>
  </si>
  <si>
    <t>ITC HS Code No</t>
  </si>
  <si>
    <t>Normal customs duty Structure  in %</t>
  </si>
  <si>
    <t>Concessional Rate of Duty Structure Under Various Customs / Excise Exemption Notification No.</t>
  </si>
  <si>
    <t>Duty Rate As Per AFTA &amp; Others</t>
  </si>
  <si>
    <t xml:space="preserve">Status of Documents Submitted to Customs  </t>
  </si>
  <si>
    <t xml:space="preserve">DYCC Test Report </t>
  </si>
  <si>
    <t xml:space="preserve">PHO Report </t>
  </si>
  <si>
    <t xml:space="preserve">Type of Bill of Entry </t>
  </si>
  <si>
    <t>Bond / B.G. Details</t>
  </si>
  <si>
    <t xml:space="preserve">Bond / B.G. Value in Rs.  </t>
  </si>
  <si>
    <t xml:space="preserve">Date of Clearance </t>
  </si>
  <si>
    <t xml:space="preserve">Duty Payment </t>
  </si>
  <si>
    <t>Duty Amount paid  (IN Inr)</t>
  </si>
  <si>
    <t>CURRENCY</t>
  </si>
  <si>
    <t>Value In FC</t>
  </si>
  <si>
    <t>Payment Terms</t>
  </si>
  <si>
    <t>Customs Duty</t>
  </si>
  <si>
    <t>CVD</t>
  </si>
  <si>
    <t xml:space="preserve">Cess </t>
  </si>
  <si>
    <t>HS Cess</t>
  </si>
  <si>
    <t>Addl CVD</t>
  </si>
  <si>
    <t>Notification Number if Any</t>
  </si>
  <si>
    <t xml:space="preserve">Sr. No. </t>
  </si>
  <si>
    <t>Facility Availed or Not</t>
  </si>
  <si>
    <t xml:space="preserve">Invoice </t>
  </si>
  <si>
    <t>Packing List</t>
  </si>
  <si>
    <t xml:space="preserve">Bill of Lading </t>
  </si>
  <si>
    <t xml:space="preserve">Analsys Certificate </t>
  </si>
  <si>
    <t xml:space="preserve">Origin Certificate </t>
  </si>
  <si>
    <t xml:space="preserve">Insurance Certificate </t>
  </si>
  <si>
    <t>Freight Certificate</t>
  </si>
  <si>
    <t xml:space="preserve">MSDS </t>
  </si>
  <si>
    <t xml:space="preserve">Bond / BG if Any </t>
  </si>
  <si>
    <t xml:space="preserve">Check list </t>
  </si>
  <si>
    <t>Bond No</t>
  </si>
  <si>
    <t>B.G. No.</t>
  </si>
  <si>
    <t>Bond Amount</t>
  </si>
  <si>
    <t>B.G. Amount</t>
  </si>
  <si>
    <t>In Cash / RTGS /Etc</t>
  </si>
  <si>
    <t>Used Any Incentive Scrip</t>
  </si>
  <si>
    <t xml:space="preserve">Type of Licence </t>
  </si>
  <si>
    <t>ii</t>
  </si>
  <si>
    <t>PO NO</t>
  </si>
  <si>
    <t>Quantity In (MT)</t>
  </si>
  <si>
    <t>Quantity In (KGS)</t>
  </si>
  <si>
    <t>Number of Container / Carton / Bulk</t>
  </si>
  <si>
    <t>BL  NO.</t>
  </si>
  <si>
    <t>BL DATE</t>
  </si>
  <si>
    <t>Shipment Date</t>
  </si>
  <si>
    <t>IGM Date</t>
  </si>
  <si>
    <t>Arrival Date /BERTHED DT</t>
  </si>
  <si>
    <t xml:space="preserve">Normal customs duty Structure </t>
  </si>
  <si>
    <t>Bills Of Entry No</t>
  </si>
  <si>
    <t xml:space="preserve">Bills of Entry Date </t>
  </si>
  <si>
    <t>SCHEME</t>
  </si>
  <si>
    <t>No</t>
  </si>
  <si>
    <t>Date</t>
  </si>
  <si>
    <t>Value In US$.</t>
  </si>
  <si>
    <t>Kosher Certificate</t>
  </si>
  <si>
    <t xml:space="preserve">PRC /Type of Licence </t>
  </si>
  <si>
    <t>12.5%</t>
  </si>
  <si>
    <t>2%</t>
  </si>
  <si>
    <t>1%</t>
  </si>
  <si>
    <t>4%</t>
  </si>
  <si>
    <t>NA</t>
  </si>
  <si>
    <t xml:space="preserve">Not Availed </t>
  </si>
  <si>
    <t>N.A</t>
  </si>
  <si>
    <t>Yes</t>
  </si>
  <si>
    <t xml:space="preserve"> --</t>
  </si>
  <si>
    <t>N.A.</t>
  </si>
  <si>
    <t>Bill of Entry for Warehouse</t>
  </si>
  <si>
    <t>NO</t>
  </si>
  <si>
    <t>PART -1</t>
  </si>
  <si>
    <t>PART -2</t>
  </si>
  <si>
    <t>KGS</t>
  </si>
  <si>
    <t>NOS</t>
  </si>
  <si>
    <t>Shipment MODE</t>
  </si>
  <si>
    <t>AVAILED</t>
  </si>
  <si>
    <t>YES</t>
  </si>
  <si>
    <t xml:space="preserve">Final </t>
  </si>
  <si>
    <t>NO.</t>
  </si>
  <si>
    <t>DATE</t>
  </si>
  <si>
    <t>PART-1</t>
  </si>
  <si>
    <t>PART-2</t>
  </si>
  <si>
    <t xml:space="preserve"> </t>
  </si>
  <si>
    <t>Cust. Notfn - 012/2012 -51 I (c) &amp; CVD-012/2012-9 &amp; Addl duty -021/2012-1</t>
  </si>
  <si>
    <t>PLASTIC CAPS</t>
  </si>
  <si>
    <t>LACTOKINE FLUID PF-H</t>
  </si>
  <si>
    <t>TEGOSOFT  TN (EVONIK)</t>
  </si>
  <si>
    <t>NATIONAL PLASTIC FACTORY -FUJAIRAH</t>
  </si>
  <si>
    <t>CHEMISCHES LABORATORIUM</t>
  </si>
  <si>
    <t>EURO</t>
  </si>
  <si>
    <t>Cust. Notfn -012/2012-165,Exim notf- Nil,  Addl duty 019/2006</t>
  </si>
  <si>
    <t>ONLINE DUTY PAID</t>
  </si>
  <si>
    <t>AIR</t>
  </si>
  <si>
    <t>ANTWERPEN</t>
  </si>
  <si>
    <t>JEBEL ALI, DUBAI</t>
  </si>
  <si>
    <t>GERMANY</t>
  </si>
  <si>
    <t>MUMBAI AIRPORT</t>
  </si>
  <si>
    <t>RAJVINDER KAUR</t>
  </si>
  <si>
    <t>SUNIL MENON</t>
  </si>
  <si>
    <t>DISTILLED FATTY ACID (BERGAZID QA 4000) (OLEIC ACID)</t>
  </si>
  <si>
    <t>AAA OILS &amp; FATS PTE LTD.</t>
  </si>
  <si>
    <t>L/C SIGHT</t>
  </si>
  <si>
    <t>Test Bond &amp; SVB Bond</t>
  </si>
  <si>
    <t>REPORT AWTD</t>
  </si>
  <si>
    <t xml:space="preserve"> -</t>
  </si>
  <si>
    <t>Provisional B/E</t>
  </si>
  <si>
    <t>SNEHCHANDRA SHAH</t>
  </si>
  <si>
    <t>ALUMINIUM STEARATE 681 NIVEA (LIGASTAR AL DT -C/V) (FOR COSMETIC USE)</t>
  </si>
  <si>
    <t>PERFUME  07777-91086-00 1100798 (FRAGRANCE FREE FROM ALCOHOL)</t>
  </si>
  <si>
    <t>PETER GREVEN</t>
  </si>
  <si>
    <t>SYMRISE ASIA PACIFIC PTE LTD</t>
  </si>
  <si>
    <t>FRANKFURT, GERMANY</t>
  </si>
  <si>
    <t>COURIER</t>
  </si>
  <si>
    <t>96161020</t>
  </si>
  <si>
    <t>Cust. Notfn -012/2012-228,Exim notf-NIL,  Addl duty 019/2006</t>
  </si>
  <si>
    <t>Cust. Notfn -NIL.,  Exim notf- NIL,  Addl duty 019/2006</t>
  </si>
  <si>
    <t xml:space="preserve">Awb /Bill of Lading </t>
  </si>
  <si>
    <t>Fresco oil (CRUDE PALM KERNEL OIL (CPKO)  20% FFA MINIMUM)</t>
  </si>
  <si>
    <t>310/609</t>
  </si>
  <si>
    <t>310/600</t>
  </si>
  <si>
    <t>33029090</t>
  </si>
  <si>
    <t>SNEHCHANDRA</t>
  </si>
  <si>
    <t xml:space="preserve"> SNEHCHANDRA</t>
  </si>
  <si>
    <t>310/595</t>
  </si>
  <si>
    <t>MT KY VENUS V-027</t>
  </si>
  <si>
    <t>212/UMK (PART)</t>
  </si>
  <si>
    <t xml:space="preserve"> I/93/78/16/1232B</t>
  </si>
  <si>
    <t>LUB/MUM-02, LUB/MUM-03</t>
  </si>
  <si>
    <t>Despatched</t>
  </si>
  <si>
    <t>Cust. Notfn - 012/2012 -230A &amp;  Addl duty -019/2006</t>
  </si>
  <si>
    <t>Annexure and online DUTY</t>
  </si>
  <si>
    <t>App. 001 &amp; 002 / Annexure-150</t>
  </si>
  <si>
    <t>4205303 &amp; 4205304</t>
  </si>
  <si>
    <t>001/UMK</t>
  </si>
  <si>
    <t>310/621</t>
  </si>
  <si>
    <t>BLWCB16000209</t>
  </si>
  <si>
    <t>YM HARMONY V-E290</t>
  </si>
  <si>
    <t>App. 003 / Annexure-151</t>
  </si>
  <si>
    <t>5065324</t>
  </si>
  <si>
    <t>002/UMK</t>
  </si>
  <si>
    <t>MOLU14603510707</t>
  </si>
  <si>
    <t>AS SAVONIA V-1620</t>
  </si>
  <si>
    <t>App. 004 / Annexure-151</t>
  </si>
  <si>
    <t>5065320</t>
  </si>
  <si>
    <t>003/SHS</t>
  </si>
  <si>
    <t>009/VVF/INV/III/2016</t>
  </si>
  <si>
    <t>BLPLBLW1600040</t>
  </si>
  <si>
    <t>DAYA MAJU DM649S / SEASPAN LEBU V-026W</t>
  </si>
  <si>
    <t xml:space="preserve">Annexure and online EDD </t>
  </si>
  <si>
    <t>App. 001 / Annexure-3836</t>
  </si>
  <si>
    <t>004/UMK</t>
  </si>
  <si>
    <t>BLWCB16000245</t>
  </si>
  <si>
    <t>EPIRMYPKGE117327</t>
  </si>
  <si>
    <t>App. 005 / Annexure-151</t>
  </si>
  <si>
    <t>5059551</t>
  </si>
  <si>
    <t>5369088</t>
  </si>
  <si>
    <t>005/SHS</t>
  </si>
  <si>
    <t>010/VVF/INV/III/2016</t>
  </si>
  <si>
    <t>BLPLBLW1600044</t>
  </si>
  <si>
    <t>CTP GOLDEN V-265W / MAULIN V-030W</t>
  </si>
  <si>
    <t>App. 002 / Annexure-3836</t>
  </si>
  <si>
    <t>006/UMK</t>
  </si>
  <si>
    <t>310/631</t>
  </si>
  <si>
    <t>BLWCB16000270</t>
  </si>
  <si>
    <t>YM HARMONY V-E239</t>
  </si>
  <si>
    <t>App. 006 / Annexure-151</t>
  </si>
  <si>
    <t>007/UMK</t>
  </si>
  <si>
    <t>310/608</t>
  </si>
  <si>
    <t>I/93/78/16/03277  &amp; I/93/78/16/03278</t>
  </si>
  <si>
    <t>LUB/MUM-01 &amp; LUB/MUM-002</t>
  </si>
  <si>
    <t>MT WAWASAN RUBY V- 16003</t>
  </si>
  <si>
    <t>08-04-2016- 1799.98 MT</t>
  </si>
  <si>
    <t>For 1799.98 Mt Cust. Notfn - 012/2012 -230 &amp;  Addl duty -019/2006</t>
  </si>
  <si>
    <t>Full Duty payment - for 1799.98 mt / Payment against Annexure  for 200 mt</t>
  </si>
  <si>
    <t>App. 009 / Annexure-150 for 200 mt</t>
  </si>
  <si>
    <t>4830185 - for 1799.98 mt / 4830256 for 200 mt</t>
  </si>
  <si>
    <t>008/UMK</t>
  </si>
  <si>
    <t>MOLU14603554752</t>
  </si>
  <si>
    <t>SINAR SANGIR V-315</t>
  </si>
  <si>
    <t>App. 007 / Annexure-151</t>
  </si>
  <si>
    <t>009/UMK</t>
  </si>
  <si>
    <t>310/641</t>
  </si>
  <si>
    <t>PALM FATTY ACID DISTILLATE  (PFAD)</t>
  </si>
  <si>
    <t>VVF SINGAPORE PTE LTD</t>
  </si>
  <si>
    <t>C&amp;F</t>
  </si>
  <si>
    <t>SIN/2016/604</t>
  </si>
  <si>
    <t xml:space="preserve">SGDUMMUM01A /SGDUMMUM01B/ SGDUMMUM01C    </t>
  </si>
  <si>
    <t>MT VESTHOLMEN  V-1603</t>
  </si>
  <si>
    <t>App. 010-500 MT, 011 -600MT, 012-899.844MT/ Annexure-150</t>
  </si>
  <si>
    <t>EX-BOND BE NO.5084521 &amp; 5084514  5084519</t>
  </si>
  <si>
    <t>010/KCM</t>
  </si>
  <si>
    <t>INV/AFI/2047/16</t>
  </si>
  <si>
    <t>EPIRMYPKGE117083</t>
  </si>
  <si>
    <t>SELATANG DATAN V-944S</t>
  </si>
  <si>
    <t>App. 003 / Annexure-3836</t>
  </si>
  <si>
    <t>5097074</t>
  </si>
  <si>
    <t>011/UMK</t>
  </si>
  <si>
    <t>BLWCB16000323</t>
  </si>
  <si>
    <t>Y M HARMONY V- 240E</t>
  </si>
  <si>
    <t>App. 013 / Annexure-151</t>
  </si>
  <si>
    <t>5076924</t>
  </si>
  <si>
    <t>012/UMK</t>
  </si>
  <si>
    <t>310/643</t>
  </si>
  <si>
    <t>011/VVF/INV/III/2016</t>
  </si>
  <si>
    <t>FEMDN1001979300NSA</t>
  </si>
  <si>
    <t>SIMA PERFECT V- W053</t>
  </si>
  <si>
    <t>15200000</t>
  </si>
  <si>
    <t>Cust. Notfn - 012/2012 -73 &amp; Addl duty -019/2006</t>
  </si>
  <si>
    <t>DUTY PAYMENT</t>
  </si>
  <si>
    <t>013/UMK</t>
  </si>
  <si>
    <t>310/642</t>
  </si>
  <si>
    <t>012/VVF/INV/III/2016</t>
  </si>
  <si>
    <t>FEMDN1001979400NSA</t>
  </si>
  <si>
    <t>App. 016 / Annexure-151</t>
  </si>
  <si>
    <t>5076893</t>
  </si>
  <si>
    <t>014/UMK</t>
  </si>
  <si>
    <t>310/652</t>
  </si>
  <si>
    <t>CFR</t>
  </si>
  <si>
    <t>60562207</t>
  </si>
  <si>
    <t>HDMUPGNS0709422</t>
  </si>
  <si>
    <t>App. 014 / Annexure-151</t>
  </si>
  <si>
    <t>015/SHS</t>
  </si>
  <si>
    <t>310/656</t>
  </si>
  <si>
    <t>018/VVF/INV/IV/2016</t>
  </si>
  <si>
    <t>SSLBLWMUN1604001</t>
  </si>
  <si>
    <t>NANTA BHUM V- E23</t>
  </si>
  <si>
    <t>REACHED Mundra on 03.05.16</t>
  </si>
  <si>
    <t>App. 004/ Annexure-4041</t>
  </si>
  <si>
    <t>5131295</t>
  </si>
  <si>
    <t>016/UMK</t>
  </si>
  <si>
    <t>310/653</t>
  </si>
  <si>
    <t>BERG &amp; SCHMDIT</t>
  </si>
  <si>
    <t>60575255</t>
  </si>
  <si>
    <t>HDMUPGNS0709641</t>
  </si>
  <si>
    <t>PAC BANDA V-3627</t>
  </si>
  <si>
    <t>App. 015 / Annexure-151</t>
  </si>
  <si>
    <t>5056866</t>
  </si>
  <si>
    <t>017/UMK</t>
  </si>
  <si>
    <t>310/657</t>
  </si>
  <si>
    <t>022/VVF/INV/IV/2016</t>
  </si>
  <si>
    <t>SSLBLWNSA1604002</t>
  </si>
  <si>
    <t>SINAR BITUNG V-549</t>
  </si>
  <si>
    <t>018/UMK</t>
  </si>
  <si>
    <t>310/658</t>
  </si>
  <si>
    <t>023/VVF/INV/IV/2016</t>
  </si>
  <si>
    <t>SSLBLWNSA1604003</t>
  </si>
  <si>
    <t>5121157</t>
  </si>
  <si>
    <t>019/UMK</t>
  </si>
  <si>
    <t>310/660</t>
  </si>
  <si>
    <t>60609347</t>
  </si>
  <si>
    <t>HDMUPGNSO709878</t>
  </si>
  <si>
    <t>PAC BANDA V-3630</t>
  </si>
  <si>
    <t>App. 017 / Annexure-294</t>
  </si>
  <si>
    <t>5139001</t>
  </si>
  <si>
    <t>024/UMK</t>
  </si>
  <si>
    <t>310/665 &amp; 310/666</t>
  </si>
  <si>
    <t>SIN/2016/623, SIN/2016/624</t>
  </si>
  <si>
    <t>LBGMUM01,LBGMUM02,LBGMUM03,LBGMUM04</t>
  </si>
  <si>
    <t>MT.EVERRICH 5</t>
  </si>
  <si>
    <t>App. 019-500mt, 020-500mt, 021-500mt, 021-499.844 mt / Annexure-293</t>
  </si>
  <si>
    <t>5113746 / 5113706 / 5113704 / 5113702</t>
  </si>
  <si>
    <t>025/UMK</t>
  </si>
  <si>
    <t>310/667</t>
  </si>
  <si>
    <t>BLWCB16000412</t>
  </si>
  <si>
    <t xml:space="preserve">NANTA BHUM </t>
  </si>
  <si>
    <t>App. 018 / Annexure-294</t>
  </si>
  <si>
    <t>5236240</t>
  </si>
  <si>
    <t>029/UMK</t>
  </si>
  <si>
    <t>310/672</t>
  </si>
  <si>
    <t>BLWCB16000422</t>
  </si>
  <si>
    <t>YM HARMONY V-242E</t>
  </si>
  <si>
    <t>App. 023 / Annexure-362</t>
  </si>
  <si>
    <t>5349909</t>
  </si>
  <si>
    <t>030/UMK</t>
  </si>
  <si>
    <t>310/675</t>
  </si>
  <si>
    <t>044/VVF/INV/V/2016</t>
  </si>
  <si>
    <t>SLLBLWNSA1605001</t>
  </si>
  <si>
    <t>SINAR SANGHI V-321</t>
  </si>
  <si>
    <t>5319626</t>
  </si>
  <si>
    <t>026/SHS</t>
  </si>
  <si>
    <t>310/669</t>
  </si>
  <si>
    <t>037/VVF/INV/IV/2016</t>
  </si>
  <si>
    <t>BLPLBLW1600077</t>
  </si>
  <si>
    <t>DAYA MAJU V-DM662S</t>
  </si>
  <si>
    <t>Nhava sheva  - 13.05.16 / Railed on 16.05.16</t>
  </si>
  <si>
    <t>letter no. VIII-Cus(20)Ann-III/VVF/24/Baddi/2016/4485   Dtd 16.05.16 (Application ref no. 09/16-17)</t>
  </si>
  <si>
    <t>5306887</t>
  </si>
  <si>
    <t>027/SHS</t>
  </si>
  <si>
    <t>310/670</t>
  </si>
  <si>
    <t>038/VVF/INV/IV/2016</t>
  </si>
  <si>
    <t>BLPLBLW1600075</t>
  </si>
  <si>
    <t xml:space="preserve">Mundra - 16.05.16 </t>
  </si>
  <si>
    <t>Letter no. VIII-Cus(20)Ann-III/VVF/24/Baddi/2016/4485   Dtd 16.05.16 (Application ref no. 10/16-17)</t>
  </si>
  <si>
    <t>5306849</t>
  </si>
  <si>
    <t>031/UMK</t>
  </si>
  <si>
    <t>310/681</t>
  </si>
  <si>
    <t>045/VVF/INV/V/2016</t>
  </si>
  <si>
    <t>SLLBLWNSA1605003</t>
  </si>
  <si>
    <t>SINUR BITUNG V-553</t>
  </si>
  <si>
    <t>5399529</t>
  </si>
  <si>
    <t>020/SHS</t>
  </si>
  <si>
    <t>310/661</t>
  </si>
  <si>
    <t>027/VVF/INV/IV/2016</t>
  </si>
  <si>
    <t>SSLBLWMUN1604004</t>
  </si>
  <si>
    <t>NANTA BHUM V- E294</t>
  </si>
  <si>
    <t>VIII-Cus(20)Ann-III/VVF/24/Baddi/2016/4485   Dtd 16.05.16 (Application ref no. 05/16-17)</t>
  </si>
  <si>
    <t>5426895</t>
  </si>
  <si>
    <t>021/SHS</t>
  </si>
  <si>
    <t>310/662</t>
  </si>
  <si>
    <t>028/VVF/INV/IV/2016</t>
  </si>
  <si>
    <t>SSLBLWMUN1604005</t>
  </si>
  <si>
    <t>Letter no. VIII-Cus(20)Ann-III/VVF/24/Baddi/2016/4485   Dtd 16.05.16 (Application ref no. 06/16-17)</t>
  </si>
  <si>
    <t>5426918</t>
  </si>
  <si>
    <t>022/SHS</t>
  </si>
  <si>
    <t>310/663</t>
  </si>
  <si>
    <t>029/VVF/INV/IV/2016</t>
  </si>
  <si>
    <t>SSLBLWMUN1604007</t>
  </si>
  <si>
    <t>Letter no. VIII-Cus(20)Ann-III/VVF/24/Baddi/2016/4485   Dtd 16.05.16 (Application ref no. 07/16-17)</t>
  </si>
  <si>
    <t>5426892</t>
  </si>
  <si>
    <t>023/SHS</t>
  </si>
  <si>
    <t>310/664</t>
  </si>
  <si>
    <t>030/VVF/INV/IV/2016</t>
  </si>
  <si>
    <t>SSLBLWMUN1604006</t>
  </si>
  <si>
    <t>Letter no. VIII-Cus(20)Ann-III/VVF/24/Baddi/2016/4485   Dtd 16.05.16 (Application ref no. 08/16-17)</t>
  </si>
  <si>
    <t>5426889</t>
  </si>
  <si>
    <t>028/SHS</t>
  </si>
  <si>
    <t>310/629</t>
  </si>
  <si>
    <t>INV/AFI/2071/16</t>
  </si>
  <si>
    <t>SELATANG DATANG V-970</t>
  </si>
  <si>
    <t>Letter no. VIII-Cus(20)Ann-III/VVF/24/Baddi/2016/4506   Dtd 17.05.16 (Application ref no. 11/16-17)</t>
  </si>
  <si>
    <t>033/UMK</t>
  </si>
  <si>
    <t>310/680</t>
  </si>
  <si>
    <t>BLWCB16000469</t>
  </si>
  <si>
    <t>YM HARMONY V-243E</t>
  </si>
  <si>
    <t>Annexure and MEIS</t>
  </si>
  <si>
    <t>Annexure  024  and 'MEIS LICE NO. '2719000111  &amp;  '2719000114</t>
  </si>
  <si>
    <t>5529324</t>
  </si>
  <si>
    <t>034/UMK</t>
  </si>
  <si>
    <t>310/674</t>
  </si>
  <si>
    <t>BLWCB16000540  (BL SURRENDERED)</t>
  </si>
  <si>
    <t>NANTA BHUM V- E296</t>
  </si>
  <si>
    <t>annexure 025  and 'MEIS LICE NO. '2719000114</t>
  </si>
  <si>
    <t>5529420</t>
  </si>
  <si>
    <t xml:space="preserve">032/CAL </t>
  </si>
  <si>
    <t>310/697 -- HIGH SEAS PURCHASE</t>
  </si>
  <si>
    <t xml:space="preserve">ACCORD COMMODITIES TO JYOTHY  TO VVF </t>
  </si>
  <si>
    <t>TILJALA</t>
  </si>
  <si>
    <t xml:space="preserve">0516/PKFAD/1920 </t>
  </si>
  <si>
    <t>GWPKGCCU1605009</t>
  </si>
  <si>
    <t>GERD V-025</t>
  </si>
  <si>
    <t>035/UMK</t>
  </si>
  <si>
    <t>MOLU14603684210</t>
  </si>
  <si>
    <t>SINAR BITUNG  V-555</t>
  </si>
  <si>
    <t>annexure 025  and online payment</t>
  </si>
  <si>
    <t>5612345</t>
  </si>
  <si>
    <t>037/UMK</t>
  </si>
  <si>
    <t>0526A01455</t>
  </si>
  <si>
    <t>SIMA PERFECT V-062</t>
  </si>
  <si>
    <t>annexure 028  and online payment</t>
  </si>
  <si>
    <t>5614167</t>
  </si>
  <si>
    <t>041/UMK</t>
  </si>
  <si>
    <t>310/698</t>
  </si>
  <si>
    <t>MOLU14603709514</t>
  </si>
  <si>
    <t>SINAR BITUNG  V-556</t>
  </si>
  <si>
    <t>annexure 030  and online payment</t>
  </si>
  <si>
    <t>5643762</t>
  </si>
  <si>
    <t>036/UMK</t>
  </si>
  <si>
    <t>310/699 -  -- HIGH SEAS PURCHASE</t>
  </si>
  <si>
    <t>FATTY ACID C16-18  (HIGH SEAS PURCHASE DOCS)</t>
  </si>
  <si>
    <t>SABIC ASIA  TO TULSI DYECHEM P LTD &amp; later VVF</t>
  </si>
  <si>
    <t>SABIC INV. NO. 10037405  DT 27.05.16.  /  TULSI INVOICE NO. R/00073 DT 31.05.16.</t>
  </si>
  <si>
    <t>INR 2,15,37,751/- (Sabic invoice value USD 300108/-</t>
  </si>
  <si>
    <t xml:space="preserve">1667763 </t>
  </si>
  <si>
    <t>OEL DUBAI V-1058 E</t>
  </si>
  <si>
    <t>annexure 027  and online payment</t>
  </si>
  <si>
    <t>038/UMK</t>
  </si>
  <si>
    <t>310/691</t>
  </si>
  <si>
    <t>REFINED GLYCERINE</t>
  </si>
  <si>
    <t>0526A01456</t>
  </si>
  <si>
    <t>310/616</t>
  </si>
  <si>
    <t>PERFUME 07777-91086-00 1100798</t>
  </si>
  <si>
    <t>MAULE  V-6210</t>
  </si>
  <si>
    <t>ANR/NAV/29799/427999 (SAFG613145  DT 13.03.16</t>
  </si>
  <si>
    <t>Duty payment</t>
  </si>
  <si>
    <t>4928551</t>
  </si>
  <si>
    <t>310/605</t>
  </si>
  <si>
    <t>BASE DERMCARE OUTSIDE SALE SE 400S</t>
  </si>
  <si>
    <t>BRADFORD SOAP WORKS</t>
  </si>
  <si>
    <t>NEW YORK</t>
  </si>
  <si>
    <t>CMA CGM CORNEILLE V-0821NE</t>
  </si>
  <si>
    <t>BOSBOM6764175D DT 02.03.16</t>
  </si>
  <si>
    <t>4822734</t>
  </si>
  <si>
    <t>003/UMK</t>
  </si>
  <si>
    <t>310/618</t>
  </si>
  <si>
    <t>FRAGRANCE TJP-M-004540 -MILK TOUCH</t>
  </si>
  <si>
    <t>LOS ANGELES TRADER V-045W</t>
  </si>
  <si>
    <t>SENSA 1603663-02  DT 25.03.16</t>
  </si>
  <si>
    <t>4822713</t>
  </si>
  <si>
    <t>310/619</t>
  </si>
  <si>
    <t>MB 214-06.04.16 / QR-8600 - 17.04.16</t>
  </si>
  <si>
    <t>157 CGN 9505 596 / CGN63202955 DT 31.03.16</t>
  </si>
  <si>
    <t>4861816</t>
  </si>
  <si>
    <t>005/UMK</t>
  </si>
  <si>
    <t>310/635</t>
  </si>
  <si>
    <t>FLIGHT 9W123T DT 14.04.16 &amp; 9W123 - 15.04.16.</t>
  </si>
  <si>
    <t>BERG61003558 DT 13.04.16</t>
  </si>
  <si>
    <t>Cust. Notfn -NIL,Exim notf-FMS 093/2009-1,  Addl duty 019/2006</t>
  </si>
  <si>
    <t>4946658</t>
  </si>
  <si>
    <t>310/585</t>
  </si>
  <si>
    <t>138</t>
  </si>
  <si>
    <t xml:space="preserve">AL BIDDA </t>
  </si>
  <si>
    <t>017004 DT 24.01.16</t>
  </si>
  <si>
    <t>5050850</t>
  </si>
  <si>
    <t>310/614</t>
  </si>
  <si>
    <t>CERAMIC BALLS 1100002</t>
  </si>
  <si>
    <t>SAINT GOBAIN PROPPANTS (GUANGHAN) CO. LTD</t>
  </si>
  <si>
    <t>shanghai, china</t>
  </si>
  <si>
    <t>ZIM MOSKVA  V-42W</t>
  </si>
  <si>
    <t>GOSOLOZ3010313 DT 13.04.16</t>
  </si>
  <si>
    <t>69091990</t>
  </si>
  <si>
    <t>5131676</t>
  </si>
  <si>
    <t>310/640</t>
  </si>
  <si>
    <t>WAN HAI 505 V-094</t>
  </si>
  <si>
    <t>PKLNVS1804/067  DT 25.04.16</t>
  </si>
  <si>
    <t>5172530</t>
  </si>
  <si>
    <t>010/UMK</t>
  </si>
  <si>
    <t>310/650</t>
  </si>
  <si>
    <t>FLIGHT MB 214 -27TH APR / QR8600 -28TH APR</t>
  </si>
  <si>
    <t>BER61003983 DT 25.04.16</t>
  </si>
  <si>
    <t>5174315</t>
  </si>
  <si>
    <t>012/DHL</t>
  </si>
  <si>
    <t>310/645</t>
  </si>
  <si>
    <t>ORGANIC SKIMMED MILK POWDER (R/M FOR COSMETIC USE)</t>
  </si>
  <si>
    <t>AMMEREX</t>
  </si>
  <si>
    <t>United kingdom</t>
  </si>
  <si>
    <t>Thru courier</t>
  </si>
  <si>
    <t>7409828753 dt 28.04.16</t>
  </si>
  <si>
    <t>04021010</t>
  </si>
  <si>
    <t>Cust. Notfn - NIL - EXCI-69/2004-1  &amp; 028/2007-1 for cess &amp; HE-CESS.  Addl duty 019/2006</t>
  </si>
  <si>
    <t xml:space="preserve">MANUAL B/E NO. 547635  </t>
  </si>
  <si>
    <t>310/626</t>
  </si>
  <si>
    <t>FLIGHT MB 245 -28TH APR / QR8600 -29TH APR</t>
  </si>
  <si>
    <t>CGN63203917 DT 27.04.16</t>
  </si>
  <si>
    <t>5174361</t>
  </si>
  <si>
    <t>310/633</t>
  </si>
  <si>
    <t>FRAGRANCE CRÈME BERRY 1 TSG13-03782  &amp; FRAGRANCE TJP-M-004540 -MILK TOUCH</t>
  </si>
  <si>
    <t xml:space="preserve">775 + 275  NET KGS </t>
  </si>
  <si>
    <t>TESSA  V-1616W</t>
  </si>
  <si>
    <t>SENSA160471801  DT 29.04.16</t>
  </si>
  <si>
    <t>5236226</t>
  </si>
  <si>
    <t>310/604</t>
  </si>
  <si>
    <t>COPPER CATALYST</t>
  </si>
  <si>
    <t>BASF SOUTH EAST ASIA PTE LTD</t>
  </si>
  <si>
    <t xml:space="preserve">NORFOLK </t>
  </si>
  <si>
    <t>MATAQUITO  V-6210</t>
  </si>
  <si>
    <t>HLCUATL160407570  DT 08.04.16</t>
  </si>
  <si>
    <t>38159000</t>
  </si>
  <si>
    <t>5214357</t>
  </si>
  <si>
    <t>310/627</t>
  </si>
  <si>
    <t>`4441319</t>
  </si>
  <si>
    <t>ITAL MODERNA V-W089</t>
  </si>
  <si>
    <t>PKLNVS1604/042  DT 11.04.16</t>
  </si>
  <si>
    <t>5000701</t>
  </si>
  <si>
    <t>015/UMK</t>
  </si>
  <si>
    <t>310/651</t>
  </si>
  <si>
    <t>HONEY PURE</t>
  </si>
  <si>
    <t>A &amp; E CONNOCK (PERFUMERY &amp; COSMETICS) LTD.</t>
  </si>
  <si>
    <t>UNITED KINGDOM</t>
  </si>
  <si>
    <t>GBP</t>
  </si>
  <si>
    <t>FLIGHT NO. QR008 - 30TH APR  / QR8604-02ND MAY</t>
  </si>
  <si>
    <t>157-98071691 DT 28.04.16</t>
  </si>
  <si>
    <t>04090000</t>
  </si>
  <si>
    <t xml:space="preserve">5195189 </t>
  </si>
  <si>
    <t>CMA CGM NERVEL V-6211</t>
  </si>
  <si>
    <t>HLCUATL160430379  DT 15.04.16</t>
  </si>
  <si>
    <t>5280728</t>
  </si>
  <si>
    <t>310/625</t>
  </si>
  <si>
    <t>GIVADUAN SINGAPORE PTE LTD</t>
  </si>
  <si>
    <t>RIO BLANCO  V-6215</t>
  </si>
  <si>
    <t>ANR/NAV/30091-429141 / INNAV/21/613689</t>
  </si>
  <si>
    <t>FPS LICENCE</t>
  </si>
  <si>
    <t>FPS LIC NO. 0319065733</t>
  </si>
  <si>
    <t>5293106</t>
  </si>
  <si>
    <t>310/646</t>
  </si>
  <si>
    <t>FRAGRANCE CRÈME BERRY 1 TSG13-03782 &amp; MILK Touch  (COSMETIC USE)</t>
  </si>
  <si>
    <t>EVER UNISON V-151W</t>
  </si>
  <si>
    <t>SENSA1605408-04 DTD 20.05.16</t>
  </si>
  <si>
    <t>5438528</t>
  </si>
  <si>
    <t>310/649</t>
  </si>
  <si>
    <t>PERFUME  07777-91086-00 1100798  &amp; PERFUME FEMINEA 61/23 (FRAGRANCE FREE FROM ALCOHOL)</t>
  </si>
  <si>
    <t>CSAV TOCONAO V-6218</t>
  </si>
  <si>
    <t>ANR/NAV/30300-430306 / INNAV/21/614156</t>
  </si>
  <si>
    <t>05th June 2016</t>
  </si>
  <si>
    <t>5533123</t>
  </si>
  <si>
    <t>020/UMK</t>
  </si>
  <si>
    <t>310/636</t>
  </si>
  <si>
    <t>FLIGHT NO. 9W123T-09/06/16  and 9w123 -10/06/16</t>
  </si>
  <si>
    <t>CGN63205072 DT 06.06.16</t>
  </si>
  <si>
    <t>5607801</t>
  </si>
  <si>
    <t>021/UMK</t>
  </si>
  <si>
    <t>310/668</t>
  </si>
  <si>
    <t>PANGEA OPT A (FRAGRANCE -SYNTHETIC PERFUMERY COMPOUND FOR COSMETIC USE)</t>
  </si>
  <si>
    <t>Y M SUCCESS  V-118W</t>
  </si>
  <si>
    <t>SGSIN451709  DT 27.05.16</t>
  </si>
  <si>
    <t>MEIS  LICENCE</t>
  </si>
  <si>
    <t>MEIS  LIC NO.2719000023</t>
  </si>
  <si>
    <t>5607861</t>
  </si>
  <si>
    <t>`</t>
  </si>
  <si>
    <t>Statement of Imported OIL Materials   - April 2016 to June 2016.</t>
  </si>
  <si>
    <t>MEIS</t>
  </si>
  <si>
    <t>Cust. Notfn - 046/2011 -263(i)</t>
  </si>
  <si>
    <t>5581154</t>
  </si>
  <si>
    <t>annexure 001  and online payment</t>
  </si>
  <si>
    <t>BE NO. 5664700 FOR  420.06 MT  &amp; BE  NO.  5820013 DT 30.06.16</t>
  </si>
  <si>
    <t>5612894</t>
  </si>
  <si>
    <t>043/UMK</t>
  </si>
  <si>
    <t>044/UMK</t>
  </si>
  <si>
    <t>040/UMK</t>
  </si>
  <si>
    <t>310/704</t>
  </si>
  <si>
    <t>310/707</t>
  </si>
  <si>
    <t>BLWCB16000582</t>
  </si>
  <si>
    <t>0526A01569</t>
  </si>
  <si>
    <t>MOLU14603693969</t>
  </si>
  <si>
    <t>NANTA BHUM VE297</t>
  </si>
  <si>
    <t>SIMA PERFECT V-064</t>
  </si>
  <si>
    <t>5740917</t>
  </si>
  <si>
    <t>5739480</t>
  </si>
  <si>
    <t>5707786</t>
  </si>
  <si>
    <t>annexure 032  and online payment</t>
  </si>
  <si>
    <t>annexure 033  and online payment</t>
  </si>
  <si>
    <t>annexure 029  and online payment</t>
  </si>
  <si>
    <t>Statement of Imported PCP  Materials   - April 2016 to June 2016.</t>
  </si>
  <si>
    <t>022/UMK</t>
  </si>
  <si>
    <t>310/678</t>
  </si>
  <si>
    <t xml:space="preserve">400 +  75  NET KGS </t>
  </si>
  <si>
    <t>E R FELIXSTOWE  V-028W</t>
  </si>
  <si>
    <t>SENSA1606274-03 DT 10.06.16</t>
  </si>
  <si>
    <t>5707541</t>
  </si>
  <si>
    <t>310/676</t>
  </si>
  <si>
    <t>ROSE EXTRACT 173540 PF  (FOR COSMETIC USE)</t>
  </si>
  <si>
    <t>FRAGRANCE OILS INTERNATIONAL LTD.</t>
  </si>
  <si>
    <t>LONDON</t>
  </si>
  <si>
    <t>ADVANCE</t>
  </si>
  <si>
    <t>FLIGHT NO. 9W-117  DT 18.06.16</t>
  </si>
  <si>
    <t>RM1012544  DT 16.06.16</t>
  </si>
  <si>
    <t>13021990</t>
  </si>
  <si>
    <t xml:space="preserve">Cust. Notfn -012/2012-48, Exim notf-(fps) 092/2009-1,  Addl duty 019/2006 </t>
  </si>
  <si>
    <t>5708558</t>
  </si>
  <si>
    <t>023/UMK</t>
  </si>
  <si>
    <t>310/671</t>
  </si>
  <si>
    <t>ZHONG HANG V-901</t>
  </si>
  <si>
    <t>ZSNNVS1605041 DT 30.05.16</t>
  </si>
  <si>
    <t>5707623</t>
  </si>
  <si>
    <t>310/659</t>
  </si>
  <si>
    <t>BOSTON</t>
  </si>
  <si>
    <t>FLIGHT NO. 055-22.06.16 &amp; FLIGHT 0154-25.06.16</t>
  </si>
  <si>
    <t>724-BOS-53876771 DT 21.06.16</t>
  </si>
  <si>
    <t>MEIS  LIC NO.2719000058</t>
  </si>
  <si>
    <t>5797683</t>
  </si>
  <si>
    <t>LBS</t>
  </si>
  <si>
    <t>250 + 850 kgs</t>
  </si>
  <si>
    <t>800 + 600 KGS</t>
  </si>
  <si>
    <t>FCL</t>
  </si>
  <si>
    <t xml:space="preserve">18165009  </t>
  </si>
  <si>
    <t>88450</t>
  </si>
  <si>
    <t xml:space="preserve">20161145 </t>
  </si>
  <si>
    <t xml:space="preserve">298532  </t>
  </si>
  <si>
    <t xml:space="preserve">22020 </t>
  </si>
  <si>
    <t xml:space="preserve">SG-PC2016023IN </t>
  </si>
  <si>
    <t xml:space="preserve">5005337-4  </t>
  </si>
  <si>
    <t>22094</t>
  </si>
  <si>
    <t>22899</t>
  </si>
  <si>
    <t xml:space="preserve">299233 </t>
  </si>
  <si>
    <t xml:space="preserve">20161601  </t>
  </si>
  <si>
    <t xml:space="preserve">6554574787  &amp;  6553574937 </t>
  </si>
  <si>
    <t xml:space="preserve">IVA061559 </t>
  </si>
  <si>
    <t xml:space="preserve">6554574786 </t>
  </si>
  <si>
    <t xml:space="preserve">18169200 </t>
  </si>
  <si>
    <t xml:space="preserve">20161905  </t>
  </si>
  <si>
    <t xml:space="preserve">18172596  </t>
  </si>
  <si>
    <t xml:space="preserve">300195  </t>
  </si>
  <si>
    <t>9910031912</t>
  </si>
  <si>
    <t xml:space="preserve">20162211  </t>
  </si>
  <si>
    <t xml:space="preserve">437308  </t>
  </si>
  <si>
    <t xml:space="preserve">LC-1000100216A-7409  </t>
  </si>
  <si>
    <t>89976</t>
  </si>
  <si>
    <t>SHELF LIFE CERT</t>
  </si>
  <si>
    <t>4840000692</t>
  </si>
  <si>
    <t>4840000759</t>
  </si>
  <si>
    <t>4840000783</t>
  </si>
  <si>
    <t>4840000816</t>
  </si>
  <si>
    <t>4840000850</t>
  </si>
  <si>
    <t>4840000880</t>
  </si>
  <si>
    <t>4840001001</t>
  </si>
  <si>
    <t>4840001066</t>
  </si>
  <si>
    <t>4840001134</t>
  </si>
  <si>
    <t>4840001260</t>
  </si>
  <si>
    <t>4840001278</t>
  </si>
  <si>
    <t>4840001314</t>
  </si>
  <si>
    <t>4840001351</t>
  </si>
  <si>
    <t>4840001325</t>
  </si>
  <si>
    <t>4840001374</t>
  </si>
  <si>
    <t>4840001436</t>
  </si>
  <si>
    <t>4840001328</t>
  </si>
  <si>
    <t>Cust. Notfn - 046/2011 -263(i) &amp; Exm Notfn-NIL &amp; Addl duty -019/2006</t>
  </si>
  <si>
    <t>DISPENSER PUMP L201BAA-24/410A PUMP DETTOL HS 200 ML (GREEN) 1001115</t>
  </si>
  <si>
    <t>Cust. Notfn - Nil  Exim notf-FPS-092/2009-1, Addl duty 019/2006</t>
  </si>
  <si>
    <t>Statement of Imported OIL Materials   - July 2016 to September 2016.</t>
  </si>
  <si>
    <t>065/UMK</t>
  </si>
  <si>
    <t>310/719</t>
  </si>
  <si>
    <t xml:space="preserve"> 4840001661</t>
  </si>
  <si>
    <t>MOLU14603772815</t>
  </si>
  <si>
    <t>CTP GOLDEN V-274W</t>
  </si>
  <si>
    <t>6285639</t>
  </si>
  <si>
    <t>annexure 041  and online payment</t>
  </si>
  <si>
    <t>066/UMK</t>
  </si>
  <si>
    <t xml:space="preserve"> 4840001669</t>
  </si>
  <si>
    <t>BLWNSA160000010</t>
  </si>
  <si>
    <t>ANDERSON BRIDGE V-169</t>
  </si>
  <si>
    <t>6310120</t>
  </si>
  <si>
    <t>055/SHS</t>
  </si>
  <si>
    <t>310/684</t>
  </si>
  <si>
    <t>SOAP NOODLES (PALMOSALT N3020)</t>
  </si>
  <si>
    <t>VVF FZCO</t>
  </si>
  <si>
    <t>9130003139</t>
  </si>
  <si>
    <t>KULF01074262</t>
  </si>
  <si>
    <t>MOL DOMINANCE V-0050W</t>
  </si>
  <si>
    <t>Cust. Notfn - 046/2011 -398(I) &amp; Exm Notfn-Nil   &amp; Addl duty -019/2006</t>
  </si>
  <si>
    <t>SVB Bond</t>
  </si>
  <si>
    <t>6175237</t>
  </si>
  <si>
    <t>DUTY PAID</t>
  </si>
  <si>
    <t>062/SHS</t>
  </si>
  <si>
    <t>310/683</t>
  </si>
  <si>
    <t>SOAP NOODLES 80-20</t>
  </si>
  <si>
    <t>SOP16/0315</t>
  </si>
  <si>
    <t>FEMDN10.020755-00/NSA</t>
  </si>
  <si>
    <t>CTP FORTUNE  V-222</t>
  </si>
  <si>
    <t>6348203</t>
  </si>
  <si>
    <t>064/SHS</t>
  </si>
  <si>
    <t>9130003216</t>
  </si>
  <si>
    <t>KULG01243566</t>
  </si>
  <si>
    <t>MOL EXPLORER V-002W</t>
  </si>
  <si>
    <t>6385101</t>
  </si>
  <si>
    <t>067/UMK</t>
  </si>
  <si>
    <t xml:space="preserve"> 4840001670</t>
  </si>
  <si>
    <t>BLWCB16000729</t>
  </si>
  <si>
    <t>YM HARMONY V-248E</t>
  </si>
  <si>
    <t>6359629</t>
  </si>
  <si>
    <t>069/UMK</t>
  </si>
  <si>
    <t xml:space="preserve"> 4840001701</t>
  </si>
  <si>
    <t>MOLU14603788323</t>
  </si>
  <si>
    <t>CTP DELTA V-158W</t>
  </si>
  <si>
    <t>6346297</t>
  </si>
  <si>
    <t>071/UMK</t>
  </si>
  <si>
    <t>310/750</t>
  </si>
  <si>
    <t xml:space="preserve"> 4840001817</t>
  </si>
  <si>
    <t>0526A02082</t>
  </si>
  <si>
    <t>WAN HAI 101  V-N074</t>
  </si>
  <si>
    <t>6408155</t>
  </si>
  <si>
    <t>annexure 042  and online payment</t>
  </si>
  <si>
    <t>068/UMK</t>
  </si>
  <si>
    <t xml:space="preserve"> 4840001739</t>
  </si>
  <si>
    <t>BLWCB16000013</t>
  </si>
  <si>
    <t>HORAI BRIDGE V-040N</t>
  </si>
  <si>
    <t>6435015</t>
  </si>
  <si>
    <t>070/UMK</t>
  </si>
  <si>
    <t xml:space="preserve"> 4840001786</t>
  </si>
  <si>
    <t>MOLU14603794840</t>
  </si>
  <si>
    <t>CTP FORTUNE V-010W</t>
  </si>
  <si>
    <t>6430814</t>
  </si>
  <si>
    <t>072/UMK</t>
  </si>
  <si>
    <t>310/753</t>
  </si>
  <si>
    <t xml:space="preserve">4840001794 </t>
  </si>
  <si>
    <t>MOLU14603813874</t>
  </si>
  <si>
    <t>YM HARMONY V-249E</t>
  </si>
  <si>
    <t>6430866</t>
  </si>
  <si>
    <t>073/UMK</t>
  </si>
  <si>
    <t>310/755</t>
  </si>
  <si>
    <t>4840001854</t>
  </si>
  <si>
    <t>0526A02155</t>
  </si>
  <si>
    <t>WAN HAI 105 V-167</t>
  </si>
  <si>
    <t>6637269</t>
  </si>
  <si>
    <t>annexure 043  and online payment</t>
  </si>
  <si>
    <t>074/UMK</t>
  </si>
  <si>
    <t>310/756</t>
  </si>
  <si>
    <t>4840001876</t>
  </si>
  <si>
    <t>MOLU14603820301</t>
  </si>
  <si>
    <t>CTP DELTA V-160W</t>
  </si>
  <si>
    <t>6637259</t>
  </si>
  <si>
    <t>075/UMK</t>
  </si>
  <si>
    <t>310/757</t>
  </si>
  <si>
    <t>4840001896</t>
  </si>
  <si>
    <t>0526A02218</t>
  </si>
  <si>
    <t>WAN HAI 102 V-N088</t>
  </si>
  <si>
    <t>6637271</t>
  </si>
  <si>
    <t>076/UMK</t>
  </si>
  <si>
    <t>310/762</t>
  </si>
  <si>
    <t>CNF</t>
  </si>
  <si>
    <t>NORTH EMERALD (M) SDN. BHD.</t>
  </si>
  <si>
    <t>INV/NESB/20160192</t>
  </si>
  <si>
    <t>BLPLPKG1602504</t>
  </si>
  <si>
    <t>COTI CANBERRA V-101W</t>
  </si>
  <si>
    <t>6641086</t>
  </si>
  <si>
    <t>annexure 044  and online payment</t>
  </si>
  <si>
    <t>077/UMK</t>
  </si>
  <si>
    <t>310/764</t>
  </si>
  <si>
    <t>4840001910</t>
  </si>
  <si>
    <t>MOLU1460383960</t>
  </si>
  <si>
    <t>CTP FORTUNE V-012W</t>
  </si>
  <si>
    <t>6704930</t>
  </si>
  <si>
    <t>078/UMK</t>
  </si>
  <si>
    <t>310/765</t>
  </si>
  <si>
    <t>055/VVF/INV/III/2016</t>
  </si>
  <si>
    <t>SSLBLWNSA1608001</t>
  </si>
  <si>
    <t>NANTA BHUM V-E303</t>
  </si>
  <si>
    <t>Cust. Notfn - 012/2012 -73 &amp; Exm Notfn-NIL &amp; Addl duty -019/2006</t>
  </si>
  <si>
    <t>6703786</t>
  </si>
  <si>
    <t>079/CAL - HIGH SEAS</t>
  </si>
  <si>
    <t>310/768</t>
  </si>
  <si>
    <t>Tiljala</t>
  </si>
  <si>
    <t>INV/AFI/2171/16</t>
  </si>
  <si>
    <t>BLPLPGU1600425</t>
  </si>
  <si>
    <t>SELATAN DATANG V-1068</t>
  </si>
  <si>
    <t>6783539</t>
  </si>
  <si>
    <t>annexure V(30)15/VVF/TIL/KOLI/2016/1643  (appl. No. 001) and online payment</t>
  </si>
  <si>
    <t>080/UMK</t>
  </si>
  <si>
    <t>310/769</t>
  </si>
  <si>
    <t>4840001972</t>
  </si>
  <si>
    <t>0526A02388</t>
  </si>
  <si>
    <t>WAN HAI 105 V-168</t>
  </si>
  <si>
    <t>6741856</t>
  </si>
  <si>
    <t>ANNEXURE NO. 045  &amp; DUTY PAYMENT</t>
  </si>
  <si>
    <t>081/UMK</t>
  </si>
  <si>
    <t>310/777</t>
  </si>
  <si>
    <t>4840001990</t>
  </si>
  <si>
    <t>MOLU14603874186</t>
  </si>
  <si>
    <t>CTP DELTA V-162W</t>
  </si>
  <si>
    <t>6788564</t>
  </si>
  <si>
    <t>082/UMK</t>
  </si>
  <si>
    <t>310/775</t>
  </si>
  <si>
    <t>INTERCONTINENTAL OILS AND FATS PTE LTD</t>
  </si>
  <si>
    <t>PLM16/1648B</t>
  </si>
  <si>
    <t>CP/BLW/MUM-02</t>
  </si>
  <si>
    <t>MT GLOBAL FLORA V-26</t>
  </si>
  <si>
    <t>6817348</t>
  </si>
  <si>
    <t>TEST BOND</t>
  </si>
  <si>
    <t>ANNEXURE NO. 046  &amp; DUTY PAYMENT</t>
  </si>
  <si>
    <t>083/UMK</t>
  </si>
  <si>
    <t>310/776</t>
  </si>
  <si>
    <t>PALM FATTY ACID DISTILLATE  (PFAD) (RSPO MASS BALANCE)</t>
  </si>
  <si>
    <t>I/93/78/16/06309</t>
  </si>
  <si>
    <t>CP/BLW/MUM-01</t>
  </si>
  <si>
    <t>6817768</t>
  </si>
  <si>
    <t>084/UMK</t>
  </si>
  <si>
    <t>310/778</t>
  </si>
  <si>
    <t>4840002050</t>
  </si>
  <si>
    <t>0526A02533</t>
  </si>
  <si>
    <t>WAN HAI 101 V-076</t>
  </si>
  <si>
    <t>6895165</t>
  </si>
  <si>
    <t>RAJVINDER</t>
  </si>
  <si>
    <t>SHASHIBHUSHAN</t>
  </si>
  <si>
    <t>Statement of Imported PCP  Materials   -  July 2016 to September 2016.</t>
  </si>
  <si>
    <t>026/UMK</t>
  </si>
  <si>
    <t>310/644</t>
  </si>
  <si>
    <t>CITROMAX  (SYNTHETIC PERFUMERY COMPOUND)</t>
  </si>
  <si>
    <t>25 KGS NET (GROSS 28.5KGS)</t>
  </si>
  <si>
    <t>FIRMENICH ASIA PVT LIMITED</t>
  </si>
  <si>
    <t xml:space="preserve">LCL </t>
  </si>
  <si>
    <t>90088440  DT 16.06.16</t>
  </si>
  <si>
    <t>TEXAS V-160040W</t>
  </si>
  <si>
    <t>SGSIN452596  DT 20.06.16</t>
  </si>
  <si>
    <t>5815876</t>
  </si>
  <si>
    <t>027/UMK</t>
  </si>
  <si>
    <t>310/686</t>
  </si>
  <si>
    <t>NEUTROL TE (TETRAHYDROXYPROPYL ETHYLENEDIAMINE M-XYLENE DIAMINE)</t>
  </si>
  <si>
    <t>240 KGS</t>
  </si>
  <si>
    <t>6554610753  DT 27.06.16</t>
  </si>
  <si>
    <t>FLIGHT NO. 9W  -11 DT 29.06.16</t>
  </si>
  <si>
    <t>SIN-086268 DT 24.06.16</t>
  </si>
  <si>
    <t>34029099</t>
  </si>
  <si>
    <t>MEIS  LIC NO.  2719000058</t>
  </si>
  <si>
    <t>310/708</t>
  </si>
  <si>
    <t>RHODOLIA ROSEA EXTRACT 193187 PF</t>
  </si>
  <si>
    <t xml:space="preserve">25 KGS NET  </t>
  </si>
  <si>
    <t>FRAGRANCE OILS INTERNATIONAL LTD</t>
  </si>
  <si>
    <t>HEATHROW LONDON</t>
  </si>
  <si>
    <t>437505 DT 11.07.16</t>
  </si>
  <si>
    <t>FLIGHT NO. 9W  -117 DT 13.07.16</t>
  </si>
  <si>
    <t>RM1015042 DT 11.07.16</t>
  </si>
  <si>
    <t>6009522</t>
  </si>
  <si>
    <t>MEIS  LIC NO 2719000111</t>
  </si>
  <si>
    <t>310/714</t>
  </si>
  <si>
    <t>MENTHOL RACEMIC  M_0053305</t>
  </si>
  <si>
    <t xml:space="preserve">75 KGS NET  </t>
  </si>
  <si>
    <t xml:space="preserve">V-MANE FILS </t>
  </si>
  <si>
    <t>NICE</t>
  </si>
  <si>
    <t>20165601 DT 07.07.16</t>
  </si>
  <si>
    <t>FLGHT LX-154  DT 09.07.16</t>
  </si>
  <si>
    <t>72454064032 DT 07.07.16</t>
  </si>
  <si>
    <t>6013073</t>
  </si>
  <si>
    <t>310/679</t>
  </si>
  <si>
    <t>TEGOSOFT</t>
  </si>
  <si>
    <t>1140 kgs net</t>
  </si>
  <si>
    <t>4442306 DT 06.06.16</t>
  </si>
  <si>
    <t>MOL DEVOTION V-043</t>
  </si>
  <si>
    <t>PKLNVS1606/003 DT 13.06.16</t>
  </si>
  <si>
    <t>6014807</t>
  </si>
  <si>
    <t>MEIS AND FPS</t>
  </si>
  <si>
    <t>MEIS  LIC NO.2719000023 &amp;  2719000058 &amp; FPS LIC NO. 0319065733</t>
  </si>
  <si>
    <t>032/UMK</t>
  </si>
  <si>
    <t>Net  16386.01 kgs (4535.92+11850.091)</t>
  </si>
  <si>
    <t>NEWYORK</t>
  </si>
  <si>
    <t>6554602848 DT 06.07.16 &amp; 6554603288 DT 07.06.16</t>
  </si>
  <si>
    <t>MEHUIN V112INE</t>
  </si>
  <si>
    <t>NAM2435794 DT 15.06.16</t>
  </si>
  <si>
    <t>6055654</t>
  </si>
  <si>
    <t>310/710</t>
  </si>
  <si>
    <t>FRAGRANCE FREE FROM ALCOHOL TPF 1512/7 VITALITY. (FOR COSMETIC USE)</t>
  </si>
  <si>
    <t>200 KGS NET</t>
  </si>
  <si>
    <t>TAKASAGO</t>
  </si>
  <si>
    <t>PARIS</t>
  </si>
  <si>
    <t>90121468  DT 13.07.16</t>
  </si>
  <si>
    <t>EY032- 19.07.16 / EY204 - 20.07.16</t>
  </si>
  <si>
    <t>26721001 DT 18.07.16</t>
  </si>
  <si>
    <t>6081119</t>
  </si>
  <si>
    <t>028/UMK</t>
  </si>
  <si>
    <t>310/685</t>
  </si>
  <si>
    <t>DISPENSER PUMP  - DHS PUMP  200 ML</t>
  </si>
  <si>
    <t xml:space="preserve">70000 nos. </t>
  </si>
  <si>
    <t>LC-1000100216A-7410  DT 23.06.16</t>
  </si>
  <si>
    <t>ZHONG HANG V-908</t>
  </si>
  <si>
    <t>ZSNNVS1606019 DT 23.06.16</t>
  </si>
  <si>
    <t>5951971</t>
  </si>
  <si>
    <t>036/SHS</t>
  </si>
  <si>
    <t>310/639</t>
  </si>
  <si>
    <t>SELA STAMPER GUIDE RAILS COMPLETE SET  (Spare parts for soap stamping machine)</t>
  </si>
  <si>
    <t>1 No.</t>
  </si>
  <si>
    <t>SELA MASCHINEN GMBH</t>
  </si>
  <si>
    <t>NETHERLANDS</t>
  </si>
  <si>
    <t>522081/2016-054   DT 08.07.16</t>
  </si>
  <si>
    <t>LH7001S/1LH8368/13.07.16</t>
  </si>
  <si>
    <t>HAJ-3123 3469 DT 08.07.16</t>
  </si>
  <si>
    <t>6085845</t>
  </si>
  <si>
    <t>310/648</t>
  </si>
  <si>
    <t>ISOFOL (2-Octyl-1-Dodecanol)</t>
  </si>
  <si>
    <t xml:space="preserve">680 kgs </t>
  </si>
  <si>
    <t>SASOL GERMANY</t>
  </si>
  <si>
    <t>BREMERHAVEN</t>
  </si>
  <si>
    <t>812008 DT 27.06.16</t>
  </si>
  <si>
    <t>MAERSK  SARAT V-1609</t>
  </si>
  <si>
    <t>LEXBRE 160708120798 DT 06.07.16 (Way Bill)</t>
  </si>
  <si>
    <t>6281029</t>
  </si>
  <si>
    <t>29051990</t>
  </si>
  <si>
    <t>MEIS  NO. 0319071857</t>
  </si>
  <si>
    <t>BASE DERMCARE SOAP</t>
  </si>
  <si>
    <t>19978 LBS (9062 KGS)</t>
  </si>
  <si>
    <t>90015 dt 23.06.16</t>
  </si>
  <si>
    <t>CMA CGM MAUPASSANT V-116</t>
  </si>
  <si>
    <t>BOSNSA6764638D DT 20.06.16</t>
  </si>
  <si>
    <t>6212616</t>
  </si>
  <si>
    <t>MEIS  LIC NO.  2719000058, 2719000111, 0319071857</t>
  </si>
  <si>
    <t>310/696</t>
  </si>
  <si>
    <t>600 KGS NET</t>
  </si>
  <si>
    <t>COLOGNE</t>
  </si>
  <si>
    <t>301275 DT 20.07.16</t>
  </si>
  <si>
    <t>LH7250S -DT 23.07.16 / LH764- DT 24.07.16</t>
  </si>
  <si>
    <t>CGN63206392 DT 20.07.16</t>
  </si>
  <si>
    <t>6134494</t>
  </si>
  <si>
    <t>MEIS NO. 2719000111</t>
  </si>
  <si>
    <t>039/UMK</t>
  </si>
  <si>
    <t>13288 LBS (6027 KGS)</t>
  </si>
  <si>
    <t>90298 dt 22.07.16</t>
  </si>
  <si>
    <t>053 - DT 23.07.16 / 0153-27.07.16</t>
  </si>
  <si>
    <t>724-BOS 53877003  DT  23.07.16</t>
  </si>
  <si>
    <t>6142032</t>
  </si>
  <si>
    <t>310/702</t>
  </si>
  <si>
    <t>9910033759  DT 26.07.16</t>
  </si>
  <si>
    <t>LOS ANGELES TRADER V-048W</t>
  </si>
  <si>
    <t>SGSIN453767  DT 29.07.16  (BL SURRENDERED. EXPRESS BL)</t>
  </si>
  <si>
    <t>6281080</t>
  </si>
  <si>
    <t>FPS</t>
  </si>
  <si>
    <t>FPS  LIC NO. 0319071857</t>
  </si>
  <si>
    <t>042/UMK</t>
  </si>
  <si>
    <t>310/687</t>
  </si>
  <si>
    <t>8,00,000 NOS</t>
  </si>
  <si>
    <t>NATIONAL PLASTICS FACTORY</t>
  </si>
  <si>
    <t>JEBEL ALI</t>
  </si>
  <si>
    <t>198 DT 16.06.16</t>
  </si>
  <si>
    <t>SHAIRIJ V-JN616E</t>
  </si>
  <si>
    <t>018577  DT 01.08.16 (Express Bl)</t>
  </si>
  <si>
    <t>6309240</t>
  </si>
  <si>
    <t>310/647</t>
  </si>
  <si>
    <t>ALMOND OIL</t>
  </si>
  <si>
    <t xml:space="preserve">380 kgs </t>
  </si>
  <si>
    <t>GUSTAV HEESS GMBH</t>
  </si>
  <si>
    <t>HAMBURG</t>
  </si>
  <si>
    <t>8960777 &amp; 8960776 DT 23.06.16</t>
  </si>
  <si>
    <t xml:space="preserve">CCNI ARAUCO </t>
  </si>
  <si>
    <t>032116-02830  DT 08.07.16</t>
  </si>
  <si>
    <t>6285664</t>
  </si>
  <si>
    <t>310/694</t>
  </si>
  <si>
    <t>PERFUME 07777-91086-00 1100798  &amp; PERFUME FEMINA 61/23</t>
  </si>
  <si>
    <t>1000 KGS (600 + 400KGS)</t>
  </si>
  <si>
    <t>GIVADUAN SINGAPORE PTE LTD.</t>
  </si>
  <si>
    <t>18180824 DT 05.07.16</t>
  </si>
  <si>
    <t xml:space="preserve">MSC ARIANE </t>
  </si>
  <si>
    <t>73000008483 DT 17.07.16</t>
  </si>
  <si>
    <t>6453470</t>
  </si>
  <si>
    <t>FPS + MEIS</t>
  </si>
  <si>
    <t>319071857 - FPS, 'MEIS  LIC NO.  2719000111 &amp; 0319073080.</t>
  </si>
  <si>
    <t>310/659 &amp; 310/689</t>
  </si>
  <si>
    <t>21615 LBS (9804 KGS)</t>
  </si>
  <si>
    <t>69671/70022  dt 10.08.16</t>
  </si>
  <si>
    <t>053 - DT 13.08.16 / 0154-16.08.16</t>
  </si>
  <si>
    <t>724-BOS 53877095  DT  13.08.16</t>
  </si>
  <si>
    <t>6464597</t>
  </si>
  <si>
    <t>046/UMK</t>
  </si>
  <si>
    <t>310/737</t>
  </si>
  <si>
    <t xml:space="preserve">FRAGRANCE CRÈME BERRY 1 TSG13-03782 </t>
  </si>
  <si>
    <t>50 kgs</t>
  </si>
  <si>
    <t>20163148 dt 19.08.16</t>
  </si>
  <si>
    <t>YM SUCCESS V-120W</t>
  </si>
  <si>
    <t>SENSA1608452-02 DT 19.08.16</t>
  </si>
  <si>
    <t>6516852</t>
  </si>
  <si>
    <t>FPS + FMS</t>
  </si>
  <si>
    <t>FMS 319073080  &amp; '319071857 - FPS</t>
  </si>
  <si>
    <t>310/763</t>
  </si>
  <si>
    <t>SPARE PARTS</t>
  </si>
  <si>
    <t>77 kgs</t>
  </si>
  <si>
    <t>TURBOMACH</t>
  </si>
  <si>
    <t>RAREU16-155409  DT 10.08.16</t>
  </si>
  <si>
    <t>FLIGHT -QR 07 DT 17.08.6 / QR-556 DT 18.08.16</t>
  </si>
  <si>
    <t>AWB NO. FRA81615152 DT 12-08-16</t>
  </si>
  <si>
    <t>6510203</t>
  </si>
  <si>
    <t>15 ITEMS</t>
  </si>
  <si>
    <t>049/UMK</t>
  </si>
  <si>
    <t>310/732</t>
  </si>
  <si>
    <t>6554636138  DT 09.09.16</t>
  </si>
  <si>
    <t>SIN 7HET890  DT 14.09.16</t>
  </si>
  <si>
    <t>6758967</t>
  </si>
  <si>
    <t>MEIS  LIC NO.  0319073080</t>
  </si>
  <si>
    <t>045/UMK</t>
  </si>
  <si>
    <t>310/725</t>
  </si>
  <si>
    <t>SODIUM ISETHIONATE</t>
  </si>
  <si>
    <t xml:space="preserve">1000 kgs  </t>
  </si>
  <si>
    <t>TANGSHAN MONEIDE</t>
  </si>
  <si>
    <t>SHANGHAI</t>
  </si>
  <si>
    <t>TMT1608118D  DT 12.08.16</t>
  </si>
  <si>
    <t>HANJIN BUENOS AIRES V-42W</t>
  </si>
  <si>
    <t>UILE 16080265  DT 17.08.16</t>
  </si>
  <si>
    <t>6741506</t>
  </si>
  <si>
    <t>0319073080</t>
  </si>
  <si>
    <t>Statement of Imported OIL Materials   - OCT 2016 to March 2017.</t>
  </si>
  <si>
    <t>085/UMK</t>
  </si>
  <si>
    <t>310/779</t>
  </si>
  <si>
    <t>4840002095</t>
  </si>
  <si>
    <t>0526A02619</t>
  </si>
  <si>
    <t>WAN HAI 105 V-169</t>
  </si>
  <si>
    <t>6979080</t>
  </si>
  <si>
    <t>Bill of Entry for  Home consumption</t>
  </si>
  <si>
    <t>088/UMK</t>
  </si>
  <si>
    <t>310/784</t>
  </si>
  <si>
    <t>4840002147</t>
  </si>
  <si>
    <t>0526A02707</t>
  </si>
  <si>
    <t>WAN HAI 102 V-N090</t>
  </si>
  <si>
    <t>7105722</t>
  </si>
  <si>
    <t>ANNEXURE NO. 048  &amp; DUTY PAYMENT</t>
  </si>
  <si>
    <t>089/UMK</t>
  </si>
  <si>
    <t>310/785</t>
  </si>
  <si>
    <t>059/VVF/INV/III/2016</t>
  </si>
  <si>
    <t>SSLBLWNSA1610001</t>
  </si>
  <si>
    <t>NANTA BHUM V-306</t>
  </si>
  <si>
    <t>7198112</t>
  </si>
  <si>
    <t>Annexure and MEIS LICENCE</t>
  </si>
  <si>
    <t>MEIS  LICENCE NO. 2179000179</t>
  </si>
  <si>
    <t>090/UMK</t>
  </si>
  <si>
    <t>310/787</t>
  </si>
  <si>
    <t>4840002196</t>
  </si>
  <si>
    <t>0526A02746</t>
  </si>
  <si>
    <t>WAN HAI  101  V-077</t>
  </si>
  <si>
    <t>7223054</t>
  </si>
  <si>
    <t>087/SHS</t>
  </si>
  <si>
    <t>310/782</t>
  </si>
  <si>
    <t>FATTY ACID C16-C18</t>
  </si>
  <si>
    <t>SABIC ASIA PACIFIC PTE LTD</t>
  </si>
  <si>
    <t>1539308</t>
  </si>
  <si>
    <t>MAEU 957858477</t>
  </si>
  <si>
    <t>GUNHILDE MAERSK 1612</t>
  </si>
  <si>
    <t>'7205500</t>
  </si>
  <si>
    <t>Letter no. VIII-Cus(20)Ann-III/VVF/24/Baddi/2016/8594   Dtd 14.10.16 (Application ref no. 16/16-17)</t>
  </si>
  <si>
    <t>093/CAL - HIGH SEAS</t>
  </si>
  <si>
    <t>310/791</t>
  </si>
  <si>
    <t>JYOTHY LABORATORIES (High Seas from Accord commodities)</t>
  </si>
  <si>
    <t>1016/PKFAD/1998</t>
  </si>
  <si>
    <t>USD 48683.40 (HSS INR 3354334.94)</t>
  </si>
  <si>
    <t>WSPCCU160000147</t>
  </si>
  <si>
    <t>KOTA RESTU 0003W</t>
  </si>
  <si>
    <t>7239568</t>
  </si>
  <si>
    <t>annexure V(30)15/VVF/TIL/KOLI/2016/                   (appl. No. 004) and online payment</t>
  </si>
  <si>
    <t>094/UMK</t>
  </si>
  <si>
    <t>310/794</t>
  </si>
  <si>
    <t xml:space="preserve">MAEU 958162920 </t>
  </si>
  <si>
    <t>MERATIS MEDAN S V-1506</t>
  </si>
  <si>
    <t>7361452</t>
  </si>
  <si>
    <t>096/UMK</t>
  </si>
  <si>
    <t>310/796</t>
  </si>
  <si>
    <t>PALM  FATTY ACID DISTILLATE  (PFAD)</t>
  </si>
  <si>
    <t>MACWORLD INDUSTRIES LTD</t>
  </si>
  <si>
    <t>MWL-2016-10-298</t>
  </si>
  <si>
    <t>CYP1608DUMKDL07  &amp;  CYP1608DUMKDL08</t>
  </si>
  <si>
    <t>CYPRESS GALAXY V-1608</t>
  </si>
  <si>
    <t>ARRIVED ON 03.11.16 - BERTHING EXPECTED ON 09.11.16</t>
  </si>
  <si>
    <t>7426625</t>
  </si>
  <si>
    <t>App. 20/16-17 &amp; Annexure- 9154</t>
  </si>
  <si>
    <t>097/UMK</t>
  </si>
  <si>
    <t>310/804</t>
  </si>
  <si>
    <t>1539312</t>
  </si>
  <si>
    <t>861172</t>
  </si>
  <si>
    <t>TAROKO V-025N</t>
  </si>
  <si>
    <t>7414124</t>
  </si>
  <si>
    <t>ANNEXURE NO. 049  &amp; DUTY PAYMENT</t>
  </si>
  <si>
    <t>091/SHS</t>
  </si>
  <si>
    <t>310/789</t>
  </si>
  <si>
    <t>INV/AFI/2228/16</t>
  </si>
  <si>
    <t>EPIRMYPKGE118460</t>
  </si>
  <si>
    <t>KOTA INTAN  V-0027S/S</t>
  </si>
  <si>
    <t>7369464</t>
  </si>
  <si>
    <t>App. 018 / Annexure- 9207</t>
  </si>
  <si>
    <t>095/UMK</t>
  </si>
  <si>
    <t>310/795</t>
  </si>
  <si>
    <t>0526A02939</t>
  </si>
  <si>
    <t>WAN HAI 102  VN091</t>
  </si>
  <si>
    <t>7449410</t>
  </si>
  <si>
    <t>100/UMK</t>
  </si>
  <si>
    <t>310/810</t>
  </si>
  <si>
    <t>4840002377</t>
  </si>
  <si>
    <t>0526A03087</t>
  </si>
  <si>
    <t>WAN HAI 105  V-171</t>
  </si>
  <si>
    <t>7518376</t>
  </si>
  <si>
    <t>ANNEXURE NO. 050  &amp; DUTY PAYMENT</t>
  </si>
  <si>
    <t>098/SHS</t>
  </si>
  <si>
    <t>310/802</t>
  </si>
  <si>
    <t>TAROKO V-025</t>
  </si>
  <si>
    <t>Annexure no. 20</t>
  </si>
  <si>
    <t>099/UMK</t>
  </si>
  <si>
    <t>310/809</t>
  </si>
  <si>
    <t>1613715</t>
  </si>
  <si>
    <t>TAROKO V-026</t>
  </si>
  <si>
    <t>TRANCEMARINE</t>
  </si>
  <si>
    <t>7551837</t>
  </si>
  <si>
    <t>Annexure no. 49</t>
  </si>
  <si>
    <t>101/UMK</t>
  </si>
  <si>
    <t>310/813</t>
  </si>
  <si>
    <t>0526A03202</t>
  </si>
  <si>
    <t>WAN HAI 102  V-092</t>
  </si>
  <si>
    <t>7575228</t>
  </si>
  <si>
    <t>Annexure no. 50</t>
  </si>
  <si>
    <t>092/SHS</t>
  </si>
  <si>
    <t>310/790</t>
  </si>
  <si>
    <t>INV/AFI/2229/16</t>
  </si>
  <si>
    <t>EPIRIDTLSB100281</t>
  </si>
  <si>
    <t>KOTA RANCAK   V-0017/N</t>
  </si>
  <si>
    <t>7475036</t>
  </si>
  <si>
    <t>102/UMK</t>
  </si>
  <si>
    <t>310/814</t>
  </si>
  <si>
    <t>4840002457</t>
  </si>
  <si>
    <t xml:space="preserve">GOSUBLW0053050 </t>
  </si>
  <si>
    <t>CTP GOLDEN   288W</t>
  </si>
  <si>
    <t>7636129</t>
  </si>
  <si>
    <t>103/UMK</t>
  </si>
  <si>
    <t>310/817</t>
  </si>
  <si>
    <t>061/VVF/INV/XI/2016</t>
  </si>
  <si>
    <t>SLLBLWNSA1611001</t>
  </si>
  <si>
    <t>NANTA BHUM V-E309</t>
  </si>
  <si>
    <t>7767547</t>
  </si>
  <si>
    <t>0319084408</t>
  </si>
  <si>
    <t>104/UMK</t>
  </si>
  <si>
    <t>310/811</t>
  </si>
  <si>
    <t>060/VVF/INV/III/2016</t>
  </si>
  <si>
    <t>SLLBLWNSA1611002</t>
  </si>
  <si>
    <t>7771103</t>
  </si>
  <si>
    <t>Annexure no. 51 and online DUTY</t>
  </si>
  <si>
    <t>107/UMK</t>
  </si>
  <si>
    <t>310/824</t>
  </si>
  <si>
    <t>4840002538</t>
  </si>
  <si>
    <t>0626A03364</t>
  </si>
  <si>
    <t>WAN HAI 105 V-N172</t>
  </si>
  <si>
    <t>7812806</t>
  </si>
  <si>
    <t>Annexure no. 52 and online DUTY</t>
  </si>
  <si>
    <t>109/UMK</t>
  </si>
  <si>
    <t>310/827</t>
  </si>
  <si>
    <t>062/VVF/INV/XI/2016</t>
  </si>
  <si>
    <t>SLLBLWNSA1611003</t>
  </si>
  <si>
    <t>YM HARMONY V-257E</t>
  </si>
  <si>
    <t>7880894</t>
  </si>
  <si>
    <t>106/UMK</t>
  </si>
  <si>
    <t>310/823</t>
  </si>
  <si>
    <t>4840002513</t>
  </si>
  <si>
    <t xml:space="preserve">GOSUBLW00053111 </t>
  </si>
  <si>
    <t>CTP HONOUR V147W</t>
  </si>
  <si>
    <t>7772491</t>
  </si>
  <si>
    <t>113/UMK</t>
  </si>
  <si>
    <t>310/835</t>
  </si>
  <si>
    <t>4840002693</t>
  </si>
  <si>
    <t>0526A03461</t>
  </si>
  <si>
    <t>WAN HAI 102 V-N093</t>
  </si>
  <si>
    <t>7898524</t>
  </si>
  <si>
    <t>111/UMK</t>
  </si>
  <si>
    <t>310/831</t>
  </si>
  <si>
    <t>4840002622</t>
  </si>
  <si>
    <t>7874922</t>
  </si>
  <si>
    <t>114/UMK</t>
  </si>
  <si>
    <t>310/836</t>
  </si>
  <si>
    <t>4840002661</t>
  </si>
  <si>
    <t>MOLU146043660</t>
  </si>
  <si>
    <t>CTP GOLDEN V-290W</t>
  </si>
  <si>
    <t>7993745</t>
  </si>
  <si>
    <t>115/UMK</t>
  </si>
  <si>
    <t>310/837</t>
  </si>
  <si>
    <t>4840002733</t>
  </si>
  <si>
    <t>0526A03633  (EXPRESS BL)</t>
  </si>
  <si>
    <t>WAN HAI 105  V-N173</t>
  </si>
  <si>
    <t>116/UMK</t>
  </si>
  <si>
    <t>310/838</t>
  </si>
  <si>
    <t>4840002715</t>
  </si>
  <si>
    <t>MOLU14604053890</t>
  </si>
  <si>
    <t>CTP HONOUR V-149W</t>
  </si>
  <si>
    <t>105/SHS</t>
  </si>
  <si>
    <t>310/819</t>
  </si>
  <si>
    <t>INV/AFI/2262/16</t>
  </si>
  <si>
    <t>BLPLPKG1603553</t>
  </si>
  <si>
    <t>COSCO  COLOMBO V-026W</t>
  </si>
  <si>
    <t>Arrived at Pipavav on 05.12.2016 and railed out from Pipavav on 14.12.16</t>
  </si>
  <si>
    <t>7851513</t>
  </si>
  <si>
    <t>ANNEXURE  no 21 and online DUTY</t>
  </si>
  <si>
    <t>108/SHS</t>
  </si>
  <si>
    <t>310/825</t>
  </si>
  <si>
    <t>INV/AFI/2271/16</t>
  </si>
  <si>
    <t>EPIRMYPKGE118757</t>
  </si>
  <si>
    <t>KOTA INTAN0047S/S</t>
  </si>
  <si>
    <t>122/UMK</t>
  </si>
  <si>
    <t>310/862</t>
  </si>
  <si>
    <t>LAURIC ACID 99%</t>
  </si>
  <si>
    <t>4840002770</t>
  </si>
  <si>
    <t>BLW/NSA/ISO20166176</t>
  </si>
  <si>
    <t>OCEAN NHAVA SHEVA V-007</t>
  </si>
  <si>
    <t>Cust. Notfn -    12/2012-165      Addl duty -019/2006</t>
  </si>
  <si>
    <t>Online duty</t>
  </si>
  <si>
    <t>117/UMK</t>
  </si>
  <si>
    <t>310/866</t>
  </si>
  <si>
    <t>4840002747</t>
  </si>
  <si>
    <t>BLW/NSA/ISO20166161</t>
  </si>
  <si>
    <t>SINAR BANDUANG V-492</t>
  </si>
  <si>
    <t>8128461</t>
  </si>
  <si>
    <t>118/UMK</t>
  </si>
  <si>
    <t>310/851</t>
  </si>
  <si>
    <t>4840002789</t>
  </si>
  <si>
    <t>0526A03722</t>
  </si>
  <si>
    <t>Annexure no. 53 and MEIS LICENCE NO. 319088637,  2719001385, 2719001388, 2719001391</t>
  </si>
  <si>
    <t>119/UMK</t>
  </si>
  <si>
    <t>310/853</t>
  </si>
  <si>
    <t>CRUDE  GLYCERINE</t>
  </si>
  <si>
    <t xml:space="preserve">PT VVF INDONESIA </t>
  </si>
  <si>
    <t>065/VVF/XII/2016</t>
  </si>
  <si>
    <t xml:space="preserve">SLLBLNSA1612001 </t>
  </si>
  <si>
    <t>CTP DELTA V-172W</t>
  </si>
  <si>
    <t xml:space="preserve">LICE NO. '2719001385   </t>
  </si>
  <si>
    <t>120/UMK</t>
  </si>
  <si>
    <t>310/830</t>
  </si>
  <si>
    <t>064/VVF/XII/2016</t>
  </si>
  <si>
    <t>SLLBLNSA1612002</t>
  </si>
  <si>
    <t>Annexure no. 54 and MEIS LICENCE NO.  2719001387 &amp;   2719001389</t>
  </si>
  <si>
    <t>121/UMK</t>
  </si>
  <si>
    <t>310/855</t>
  </si>
  <si>
    <t>063/VVF/XII/2016</t>
  </si>
  <si>
    <t>SLLBLNSA1612003</t>
  </si>
  <si>
    <t>Annexure no. 55 and MEIS LICENCE NO.  2719001385, 2719001386  &amp;   2719001389</t>
  </si>
  <si>
    <t>110/SHS</t>
  </si>
  <si>
    <t>310/828</t>
  </si>
  <si>
    <t>INV/AFI/2276/16</t>
  </si>
  <si>
    <t>BLPLJKT1601454A</t>
  </si>
  <si>
    <t>CTP FORTUNE  V-025W</t>
  </si>
  <si>
    <t>8149633</t>
  </si>
  <si>
    <t>112/SHS</t>
  </si>
  <si>
    <t>310/834</t>
  </si>
  <si>
    <t>INV/AFI/2283/16</t>
  </si>
  <si>
    <t>BLPLPGU1600584</t>
  </si>
  <si>
    <t>KOTA INTAN  V-0051S</t>
  </si>
  <si>
    <t>8139318</t>
  </si>
  <si>
    <t>123/UMK</t>
  </si>
  <si>
    <t>310/863</t>
  </si>
  <si>
    <t>KALMART SYSTEMS (M) SDN BHD</t>
  </si>
  <si>
    <t>KSS16916/288</t>
  </si>
  <si>
    <t xml:space="preserve">SIN-LUG/BOM-301 </t>
  </si>
  <si>
    <t>MT BUNGA AKASIA V-1509</t>
  </si>
  <si>
    <t>Annexure no. 54 and online DUTY</t>
  </si>
  <si>
    <t>124/UMK</t>
  </si>
  <si>
    <t>310/870</t>
  </si>
  <si>
    <t>4840002882</t>
  </si>
  <si>
    <t>0527A00026</t>
  </si>
  <si>
    <t>WAN HAI 105  V-N174</t>
  </si>
  <si>
    <t>8244106</t>
  </si>
  <si>
    <t>Annexure no. 53 and online DUTY</t>
  </si>
  <si>
    <t>125/UMK</t>
  </si>
  <si>
    <t>310/871</t>
  </si>
  <si>
    <t>PACIFIC OLEOCHEMICALS SDN BHD.</t>
  </si>
  <si>
    <t>1040351</t>
  </si>
  <si>
    <t>0476A19399</t>
  </si>
  <si>
    <t>WAN HAI 515 V-035</t>
  </si>
  <si>
    <t>8233606</t>
  </si>
  <si>
    <t>LICE NO. '2719001062,  2719001390, 2719001392</t>
  </si>
  <si>
    <t>127/UMK</t>
  </si>
  <si>
    <t>310/877</t>
  </si>
  <si>
    <t>MOLU 14604116046</t>
  </si>
  <si>
    <t>CTP HONOUR V-151W</t>
  </si>
  <si>
    <t>8317472</t>
  </si>
  <si>
    <t>Annexure no. 58 and online DUTY</t>
  </si>
  <si>
    <t>128/UMK</t>
  </si>
  <si>
    <t>310/883</t>
  </si>
  <si>
    <t>4840002956</t>
  </si>
  <si>
    <t>MOLU14604115585</t>
  </si>
  <si>
    <t>CTP DELTA  V-174W</t>
  </si>
  <si>
    <t>126/UMK</t>
  </si>
  <si>
    <t>310/872</t>
  </si>
  <si>
    <t xml:space="preserve">BLWW/NSA/ISO/20176259  </t>
  </si>
  <si>
    <t>SINAR BIMA V-341</t>
  </si>
  <si>
    <t>8356010</t>
  </si>
  <si>
    <t>129/UMK</t>
  </si>
  <si>
    <t>310/884</t>
  </si>
  <si>
    <t>4840002969</t>
  </si>
  <si>
    <t>BLWNSAISO20176309</t>
  </si>
  <si>
    <t>SINAR  BIMA V-342</t>
  </si>
  <si>
    <t>8463066</t>
  </si>
  <si>
    <t>130/UMK</t>
  </si>
  <si>
    <t>310/886</t>
  </si>
  <si>
    <t>KSS01117/021</t>
  </si>
  <si>
    <t>BCH17010116</t>
  </si>
  <si>
    <t>MT BOCHEM CHENNAI V- 1701</t>
  </si>
  <si>
    <t>EX-BOND BOE NO. '8449995</t>
  </si>
  <si>
    <t>Annexure no. 59 and online DUTY</t>
  </si>
  <si>
    <t>131/UMK</t>
  </si>
  <si>
    <t>310/890</t>
  </si>
  <si>
    <t>4840003015</t>
  </si>
  <si>
    <t>MOLU14604139611</t>
  </si>
  <si>
    <t>CTP GOLDEN V-294W</t>
  </si>
  <si>
    <t>8462745</t>
  </si>
  <si>
    <t>132/UMK</t>
  </si>
  <si>
    <t>310/891</t>
  </si>
  <si>
    <t>4840003031</t>
  </si>
  <si>
    <t>0527A00234</t>
  </si>
  <si>
    <t>WAN HAI 275 V-081N</t>
  </si>
  <si>
    <t>8558082</t>
  </si>
  <si>
    <t>Annexure no. 60 and online DUTY</t>
  </si>
  <si>
    <t>133/UMK</t>
  </si>
  <si>
    <t>310/892</t>
  </si>
  <si>
    <t>4840003058</t>
  </si>
  <si>
    <t>MOLU14604145276</t>
  </si>
  <si>
    <t>CTP HONOUR V-153W</t>
  </si>
  <si>
    <t>8639820</t>
  </si>
  <si>
    <t xml:space="preserve">Annexure no. 61 and MEIS LICENCE </t>
  </si>
  <si>
    <t>134/CAL</t>
  </si>
  <si>
    <t>310/865</t>
  </si>
  <si>
    <t>SIN/2017/860</t>
  </si>
  <si>
    <t>BLB61256KOL</t>
  </si>
  <si>
    <t>Availed</t>
  </si>
  <si>
    <t>8564390</t>
  </si>
  <si>
    <t>135/UMK</t>
  </si>
  <si>
    <t>310/896</t>
  </si>
  <si>
    <t>MOLU14604145173</t>
  </si>
  <si>
    <t>CTP DELTA V-176W</t>
  </si>
  <si>
    <t>Annexure no. 62 and Online duty</t>
  </si>
  <si>
    <t>136/UMK</t>
  </si>
  <si>
    <t>310/899</t>
  </si>
  <si>
    <t>SINAR SUMBA V-438S</t>
  </si>
  <si>
    <t>Cust. Notfn -                Addl duty -019/2006</t>
  </si>
  <si>
    <t>8832398</t>
  </si>
  <si>
    <t>MEIS LICENCE NO.  319100398, 319099316, 2719001625, 2719001626, 2719001627, 2719001628, 319104183, 319101032  &amp; part online payment</t>
  </si>
  <si>
    <t>137/UMK</t>
  </si>
  <si>
    <t>310/900</t>
  </si>
  <si>
    <t>MWL-065-2017</t>
  </si>
  <si>
    <t>BL0170DUMMMBB01, BL0170DUMMMBB02, BL0170DUMMMBB03</t>
  </si>
  <si>
    <t>MT ARGENT BLOOM V-1701</t>
  </si>
  <si>
    <t>8815927</t>
  </si>
  <si>
    <t>Annexure no. 63 and online DUTY</t>
  </si>
  <si>
    <t>140/CAL - HIGH SEAS</t>
  </si>
  <si>
    <t xml:space="preserve">JYOTHY LABORATORIES (High Seas from </t>
  </si>
  <si>
    <t>AGRI INV NO. AOPL1433 DT 20.02.17 / JYOTHY INVOICE NO.  5 DTD 25.02.17</t>
  </si>
  <si>
    <t>INR 43,32,008=34/- (Agri oil  invoice value USD 62780/-</t>
  </si>
  <si>
    <t xml:space="preserve">KCASUBCCU005117 </t>
  </si>
  <si>
    <t>8932924</t>
  </si>
  <si>
    <t>annexure V(30)15/VVF/TIL/KOLI/2016/696    (appl. No. 005) and online payment</t>
  </si>
  <si>
    <t>138/SHS</t>
  </si>
  <si>
    <t>310/903</t>
  </si>
  <si>
    <t>INV/AFI/2371/17</t>
  </si>
  <si>
    <t>BLPLPKG1700696</t>
  </si>
  <si>
    <t>BELLAVIA V-0032W</t>
  </si>
  <si>
    <t>9073808</t>
  </si>
  <si>
    <t>Bill of Entry for  Home consumption  / provisionally</t>
  </si>
  <si>
    <t>Annexure  NO. 23 and online DUTY</t>
  </si>
  <si>
    <t>141/UMK</t>
  </si>
  <si>
    <t>310/912</t>
  </si>
  <si>
    <t>002/VVF/INV/III/2017</t>
  </si>
  <si>
    <t>SLLBLWNSA1703002</t>
  </si>
  <si>
    <t>CTP GOLDEN V-299W</t>
  </si>
  <si>
    <t>9116949</t>
  </si>
  <si>
    <t>Annexure no.  65 &amp; MEIS LICENCE NO. 319092133 / 2719001062 / 2719001624 / 2719001816</t>
  </si>
  <si>
    <t>142/UMK</t>
  </si>
  <si>
    <t>310/911</t>
  </si>
  <si>
    <t>003/VVF/INV/III/2017</t>
  </si>
  <si>
    <t>SLLBLWNSA1703003</t>
  </si>
  <si>
    <t>9104832</t>
  </si>
  <si>
    <t>MEIS LICE NO. 2719001062 / 2719001387</t>
  </si>
  <si>
    <t>Statement of Imported PCP  Materials   -  - OCT 2016 to March 2017.</t>
  </si>
  <si>
    <t>NO. / Date</t>
  </si>
  <si>
    <t>Origin Certificate / DETAILS</t>
  </si>
  <si>
    <t>048/DHL</t>
  </si>
  <si>
    <t>310/747</t>
  </si>
  <si>
    <t>ORGANIC SKIMMED MILK POWDER</t>
  </si>
  <si>
    <t>20 KGS</t>
  </si>
  <si>
    <t>DELHI  AIRPORT</t>
  </si>
  <si>
    <t>23017  DT 01.09.16</t>
  </si>
  <si>
    <t>ROWE IN -VIF-BDI- 2746045105 DT 01.09.16</t>
  </si>
  <si>
    <t>617614 - manual</t>
  </si>
  <si>
    <t>EXCI-69/2004-1  &amp; 028/2007-1 for cess &amp; HE-CESS.</t>
  </si>
  <si>
    <t>047/UMK</t>
  </si>
  <si>
    <t>310/701</t>
  </si>
  <si>
    <t>19890 LBS (9022 KGS)</t>
  </si>
  <si>
    <t>90592 DT 18.08.16</t>
  </si>
  <si>
    <t>BOSNSA 6764796D  DT 16.08.16</t>
  </si>
  <si>
    <t>6883315</t>
  </si>
  <si>
    <t>2719000179</t>
  </si>
  <si>
    <t>050/UMK</t>
  </si>
  <si>
    <t>310/724</t>
  </si>
  <si>
    <t>SPARE PARTS FOR TURBINE (25 ITEMS)</t>
  </si>
  <si>
    <t>10 KGS</t>
  </si>
  <si>
    <t>TURBOMACH GMBH</t>
  </si>
  <si>
    <t>RE-16-1112027  DT 24.08.16</t>
  </si>
  <si>
    <t>AWB NO. FRA81615351 DT 12.09.16.</t>
  </si>
  <si>
    <t>'6872367</t>
  </si>
  <si>
    <t>25 ITEMS</t>
  </si>
  <si>
    <t>053/UMK</t>
  </si>
  <si>
    <t>310/736</t>
  </si>
  <si>
    <t>9910034519  DT 22.08.16</t>
  </si>
  <si>
    <t>SGSIN454746 28.08.16  (BL SURRENDERED. EXPRESS BL)</t>
  </si>
  <si>
    <t>6869825</t>
  </si>
  <si>
    <t>051/UMK</t>
  </si>
  <si>
    <t>10861 LBS (4926 KGS)</t>
  </si>
  <si>
    <t>90708 dt 25.08.16</t>
  </si>
  <si>
    <t>BOSNSA 6764808D  DT 01.09.16</t>
  </si>
  <si>
    <t>6964687</t>
  </si>
  <si>
    <t>054/UMK</t>
  </si>
  <si>
    <t>310/758</t>
  </si>
  <si>
    <t>1900 KGS NET</t>
  </si>
  <si>
    <t>4445070 DT 21.09.16</t>
  </si>
  <si>
    <t>PKLNVS1609/020 DT 26.09.16</t>
  </si>
  <si>
    <t>6998529</t>
  </si>
  <si>
    <t>056/UMK</t>
  </si>
  <si>
    <t>310/739  &amp; 310/695</t>
  </si>
  <si>
    <t>1400 kgs net (600+400+400 KGS)</t>
  </si>
  <si>
    <t>181888251 &amp; 18188252 Dt 01.09.16</t>
  </si>
  <si>
    <t>ANRNAV31295 DT 22.08.16</t>
  </si>
  <si>
    <t>6928822</t>
  </si>
  <si>
    <t>057/UMK</t>
  </si>
  <si>
    <t>310/741</t>
  </si>
  <si>
    <t>PERFUME FEMINA 61/23</t>
  </si>
  <si>
    <t>800 kgs net</t>
  </si>
  <si>
    <t>18186578 Dt 22.08.16</t>
  </si>
  <si>
    <t>ANRNAV31354 DT 29.08.16</t>
  </si>
  <si>
    <t>6928855</t>
  </si>
  <si>
    <t>052/UMK</t>
  </si>
  <si>
    <t>310/738</t>
  </si>
  <si>
    <t>680 kgs net</t>
  </si>
  <si>
    <t>Bremerhaven</t>
  </si>
  <si>
    <t>818426 DT 02.09.16</t>
  </si>
  <si>
    <t>LEXBRE 160708120438 DT 15.09.16 (Way Bill)</t>
  </si>
  <si>
    <t>7055767</t>
  </si>
  <si>
    <t>058/UMK</t>
  </si>
  <si>
    <t>310/770</t>
  </si>
  <si>
    <t xml:space="preserve">70000 nos. (70 ctns)  </t>
  </si>
  <si>
    <t>LC-1000100216A-7411A  DT 29.09.16</t>
  </si>
  <si>
    <t>ZSNNVS1609028</t>
  </si>
  <si>
    <t>7106448</t>
  </si>
  <si>
    <t>055/UMK</t>
  </si>
  <si>
    <t>310/701 &amp; 310/735</t>
  </si>
  <si>
    <t>18723 LBS (8493 KGS)</t>
  </si>
  <si>
    <t>909689 dt 16.09.16</t>
  </si>
  <si>
    <t>BOSNSA 6764859D  DT 21.09.16</t>
  </si>
  <si>
    <t>7223936</t>
  </si>
  <si>
    <t>2719000179  &amp; 2719000643</t>
  </si>
  <si>
    <t>059/UMK</t>
  </si>
  <si>
    <t>310/766</t>
  </si>
  <si>
    <t>20163786 dt 07.10.16</t>
  </si>
  <si>
    <t>SENSA1610286-01 DT 07.10.16</t>
  </si>
  <si>
    <t>7124646</t>
  </si>
  <si>
    <t>060/UMK</t>
  </si>
  <si>
    <t>310/673</t>
  </si>
  <si>
    <t xml:space="preserve">Net 15025.24 kgs ((4535.920 +10489.315) </t>
  </si>
  <si>
    <t>FCL - 3X40ft &amp; 1x20ft</t>
  </si>
  <si>
    <t>6554631569 DT 25.08.16 &amp; 6554631691 DT 26.08.16</t>
  </si>
  <si>
    <t>NAM2507817  DT 09.09.16</t>
  </si>
  <si>
    <t>7042873</t>
  </si>
  <si>
    <t>061/UMK</t>
  </si>
  <si>
    <t>310/759</t>
  </si>
  <si>
    <t>400 KGS</t>
  </si>
  <si>
    <t>9910035787  DT 05.10.16</t>
  </si>
  <si>
    <t>SGSIN456106  DT 07.10.16  (BL SURRENDERED. EXPRESS BL)</t>
  </si>
  <si>
    <t>7106318</t>
  </si>
  <si>
    <t>062/UMK</t>
  </si>
  <si>
    <t>310/748</t>
  </si>
  <si>
    <t>ALMOND OIL REFINED</t>
  </si>
  <si>
    <t>190 KGS</t>
  </si>
  <si>
    <t>8962751 DT 06.09.16</t>
  </si>
  <si>
    <t>SE160071656BRE DT 23.09.16</t>
  </si>
  <si>
    <t>7230131</t>
  </si>
  <si>
    <t>2719000643</t>
  </si>
  <si>
    <t>063/UMK</t>
  </si>
  <si>
    <t>310/717</t>
  </si>
  <si>
    <t>CAP FOR DETTOL HAND SANITIZER (DHS 50ML)</t>
  </si>
  <si>
    <t>4,52,000 NOS</t>
  </si>
  <si>
    <t>PLASTIC CENTRE SDN BHD.</t>
  </si>
  <si>
    <t>SI16-06479 DT 16.10.16</t>
  </si>
  <si>
    <t>NSA19072280 DT 11.10.16</t>
  </si>
  <si>
    <t>7164158</t>
  </si>
  <si>
    <t>Cust. Notfn - 046/2011 492(I)</t>
  </si>
  <si>
    <t xml:space="preserve">70000 nos </t>
  </si>
  <si>
    <t>1000100216A7411B DT 18.10.16</t>
  </si>
  <si>
    <t>ZSNNVS1610016  DT 18.10.16</t>
  </si>
  <si>
    <t>7365836</t>
  </si>
  <si>
    <t>064/UMK</t>
  </si>
  <si>
    <t>175 kgs net</t>
  </si>
  <si>
    <t>20163976  DT 20.10.16</t>
  </si>
  <si>
    <t>SENSA1610548-01 DT 20.10.16</t>
  </si>
  <si>
    <t>7311557</t>
  </si>
  <si>
    <t>310/734</t>
  </si>
  <si>
    <t>PERFUME CITROMAX  (SYNTHETIC PERFUMERY COMPOUND)</t>
  </si>
  <si>
    <t>25 KGS</t>
  </si>
  <si>
    <t>FIRMENICH ASIA PVT LTD</t>
  </si>
  <si>
    <t>90094216  DT 26.10.16</t>
  </si>
  <si>
    <t>SGSIN/61/456688  DT 28.10.16</t>
  </si>
  <si>
    <t>7386733</t>
  </si>
  <si>
    <t>310/733</t>
  </si>
  <si>
    <t>800000 NOS</t>
  </si>
  <si>
    <t>267 DT 22.10.16</t>
  </si>
  <si>
    <t>SE/263/2016  DT 31.10.16</t>
  </si>
  <si>
    <t>'7431741</t>
  </si>
  <si>
    <t>310/745</t>
  </si>
  <si>
    <t>1520 KGS NET</t>
  </si>
  <si>
    <t>PT EVONIK SUMI ASIH</t>
  </si>
  <si>
    <t>TG. PRIOK, INDONESIA</t>
  </si>
  <si>
    <t>8892879850  DT 12.10.16</t>
  </si>
  <si>
    <t>JKNSA0048798  DT 17.10.16</t>
  </si>
  <si>
    <t>7476468</t>
  </si>
  <si>
    <t>310/815</t>
  </si>
  <si>
    <t>EXW</t>
  </si>
  <si>
    <t>PARTS OF TURBINE GAS GENERATOR</t>
  </si>
  <si>
    <t>2 nos (Gross weight 19860 kgs)</t>
  </si>
  <si>
    <t>SOLAR TURBINE</t>
  </si>
  <si>
    <t>40 FT</t>
  </si>
  <si>
    <t>HOUSTON TX, USA</t>
  </si>
  <si>
    <t>DOSB01044  DT 27.09.16</t>
  </si>
  <si>
    <t>6230044099 DT 5.10.16</t>
  </si>
  <si>
    <t>7542753</t>
  </si>
  <si>
    <t>84118210  &amp; 84834000</t>
  </si>
  <si>
    <t xml:space="preserve">10 &amp; 7.5 </t>
  </si>
  <si>
    <t>310/746</t>
  </si>
  <si>
    <t>2280 KGS</t>
  </si>
  <si>
    <t>INDONESIA</t>
  </si>
  <si>
    <t>8892879905 DT 18.10.16</t>
  </si>
  <si>
    <t>JKNSA0048868 DT 24.10.16</t>
  </si>
  <si>
    <t>310/735 &amp; 310/731</t>
  </si>
  <si>
    <t>11361 KGS</t>
  </si>
  <si>
    <t>NEW YORK, USA</t>
  </si>
  <si>
    <t>914345 DT 24.10.16</t>
  </si>
  <si>
    <t>BONSA6764984D DT 29.10.16</t>
  </si>
  <si>
    <t>7616818</t>
  </si>
  <si>
    <t>310/803</t>
  </si>
  <si>
    <t>LIGASTAR</t>
  </si>
  <si>
    <t>PETER GREVEN GMBH CO. &amp; KG</t>
  </si>
  <si>
    <t>FRANKFURT</t>
  </si>
  <si>
    <t xml:space="preserve"> 304028 DT 23.11.16</t>
  </si>
  <si>
    <t>63209986 DT 28.11.17</t>
  </si>
  <si>
    <t>7675559</t>
  </si>
  <si>
    <t>38249090</t>
  </si>
  <si>
    <t>310/771</t>
  </si>
  <si>
    <t>DHS CAPS</t>
  </si>
  <si>
    <t>340000 nos</t>
  </si>
  <si>
    <t>SI16-07382  DT 17.11.16</t>
  </si>
  <si>
    <t>NSA19074298 DT 23.11.16</t>
  </si>
  <si>
    <t>7667807</t>
  </si>
  <si>
    <t>310/760</t>
  </si>
  <si>
    <t>PERFUME FEMINIA</t>
  </si>
  <si>
    <t>40 KGS NET</t>
  </si>
  <si>
    <t>18190974  DT 23.09.16</t>
  </si>
  <si>
    <t>ANRNAV31660 DT 03.10.16</t>
  </si>
  <si>
    <t>7704577</t>
  </si>
  <si>
    <t>319084408</t>
  </si>
  <si>
    <t>310/812</t>
  </si>
  <si>
    <t>SILICONE SLEEVE HOLDER - GREEN (HOLDER FOR DETTOL  HAND SANITIZER BOTTLE)</t>
  </si>
  <si>
    <t>30000 nos</t>
  </si>
  <si>
    <t>S R SOLUTIONS</t>
  </si>
  <si>
    <t>HONGKONG</t>
  </si>
  <si>
    <t>SRS 251116  DT 25.11.16</t>
  </si>
  <si>
    <t>20567266253  DT 27.11.16</t>
  </si>
  <si>
    <t>7730003</t>
  </si>
  <si>
    <t>39269099</t>
  </si>
  <si>
    <t>310/735</t>
  </si>
  <si>
    <t>11108 +11401+4505 KGS</t>
  </si>
  <si>
    <t>3 FCL</t>
  </si>
  <si>
    <t>91459, 91460, 91461   dt 26.10.16</t>
  </si>
  <si>
    <t>BOSNSA6764991D   DT 02.12.16</t>
  </si>
  <si>
    <t>7737906</t>
  </si>
  <si>
    <t>34011190</t>
  </si>
  <si>
    <t>310/808</t>
  </si>
  <si>
    <t>CITROMAX (SYNTHETIC PERFUMERY COMPOUND)(FOR COSMETIC USE)</t>
  </si>
  <si>
    <t>25 kgs</t>
  </si>
  <si>
    <t>90095495 DT 24.11.16</t>
  </si>
  <si>
    <t>SGSIN457719  DT 25.11.16</t>
  </si>
  <si>
    <t>'7717492</t>
  </si>
  <si>
    <t>310/818</t>
  </si>
  <si>
    <t>35000 nos</t>
  </si>
  <si>
    <t>SRS 011216  DT 01.12.16</t>
  </si>
  <si>
    <t>58945329443  dt 03.12.16</t>
  </si>
  <si>
    <t>7752006</t>
  </si>
  <si>
    <t>079/UMK</t>
  </si>
  <si>
    <t>310/773</t>
  </si>
  <si>
    <t>SPARE PARTS FOR PASTILLATION MACHINE</t>
  </si>
  <si>
    <t>2 PCS</t>
  </si>
  <si>
    <t>SANDVIK</t>
  </si>
  <si>
    <t>349214774 DT  28.11.16</t>
  </si>
  <si>
    <t>70094694 DT 30.11.16</t>
  </si>
  <si>
    <t>7758338</t>
  </si>
  <si>
    <t>84199090</t>
  </si>
  <si>
    <t>310/805</t>
  </si>
  <si>
    <t>70000 NOS</t>
  </si>
  <si>
    <t xml:space="preserve">1000100216A7412 28/11/2016          </t>
  </si>
  <si>
    <t>ZSNNVS1611047  dt 28.11.16</t>
  </si>
  <si>
    <t>7892271</t>
  </si>
  <si>
    <t>0319088637</t>
  </si>
  <si>
    <t>310/801</t>
  </si>
  <si>
    <t>RHODIOLA ROSE EXTRACT AND   ROSE EXTRACT</t>
  </si>
  <si>
    <t>20+ 25 KGS</t>
  </si>
  <si>
    <t>FRAGRANCE OIL INTERNATIONAL LTD</t>
  </si>
  <si>
    <t>LONDON HEATHROW</t>
  </si>
  <si>
    <t>438695   DT 0512.16</t>
  </si>
  <si>
    <t>RM1031023  DT 05.12.16</t>
  </si>
  <si>
    <t>7794040</t>
  </si>
  <si>
    <t>85000 nos</t>
  </si>
  <si>
    <t>SRS 071216  DT 07.12.16</t>
  </si>
  <si>
    <t>160-66366370 DT 08.12.16</t>
  </si>
  <si>
    <t>7803464</t>
  </si>
  <si>
    <t>310/771  &amp; 310/816</t>
  </si>
  <si>
    <t>8000 pcs  + 280000 pcs</t>
  </si>
  <si>
    <t>SI16-08009 DT 07.12.16</t>
  </si>
  <si>
    <t>NSA19075782  dt 13.12.16</t>
  </si>
  <si>
    <t>7930759</t>
  </si>
  <si>
    <t>086/UMK</t>
  </si>
  <si>
    <t>310/807</t>
  </si>
  <si>
    <t>6556096847  DT 25.11.16</t>
  </si>
  <si>
    <t>FRA0412025 DT 16.12.16</t>
  </si>
  <si>
    <t>7938878</t>
  </si>
  <si>
    <t>319084437</t>
  </si>
  <si>
    <t>087/UMK</t>
  </si>
  <si>
    <t>50000 nos</t>
  </si>
  <si>
    <t>SHENZHEN, GUANGDHONG</t>
  </si>
  <si>
    <t>SRS 081216  DT 08.12.16</t>
  </si>
  <si>
    <t>LXMNVS16110660SZ  dt 07.12.16</t>
  </si>
  <si>
    <t>0319078617</t>
  </si>
  <si>
    <t>SRS 101216  DT 10.12.16</t>
  </si>
  <si>
    <t>LXMNVS16120077SZ  DT 15.12.16</t>
  </si>
  <si>
    <t>8001682</t>
  </si>
  <si>
    <t>SRS 221216  DT 22.12.16</t>
  </si>
  <si>
    <t>LXMNVS16120232SZ  DT 22.12.16</t>
  </si>
  <si>
    <t>8064249</t>
  </si>
  <si>
    <t>310/832</t>
  </si>
  <si>
    <t>828768  DT 27.12.16</t>
  </si>
  <si>
    <t>HAM-09013102  DT 23.12.16</t>
  </si>
  <si>
    <t>8082387</t>
  </si>
  <si>
    <t>319084407</t>
  </si>
  <si>
    <t>091/UMK</t>
  </si>
  <si>
    <t>310/761</t>
  </si>
  <si>
    <t>PERFUME FEMINEA</t>
  </si>
  <si>
    <t xml:space="preserve">800 KGS </t>
  </si>
  <si>
    <t>18195601  DT 31.10.16</t>
  </si>
  <si>
    <t>ANR/NAV/31943-437146- INNAV/21/617214    DT 06.11.16</t>
  </si>
  <si>
    <t>8061509</t>
  </si>
  <si>
    <t>0319078617, 0319084408, 2719000179, 2719000643</t>
  </si>
  <si>
    <t>093/UMK</t>
  </si>
  <si>
    <t>200000 nos</t>
  </si>
  <si>
    <t>SRS 291216  DT 29.12.16</t>
  </si>
  <si>
    <t>LXMNVS16120409SZ  DT 29.12.16</t>
  </si>
  <si>
    <t>8128440</t>
  </si>
  <si>
    <t>310/798</t>
  </si>
  <si>
    <t>827168 DT 06.12.16</t>
  </si>
  <si>
    <t xml:space="preserve"> LEXBRE161208122040 dt 14.12.16</t>
  </si>
  <si>
    <t>8179927</t>
  </si>
  <si>
    <t>2719001062</t>
  </si>
  <si>
    <t>092/UMK</t>
  </si>
  <si>
    <t>310/850</t>
  </si>
  <si>
    <t>STUTTGART</t>
  </si>
  <si>
    <t>8965679 DT 02.01.17</t>
  </si>
  <si>
    <t>STR00083880 DT 02.01.17</t>
  </si>
  <si>
    <t>8159141</t>
  </si>
  <si>
    <t>310/816</t>
  </si>
  <si>
    <t>516000 nos</t>
  </si>
  <si>
    <t xml:space="preserve">SI16-08335 22/12/2016 </t>
  </si>
  <si>
    <t>NSA19076568 DT 27.12.16</t>
  </si>
  <si>
    <t>8158928</t>
  </si>
  <si>
    <t>310/799</t>
  </si>
  <si>
    <t>800 KGS NET</t>
  </si>
  <si>
    <t>1821102 dt 12.12.16</t>
  </si>
  <si>
    <t>ANR/NAV/32324-438230- INNAV/21/617988    DT 18.12.16</t>
  </si>
  <si>
    <t>8231830</t>
  </si>
  <si>
    <t>310/715</t>
  </si>
  <si>
    <t>5 NOS</t>
  </si>
  <si>
    <t>AC Analytical controls B.V.</t>
  </si>
  <si>
    <t>UNITED STATES</t>
  </si>
  <si>
    <t>CD99029609</t>
  </si>
  <si>
    <t>12535886432  DT 08.11.16</t>
  </si>
  <si>
    <t>90269000&amp; 90279090</t>
  </si>
  <si>
    <t>0 &amp; 7.5</t>
  </si>
  <si>
    <t>319078617</t>
  </si>
  <si>
    <t>098/UMK</t>
  </si>
  <si>
    <t>310/812 &amp; 310/841</t>
  </si>
  <si>
    <t>150000 NOS</t>
  </si>
  <si>
    <t>SRS 040117 dt 04.01.17</t>
  </si>
  <si>
    <t>lXMNVS16120532SZ</t>
  </si>
  <si>
    <t xml:space="preserve">FRANKFURT </t>
  </si>
  <si>
    <t>6554678052 DT 11.01.17</t>
  </si>
  <si>
    <t>HAWB NO. FRA0418518 DT 11.01.17</t>
  </si>
  <si>
    <t>8227262</t>
  </si>
  <si>
    <t>310/788</t>
  </si>
  <si>
    <t>400 KGS NET</t>
  </si>
  <si>
    <t>18202041 dt 19.12.16</t>
  </si>
  <si>
    <t>ANR/NAV/32399-418557- INNAV/21/618110    DT 26.12.16</t>
  </si>
  <si>
    <t>2719001387</t>
  </si>
  <si>
    <t>310/822</t>
  </si>
  <si>
    <t>LC-1000100216A-7413 DT 05.01.17</t>
  </si>
  <si>
    <t>ZSNNVS1701003 DT 05.01.17</t>
  </si>
  <si>
    <t>8289370</t>
  </si>
  <si>
    <t>310/861</t>
  </si>
  <si>
    <t>40 KGS</t>
  </si>
  <si>
    <t>BERLIN  TEGEL</t>
  </si>
  <si>
    <t>23249  dt 17.01.17</t>
  </si>
  <si>
    <t>BER71000419  DT 17.01.17</t>
  </si>
  <si>
    <t>8300610</t>
  </si>
  <si>
    <t>310/800</t>
  </si>
  <si>
    <t>380 KGS NET</t>
  </si>
  <si>
    <t>HAMBURG, GERMANY</t>
  </si>
  <si>
    <t>8965525 DT 20.12.16</t>
  </si>
  <si>
    <t>NSA227846 DT 30.12.16</t>
  </si>
  <si>
    <t>'8363410</t>
  </si>
  <si>
    <t>319078617 &amp; 319084407</t>
  </si>
  <si>
    <t>310/846</t>
  </si>
  <si>
    <t>760 KGS NET</t>
  </si>
  <si>
    <t>8892880523 DT 04.01.17</t>
  </si>
  <si>
    <t>JKNSA0049903 DT 09.01.17</t>
  </si>
  <si>
    <t>8407878</t>
  </si>
  <si>
    <t>310/845 , 310/857 &amp; 310/858</t>
  </si>
  <si>
    <t>850 kgs</t>
  </si>
  <si>
    <t>20170228 dt 20.01.17</t>
  </si>
  <si>
    <t>SENSA1701448-02 DT 20.01.17</t>
  </si>
  <si>
    <t>8364111</t>
  </si>
  <si>
    <t>105/LFL</t>
  </si>
  <si>
    <t>310/860</t>
  </si>
  <si>
    <t>BENTONE  38  V CG</t>
  </si>
  <si>
    <t>200 KGS</t>
  </si>
  <si>
    <t>NORDMANN RASSMANN</t>
  </si>
  <si>
    <t>DELHI AIRPORT</t>
  </si>
  <si>
    <t>90212356 DT 19.01.17</t>
  </si>
  <si>
    <t>HAWB FRA81616041 DT 17.01.17</t>
  </si>
  <si>
    <t>8339191</t>
  </si>
  <si>
    <t>68062000</t>
  </si>
  <si>
    <t>108/UMK</t>
  </si>
  <si>
    <t>310/849</t>
  </si>
  <si>
    <t>ALUMINIUM STEARATE</t>
  </si>
  <si>
    <t>600 kgs</t>
  </si>
  <si>
    <t>PETER GREVEN GMBH &amp; CO. KG</t>
  </si>
  <si>
    <t>305274 DT 26.01.17</t>
  </si>
  <si>
    <t xml:space="preserve">AWB NO. CGN73200703  DT 26.01.17 </t>
  </si>
  <si>
    <t>8421686</t>
  </si>
  <si>
    <t>No PO</t>
  </si>
  <si>
    <t>WOODEN PALLET REJECTED BY BRAZALIAN CUSTOMS</t>
  </si>
  <si>
    <t>24 KGS NET</t>
  </si>
  <si>
    <t>POLYHREO</t>
  </si>
  <si>
    <t>40' FCL</t>
  </si>
  <si>
    <t>BRAZIL</t>
  </si>
  <si>
    <t xml:space="preserve">2016BR-IN </t>
  </si>
  <si>
    <t>1SZ049678 DT 13.10.16</t>
  </si>
  <si>
    <t>7916146</t>
  </si>
  <si>
    <t>44152000</t>
  </si>
  <si>
    <t>310/839</t>
  </si>
  <si>
    <t>1000100216A-7414 DT 19.01.17</t>
  </si>
  <si>
    <t>ZSNNVS1701027  DT 19.01.17</t>
  </si>
  <si>
    <t>8470359</t>
  </si>
  <si>
    <t>Net  15025.235 kgs</t>
  </si>
  <si>
    <t>6554669180 dT 14.12.16</t>
  </si>
  <si>
    <t>NAM2594806  DT 04.01.17</t>
  </si>
  <si>
    <t>8452689</t>
  </si>
  <si>
    <t>310/806</t>
  </si>
  <si>
    <t>DHS CAP 50ML</t>
  </si>
  <si>
    <t>304000 nos</t>
  </si>
  <si>
    <t>PORT KLANG</t>
  </si>
  <si>
    <t>S/17-00001 DT  29.01.17</t>
  </si>
  <si>
    <t>NSA19078192 DT 01.02.17</t>
  </si>
  <si>
    <t>8470140</t>
  </si>
  <si>
    <t>110/UMK</t>
  </si>
  <si>
    <t>6554688339 DT 09.02.17</t>
  </si>
  <si>
    <t>HAWB NO. FRA0426201 DT 09.02.17</t>
  </si>
  <si>
    <t>8575220</t>
  </si>
  <si>
    <t>310/880</t>
  </si>
  <si>
    <t>1360  kgs net</t>
  </si>
  <si>
    <t>833566 dt 13.02.17</t>
  </si>
  <si>
    <t>HAM-09014673  DT 09.02.17</t>
  </si>
  <si>
    <t>8621272</t>
  </si>
  <si>
    <t>310/847</t>
  </si>
  <si>
    <t>8892880738 DT 31.01.17</t>
  </si>
  <si>
    <t>JKNSA0050270 DT 05.02.17</t>
  </si>
  <si>
    <t>8663488</t>
  </si>
  <si>
    <t>2719001387 &amp; '319078617</t>
  </si>
  <si>
    <t>112/UMK</t>
  </si>
  <si>
    <t>310/845 &amp; 310/864</t>
  </si>
  <si>
    <t>1075 KGS</t>
  </si>
  <si>
    <t>20170440 DT 12.02.17</t>
  </si>
  <si>
    <t>SENSA1702221-03  DT 12.02.17</t>
  </si>
  <si>
    <t>8700064</t>
  </si>
  <si>
    <t>2719001387 &amp; 319073080 &amp; 319084424</t>
  </si>
  <si>
    <t>310/820</t>
  </si>
  <si>
    <t>EX-WORK</t>
  </si>
  <si>
    <t>ALOE VERA GEL</t>
  </si>
  <si>
    <t>19.05 KGS</t>
  </si>
  <si>
    <t>K-TECH</t>
  </si>
  <si>
    <t>ZK20170201  DT 10.02.17</t>
  </si>
  <si>
    <t>5620888770 DT 09.02.17</t>
  </si>
  <si>
    <t>MANUAL BE NO. 43000</t>
  </si>
  <si>
    <t>310/893</t>
  </si>
  <si>
    <t>CIP</t>
  </si>
  <si>
    <t>PURITY R07-3229 OASIS LEO ARTICLE (PERUMERY COMPOUND)  + INVIGORATE R07-3241 -(PERFUMERY COMPOUND)</t>
  </si>
  <si>
    <t>20 kgs + 10 kgs  (Net weight)</t>
  </si>
  <si>
    <t>ROBERTET S.A.</t>
  </si>
  <si>
    <t>FRANCE</t>
  </si>
  <si>
    <t>02579  DT 22.02.17</t>
  </si>
  <si>
    <t>125-36120604 DT 23.02.17</t>
  </si>
  <si>
    <t>8706018</t>
  </si>
  <si>
    <t>492000 nos</t>
  </si>
  <si>
    <t>KUALA LUMPUR, MALAYSIA</t>
  </si>
  <si>
    <t>SI17-00812 DT  22.02.17</t>
  </si>
  <si>
    <t>910KUL10992225 DT 22.02.17</t>
  </si>
  <si>
    <t>8747985</t>
  </si>
  <si>
    <t>310/882</t>
  </si>
  <si>
    <t>400000 NOS</t>
  </si>
  <si>
    <t>019  DT 17.02.17</t>
  </si>
  <si>
    <t>SE/252/2017  DT 28.02.17</t>
  </si>
  <si>
    <t>8821172</t>
  </si>
  <si>
    <t>310/876</t>
  </si>
  <si>
    <t>GENEVE</t>
  </si>
  <si>
    <t>18211199 dt 02.03.17</t>
  </si>
  <si>
    <t>17639450460  DT 02.03.17</t>
  </si>
  <si>
    <t>8803163</t>
  </si>
  <si>
    <t>310/879</t>
  </si>
  <si>
    <t>8967593 DT 03.03.17</t>
  </si>
  <si>
    <t>FAS 70976986  DT 03.03.17</t>
  </si>
  <si>
    <t>8884032</t>
  </si>
  <si>
    <t>3/14/2017</t>
  </si>
  <si>
    <t>310/868</t>
  </si>
  <si>
    <t>TEGOSOFT TN</t>
  </si>
  <si>
    <t>PT EVONIK</t>
  </si>
  <si>
    <t>TG PRIOK, INDONESIA</t>
  </si>
  <si>
    <t>8892880890 DT 22.02.17</t>
  </si>
  <si>
    <t>JKNSA0050534 DT 26.02.17</t>
  </si>
  <si>
    <t>8941433</t>
  </si>
  <si>
    <t>310/859</t>
  </si>
  <si>
    <t>207900 NOS</t>
  </si>
  <si>
    <t xml:space="preserve">SHENZHEN </t>
  </si>
  <si>
    <t>SRS/250217  DT 15.02.17</t>
  </si>
  <si>
    <t>LXMNVS17020104SZ DT 23.02.17</t>
  </si>
  <si>
    <t>8825932</t>
  </si>
  <si>
    <t>2719001624</t>
  </si>
  <si>
    <t>310/905</t>
  </si>
  <si>
    <t>500000 NOS</t>
  </si>
  <si>
    <t>DUBAI</t>
  </si>
  <si>
    <t>028  DT 04.03.17</t>
  </si>
  <si>
    <t>S0000-4054  DT 07.03.17</t>
  </si>
  <si>
    <t>8888922</t>
  </si>
  <si>
    <t>310/895</t>
  </si>
  <si>
    <t>780000 pcs</t>
  </si>
  <si>
    <t>SI17-01353 DT  07.03.17</t>
  </si>
  <si>
    <t>NSA 19080570  DT 14.03.17</t>
  </si>
  <si>
    <t>9007241</t>
  </si>
  <si>
    <t>310/874 &amp; 310/894</t>
  </si>
  <si>
    <t>700 KGS</t>
  </si>
  <si>
    <t>20170962 DT 17.03.17</t>
  </si>
  <si>
    <t>SENSA1703409-02  DT 17.03.17</t>
  </si>
  <si>
    <t>9058048</t>
  </si>
  <si>
    <t>310/848</t>
  </si>
  <si>
    <t>1520  KGS</t>
  </si>
  <si>
    <t>8892880952 DT 28.02.17</t>
  </si>
  <si>
    <t>JKNSA0050605 DT 05.03.17</t>
  </si>
  <si>
    <t>9050451</t>
  </si>
  <si>
    <t>310/869</t>
  </si>
  <si>
    <t>40021  dt 21.03.17</t>
  </si>
  <si>
    <t>00009846  DT 22.03.17</t>
  </si>
  <si>
    <t>9084364</t>
  </si>
  <si>
    <t>455700 NOS</t>
  </si>
  <si>
    <t>SRS/170317  DT 17.03.17</t>
  </si>
  <si>
    <t>COAU7082828730   DT 18.03.17</t>
  </si>
  <si>
    <t>9136520</t>
  </si>
  <si>
    <t>319092133</t>
  </si>
  <si>
    <t>310/875</t>
  </si>
  <si>
    <t>PERFUME FEMINEA 61/23</t>
  </si>
  <si>
    <t>1000 KGS</t>
  </si>
  <si>
    <t>SWITZERLAND</t>
  </si>
  <si>
    <t>18208526 DT 14.02.17</t>
  </si>
  <si>
    <t>ANRNAV32847 DT 27.02.17</t>
  </si>
  <si>
    <t>9151709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</si>
</sst>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 * #,##0.00_ ;_ * \-#,##0.00_ ;_ * &quot;-&quot;??_ ;_ @_ "/>
    <numFmt numFmtId="165" formatCode="[$-409]dd/mmm/yy;@"/>
    <numFmt numFmtId="166" formatCode="[$-409]d\-mmm\-yy;@"/>
    <numFmt numFmtId="167" formatCode="dd/mmm/yyyy"/>
    <numFmt numFmtId="168" formatCode="[$-409]d/mmm/yy;@"/>
    <numFmt numFmtId="169" formatCode="[$-409]dd\-mmm\-yy;@"/>
    <numFmt numFmtId="170" formatCode="0;[Red]0"/>
    <numFmt numFmtId="171" formatCode="#,##0.00;[Red]#,##0.00"/>
    <numFmt numFmtId="172" formatCode="0.0%"/>
    <numFmt numFmtId="173" formatCode="_ * #,##0.000_ ;_ * \-#,##0.000_ ;_ * &quot;-&quot;??_ ;_ @_ "/>
    <numFmt numFmtId="174" formatCode="[$-14009]dd/mm/yy;@"/>
    <numFmt numFmtId="175" formatCode="0.000"/>
    <numFmt numFmtId="176" formatCode="0.00;[Red]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</font>
    <font>
      <b/>
      <u/>
      <sz val="20"/>
      <color theme="1"/>
      <name val="Calibri"/>
      <family val="2"/>
      <scheme val="minor"/>
    </font>
    <font>
      <sz val="8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ourier New"/>
      <family val="3"/>
    </font>
    <font>
      <sz val="10"/>
      <color theme="1"/>
      <name val="Calibri"/>
      <family val="2"/>
    </font>
    <font>
      <u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5" fillId="0" borderId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169" fontId="5" fillId="0" borderId="0" applyNumberFormat="0" applyFill="0" applyBorder="0" applyAlignment="0" applyProtection="0"/>
  </cellStyleXfs>
  <cellXfs count="724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167" fontId="1" fillId="0" borderId="0" xfId="1" applyNumberFormat="1" applyFont="1" applyBorder="1" applyAlignment="1">
      <alignment horizontal="right" vertical="center"/>
    </xf>
    <xf numFmtId="0" fontId="7" fillId="3" borderId="20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2" xfId="1" quotePrefix="1" applyFont="1" applyFill="1" applyBorder="1" applyAlignment="1">
      <alignment horizontal="left" vertical="center" wrapText="1"/>
    </xf>
    <xf numFmtId="166" fontId="7" fillId="3" borderId="2" xfId="1" applyNumberFormat="1" applyFont="1" applyFill="1" applyBorder="1" applyAlignment="1">
      <alignment horizontal="right" vertical="center" wrapText="1"/>
    </xf>
    <xf numFmtId="164" fontId="7" fillId="3" borderId="2" xfId="2" applyNumberFormat="1" applyFont="1" applyFill="1" applyBorder="1" applyAlignment="1">
      <alignment horizontal="center" vertical="center" wrapText="1"/>
    </xf>
    <xf numFmtId="164" fontId="7" fillId="3" borderId="4" xfId="2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right" vertical="center" wrapText="1"/>
    </xf>
    <xf numFmtId="9" fontId="3" fillId="2" borderId="1" xfId="0" quotePrefix="1" applyNumberFormat="1" applyFont="1" applyFill="1" applyBorder="1" applyAlignment="1">
      <alignment horizontal="right" vertical="center" wrapText="1"/>
    </xf>
    <xf numFmtId="172" fontId="3" fillId="2" borderId="1" xfId="0" quotePrefix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68" fontId="3" fillId="2" borderId="1" xfId="1" applyNumberFormat="1" applyFont="1" applyFill="1" applyBorder="1" applyAlignment="1">
      <alignment horizontal="right" vertical="center" wrapText="1"/>
    </xf>
    <xf numFmtId="166" fontId="3" fillId="2" borderId="1" xfId="1" applyNumberFormat="1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65" fontId="3" fillId="2" borderId="1" xfId="5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2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0" fillId="2" borderId="0" xfId="0" applyFont="1" applyFill="1" applyBorder="1" applyAlignment="1">
      <alignment horizontal="left" vertical="top"/>
    </xf>
    <xf numFmtId="0" fontId="1" fillId="0" borderId="0" xfId="1" applyFont="1" applyBorder="1" applyAlignment="1">
      <alignment vertical="center" wrapText="1"/>
    </xf>
    <xf numFmtId="2" fontId="1" fillId="0" borderId="0" xfId="1" applyNumberFormat="1" applyFont="1" applyBorder="1" applyAlignment="1">
      <alignment horizontal="right" vertical="center"/>
    </xf>
    <xf numFmtId="0" fontId="3" fillId="2" borderId="1" xfId="1" quotePrefix="1" applyFont="1" applyFill="1" applyBorder="1" applyAlignment="1">
      <alignment horizontal="left" vertical="center" wrapText="1"/>
    </xf>
    <xf numFmtId="0" fontId="3" fillId="2" borderId="1" xfId="1" applyNumberFormat="1" applyFont="1" applyFill="1" applyBorder="1" applyAlignment="1">
      <alignment vertical="center" wrapText="1"/>
    </xf>
    <xf numFmtId="0" fontId="3" fillId="2" borderId="1" xfId="3" applyNumberFormat="1" applyFont="1" applyFill="1" applyBorder="1" applyAlignment="1">
      <alignment vertical="center" wrapText="1"/>
    </xf>
    <xf numFmtId="0" fontId="1" fillId="0" borderId="0" xfId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quotePrefix="1" applyNumberFormat="1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5" fontId="3" fillId="2" borderId="1" xfId="6" applyFont="1" applyFill="1" applyBorder="1" applyAlignment="1">
      <alignment horizontal="left" vertical="center" wrapText="1"/>
    </xf>
    <xf numFmtId="165" fontId="3" fillId="2" borderId="1" xfId="6" applyFont="1" applyFill="1" applyBorder="1" applyAlignment="1">
      <alignment vertical="center" wrapText="1"/>
    </xf>
    <xf numFmtId="165" fontId="3" fillId="2" borderId="1" xfId="6" applyFont="1" applyFill="1" applyBorder="1" applyAlignment="1">
      <alignment horizontal="center" vertical="center" wrapText="1"/>
    </xf>
    <xf numFmtId="165" fontId="3" fillId="2" borderId="1" xfId="6" applyFont="1" applyFill="1" applyBorder="1" applyAlignment="1">
      <alignment horizontal="center" vertical="center"/>
    </xf>
    <xf numFmtId="165" fontId="3" fillId="2" borderId="1" xfId="5" applyFont="1" applyFill="1" applyBorder="1" applyAlignment="1">
      <alignment horizontal="right" vertical="center" wrapText="1"/>
    </xf>
    <xf numFmtId="172" fontId="8" fillId="2" borderId="0" xfId="5" quotePrefix="1" applyNumberFormat="1" applyFont="1" applyFill="1" applyBorder="1" applyAlignment="1">
      <alignment horizontal="right" vertical="center" wrapText="1"/>
    </xf>
    <xf numFmtId="9" fontId="3" fillId="2" borderId="0" xfId="5" applyNumberFormat="1" applyFont="1" applyFill="1" applyBorder="1" applyAlignment="1">
      <alignment vertical="center" wrapText="1"/>
    </xf>
    <xf numFmtId="9" fontId="3" fillId="2" borderId="0" xfId="5" quotePrefix="1" applyNumberFormat="1" applyFont="1" applyFill="1" applyBorder="1" applyAlignment="1">
      <alignment horizontal="center" vertical="center" wrapText="1"/>
    </xf>
    <xf numFmtId="165" fontId="8" fillId="2" borderId="0" xfId="5" applyFont="1" applyFill="1" applyBorder="1" applyAlignment="1">
      <alignment vertical="center" wrapText="1"/>
    </xf>
    <xf numFmtId="165" fontId="3" fillId="2" borderId="0" xfId="5" applyFont="1" applyFill="1" applyBorder="1" applyAlignment="1">
      <alignment horizontal="center" vertical="center" wrapText="1"/>
    </xf>
    <xf numFmtId="165" fontId="3" fillId="2" borderId="1" xfId="5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/>
    </xf>
    <xf numFmtId="169" fontId="3" fillId="2" borderId="3" xfId="0" applyNumberFormat="1" applyFont="1" applyFill="1" applyBorder="1" applyAlignment="1">
      <alignment vertical="center"/>
    </xf>
    <xf numFmtId="165" fontId="3" fillId="2" borderId="3" xfId="5" applyFont="1" applyFill="1" applyBorder="1" applyAlignment="1">
      <alignment horizontal="right" vertical="center" wrapText="1"/>
    </xf>
    <xf numFmtId="0" fontId="3" fillId="2" borderId="3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ont="1" applyFill="1"/>
    <xf numFmtId="164" fontId="1" fillId="0" borderId="0" xfId="2" applyNumberFormat="1" applyFont="1" applyBorder="1" applyAlignment="1">
      <alignment horizontal="center" vertical="center"/>
    </xf>
    <xf numFmtId="0" fontId="0" fillId="0" borderId="0" xfId="0" applyFont="1"/>
    <xf numFmtId="0" fontId="12" fillId="2" borderId="0" xfId="1" applyFont="1" applyFill="1" applyBorder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1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left" vertical="center"/>
    </xf>
    <xf numFmtId="164" fontId="1" fillId="2" borderId="0" xfId="2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 wrapText="1"/>
    </xf>
    <xf numFmtId="2" fontId="1" fillId="2" borderId="0" xfId="1" applyNumberFormat="1" applyFont="1" applyFill="1" applyBorder="1" applyAlignment="1">
      <alignment horizontal="right" vertical="center"/>
    </xf>
    <xf numFmtId="167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horizontal="left" vertical="center" wrapText="1"/>
    </xf>
    <xf numFmtId="0" fontId="1" fillId="2" borderId="0" xfId="1" applyFont="1" applyFill="1" applyBorder="1" applyAlignment="1">
      <alignment horizontal="right" vertical="center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right"/>
    </xf>
    <xf numFmtId="0" fontId="7" fillId="4" borderId="11" xfId="0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top" wrapText="1"/>
    </xf>
    <xf numFmtId="0" fontId="11" fillId="4" borderId="0" xfId="0" applyFont="1" applyFill="1" applyAlignment="1">
      <alignment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7" xfId="1" applyFont="1" applyFill="1" applyBorder="1" applyAlignment="1">
      <alignment horizontal="left" vertical="center" wrapText="1"/>
    </xf>
    <xf numFmtId="0" fontId="7" fillId="4" borderId="27" xfId="1" quotePrefix="1" applyFont="1" applyFill="1" applyBorder="1" applyAlignment="1">
      <alignment horizontal="center" vertical="center" wrapText="1"/>
    </xf>
    <xf numFmtId="166" fontId="7" fillId="4" borderId="27" xfId="1" applyNumberFormat="1" applyFont="1" applyFill="1" applyBorder="1" applyAlignment="1">
      <alignment horizontal="center" vertical="center" wrapText="1"/>
    </xf>
    <xf numFmtId="164" fontId="7" fillId="4" borderId="27" xfId="2" applyNumberFormat="1" applyFont="1" applyFill="1" applyBorder="1" applyAlignment="1">
      <alignment horizontal="center" vertical="center" wrapText="1"/>
    </xf>
    <xf numFmtId="164" fontId="7" fillId="4" borderId="18" xfId="2" applyNumberFormat="1" applyFont="1" applyFill="1" applyBorder="1" applyAlignment="1">
      <alignment horizontal="left" vertical="center" wrapText="1"/>
    </xf>
    <xf numFmtId="165" fontId="7" fillId="4" borderId="25" xfId="5" applyFont="1" applyFill="1" applyBorder="1" applyAlignment="1">
      <alignment horizontal="center" vertical="center" wrapText="1"/>
    </xf>
    <xf numFmtId="165" fontId="7" fillId="4" borderId="27" xfId="5" applyFont="1" applyFill="1" applyBorder="1" applyAlignment="1">
      <alignment vertical="center" wrapText="1"/>
    </xf>
    <xf numFmtId="165" fontId="7" fillId="4" borderId="18" xfId="5" applyFont="1" applyFill="1" applyBorder="1" applyAlignment="1">
      <alignment horizontal="center" vertical="center"/>
    </xf>
    <xf numFmtId="165" fontId="7" fillId="4" borderId="28" xfId="5" applyFont="1" applyFill="1" applyBorder="1" applyAlignment="1">
      <alignment horizontal="center" vertical="center" wrapText="1"/>
    </xf>
    <xf numFmtId="165" fontId="7" fillId="4" borderId="28" xfId="5" applyFont="1" applyFill="1" applyBorder="1" applyAlignment="1">
      <alignment horizontal="left" vertical="center" wrapText="1"/>
    </xf>
    <xf numFmtId="165" fontId="3" fillId="2" borderId="3" xfId="5" applyFont="1" applyFill="1" applyBorder="1" applyAlignment="1">
      <alignment horizontal="center" vertical="center" wrapText="1"/>
    </xf>
    <xf numFmtId="168" fontId="3" fillId="2" borderId="3" xfId="5" applyNumberFormat="1" applyFont="1" applyFill="1" applyBorder="1" applyAlignment="1">
      <alignment horizontal="center" vertical="center" wrapText="1"/>
    </xf>
    <xf numFmtId="10" fontId="3" fillId="2" borderId="1" xfId="5" applyNumberFormat="1" applyFont="1" applyFill="1" applyBorder="1" applyAlignment="1">
      <alignment horizontal="right" vertical="center" wrapText="1"/>
    </xf>
    <xf numFmtId="10" fontId="3" fillId="2" borderId="1" xfId="5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165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169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vertical="center" wrapText="1"/>
    </xf>
    <xf numFmtId="0" fontId="0" fillId="3" borderId="0" xfId="0" applyFill="1"/>
    <xf numFmtId="0" fontId="2" fillId="3" borderId="0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vertical="center" wrapText="1"/>
    </xf>
    <xf numFmtId="168" fontId="3" fillId="2" borderId="1" xfId="1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vertical="center" wrapText="1"/>
    </xf>
    <xf numFmtId="165" fontId="7" fillId="4" borderId="18" xfId="5" applyFont="1" applyFill="1" applyBorder="1" applyAlignment="1">
      <alignment horizontal="center" vertical="center" wrapText="1"/>
    </xf>
    <xf numFmtId="165" fontId="7" fillId="4" borderId="18" xfId="5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0" fillId="2" borderId="0" xfId="0" applyFont="1" applyFill="1" applyAlignment="1"/>
    <xf numFmtId="0" fontId="7" fillId="3" borderId="4" xfId="0" applyFont="1" applyFill="1" applyBorder="1" applyAlignment="1">
      <alignment horizontal="center" vertical="top" wrapText="1"/>
    </xf>
    <xf numFmtId="0" fontId="7" fillId="3" borderId="10" xfId="1" applyFont="1" applyFill="1" applyBorder="1" applyAlignment="1">
      <alignment horizontal="center" vertical="top" wrapText="1"/>
    </xf>
    <xf numFmtId="0" fontId="1" fillId="0" borderId="0" xfId="12"/>
    <xf numFmtId="0" fontId="6" fillId="2" borderId="1" xfId="13" applyFont="1" applyFill="1" applyBorder="1" applyAlignment="1">
      <alignment horizontal="left" vertical="center" wrapText="1"/>
    </xf>
    <xf numFmtId="0" fontId="3" fillId="2" borderId="1" xfId="13" applyFont="1" applyFill="1" applyBorder="1" applyAlignment="1">
      <alignment horizontal="center" vertical="center" wrapText="1"/>
    </xf>
    <xf numFmtId="0" fontId="6" fillId="2" borderId="1" xfId="13" quotePrefix="1" applyFont="1" applyFill="1" applyBorder="1" applyAlignment="1">
      <alignment horizontal="left" vertical="center" wrapText="1"/>
    </xf>
    <xf numFmtId="0" fontId="6" fillId="2" borderId="1" xfId="12" applyFont="1" applyFill="1" applyBorder="1" applyAlignment="1">
      <alignment vertical="center"/>
    </xf>
    <xf numFmtId="0" fontId="6" fillId="2" borderId="1" xfId="12" applyFont="1" applyFill="1" applyBorder="1" applyAlignment="1">
      <alignment vertical="center" wrapText="1"/>
    </xf>
    <xf numFmtId="2" fontId="6" fillId="2" borderId="1" xfId="12" applyNumberFormat="1" applyFont="1" applyFill="1" applyBorder="1" applyAlignment="1">
      <alignment horizontal="right" vertical="center"/>
    </xf>
    <xf numFmtId="0" fontId="6" fillId="2" borderId="1" xfId="12" applyFont="1" applyFill="1" applyBorder="1" applyAlignment="1">
      <alignment horizontal="left" vertical="center"/>
    </xf>
    <xf numFmtId="0" fontId="6" fillId="2" borderId="1" xfId="12" applyFont="1" applyFill="1" applyBorder="1" applyAlignment="1">
      <alignment horizontal="center" vertical="center"/>
    </xf>
    <xf numFmtId="0" fontId="6" fillId="2" borderId="1" xfId="12" quotePrefix="1" applyFont="1" applyFill="1" applyBorder="1" applyAlignment="1">
      <alignment horizontal="right" vertical="center"/>
    </xf>
    <xf numFmtId="0" fontId="1" fillId="2" borderId="1" xfId="12" quotePrefix="1" applyFont="1" applyFill="1" applyBorder="1" applyAlignment="1">
      <alignment horizontal="right" vertical="center"/>
    </xf>
    <xf numFmtId="0" fontId="3" fillId="2" borderId="1" xfId="12" applyFont="1" applyFill="1" applyBorder="1" applyAlignment="1">
      <alignment vertical="center" wrapText="1"/>
    </xf>
    <xf numFmtId="0" fontId="3" fillId="0" borderId="1" xfId="12" applyFont="1" applyBorder="1" applyAlignment="1">
      <alignment vertical="center" wrapText="1"/>
    </xf>
    <xf numFmtId="167" fontId="3" fillId="2" borderId="1" xfId="13" applyNumberFormat="1" applyFont="1" applyFill="1" applyBorder="1" applyAlignment="1">
      <alignment vertical="center" wrapText="1"/>
    </xf>
    <xf numFmtId="167" fontId="3" fillId="2" borderId="1" xfId="1" applyNumberFormat="1" applyFont="1" applyFill="1" applyBorder="1" applyAlignment="1">
      <alignment horizontal="left" vertical="center" wrapText="1"/>
    </xf>
    <xf numFmtId="0" fontId="3" fillId="2" borderId="1" xfId="13" applyFont="1" applyFill="1" applyBorder="1" applyAlignment="1">
      <alignment vertical="center" wrapText="1"/>
    </xf>
    <xf numFmtId="166" fontId="6" fillId="2" borderId="1" xfId="1" applyNumberFormat="1" applyFont="1" applyFill="1" applyBorder="1" applyAlignment="1">
      <alignment horizontal="right" vertical="center" wrapText="1"/>
    </xf>
    <xf numFmtId="168" fontId="6" fillId="2" borderId="1" xfId="1" applyNumberFormat="1" applyFont="1" applyFill="1" applyBorder="1" applyAlignment="1">
      <alignment horizontal="right" vertical="center" wrapText="1"/>
    </xf>
    <xf numFmtId="43" fontId="3" fillId="2" borderId="1" xfId="10" applyFont="1" applyFill="1" applyBorder="1" applyAlignment="1">
      <alignment horizontal="center" vertical="center" wrapText="1"/>
    </xf>
    <xf numFmtId="0" fontId="3" fillId="2" borderId="1" xfId="13" applyFont="1" applyFill="1" applyBorder="1" applyAlignment="1">
      <alignment horizontal="center" vertical="center"/>
    </xf>
    <xf numFmtId="14" fontId="3" fillId="2" borderId="1" xfId="13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top"/>
    </xf>
    <xf numFmtId="0" fontId="0" fillId="5" borderId="0" xfId="0" applyFill="1"/>
    <xf numFmtId="0" fontId="3" fillId="5" borderId="1" xfId="0" applyFont="1" applyFill="1" applyBorder="1" applyAlignment="1">
      <alignment horizontal="center" vertical="center" wrapText="1"/>
    </xf>
    <xf numFmtId="0" fontId="0" fillId="5" borderId="0" xfId="0" applyFont="1" applyFill="1"/>
    <xf numFmtId="0" fontId="7" fillId="5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5" borderId="0" xfId="0" applyFont="1" applyFill="1"/>
    <xf numFmtId="0" fontId="7" fillId="5" borderId="2" xfId="0" applyFont="1" applyFill="1" applyBorder="1" applyAlignment="1">
      <alignment vertical="center" wrapText="1"/>
    </xf>
    <xf numFmtId="166" fontId="3" fillId="5" borderId="1" xfId="1" applyNumberFormat="1" applyFont="1" applyFill="1" applyBorder="1" applyAlignment="1">
      <alignment vertical="center" wrapText="1"/>
    </xf>
    <xf numFmtId="0" fontId="0" fillId="2" borderId="0" xfId="0" applyFill="1"/>
    <xf numFmtId="165" fontId="3" fillId="0" borderId="1" xfId="8" quotePrefix="1" applyFont="1" applyBorder="1" applyAlignment="1">
      <alignment horizontal="righ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" xfId="13" quotePrefix="1" applyFont="1" applyFill="1" applyBorder="1" applyAlignment="1">
      <alignment horizontal="center" vertical="center" wrapText="1"/>
    </xf>
    <xf numFmtId="0" fontId="3" fillId="2" borderId="1" xfId="13" applyFont="1" applyFill="1" applyBorder="1" applyAlignment="1">
      <alignment horizontal="left" vertical="center" wrapText="1"/>
    </xf>
    <xf numFmtId="164" fontId="3" fillId="2" borderId="1" xfId="14" applyNumberFormat="1" applyFont="1" applyFill="1" applyBorder="1" applyAlignment="1">
      <alignment horizontal="right" vertical="center"/>
    </xf>
    <xf numFmtId="166" fontId="3" fillId="2" borderId="1" xfId="13" applyNumberFormat="1" applyFont="1" applyFill="1" applyBorder="1" applyAlignment="1">
      <alignment horizontal="right" vertical="center" wrapText="1"/>
    </xf>
    <xf numFmtId="2" fontId="3" fillId="2" borderId="1" xfId="14" applyNumberFormat="1" applyFont="1" applyFill="1" applyBorder="1" applyAlignment="1">
      <alignment horizontal="right" vertical="center"/>
    </xf>
    <xf numFmtId="168" fontId="3" fillId="2" borderId="1" xfId="13" applyNumberFormat="1" applyFont="1" applyFill="1" applyBorder="1" applyAlignment="1">
      <alignment horizontal="right" vertical="center"/>
    </xf>
    <xf numFmtId="165" fontId="3" fillId="2" borderId="1" xfId="13" applyNumberFormat="1" applyFont="1" applyFill="1" applyBorder="1" applyAlignment="1">
      <alignment horizontal="right" vertical="center" wrapText="1"/>
    </xf>
    <xf numFmtId="166" fontId="3" fillId="2" borderId="1" xfId="13" applyNumberFormat="1" applyFont="1" applyFill="1" applyBorder="1" applyAlignment="1">
      <alignment vertical="center" wrapText="1"/>
    </xf>
    <xf numFmtId="0" fontId="3" fillId="2" borderId="1" xfId="13" applyNumberFormat="1" applyFont="1" applyFill="1" applyBorder="1" applyAlignment="1">
      <alignment vertical="center" wrapText="1"/>
    </xf>
    <xf numFmtId="0" fontId="3" fillId="2" borderId="1" xfId="13" applyFont="1" applyFill="1" applyBorder="1" applyAlignment="1">
      <alignment horizontal="right" vertical="center" wrapText="1"/>
    </xf>
    <xf numFmtId="0" fontId="3" fillId="5" borderId="1" xfId="13" applyFont="1" applyFill="1" applyBorder="1" applyAlignment="1">
      <alignment vertical="center" wrapText="1"/>
    </xf>
    <xf numFmtId="2" fontId="3" fillId="2" borderId="1" xfId="13" applyNumberFormat="1" applyFont="1" applyFill="1" applyBorder="1" applyAlignment="1">
      <alignment horizontal="right" vertical="center"/>
    </xf>
    <xf numFmtId="0" fontId="3" fillId="2" borderId="1" xfId="13" applyFont="1" applyFill="1" applyBorder="1" applyAlignment="1">
      <alignment horizontal="left" vertical="center"/>
    </xf>
    <xf numFmtId="166" fontId="3" fillId="2" borderId="1" xfId="13" applyNumberFormat="1" applyFont="1" applyFill="1" applyBorder="1" applyAlignment="1">
      <alignment horizontal="left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1" xfId="13" quotePrefix="1" applyFont="1" applyFill="1" applyBorder="1" applyAlignment="1">
      <alignment horizontal="left" vertical="center" wrapText="1"/>
    </xf>
    <xf numFmtId="0" fontId="3" fillId="2" borderId="1" xfId="13" quotePrefix="1" applyFont="1" applyFill="1" applyBorder="1" applyAlignment="1">
      <alignment horizontal="right" vertical="center"/>
    </xf>
    <xf numFmtId="2" fontId="3" fillId="2" borderId="1" xfId="10" applyNumberFormat="1" applyFont="1" applyFill="1" applyBorder="1" applyAlignment="1">
      <alignment horizontal="right" vertical="center"/>
    </xf>
    <xf numFmtId="0" fontId="3" fillId="2" borderId="1" xfId="13" applyNumberFormat="1" applyFont="1" applyFill="1" applyBorder="1" applyAlignment="1">
      <alignment horizontal="left" vertical="center" wrapText="1"/>
    </xf>
    <xf numFmtId="0" fontId="3" fillId="2" borderId="1" xfId="12" quotePrefix="1" applyFont="1" applyFill="1" applyBorder="1" applyAlignment="1">
      <alignment horizontal="right" vertical="center" wrapText="1"/>
    </xf>
    <xf numFmtId="165" fontId="3" fillId="2" borderId="0" xfId="8" applyFont="1" applyFill="1" applyAlignment="1">
      <alignment wrapText="1"/>
    </xf>
    <xf numFmtId="165" fontId="3" fillId="2" borderId="0" xfId="8" applyFont="1" applyFill="1"/>
    <xf numFmtId="0" fontId="3" fillId="2" borderId="1" xfId="13" applyFont="1" applyFill="1" applyBorder="1" applyAlignment="1">
      <alignment horizontal="right" vertical="center"/>
    </xf>
    <xf numFmtId="165" fontId="3" fillId="2" borderId="0" xfId="8" applyFont="1" applyFill="1" applyAlignment="1">
      <alignment horizontal="right" vertical="center" wrapText="1"/>
    </xf>
    <xf numFmtId="0" fontId="3" fillId="5" borderId="1" xfId="13" applyFont="1" applyFill="1" applyBorder="1" applyAlignment="1">
      <alignment horizontal="center" vertical="center" wrapText="1"/>
    </xf>
    <xf numFmtId="2" fontId="3" fillId="2" borderId="1" xfId="8" applyNumberFormat="1" applyFont="1" applyFill="1" applyBorder="1" applyAlignment="1">
      <alignment horizontal="right" vertical="center"/>
    </xf>
    <xf numFmtId="165" fontId="3" fillId="2" borderId="1" xfId="8" applyFont="1" applyFill="1" applyBorder="1" applyAlignment="1">
      <alignment vertical="center" wrapText="1"/>
    </xf>
    <xf numFmtId="165" fontId="3" fillId="2" borderId="1" xfId="8" applyFont="1" applyFill="1" applyBorder="1" applyAlignment="1">
      <alignment vertical="center"/>
    </xf>
    <xf numFmtId="167" fontId="3" fillId="2" borderId="1" xfId="13" applyNumberFormat="1" applyFont="1" applyFill="1" applyBorder="1" applyAlignment="1">
      <alignment horizontal="center" vertical="center" wrapText="1"/>
    </xf>
    <xf numFmtId="173" fontId="3" fillId="2" borderId="1" xfId="14" applyNumberFormat="1" applyFont="1" applyFill="1" applyBorder="1" applyAlignment="1">
      <alignment horizontal="right" vertical="center"/>
    </xf>
    <xf numFmtId="165" fontId="3" fillId="2" borderId="0" xfId="8" quotePrefix="1" applyFont="1" applyFill="1" applyAlignment="1">
      <alignment horizontal="right" wrapText="1"/>
    </xf>
    <xf numFmtId="2" fontId="3" fillId="2" borderId="1" xfId="13" applyNumberFormat="1" applyFont="1" applyFill="1" applyBorder="1" applyAlignment="1">
      <alignment horizontal="right" vertical="center" wrapText="1"/>
    </xf>
    <xf numFmtId="0" fontId="3" fillId="2" borderId="1" xfId="15" applyFont="1" applyFill="1" applyBorder="1" applyAlignment="1">
      <alignment horizontal="left" vertical="center" wrapText="1"/>
    </xf>
    <xf numFmtId="164" fontId="3" fillId="2" borderId="1" xfId="16" applyNumberFormat="1" applyFont="1" applyFill="1" applyBorder="1" applyAlignment="1">
      <alignment horizontal="right" vertical="center"/>
    </xf>
    <xf numFmtId="2" fontId="3" fillId="2" borderId="1" xfId="16" applyNumberFormat="1" applyFont="1" applyFill="1" applyBorder="1" applyAlignment="1">
      <alignment horizontal="right" vertical="center"/>
    </xf>
    <xf numFmtId="167" fontId="3" fillId="2" borderId="1" xfId="13" quotePrefix="1" applyNumberFormat="1" applyFont="1" applyFill="1" applyBorder="1" applyAlignment="1">
      <alignment horizontal="right" vertical="center" wrapText="1"/>
    </xf>
    <xf numFmtId="2" fontId="3" fillId="2" borderId="2" xfId="8" applyNumberFormat="1" applyFont="1" applyFill="1" applyBorder="1" applyAlignment="1">
      <alignment horizontal="right" vertical="center"/>
    </xf>
    <xf numFmtId="0" fontId="3" fillId="2" borderId="1" xfId="15" applyFont="1" applyFill="1" applyBorder="1" applyAlignment="1">
      <alignment horizontal="center" vertical="center"/>
    </xf>
    <xf numFmtId="0" fontId="3" fillId="2" borderId="1" xfId="12" applyFont="1" applyFill="1" applyBorder="1" applyAlignment="1">
      <alignment vertical="center"/>
    </xf>
    <xf numFmtId="1" fontId="3" fillId="2" borderId="1" xfId="13" applyNumberFormat="1" applyFont="1" applyFill="1" applyBorder="1" applyAlignment="1">
      <alignment horizontal="right" vertical="center" wrapText="1"/>
    </xf>
    <xf numFmtId="167" fontId="3" fillId="5" borderId="1" xfId="13" applyNumberFormat="1" applyFont="1" applyFill="1" applyBorder="1" applyAlignment="1">
      <alignment horizontal="center" vertical="center" wrapText="1"/>
    </xf>
    <xf numFmtId="164" fontId="3" fillId="2" borderId="1" xfId="14" applyNumberFormat="1" applyFont="1" applyFill="1" applyBorder="1" applyAlignment="1">
      <alignment horizontal="right" vertical="center" wrapText="1"/>
    </xf>
    <xf numFmtId="0" fontId="3" fillId="2" borderId="1" xfId="13" applyNumberFormat="1" applyFont="1" applyFill="1" applyBorder="1" applyAlignment="1">
      <alignment horizontal="right" vertical="center" wrapText="1"/>
    </xf>
    <xf numFmtId="165" fontId="3" fillId="2" borderId="1" xfId="8" quotePrefix="1" applyFont="1" applyFill="1" applyBorder="1" applyAlignment="1">
      <alignment horizontal="right" vertical="center"/>
    </xf>
    <xf numFmtId="2" fontId="3" fillId="2" borderId="1" xfId="12" applyNumberFormat="1" applyFont="1" applyFill="1" applyBorder="1" applyAlignment="1">
      <alignment horizontal="right" vertical="center"/>
    </xf>
    <xf numFmtId="164" fontId="3" fillId="2" borderId="1" xfId="16" applyNumberFormat="1" applyFont="1" applyFill="1" applyBorder="1" applyAlignment="1">
      <alignment horizontal="right" vertical="center" wrapText="1"/>
    </xf>
    <xf numFmtId="0" fontId="3" fillId="2" borderId="1" xfId="15" quotePrefix="1" applyFont="1" applyFill="1" applyBorder="1" applyAlignment="1">
      <alignment horizontal="left" vertical="center" wrapText="1"/>
    </xf>
    <xf numFmtId="2" fontId="3" fillId="2" borderId="1" xfId="16" applyNumberFormat="1" applyFont="1" applyFill="1" applyBorder="1" applyAlignment="1">
      <alignment horizontal="right" vertical="center" wrapText="1"/>
    </xf>
    <xf numFmtId="173" fontId="3" fillId="2" borderId="1" xfId="16" applyNumberFormat="1" applyFont="1" applyFill="1" applyBorder="1" applyAlignment="1">
      <alignment horizontal="right" vertical="center"/>
    </xf>
    <xf numFmtId="168" fontId="3" fillId="2" borderId="1" xfId="13" applyNumberFormat="1" applyFont="1" applyFill="1" applyBorder="1" applyAlignment="1">
      <alignment vertical="center"/>
    </xf>
    <xf numFmtId="165" fontId="3" fillId="2" borderId="1" xfId="8" quotePrefix="1" applyFont="1" applyFill="1" applyBorder="1" applyAlignment="1">
      <alignment horizontal="right" vertical="center" wrapText="1"/>
    </xf>
    <xf numFmtId="2" fontId="3" fillId="2" borderId="1" xfId="8" applyNumberFormat="1" applyFont="1" applyFill="1" applyBorder="1" applyAlignment="1">
      <alignment vertical="center"/>
    </xf>
    <xf numFmtId="0" fontId="3" fillId="2" borderId="1" xfId="12" applyFont="1" applyFill="1" applyBorder="1" applyAlignment="1">
      <alignment horizontal="center" vertical="center"/>
    </xf>
    <xf numFmtId="0" fontId="3" fillId="2" borderId="1" xfId="12" applyFont="1" applyFill="1" applyBorder="1" applyAlignment="1">
      <alignment horizontal="right" vertical="center"/>
    </xf>
    <xf numFmtId="0" fontId="3" fillId="2" borderId="1" xfId="12" quotePrefix="1" applyFont="1" applyFill="1" applyBorder="1" applyAlignment="1">
      <alignment horizontal="right" vertical="center"/>
    </xf>
    <xf numFmtId="0" fontId="3" fillId="0" borderId="1" xfId="12" applyFont="1" applyBorder="1" applyAlignment="1">
      <alignment horizontal="center" vertical="center"/>
    </xf>
    <xf numFmtId="0" fontId="3" fillId="0" borderId="1" xfId="12" applyFont="1" applyBorder="1" applyAlignment="1">
      <alignment vertical="center"/>
    </xf>
    <xf numFmtId="2" fontId="3" fillId="0" borderId="1" xfId="12" applyNumberFormat="1" applyFont="1" applyBorder="1" applyAlignment="1">
      <alignment horizontal="right" vertical="center"/>
    </xf>
    <xf numFmtId="0" fontId="3" fillId="0" borderId="1" xfId="15" applyFont="1" applyBorder="1" applyAlignment="1">
      <alignment horizontal="left" vertical="center" wrapText="1"/>
    </xf>
    <xf numFmtId="0" fontId="3" fillId="0" borderId="1" xfId="15" applyFont="1" applyBorder="1" applyAlignment="1">
      <alignment horizontal="center" vertical="center"/>
    </xf>
    <xf numFmtId="165" fontId="3" fillId="0" borderId="1" xfId="8" applyFont="1" applyBorder="1" applyAlignment="1">
      <alignment vertical="center" wrapText="1"/>
    </xf>
    <xf numFmtId="2" fontId="3" fillId="0" borderId="1" xfId="10" applyNumberFormat="1" applyFont="1" applyBorder="1" applyAlignment="1">
      <alignment horizontal="right" vertical="center"/>
    </xf>
    <xf numFmtId="174" fontId="3" fillId="2" borderId="1" xfId="12" applyNumberFormat="1" applyFont="1" applyFill="1" applyBorder="1" applyAlignment="1">
      <alignment vertical="center"/>
    </xf>
    <xf numFmtId="165" fontId="3" fillId="2" borderId="1" xfId="8" quotePrefix="1" applyFont="1" applyFill="1" applyBorder="1" applyAlignment="1">
      <alignment horizontal="left" vertical="center" wrapText="1"/>
    </xf>
    <xf numFmtId="0" fontId="3" fillId="2" borderId="1" xfId="12" applyFont="1" applyFill="1" applyBorder="1" applyAlignment="1">
      <alignment horizontal="center" vertical="center" wrapText="1"/>
    </xf>
    <xf numFmtId="2" fontId="3" fillId="2" borderId="1" xfId="10" applyNumberFormat="1" applyFont="1" applyFill="1" applyBorder="1" applyAlignment="1">
      <alignment horizontal="right" vertical="center" wrapText="1"/>
    </xf>
    <xf numFmtId="0" fontId="3" fillId="2" borderId="1" xfId="12" applyFont="1" applyFill="1" applyBorder="1" applyAlignment="1">
      <alignment horizontal="left" vertical="center"/>
    </xf>
    <xf numFmtId="2" fontId="3" fillId="2" borderId="1" xfId="9" applyNumberFormat="1" applyFont="1" applyFill="1" applyBorder="1" applyAlignment="1">
      <alignment horizontal="right" vertical="center"/>
    </xf>
    <xf numFmtId="2" fontId="3" fillId="2" borderId="1" xfId="9" applyNumberFormat="1" applyFont="1" applyFill="1" applyBorder="1" applyAlignment="1">
      <alignment horizontal="right" vertical="center" wrapText="1"/>
    </xf>
    <xf numFmtId="164" fontId="3" fillId="2" borderId="0" xfId="2" applyNumberFormat="1" applyFont="1" applyFill="1" applyBorder="1" applyAlignment="1">
      <alignment horizontal="center" vertical="center"/>
    </xf>
    <xf numFmtId="0" fontId="3" fillId="0" borderId="0" xfId="12" applyFont="1"/>
    <xf numFmtId="0" fontId="3" fillId="2" borderId="0" xfId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right" vertical="center"/>
    </xf>
    <xf numFmtId="165" fontId="3" fillId="0" borderId="0" xfId="0" applyNumberFormat="1" applyFont="1"/>
    <xf numFmtId="0" fontId="7" fillId="3" borderId="4" xfId="0" applyFont="1" applyFill="1" applyBorder="1" applyAlignment="1">
      <alignment horizontal="center" vertical="top" wrapText="1"/>
    </xf>
    <xf numFmtId="0" fontId="7" fillId="3" borderId="9" xfId="1" applyFont="1" applyFill="1" applyBorder="1" applyAlignment="1">
      <alignment horizontal="center" vertical="top" wrapText="1"/>
    </xf>
    <xf numFmtId="9" fontId="3" fillId="5" borderId="1" xfId="0" applyNumberFormat="1" applyFont="1" applyFill="1" applyBorder="1" applyAlignment="1">
      <alignment horizontal="center" vertical="center" wrapText="1"/>
    </xf>
    <xf numFmtId="0" fontId="15" fillId="0" borderId="0" xfId="0" quotePrefix="1" applyFont="1" applyAlignment="1">
      <alignment horizontal="right" vertical="center"/>
    </xf>
    <xf numFmtId="168" fontId="6" fillId="5" borderId="1" xfId="1" applyNumberFormat="1" applyFont="1" applyFill="1" applyBorder="1" applyAlignment="1">
      <alignment horizontal="right" vertical="center" wrapText="1"/>
    </xf>
    <xf numFmtId="174" fontId="3" fillId="2" borderId="1" xfId="0" applyNumberFormat="1" applyFont="1" applyFill="1" applyBorder="1" applyAlignment="1">
      <alignment vertical="center"/>
    </xf>
    <xf numFmtId="168" fontId="3" fillId="2" borderId="1" xfId="13" applyNumberFormat="1" applyFont="1" applyFill="1" applyBorder="1" applyAlignment="1">
      <alignment horizontal="center" vertical="center"/>
    </xf>
    <xf numFmtId="168" fontId="3" fillId="2" borderId="1" xfId="13" applyNumberFormat="1" applyFont="1" applyFill="1" applyBorder="1" applyAlignment="1">
      <alignment horizontal="center" vertical="center" wrapText="1"/>
    </xf>
    <xf numFmtId="168" fontId="3" fillId="2" borderId="1" xfId="12" applyNumberFormat="1" applyFont="1" applyFill="1" applyBorder="1" applyAlignment="1">
      <alignment vertical="center" wrapText="1"/>
    </xf>
    <xf numFmtId="168" fontId="3" fillId="2" borderId="1" xfId="12" applyNumberFormat="1" applyFont="1" applyFill="1" applyBorder="1" applyAlignment="1">
      <alignment vertical="center"/>
    </xf>
    <xf numFmtId="165" fontId="3" fillId="2" borderId="1" xfId="12" applyNumberFormat="1" applyFont="1" applyFill="1" applyBorder="1" applyAlignment="1">
      <alignment horizontal="right" vertical="center" wrapText="1"/>
    </xf>
    <xf numFmtId="165" fontId="3" fillId="2" borderId="1" xfId="12" applyNumberFormat="1" applyFont="1" applyFill="1" applyBorder="1" applyAlignment="1">
      <alignment vertical="center"/>
    </xf>
    <xf numFmtId="165" fontId="3" fillId="2" borderId="1" xfId="12" applyNumberFormat="1" applyFont="1" applyFill="1" applyBorder="1" applyAlignment="1">
      <alignment horizontal="right" vertical="center"/>
    </xf>
    <xf numFmtId="165" fontId="3" fillId="0" borderId="1" xfId="12" applyNumberFormat="1" applyFont="1" applyBorder="1" applyAlignment="1">
      <alignment vertical="center"/>
    </xf>
    <xf numFmtId="165" fontId="3" fillId="0" borderId="1" xfId="12" applyNumberFormat="1" applyFont="1" applyBorder="1" applyAlignment="1">
      <alignment horizontal="right" vertical="center" wrapText="1"/>
    </xf>
    <xf numFmtId="165" fontId="3" fillId="2" borderId="1" xfId="1" applyNumberFormat="1" applyFont="1" applyFill="1" applyBorder="1" applyAlignment="1">
      <alignment horizontal="right" vertical="center" wrapText="1"/>
    </xf>
    <xf numFmtId="165" fontId="6" fillId="2" borderId="1" xfId="1" applyNumberFormat="1" applyFont="1" applyFill="1" applyBorder="1" applyAlignment="1">
      <alignment horizontal="right" vertical="center" wrapText="1"/>
    </xf>
    <xf numFmtId="165" fontId="6" fillId="2" borderId="1" xfId="12" applyNumberFormat="1" applyFont="1" applyFill="1" applyBorder="1" applyAlignment="1">
      <alignment vertical="center"/>
    </xf>
    <xf numFmtId="165" fontId="6" fillId="2" borderId="1" xfId="12" applyNumberFormat="1" applyFont="1" applyFill="1" applyBorder="1" applyAlignment="1">
      <alignment horizontal="right" vertical="center"/>
    </xf>
    <xf numFmtId="174" fontId="3" fillId="2" borderId="1" xfId="13" applyNumberFormat="1" applyFont="1" applyFill="1" applyBorder="1" applyAlignment="1">
      <alignment horizontal="right" vertical="center"/>
    </xf>
    <xf numFmtId="174" fontId="6" fillId="5" borderId="1" xfId="12" applyNumberFormat="1" applyFont="1" applyFill="1" applyBorder="1" applyAlignment="1">
      <alignment horizontal="right" vertical="center"/>
    </xf>
    <xf numFmtId="174" fontId="6" fillId="2" borderId="1" xfId="12" applyNumberFormat="1" applyFont="1" applyFill="1" applyBorder="1" applyAlignment="1">
      <alignment horizontal="right" vertical="center"/>
    </xf>
    <xf numFmtId="174" fontId="3" fillId="2" borderId="1" xfId="13" applyNumberFormat="1" applyFont="1" applyFill="1" applyBorder="1" applyAlignment="1">
      <alignment horizontal="right" vertical="center" wrapText="1"/>
    </xf>
    <xf numFmtId="174" fontId="3" fillId="2" borderId="1" xfId="12" applyNumberFormat="1" applyFont="1" applyFill="1" applyBorder="1" applyAlignment="1">
      <alignment horizontal="right" vertical="center"/>
    </xf>
    <xf numFmtId="174" fontId="3" fillId="2" borderId="1" xfId="13" quotePrefix="1" applyNumberFormat="1" applyFont="1" applyFill="1" applyBorder="1" applyAlignment="1">
      <alignment horizontal="right" vertical="center" wrapText="1"/>
    </xf>
    <xf numFmtId="174" fontId="3" fillId="2" borderId="1" xfId="12" applyNumberFormat="1" applyFont="1" applyFill="1" applyBorder="1" applyAlignment="1">
      <alignment horizontal="right" vertical="center" wrapText="1"/>
    </xf>
    <xf numFmtId="0" fontId="16" fillId="0" borderId="0" xfId="0" applyFont="1" applyBorder="1" applyAlignment="1">
      <alignment vertical="center"/>
    </xf>
    <xf numFmtId="165" fontId="3" fillId="2" borderId="1" xfId="20" applyFont="1" applyFill="1" applyBorder="1" applyAlignment="1">
      <alignment vertical="center" wrapText="1"/>
    </xf>
    <xf numFmtId="165" fontId="3" fillId="2" borderId="1" xfId="21" applyFont="1" applyFill="1" applyBorder="1" applyAlignment="1">
      <alignment horizontal="center" vertical="center" wrapText="1"/>
    </xf>
    <xf numFmtId="0" fontId="3" fillId="2" borderId="1" xfId="21" applyNumberFormat="1" applyFont="1" applyFill="1" applyBorder="1" applyAlignment="1">
      <alignment horizontal="right" vertical="center" wrapText="1"/>
    </xf>
    <xf numFmtId="165" fontId="3" fillId="2" borderId="1" xfId="21" applyFont="1" applyFill="1" applyBorder="1" applyAlignment="1">
      <alignment horizontal="left" vertical="center" wrapText="1"/>
    </xf>
    <xf numFmtId="2" fontId="3" fillId="2" borderId="1" xfId="20" applyNumberFormat="1" applyFont="1" applyFill="1" applyBorder="1" applyAlignment="1">
      <alignment vertical="center" wrapText="1"/>
    </xf>
    <xf numFmtId="0" fontId="3" fillId="2" borderId="1" xfId="21" applyNumberFormat="1" applyFont="1" applyFill="1" applyBorder="1" applyAlignment="1">
      <alignment horizontal="right" vertical="center"/>
    </xf>
    <xf numFmtId="165" fontId="3" fillId="2" borderId="1" xfId="21" applyFont="1" applyFill="1" applyBorder="1" applyAlignment="1">
      <alignment vertical="center" wrapText="1"/>
    </xf>
    <xf numFmtId="1" fontId="3" fillId="2" borderId="1" xfId="21" applyNumberFormat="1" applyFont="1" applyFill="1" applyBorder="1" applyAlignment="1">
      <alignment horizontal="right" vertical="center"/>
    </xf>
    <xf numFmtId="165" fontId="3" fillId="2" borderId="1" xfId="20" applyNumberFormat="1" applyFont="1" applyFill="1" applyBorder="1" applyAlignment="1">
      <alignment horizontal="left" vertical="center" wrapText="1"/>
    </xf>
    <xf numFmtId="165" fontId="3" fillId="2" borderId="1" xfId="21" applyFont="1" applyFill="1" applyBorder="1" applyAlignment="1">
      <alignment horizontal="center" vertical="center"/>
    </xf>
    <xf numFmtId="165" fontId="3" fillId="2" borderId="1" xfId="21" applyFont="1" applyFill="1" applyBorder="1" applyAlignment="1">
      <alignment horizontal="right" vertical="center" wrapText="1"/>
    </xf>
    <xf numFmtId="165" fontId="3" fillId="2" borderId="1" xfId="20" applyFont="1" applyFill="1" applyBorder="1" applyAlignment="1">
      <alignment horizontal="center" vertical="center" wrapText="1"/>
    </xf>
    <xf numFmtId="165" fontId="3" fillId="2" borderId="2" xfId="20" applyFont="1" applyFill="1" applyBorder="1" applyAlignment="1">
      <alignment horizontal="left" vertical="center" wrapText="1"/>
    </xf>
    <xf numFmtId="165" fontId="3" fillId="2" borderId="2" xfId="21" applyFont="1" applyFill="1" applyBorder="1" applyAlignment="1">
      <alignment horizontal="left" vertical="center" wrapText="1"/>
    </xf>
    <xf numFmtId="165" fontId="3" fillId="2" borderId="2" xfId="21" applyFont="1" applyFill="1" applyBorder="1" applyAlignment="1">
      <alignment vertical="center" wrapText="1"/>
    </xf>
    <xf numFmtId="165" fontId="3" fillId="2" borderId="2" xfId="21" applyFont="1" applyFill="1" applyBorder="1" applyAlignment="1">
      <alignment horizontal="center" vertical="center" wrapText="1"/>
    </xf>
    <xf numFmtId="171" fontId="3" fillId="2" borderId="2" xfId="20" applyNumberFormat="1" applyFont="1" applyFill="1" applyBorder="1" applyAlignment="1">
      <alignment vertical="center" wrapText="1"/>
    </xf>
    <xf numFmtId="165" fontId="3" fillId="2" borderId="2" xfId="20" applyFont="1" applyFill="1" applyBorder="1" applyAlignment="1">
      <alignment vertical="center" wrapText="1"/>
    </xf>
    <xf numFmtId="165" fontId="3" fillId="2" borderId="2" xfId="21" applyFont="1" applyFill="1" applyBorder="1" applyAlignment="1">
      <alignment horizontal="right" vertical="center" wrapText="1"/>
    </xf>
    <xf numFmtId="165" fontId="3" fillId="2" borderId="0" xfId="20" applyFont="1" applyFill="1" applyAlignment="1">
      <alignment vertical="center" wrapText="1"/>
    </xf>
    <xf numFmtId="0" fontId="3" fillId="2" borderId="2" xfId="21" applyNumberFormat="1" applyFont="1" applyFill="1" applyBorder="1" applyAlignment="1">
      <alignment horizontal="right" vertical="center" wrapText="1"/>
    </xf>
    <xf numFmtId="165" fontId="3" fillId="2" borderId="2" xfId="20" quotePrefix="1" applyFont="1" applyFill="1" applyBorder="1" applyAlignment="1">
      <alignment horizontal="right" vertical="center" wrapText="1"/>
    </xf>
    <xf numFmtId="165" fontId="3" fillId="2" borderId="1" xfId="21" quotePrefix="1" applyFont="1" applyFill="1" applyBorder="1" applyAlignment="1">
      <alignment horizontal="right" vertical="center" wrapText="1"/>
    </xf>
    <xf numFmtId="2" fontId="3" fillId="2" borderId="1" xfId="20" applyNumberFormat="1" applyFont="1" applyFill="1" applyBorder="1" applyAlignment="1">
      <alignment horizontal="right" vertical="center"/>
    </xf>
    <xf numFmtId="165" fontId="3" fillId="2" borderId="1" xfId="20" applyFont="1" applyFill="1" applyBorder="1" applyAlignment="1">
      <alignment horizontal="left" vertical="center" wrapText="1"/>
    </xf>
    <xf numFmtId="165" fontId="3" fillId="2" borderId="1" xfId="20" applyFont="1" applyFill="1" applyBorder="1" applyAlignment="1">
      <alignment horizontal="center" vertical="center"/>
    </xf>
    <xf numFmtId="165" fontId="3" fillId="2" borderId="1" xfId="20" quotePrefix="1" applyFont="1" applyFill="1" applyBorder="1" applyAlignment="1">
      <alignment horizontal="right" vertical="center"/>
    </xf>
    <xf numFmtId="165" fontId="3" fillId="2" borderId="1" xfId="20" applyFont="1" applyFill="1" applyBorder="1" applyAlignment="1">
      <alignment horizontal="left" vertical="center"/>
    </xf>
    <xf numFmtId="2" fontId="3" fillId="2" borderId="1" xfId="20" applyNumberFormat="1" applyFont="1" applyFill="1" applyBorder="1" applyAlignment="1">
      <alignment vertical="center"/>
    </xf>
    <xf numFmtId="165" fontId="3" fillId="2" borderId="1" xfId="21" applyFont="1" applyFill="1" applyBorder="1" applyAlignment="1">
      <alignment vertical="center"/>
    </xf>
    <xf numFmtId="170" fontId="3" fillId="2" borderId="1" xfId="21" applyNumberFormat="1" applyFont="1" applyFill="1" applyBorder="1" applyAlignment="1">
      <alignment horizontal="center" vertical="center"/>
    </xf>
    <xf numFmtId="165" fontId="3" fillId="2" borderId="1" xfId="21" applyFont="1" applyFill="1" applyBorder="1" applyAlignment="1">
      <alignment horizontal="left" vertical="center"/>
    </xf>
    <xf numFmtId="2" fontId="3" fillId="2" borderId="1" xfId="21" applyNumberFormat="1" applyFont="1" applyFill="1" applyBorder="1" applyAlignment="1">
      <alignment horizontal="right" vertical="center" wrapText="1"/>
    </xf>
    <xf numFmtId="165" fontId="3" fillId="2" borderId="1" xfId="21" quotePrefix="1" applyFont="1" applyFill="1" applyBorder="1" applyAlignment="1">
      <alignment horizontal="left" vertical="center" wrapText="1"/>
    </xf>
    <xf numFmtId="165" fontId="3" fillId="2" borderId="1" xfId="21" quotePrefix="1" applyFont="1" applyFill="1" applyBorder="1" applyAlignment="1">
      <alignment horizontal="right" vertical="center"/>
    </xf>
    <xf numFmtId="2" fontId="3" fillId="2" borderId="1" xfId="21" applyNumberFormat="1" applyFont="1" applyFill="1" applyBorder="1" applyAlignment="1">
      <alignment vertical="center"/>
    </xf>
    <xf numFmtId="165" fontId="3" fillId="2" borderId="1" xfId="20" applyNumberFormat="1" applyFont="1" applyFill="1" applyBorder="1" applyAlignment="1">
      <alignment vertical="center" wrapText="1"/>
    </xf>
    <xf numFmtId="165" fontId="3" fillId="2" borderId="1" xfId="20" applyNumberFormat="1" applyFont="1" applyFill="1" applyBorder="1" applyAlignment="1">
      <alignment horizontal="center" vertical="center" wrapText="1"/>
    </xf>
    <xf numFmtId="165" fontId="3" fillId="2" borderId="1" xfId="20" applyNumberFormat="1" applyFont="1" applyFill="1" applyBorder="1" applyAlignment="1">
      <alignment horizontal="center" vertical="center"/>
    </xf>
    <xf numFmtId="171" fontId="3" fillId="2" borderId="1" xfId="20" applyNumberFormat="1" applyFont="1" applyFill="1" applyBorder="1" applyAlignment="1">
      <alignment horizontal="right" vertical="center" wrapText="1"/>
    </xf>
    <xf numFmtId="165" fontId="7" fillId="4" borderId="8" xfId="5" applyFont="1" applyFill="1" applyBorder="1" applyAlignment="1">
      <alignment horizontal="center" vertical="center" wrapText="1"/>
    </xf>
    <xf numFmtId="165" fontId="3" fillId="2" borderId="3" xfId="5" applyNumberFormat="1" applyFont="1" applyFill="1" applyBorder="1" applyAlignment="1">
      <alignment horizontal="center" vertical="center" wrapText="1"/>
    </xf>
    <xf numFmtId="165" fontId="7" fillId="4" borderId="1" xfId="5" applyFont="1" applyFill="1" applyBorder="1" applyAlignment="1">
      <alignment horizontal="center" vertical="center" wrapText="1"/>
    </xf>
    <xf numFmtId="1" fontId="3" fillId="2" borderId="2" xfId="21" applyNumberFormat="1" applyFont="1" applyFill="1" applyBorder="1" applyAlignment="1">
      <alignment horizontal="right" vertical="center" wrapText="1"/>
    </xf>
    <xf numFmtId="165" fontId="3" fillId="2" borderId="2" xfId="20" quotePrefix="1" applyFont="1" applyFill="1" applyBorder="1" applyAlignment="1">
      <alignment vertical="center" wrapText="1"/>
    </xf>
    <xf numFmtId="1" fontId="3" fillId="2" borderId="1" xfId="6" applyNumberFormat="1" applyFont="1" applyFill="1" applyBorder="1" applyAlignment="1">
      <alignment horizontal="right" vertical="center" wrapText="1"/>
    </xf>
    <xf numFmtId="1" fontId="3" fillId="2" borderId="1" xfId="21" applyNumberFormat="1" applyFont="1" applyFill="1" applyBorder="1" applyAlignment="1">
      <alignment horizontal="right" vertical="center" wrapText="1"/>
    </xf>
    <xf numFmtId="170" fontId="3" fillId="2" borderId="1" xfId="20" applyNumberFormat="1" applyFont="1" applyFill="1" applyBorder="1" applyAlignment="1">
      <alignment horizontal="center" vertical="center"/>
    </xf>
    <xf numFmtId="1" fontId="3" fillId="2" borderId="1" xfId="20" applyNumberFormat="1" applyFont="1" applyFill="1" applyBorder="1" applyAlignment="1">
      <alignment horizontal="right" vertical="center" wrapText="1"/>
    </xf>
    <xf numFmtId="165" fontId="3" fillId="2" borderId="1" xfId="20" applyNumberFormat="1" applyFont="1" applyFill="1" applyBorder="1" applyAlignment="1">
      <alignment horizontal="right" vertical="center" wrapText="1"/>
    </xf>
    <xf numFmtId="165" fontId="3" fillId="2" borderId="1" xfId="20" quotePrefix="1" applyFont="1" applyFill="1" applyBorder="1" applyAlignment="1">
      <alignment vertical="center" wrapText="1"/>
    </xf>
    <xf numFmtId="171" fontId="3" fillId="2" borderId="1" xfId="20" applyNumberFormat="1" applyFont="1" applyFill="1" applyBorder="1" applyAlignment="1">
      <alignment vertical="center" wrapText="1"/>
    </xf>
    <xf numFmtId="165" fontId="3" fillId="2" borderId="1" xfId="20" applyFont="1" applyFill="1" applyBorder="1" applyAlignment="1">
      <alignment vertical="center"/>
    </xf>
    <xf numFmtId="165" fontId="3" fillId="2" borderId="1" xfId="20" quotePrefix="1" applyNumberFormat="1" applyFont="1" applyFill="1" applyBorder="1" applyAlignment="1">
      <alignment horizontal="left" vertical="center" wrapText="1"/>
    </xf>
    <xf numFmtId="1" fontId="3" fillId="2" borderId="0" xfId="21" quotePrefix="1" applyNumberFormat="1" applyFont="1" applyFill="1" applyAlignment="1">
      <alignment horizontal="right" vertical="center"/>
    </xf>
    <xf numFmtId="1" fontId="3" fillId="2" borderId="1" xfId="20" applyNumberFormat="1" applyFont="1" applyFill="1" applyBorder="1" applyAlignment="1">
      <alignment horizontal="right" vertical="center"/>
    </xf>
    <xf numFmtId="165" fontId="3" fillId="2" borderId="1" xfId="20" applyFont="1" applyFill="1" applyBorder="1" applyAlignment="1">
      <alignment horizontal="right" vertical="center" wrapText="1"/>
    </xf>
    <xf numFmtId="165" fontId="3" fillId="2" borderId="1" xfId="20" quotePrefix="1" applyFont="1" applyFill="1" applyBorder="1" applyAlignment="1">
      <alignment horizontal="left" vertical="center"/>
    </xf>
    <xf numFmtId="165" fontId="3" fillId="2" borderId="1" xfId="20" applyFont="1" applyFill="1" applyBorder="1" applyAlignment="1">
      <alignment horizontal="right" vertical="center"/>
    </xf>
    <xf numFmtId="165" fontId="3" fillId="2" borderId="1" xfId="20" quotePrefix="1" applyFont="1" applyFill="1" applyBorder="1" applyAlignment="1">
      <alignment horizontal="right" vertical="center" wrapText="1"/>
    </xf>
    <xf numFmtId="165" fontId="3" fillId="2" borderId="0" xfId="21" quotePrefix="1" applyFont="1" applyFill="1" applyAlignment="1">
      <alignment horizontal="right" vertical="center"/>
    </xf>
    <xf numFmtId="165" fontId="14" fillId="2" borderId="1" xfId="20" applyFont="1" applyFill="1" applyBorder="1" applyAlignment="1">
      <alignment horizontal="right" vertical="center" wrapText="1"/>
    </xf>
    <xf numFmtId="165" fontId="3" fillId="2" borderId="1" xfId="20" quotePrefix="1" applyFont="1" applyFill="1" applyBorder="1" applyAlignment="1">
      <alignment horizontal="left" vertical="center" wrapText="1"/>
    </xf>
    <xf numFmtId="165" fontId="17" fillId="2" borderId="1" xfId="21" applyFont="1" applyFill="1" applyBorder="1" applyAlignment="1">
      <alignment horizontal="center" vertical="center"/>
    </xf>
    <xf numFmtId="1" fontId="3" fillId="2" borderId="1" xfId="21" quotePrefix="1" applyNumberFormat="1" applyFont="1" applyFill="1" applyBorder="1" applyAlignment="1">
      <alignment horizontal="right" vertical="center"/>
    </xf>
    <xf numFmtId="165" fontId="3" fillId="2" borderId="1" xfId="20" quotePrefix="1" applyNumberFormat="1" applyFont="1" applyFill="1" applyBorder="1" applyAlignment="1">
      <alignment horizontal="right" vertical="center"/>
    </xf>
    <xf numFmtId="0" fontId="1" fillId="2" borderId="0" xfId="0" applyFont="1" applyFill="1"/>
    <xf numFmtId="165" fontId="12" fillId="2" borderId="0" xfId="20" applyFont="1" applyFill="1"/>
    <xf numFmtId="0" fontId="3" fillId="2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right" vertical="center"/>
    </xf>
    <xf numFmtId="0" fontId="20" fillId="2" borderId="0" xfId="0" applyFont="1" applyFill="1"/>
    <xf numFmtId="0" fontId="21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right" vertical="center"/>
    </xf>
    <xf numFmtId="0" fontId="20" fillId="2" borderId="0" xfId="0" applyFont="1" applyFill="1" applyAlignment="1">
      <alignment horizontal="right"/>
    </xf>
    <xf numFmtId="0" fontId="21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vertical="center"/>
    </xf>
    <xf numFmtId="0" fontId="18" fillId="2" borderId="0" xfId="0" applyFont="1" applyFill="1"/>
    <xf numFmtId="2" fontId="6" fillId="2" borderId="1" xfId="1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right"/>
    </xf>
    <xf numFmtId="0" fontId="6" fillId="2" borderId="1" xfId="13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right" vertical="center"/>
    </xf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/>
    <xf numFmtId="0" fontId="19" fillId="2" borderId="0" xfId="0" applyFont="1" applyFill="1" applyBorder="1" applyAlignment="1">
      <alignment horizontal="left" vertical="center"/>
    </xf>
    <xf numFmtId="165" fontId="5" fillId="2" borderId="0" xfId="20" applyFill="1"/>
    <xf numFmtId="165" fontId="5" fillId="2" borderId="0" xfId="5" applyFill="1" applyAlignment="1">
      <alignment horizontal="right"/>
    </xf>
    <xf numFmtId="0" fontId="0" fillId="2" borderId="0" xfId="0" applyFill="1" applyAlignment="1">
      <alignment wrapText="1"/>
    </xf>
    <xf numFmtId="0" fontId="7" fillId="2" borderId="0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10" xfId="1" applyFont="1" applyFill="1" applyBorder="1" applyAlignment="1">
      <alignment horizontal="center" vertical="top" wrapText="1"/>
    </xf>
    <xf numFmtId="0" fontId="7" fillId="3" borderId="9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9" xfId="1" applyFont="1" applyFill="1" applyBorder="1" applyAlignment="1">
      <alignment horizontal="center" vertical="top" wrapText="1"/>
    </xf>
    <xf numFmtId="0" fontId="7" fillId="3" borderId="21" xfId="1" applyFont="1" applyFill="1" applyBorder="1" applyAlignment="1">
      <alignment horizontal="center" vertical="top" wrapText="1"/>
    </xf>
    <xf numFmtId="164" fontId="7" fillId="3" borderId="6" xfId="2" applyNumberFormat="1" applyFont="1" applyFill="1" applyBorder="1" applyAlignment="1">
      <alignment horizontal="right" vertical="top" wrapText="1"/>
    </xf>
    <xf numFmtId="164" fontId="7" fillId="3" borderId="4" xfId="2" applyNumberFormat="1" applyFont="1" applyFill="1" applyBorder="1" applyAlignment="1">
      <alignment horizontal="right" vertical="top" wrapText="1"/>
    </xf>
    <xf numFmtId="164" fontId="7" fillId="3" borderId="6" xfId="2" applyNumberFormat="1" applyFont="1" applyFill="1" applyBorder="1" applyAlignment="1">
      <alignment horizontal="center" vertical="top" wrapText="1"/>
    </xf>
    <xf numFmtId="164" fontId="7" fillId="3" borderId="4" xfId="2" applyNumberFormat="1" applyFont="1" applyFill="1" applyBorder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7" fillId="3" borderId="4" xfId="1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right" vertical="center" wrapText="1"/>
    </xf>
    <xf numFmtId="0" fontId="7" fillId="3" borderId="22" xfId="0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168" fontId="7" fillId="3" borderId="6" xfId="0" applyNumberFormat="1" applyFont="1" applyFill="1" applyBorder="1" applyAlignment="1">
      <alignment horizontal="center" vertical="top" wrapText="1"/>
    </xf>
    <xf numFmtId="168" fontId="7" fillId="3" borderId="4" xfId="0" applyNumberFormat="1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horizontal="center" vertical="top" wrapText="1"/>
    </xf>
    <xf numFmtId="0" fontId="7" fillId="3" borderId="17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horizontal="center" vertical="top"/>
    </xf>
    <xf numFmtId="0" fontId="7" fillId="3" borderId="17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10" xfId="1" applyFont="1" applyFill="1" applyBorder="1" applyAlignment="1">
      <alignment horizontal="center" vertical="top" wrapText="1"/>
    </xf>
    <xf numFmtId="0" fontId="7" fillId="3" borderId="8" xfId="1" applyFont="1" applyFill="1" applyBorder="1" applyAlignment="1">
      <alignment horizontal="center" vertical="top" wrapText="1"/>
    </xf>
    <xf numFmtId="167" fontId="7" fillId="3" borderId="6" xfId="1" applyNumberFormat="1" applyFont="1" applyFill="1" applyBorder="1" applyAlignment="1">
      <alignment horizontal="right" vertical="top" wrapText="1"/>
    </xf>
    <xf numFmtId="167" fontId="7" fillId="3" borderId="4" xfId="1" applyNumberFormat="1" applyFont="1" applyFill="1" applyBorder="1" applyAlignment="1">
      <alignment horizontal="right" vertical="top" wrapText="1"/>
    </xf>
    <xf numFmtId="167" fontId="7" fillId="3" borderId="6" xfId="1" applyNumberFormat="1" applyFont="1" applyFill="1" applyBorder="1" applyAlignment="1">
      <alignment horizontal="center" vertical="top" wrapText="1"/>
    </xf>
    <xf numFmtId="167" fontId="7" fillId="3" borderId="4" xfId="1" applyNumberFormat="1" applyFont="1" applyFill="1" applyBorder="1" applyAlignment="1">
      <alignment horizontal="center" vertical="top" wrapText="1"/>
    </xf>
    <xf numFmtId="0" fontId="7" fillId="3" borderId="6" xfId="0" applyNumberFormat="1" applyFont="1" applyFill="1" applyBorder="1" applyAlignment="1">
      <alignment horizontal="right" vertical="top" wrapText="1"/>
    </xf>
    <xf numFmtId="0" fontId="7" fillId="3" borderId="4" xfId="0" applyNumberFormat="1" applyFont="1" applyFill="1" applyBorder="1" applyAlignment="1">
      <alignment horizontal="right" vertical="top" wrapText="1"/>
    </xf>
    <xf numFmtId="0" fontId="7" fillId="3" borderId="14" xfId="0" applyFont="1" applyFill="1" applyBorder="1" applyAlignment="1">
      <alignment horizontal="center" vertical="top" wrapText="1"/>
    </xf>
    <xf numFmtId="0" fontId="7" fillId="3" borderId="5" xfId="1" applyFont="1" applyFill="1" applyBorder="1" applyAlignment="1">
      <alignment horizontal="center" vertical="top" wrapText="1"/>
    </xf>
    <xf numFmtId="0" fontId="7" fillId="3" borderId="19" xfId="1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right" vertical="top" wrapText="1"/>
    </xf>
    <xf numFmtId="0" fontId="7" fillId="2" borderId="0" xfId="1" applyFont="1" applyFill="1" applyBorder="1" applyAlignment="1">
      <alignment horizontal="left" vertical="center" wrapText="1"/>
    </xf>
    <xf numFmtId="165" fontId="7" fillId="4" borderId="7" xfId="5" applyFont="1" applyFill="1" applyBorder="1" applyAlignment="1">
      <alignment horizontal="right" vertical="center" wrapText="1"/>
    </xf>
    <xf numFmtId="165" fontId="7" fillId="4" borderId="24" xfId="5" applyFont="1" applyFill="1" applyBorder="1" applyAlignment="1">
      <alignment horizontal="right" vertical="center" wrapText="1"/>
    </xf>
    <xf numFmtId="165" fontId="7" fillId="4" borderId="14" xfId="5" applyFont="1" applyFill="1" applyBorder="1" applyAlignment="1">
      <alignment horizontal="center" vertical="center" wrapText="1"/>
    </xf>
    <xf numFmtId="165" fontId="7" fillId="4" borderId="12" xfId="5" applyFont="1" applyFill="1" applyBorder="1" applyAlignment="1">
      <alignment horizontal="center" vertical="center" wrapText="1"/>
    </xf>
    <xf numFmtId="165" fontId="7" fillId="4" borderId="15" xfId="5" applyFont="1" applyFill="1" applyBorder="1" applyAlignment="1">
      <alignment horizontal="center" vertical="center"/>
    </xf>
    <xf numFmtId="165" fontId="7" fillId="4" borderId="16" xfId="5" applyFont="1" applyFill="1" applyBorder="1" applyAlignment="1">
      <alignment horizontal="center" vertical="center"/>
    </xf>
    <xf numFmtId="165" fontId="7" fillId="4" borderId="16" xfId="5" applyFont="1" applyFill="1" applyBorder="1" applyAlignment="1">
      <alignment horizontal="center" vertical="center" wrapText="1"/>
    </xf>
    <xf numFmtId="165" fontId="7" fillId="4" borderId="17" xfId="5" applyFont="1" applyFill="1" applyBorder="1" applyAlignment="1">
      <alignment horizontal="center" vertical="center"/>
    </xf>
    <xf numFmtId="165" fontId="7" fillId="4" borderId="6" xfId="5" applyFont="1" applyFill="1" applyBorder="1" applyAlignment="1">
      <alignment horizontal="center" vertical="center" wrapText="1"/>
    </xf>
    <xf numFmtId="165" fontId="7" fillId="4" borderId="18" xfId="5" applyFont="1" applyFill="1" applyBorder="1" applyAlignment="1">
      <alignment horizontal="center" vertical="center" wrapText="1"/>
    </xf>
    <xf numFmtId="168" fontId="7" fillId="4" borderId="10" xfId="5" applyNumberFormat="1" applyFont="1" applyFill="1" applyBorder="1" applyAlignment="1">
      <alignment horizontal="center" vertical="center" wrapText="1"/>
    </xf>
    <xf numFmtId="168" fontId="7" fillId="4" borderId="18" xfId="5" applyNumberFormat="1" applyFont="1" applyFill="1" applyBorder="1" applyAlignment="1">
      <alignment horizontal="center" vertical="center" wrapText="1"/>
    </xf>
    <xf numFmtId="165" fontId="7" fillId="4" borderId="15" xfId="5" applyFont="1" applyFill="1" applyBorder="1" applyAlignment="1">
      <alignment horizontal="center" vertical="center" wrapText="1"/>
    </xf>
    <xf numFmtId="165" fontId="7" fillId="4" borderId="17" xfId="5" applyFont="1" applyFill="1" applyBorder="1" applyAlignment="1">
      <alignment horizontal="center" vertical="center" wrapText="1"/>
    </xf>
    <xf numFmtId="165" fontId="7" fillId="4" borderId="9" xfId="5" applyFont="1" applyFill="1" applyBorder="1" applyAlignment="1">
      <alignment horizontal="center" vertical="center" wrapText="1"/>
    </xf>
    <xf numFmtId="165" fontId="7" fillId="4" borderId="13" xfId="5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left" vertical="center" wrapText="1"/>
    </xf>
    <xf numFmtId="0" fontId="7" fillId="4" borderId="18" xfId="1" applyFont="1" applyFill="1" applyBorder="1" applyAlignment="1">
      <alignment horizontal="left" vertical="center" wrapText="1"/>
    </xf>
    <xf numFmtId="0" fontId="7" fillId="4" borderId="6" xfId="1" applyFont="1" applyFill="1" applyBorder="1" applyAlignment="1">
      <alignment vertical="center" wrapText="1"/>
    </xf>
    <xf numFmtId="0" fontId="7" fillId="4" borderId="18" xfId="1" applyFont="1" applyFill="1" applyBorder="1" applyAlignment="1">
      <alignment vertical="center" wrapText="1"/>
    </xf>
    <xf numFmtId="0" fontId="7" fillId="4" borderId="11" xfId="1" applyFont="1" applyFill="1" applyBorder="1" applyAlignment="1">
      <alignment horizontal="center" vertical="center" wrapText="1"/>
    </xf>
    <xf numFmtId="167" fontId="7" fillId="4" borderId="6" xfId="1" applyNumberFormat="1" applyFont="1" applyFill="1" applyBorder="1" applyAlignment="1">
      <alignment horizontal="center" vertical="center" wrapText="1"/>
    </xf>
    <xf numFmtId="167" fontId="7" fillId="4" borderId="18" xfId="1" applyNumberFormat="1" applyFont="1" applyFill="1" applyBorder="1" applyAlignment="1">
      <alignment horizontal="center" vertical="center" wrapText="1"/>
    </xf>
    <xf numFmtId="0" fontId="7" fillId="4" borderId="6" xfId="5" applyNumberFormat="1" applyFont="1" applyFill="1" applyBorder="1" applyAlignment="1">
      <alignment horizontal="left" vertical="center" wrapText="1"/>
    </xf>
    <xf numFmtId="0" fontId="7" fillId="4" borderId="18" xfId="5" applyNumberFormat="1" applyFont="1" applyFill="1" applyBorder="1" applyAlignment="1">
      <alignment horizontal="left" vertical="center" wrapText="1"/>
    </xf>
    <xf numFmtId="0" fontId="7" fillId="4" borderId="6" xfId="1" applyFont="1" applyFill="1" applyBorder="1" applyAlignment="1">
      <alignment horizontal="right" vertical="center" wrapText="1"/>
    </xf>
    <xf numFmtId="0" fontId="7" fillId="4" borderId="18" xfId="1" applyFont="1" applyFill="1" applyBorder="1" applyAlignment="1">
      <alignment horizontal="right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165" fontId="7" fillId="4" borderId="6" xfId="5" applyFont="1" applyFill="1" applyBorder="1" applyAlignment="1">
      <alignment horizontal="right" vertical="center" wrapText="1"/>
    </xf>
    <xf numFmtId="165" fontId="7" fillId="4" borderId="18" xfId="5" applyFont="1" applyFill="1" applyBorder="1" applyAlignment="1">
      <alignment horizontal="right" vertical="center" wrapText="1"/>
    </xf>
    <xf numFmtId="0" fontId="7" fillId="4" borderId="9" xfId="1" applyFont="1" applyFill="1" applyBorder="1" applyAlignment="1">
      <alignment horizontal="left" vertical="center" wrapText="1"/>
    </xf>
    <xf numFmtId="0" fontId="7" fillId="4" borderId="25" xfId="1" applyFont="1" applyFill="1" applyBorder="1" applyAlignment="1">
      <alignment horizontal="left" vertical="center" wrapText="1"/>
    </xf>
    <xf numFmtId="164" fontId="7" fillId="4" borderId="6" xfId="2" applyNumberFormat="1" applyFont="1" applyFill="1" applyBorder="1" applyAlignment="1">
      <alignment horizontal="right" vertical="center" wrapText="1"/>
    </xf>
    <xf numFmtId="164" fontId="7" fillId="4" borderId="18" xfId="2" applyNumberFormat="1" applyFont="1" applyFill="1" applyBorder="1" applyAlignment="1">
      <alignment horizontal="right" vertical="center" wrapText="1"/>
    </xf>
    <xf numFmtId="164" fontId="7" fillId="4" borderId="6" xfId="2" applyNumberFormat="1" applyFont="1" applyFill="1" applyBorder="1" applyAlignment="1">
      <alignment horizontal="center" vertical="center" wrapText="1"/>
    </xf>
    <xf numFmtId="164" fontId="7" fillId="4" borderId="18" xfId="2" applyNumberFormat="1" applyFont="1" applyFill="1" applyBorder="1" applyAlignment="1">
      <alignment horizontal="center" vertical="center" wrapText="1"/>
    </xf>
    <xf numFmtId="0" fontId="0" fillId="2" borderId="0" xfId="0" applyFill="1" applyAlignment="1"/>
    <xf numFmtId="0" fontId="3" fillId="2" borderId="1" xfId="12" quotePrefix="1" applyFont="1" applyFill="1" applyBorder="1" applyAlignment="1">
      <alignment vertical="center" wrapText="1"/>
    </xf>
    <xf numFmtId="166" fontId="3" fillId="2" borderId="1" xfId="12" applyNumberFormat="1" applyFont="1" applyFill="1" applyBorder="1" applyAlignment="1">
      <alignment vertical="center"/>
    </xf>
    <xf numFmtId="166" fontId="3" fillId="2" borderId="1" xfId="12" applyNumberFormat="1" applyFont="1" applyFill="1" applyBorder="1" applyAlignment="1">
      <alignment horizontal="right" vertical="center"/>
    </xf>
    <xf numFmtId="2" fontId="3" fillId="2" borderId="1" xfId="12" applyNumberFormat="1" applyFont="1" applyFill="1" applyBorder="1" applyAlignment="1">
      <alignment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vertical="center"/>
    </xf>
    <xf numFmtId="0" fontId="3" fillId="2" borderId="1" xfId="12" quotePrefix="1" applyFont="1" applyFill="1" applyBorder="1" applyAlignment="1">
      <alignment horizontal="left" vertical="center"/>
    </xf>
    <xf numFmtId="164" fontId="3" fillId="2" borderId="1" xfId="2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right" vertical="center" wrapText="1"/>
    </xf>
    <xf numFmtId="168" fontId="3" fillId="2" borderId="1" xfId="1" quotePrefix="1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wrapText="1"/>
    </xf>
    <xf numFmtId="2" fontId="3" fillId="2" borderId="1" xfId="1" applyNumberFormat="1" applyFont="1" applyFill="1" applyBorder="1" applyAlignment="1">
      <alignment horizontal="right" vertical="center"/>
    </xf>
    <xf numFmtId="165" fontId="3" fillId="2" borderId="0" xfId="0" applyNumberFormat="1" applyFont="1" applyFill="1"/>
    <xf numFmtId="0" fontId="3" fillId="2" borderId="1" xfId="12" applyFont="1" applyFill="1" applyBorder="1" applyAlignment="1">
      <alignment horizontal="left" vertical="center" wrapText="1"/>
    </xf>
    <xf numFmtId="166" fontId="8" fillId="2" borderId="1" xfId="12" applyNumberFormat="1" applyFont="1" applyFill="1" applyBorder="1" applyAlignment="1">
      <alignment vertical="center"/>
    </xf>
    <xf numFmtId="0" fontId="3" fillId="2" borderId="1" xfId="12" quotePrefix="1" applyFont="1" applyFill="1" applyBorder="1" applyAlignment="1">
      <alignment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3" fillId="2" borderId="2" xfId="12" applyFont="1" applyFill="1" applyBorder="1" applyAlignment="1">
      <alignment vertical="center"/>
    </xf>
    <xf numFmtId="175" fontId="3" fillId="2" borderId="1" xfId="12" applyNumberFormat="1" applyFont="1" applyFill="1" applyBorder="1" applyAlignment="1">
      <alignment horizontal="right" vertical="center"/>
    </xf>
    <xf numFmtId="0" fontId="1" fillId="2" borderId="0" xfId="12" applyFill="1"/>
    <xf numFmtId="0" fontId="3" fillId="2" borderId="0" xfId="12" applyFont="1" applyFill="1"/>
    <xf numFmtId="0" fontId="7" fillId="2" borderId="0" xfId="0" applyFont="1" applyFill="1" applyAlignment="1">
      <alignment vertical="center"/>
    </xf>
    <xf numFmtId="0" fontId="1" fillId="2" borderId="0" xfId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165" fontId="7" fillId="4" borderId="4" xfId="5" applyFont="1" applyFill="1" applyBorder="1" applyAlignment="1">
      <alignment horizontal="center" vertical="center" wrapText="1"/>
    </xf>
    <xf numFmtId="165" fontId="7" fillId="4" borderId="4" xfId="5" applyFont="1" applyFill="1" applyBorder="1" applyAlignment="1">
      <alignment horizontal="right" vertical="center" wrapText="1"/>
    </xf>
    <xf numFmtId="0" fontId="7" fillId="4" borderId="21" xfId="1" applyFont="1" applyFill="1" applyBorder="1" applyAlignment="1">
      <alignment horizontal="left" vertical="center" wrapText="1"/>
    </xf>
    <xf numFmtId="164" fontId="7" fillId="4" borderId="4" xfId="2" applyNumberFormat="1" applyFont="1" applyFill="1" applyBorder="1" applyAlignment="1">
      <alignment horizontal="right" vertical="center" wrapText="1"/>
    </xf>
    <xf numFmtId="164" fontId="7" fillId="4" borderId="4" xfId="2" applyNumberFormat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4" borderId="2" xfId="1" quotePrefix="1" applyFont="1" applyFill="1" applyBorder="1" applyAlignment="1">
      <alignment horizontal="center" vertical="center" wrapText="1"/>
    </xf>
    <xf numFmtId="166" fontId="7" fillId="4" borderId="2" xfId="1" applyNumberFormat="1" applyFont="1" applyFill="1" applyBorder="1" applyAlignment="1">
      <alignment horizontal="center" vertical="center" wrapText="1"/>
    </xf>
    <xf numFmtId="164" fontId="7" fillId="4" borderId="2" xfId="2" applyNumberFormat="1" applyFont="1" applyFill="1" applyBorder="1" applyAlignment="1">
      <alignment horizontal="center" vertical="center" wrapText="1"/>
    </xf>
    <xf numFmtId="164" fontId="7" fillId="4" borderId="4" xfId="2" applyNumberFormat="1" applyFont="1" applyFill="1" applyBorder="1" applyAlignment="1">
      <alignment horizontal="left" vertical="center" wrapText="1"/>
    </xf>
    <xf numFmtId="167" fontId="7" fillId="4" borderId="4" xfId="1" applyNumberFormat="1" applyFont="1" applyFill="1" applyBorder="1" applyAlignment="1">
      <alignment horizontal="center" vertical="center" wrapText="1"/>
    </xf>
    <xf numFmtId="0" fontId="7" fillId="4" borderId="4" xfId="5" applyNumberFormat="1" applyFont="1" applyFill="1" applyBorder="1" applyAlignment="1">
      <alignment horizontal="left" vertical="center" wrapText="1"/>
    </xf>
    <xf numFmtId="165" fontId="7" fillId="4" borderId="21" xfId="5" applyFont="1" applyFill="1" applyBorder="1" applyAlignment="1">
      <alignment horizontal="center" vertical="center" wrapText="1"/>
    </xf>
    <xf numFmtId="165" fontId="7" fillId="4" borderId="4" xfId="5" applyFont="1" applyFill="1" applyBorder="1" applyAlignment="1">
      <alignment horizontal="center" vertical="center" wrapText="1"/>
    </xf>
    <xf numFmtId="165" fontId="7" fillId="4" borderId="4" xfId="5" applyFont="1" applyFill="1" applyBorder="1" applyAlignment="1">
      <alignment horizontal="right" vertical="center" wrapText="1"/>
    </xf>
    <xf numFmtId="165" fontId="7" fillId="4" borderId="2" xfId="5" applyFont="1" applyFill="1" applyBorder="1" applyAlignment="1">
      <alignment vertical="center" wrapText="1"/>
    </xf>
    <xf numFmtId="168" fontId="7" fillId="4" borderId="4" xfId="5" applyNumberFormat="1" applyFont="1" applyFill="1" applyBorder="1" applyAlignment="1">
      <alignment horizontal="center" vertical="center" wrapText="1"/>
    </xf>
    <xf numFmtId="165" fontId="7" fillId="4" borderId="4" xfId="5" applyFont="1" applyFill="1" applyBorder="1" applyAlignment="1">
      <alignment horizontal="center" vertical="center"/>
    </xf>
    <xf numFmtId="165" fontId="7" fillId="4" borderId="20" xfId="5" applyFont="1" applyFill="1" applyBorder="1" applyAlignment="1">
      <alignment horizontal="center" vertical="center" wrapText="1"/>
    </xf>
    <xf numFmtId="165" fontId="7" fillId="4" borderId="20" xfId="5" applyFont="1" applyFill="1" applyBorder="1" applyAlignment="1">
      <alignment horizontal="left" vertical="center" wrapText="1"/>
    </xf>
    <xf numFmtId="165" fontId="7" fillId="4" borderId="22" xfId="5" applyFont="1" applyFill="1" applyBorder="1" applyAlignment="1">
      <alignment horizontal="right" vertical="center" wrapText="1"/>
    </xf>
    <xf numFmtId="165" fontId="3" fillId="2" borderId="1" xfId="6" applyFont="1" applyFill="1" applyBorder="1" applyAlignment="1">
      <alignment vertical="center"/>
    </xf>
    <xf numFmtId="165" fontId="3" fillId="2" borderId="1" xfId="6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right" vertical="center"/>
    </xf>
    <xf numFmtId="16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3" fillId="2" borderId="1" xfId="6" applyNumberFormat="1" applyFont="1" applyFill="1" applyBorder="1" applyAlignment="1">
      <alignment horizontal="right" vertical="center" wrapText="1"/>
    </xf>
    <xf numFmtId="166" fontId="3" fillId="2" borderId="1" xfId="5" applyNumberFormat="1" applyFont="1" applyFill="1" applyBorder="1" applyAlignment="1">
      <alignment horizontal="right" vertical="center" wrapText="1"/>
    </xf>
    <xf numFmtId="171" fontId="3" fillId="2" borderId="1" xfId="6" applyNumberFormat="1" applyFont="1" applyFill="1" applyBorder="1" applyAlignment="1">
      <alignment vertical="center" wrapText="1"/>
    </xf>
    <xf numFmtId="165" fontId="3" fillId="2" borderId="1" xfId="6" quotePrefix="1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right" vertical="center" wrapText="1"/>
    </xf>
    <xf numFmtId="0" fontId="3" fillId="2" borderId="1" xfId="22" applyFont="1" applyFill="1" applyBorder="1" applyAlignment="1">
      <alignment horizontal="right" vertical="center"/>
    </xf>
    <xf numFmtId="165" fontId="3" fillId="2" borderId="1" xfId="5" applyFont="1" applyFill="1" applyBorder="1" applyAlignment="1">
      <alignment horizontal="center" vertical="center" wrapText="1"/>
    </xf>
    <xf numFmtId="166" fontId="3" fillId="2" borderId="1" xfId="6" applyNumberFormat="1" applyFont="1" applyFill="1" applyBorder="1" applyAlignment="1">
      <alignment horizontal="right" vertical="center"/>
    </xf>
    <xf numFmtId="168" fontId="3" fillId="2" borderId="1" xfId="5" applyNumberFormat="1" applyFont="1" applyFill="1" applyBorder="1" applyAlignment="1">
      <alignment horizontal="center" vertical="center" wrapText="1"/>
    </xf>
    <xf numFmtId="2" fontId="3" fillId="2" borderId="1" xfId="6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66" fontId="3" fillId="2" borderId="1" xfId="6" applyNumberFormat="1" applyFont="1" applyFill="1" applyBorder="1" applyAlignment="1">
      <alignment vertical="center"/>
    </xf>
    <xf numFmtId="0" fontId="3" fillId="2" borderId="1" xfId="0" quotePrefix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2" fontId="3" fillId="2" borderId="1" xfId="6" applyNumberFormat="1" applyFont="1" applyFill="1" applyBorder="1" applyAlignment="1">
      <alignment horizontal="right" vertical="center"/>
    </xf>
    <xf numFmtId="2" fontId="3" fillId="2" borderId="1" xfId="6" applyNumberFormat="1" applyFont="1" applyFill="1" applyBorder="1" applyAlignment="1">
      <alignment horizontal="left" vertical="center" wrapText="1"/>
    </xf>
    <xf numFmtId="1" fontId="3" fillId="2" borderId="1" xfId="6" applyNumberFormat="1" applyFont="1" applyFill="1" applyBorder="1" applyAlignment="1">
      <alignment vertical="center"/>
    </xf>
    <xf numFmtId="165" fontId="3" fillId="2" borderId="1" xfId="6" quotePrefix="1" applyFont="1" applyFill="1" applyBorder="1" applyAlignment="1">
      <alignment horizontal="right" vertical="center" wrapText="1"/>
    </xf>
    <xf numFmtId="165" fontId="3" fillId="2" borderId="1" xfId="6" applyNumberFormat="1" applyFont="1" applyFill="1" applyBorder="1" applyAlignment="1">
      <alignment horizontal="left" vertical="center" wrapText="1"/>
    </xf>
    <xf numFmtId="165" fontId="3" fillId="2" borderId="1" xfId="6" applyNumberFormat="1" applyFont="1" applyFill="1" applyBorder="1" applyAlignment="1">
      <alignment horizontal="center" vertical="center" wrapText="1"/>
    </xf>
    <xf numFmtId="165" fontId="3" fillId="2" borderId="1" xfId="6" applyNumberFormat="1" applyFont="1" applyFill="1" applyBorder="1" applyAlignment="1">
      <alignment vertical="center" wrapText="1"/>
    </xf>
    <xf numFmtId="165" fontId="3" fillId="2" borderId="1" xfId="6" applyNumberFormat="1" applyFont="1" applyFill="1" applyBorder="1" applyAlignment="1">
      <alignment horizontal="center" vertical="center"/>
    </xf>
    <xf numFmtId="171" fontId="3" fillId="2" borderId="1" xfId="6" applyNumberFormat="1" applyFont="1" applyFill="1" applyBorder="1" applyAlignment="1">
      <alignment horizontal="right" vertical="center" wrapText="1"/>
    </xf>
    <xf numFmtId="2" fontId="3" fillId="2" borderId="1" xfId="6" quotePrefix="1" applyNumberFormat="1" applyFont="1" applyFill="1" applyBorder="1" applyAlignment="1">
      <alignment horizontal="right" vertical="center"/>
    </xf>
    <xf numFmtId="1" fontId="3" fillId="2" borderId="1" xfId="6" applyNumberFormat="1" applyFont="1" applyFill="1" applyBorder="1" applyAlignment="1">
      <alignment horizontal="right" vertical="center"/>
    </xf>
    <xf numFmtId="2" fontId="3" fillId="2" borderId="1" xfId="6" applyNumberFormat="1" applyFont="1" applyFill="1" applyBorder="1" applyAlignment="1">
      <alignment vertical="center" wrapText="1"/>
    </xf>
    <xf numFmtId="165" fontId="3" fillId="2" borderId="1" xfId="5" applyFont="1" applyFill="1" applyBorder="1" applyAlignment="1">
      <alignment horizontal="left" vertical="center"/>
    </xf>
    <xf numFmtId="165" fontId="3" fillId="2" borderId="1" xfId="5" applyFont="1" applyFill="1" applyBorder="1" applyAlignment="1">
      <alignment horizontal="center" vertical="center"/>
    </xf>
    <xf numFmtId="165" fontId="3" fillId="2" borderId="1" xfId="5" applyFont="1" applyFill="1" applyBorder="1" applyAlignment="1">
      <alignment horizontal="left" vertical="center" wrapText="1"/>
    </xf>
    <xf numFmtId="165" fontId="3" fillId="2" borderId="1" xfId="5" applyNumberFormat="1" applyFont="1" applyFill="1" applyBorder="1" applyAlignment="1">
      <alignment horizontal="center" vertical="center" wrapText="1"/>
    </xf>
    <xf numFmtId="171" fontId="3" fillId="2" borderId="1" xfId="5" applyNumberFormat="1" applyFont="1" applyFill="1" applyBorder="1" applyAlignment="1">
      <alignment vertical="center" wrapText="1"/>
    </xf>
    <xf numFmtId="166" fontId="3" fillId="2" borderId="1" xfId="5" applyNumberFormat="1" applyFont="1" applyFill="1" applyBorder="1" applyAlignment="1">
      <alignment horizontal="right" vertical="center"/>
    </xf>
    <xf numFmtId="0" fontId="7" fillId="2" borderId="1" xfId="0" quotePrefix="1" applyFont="1" applyFill="1" applyBorder="1" applyAlignment="1">
      <alignment horizontal="right" vertical="center"/>
    </xf>
    <xf numFmtId="166" fontId="3" fillId="2" borderId="1" xfId="5" applyNumberFormat="1" applyFont="1" applyFill="1" applyBorder="1" applyAlignment="1">
      <alignment vertical="center"/>
    </xf>
    <xf numFmtId="165" fontId="3" fillId="2" borderId="1" xfId="5" quotePrefix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 vertical="center"/>
    </xf>
    <xf numFmtId="2" fontId="3" fillId="2" borderId="1" xfId="5" applyNumberFormat="1" applyFont="1" applyFill="1" applyBorder="1" applyAlignment="1">
      <alignment vertical="center"/>
    </xf>
    <xf numFmtId="165" fontId="3" fillId="2" borderId="1" xfId="5" applyNumberFormat="1" applyFont="1" applyFill="1" applyBorder="1" applyAlignment="1">
      <alignment horizontal="left" vertical="center" wrapText="1"/>
    </xf>
    <xf numFmtId="1" fontId="3" fillId="2" borderId="1" xfId="5" applyNumberFormat="1" applyFont="1" applyFill="1" applyBorder="1" applyAlignment="1">
      <alignment horizontal="right" vertical="center"/>
    </xf>
    <xf numFmtId="165" fontId="3" fillId="2" borderId="1" xfId="5" applyFont="1" applyFill="1" applyBorder="1" applyAlignment="1">
      <alignment vertical="center"/>
    </xf>
    <xf numFmtId="165" fontId="3" fillId="2" borderId="1" xfId="5" quotePrefix="1" applyFont="1" applyFill="1" applyBorder="1" applyAlignment="1">
      <alignment vertical="center" wrapText="1"/>
    </xf>
    <xf numFmtId="166" fontId="3" fillId="2" borderId="1" xfId="5" applyNumberFormat="1" applyFont="1" applyFill="1" applyBorder="1" applyAlignment="1">
      <alignment vertical="center" wrapText="1"/>
    </xf>
    <xf numFmtId="1" fontId="3" fillId="2" borderId="1" xfId="0" quotePrefix="1" applyNumberFormat="1" applyFont="1" applyFill="1" applyBorder="1" applyAlignment="1">
      <alignment horizontal="right" vertical="center"/>
    </xf>
    <xf numFmtId="2" fontId="3" fillId="2" borderId="1" xfId="1" applyNumberFormat="1" applyFont="1" applyFill="1" applyBorder="1" applyAlignment="1">
      <alignment horizontal="right" vertical="center" wrapText="1"/>
    </xf>
    <xf numFmtId="165" fontId="3" fillId="2" borderId="1" xfId="6" quotePrefix="1" applyFont="1" applyFill="1" applyBorder="1" applyAlignment="1">
      <alignment horizontal="left" vertical="center" wrapText="1"/>
    </xf>
    <xf numFmtId="2" fontId="3" fillId="2" borderId="1" xfId="5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165" fontId="3" fillId="2" borderId="1" xfId="5" applyFont="1" applyFill="1" applyBorder="1" applyAlignment="1">
      <alignment horizontal="right" vertical="center"/>
    </xf>
    <xf numFmtId="170" fontId="3" fillId="2" borderId="0" xfId="20" applyNumberFormat="1" applyFont="1" applyFill="1" applyBorder="1" applyAlignment="1">
      <alignment horizontal="center" vertical="center"/>
    </xf>
    <xf numFmtId="165" fontId="3" fillId="2" borderId="0" xfId="20" applyFont="1" applyFill="1" applyBorder="1" applyAlignment="1">
      <alignment horizontal="left" vertical="center"/>
    </xf>
    <xf numFmtId="165" fontId="3" fillId="2" borderId="0" xfId="2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right" vertical="center"/>
    </xf>
    <xf numFmtId="169" fontId="3" fillId="2" borderId="0" xfId="0" applyNumberFormat="1" applyFont="1" applyFill="1" applyBorder="1" applyAlignment="1">
      <alignment vertical="center"/>
    </xf>
    <xf numFmtId="165" fontId="3" fillId="2" borderId="0" xfId="20" applyFont="1" applyFill="1" applyBorder="1" applyAlignment="1">
      <alignment horizontal="left" vertical="center" wrapText="1"/>
    </xf>
    <xf numFmtId="1" fontId="3" fillId="2" borderId="0" xfId="2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/>
    </xf>
    <xf numFmtId="165" fontId="3" fillId="2" borderId="0" xfId="20" applyFont="1" applyFill="1" applyBorder="1" applyAlignment="1">
      <alignment vertical="center" wrapText="1"/>
    </xf>
    <xf numFmtId="165" fontId="3" fillId="2" borderId="0" xfId="5" applyNumberFormat="1" applyFont="1" applyFill="1" applyBorder="1" applyAlignment="1">
      <alignment horizontal="right" vertical="center" wrapText="1"/>
    </xf>
    <xf numFmtId="43" fontId="3" fillId="2" borderId="0" xfId="10" applyFont="1" applyFill="1" applyBorder="1" applyAlignment="1">
      <alignment horizontal="center" vertical="center" wrapText="1"/>
    </xf>
    <xf numFmtId="165" fontId="3" fillId="2" borderId="0" xfId="20" quotePrefix="1" applyFont="1" applyFill="1" applyBorder="1" applyAlignment="1">
      <alignment vertical="center" wrapText="1"/>
    </xf>
    <xf numFmtId="165" fontId="3" fillId="2" borderId="0" xfId="5" applyFont="1" applyFill="1" applyBorder="1" applyAlignment="1">
      <alignment horizontal="right" vertical="center" wrapText="1"/>
    </xf>
    <xf numFmtId="165" fontId="3" fillId="2" borderId="0" xfId="20" applyFont="1" applyFill="1" applyBorder="1" applyAlignment="1">
      <alignment horizontal="center" vertical="center" wrapText="1"/>
    </xf>
    <xf numFmtId="171" fontId="3" fillId="2" borderId="0" xfId="20" applyNumberFormat="1" applyFont="1" applyFill="1" applyBorder="1" applyAlignment="1">
      <alignment vertical="center" wrapText="1"/>
    </xf>
    <xf numFmtId="168" fontId="3" fillId="2" borderId="0" xfId="1" applyNumberFormat="1" applyFont="1" applyFill="1" applyBorder="1" applyAlignment="1">
      <alignment horizontal="right" vertical="center"/>
    </xf>
    <xf numFmtId="165" fontId="3" fillId="2" borderId="0" xfId="20" quotePrefix="1" applyFont="1" applyFill="1" applyBorder="1" applyAlignment="1">
      <alignment horizontal="right" vertical="center"/>
    </xf>
    <xf numFmtId="165" fontId="3" fillId="2" borderId="0" xfId="21" applyFont="1" applyFill="1" applyBorder="1" applyAlignment="1">
      <alignment vertical="center"/>
    </xf>
    <xf numFmtId="0" fontId="3" fillId="2" borderId="0" xfId="21" applyNumberFormat="1" applyFont="1" applyFill="1" applyBorder="1" applyAlignment="1">
      <alignment horizontal="right" vertical="center"/>
    </xf>
    <xf numFmtId="172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9" fontId="3" fillId="2" borderId="0" xfId="0" quotePrefix="1" applyNumberFormat="1" applyFont="1" applyFill="1" applyBorder="1" applyAlignment="1">
      <alignment horizontal="right" vertical="center" wrapText="1"/>
    </xf>
    <xf numFmtId="165" fontId="3" fillId="2" borderId="0" xfId="21" applyFont="1" applyFill="1" applyBorder="1" applyAlignment="1">
      <alignment vertical="center" wrapText="1"/>
    </xf>
    <xf numFmtId="10" fontId="3" fillId="2" borderId="0" xfId="5" applyNumberFormat="1" applyFont="1" applyFill="1" applyBorder="1" applyAlignment="1">
      <alignment horizontal="right" vertical="center" wrapText="1"/>
    </xf>
    <xf numFmtId="10" fontId="3" fillId="2" borderId="0" xfId="5" applyNumberFormat="1" applyFont="1" applyFill="1" applyBorder="1" applyAlignment="1">
      <alignment horizontal="center" vertical="center" wrapText="1"/>
    </xf>
    <xf numFmtId="168" fontId="3" fillId="2" borderId="0" xfId="5" applyNumberFormat="1" applyFont="1" applyFill="1" applyBorder="1" applyAlignment="1">
      <alignment horizontal="center" vertical="center" wrapText="1"/>
    </xf>
    <xf numFmtId="2" fontId="3" fillId="2" borderId="0" xfId="20" applyNumberFormat="1" applyFont="1" applyFill="1" applyBorder="1" applyAlignment="1">
      <alignment vertical="center" wrapText="1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wrapText="1"/>
    </xf>
    <xf numFmtId="0" fontId="7" fillId="3" borderId="10" xfId="1" applyFont="1" applyFill="1" applyBorder="1" applyAlignment="1">
      <alignment horizontal="right" vertical="top" wrapText="1"/>
    </xf>
    <xf numFmtId="0" fontId="7" fillId="3" borderId="15" xfId="1" applyFont="1" applyFill="1" applyBorder="1" applyAlignment="1">
      <alignment horizontal="center" vertical="top" wrapText="1"/>
    </xf>
    <xf numFmtId="0" fontId="7" fillId="3" borderId="16" xfId="1" applyFont="1" applyFill="1" applyBorder="1" applyAlignment="1">
      <alignment horizontal="center" vertical="top" wrapText="1"/>
    </xf>
    <xf numFmtId="0" fontId="7" fillId="3" borderId="17" xfId="1" applyFont="1" applyFill="1" applyBorder="1" applyAlignment="1">
      <alignment horizontal="center" vertical="top" wrapText="1"/>
    </xf>
    <xf numFmtId="0" fontId="7" fillId="3" borderId="20" xfId="1" applyFont="1" applyFill="1" applyBorder="1" applyAlignment="1">
      <alignment horizontal="right" vertical="top" wrapText="1"/>
    </xf>
    <xf numFmtId="0" fontId="7" fillId="3" borderId="3" xfId="1" applyFont="1" applyFill="1" applyBorder="1" applyAlignment="1">
      <alignment horizontal="center" vertical="top" wrapText="1"/>
    </xf>
    <xf numFmtId="0" fontId="3" fillId="2" borderId="1" xfId="12" quotePrefix="1" applyFont="1" applyFill="1" applyBorder="1" applyAlignment="1">
      <alignment horizontal="left" vertical="center" wrapText="1"/>
    </xf>
    <xf numFmtId="166" fontId="3" fillId="2" borderId="1" xfId="13" applyNumberFormat="1" applyFont="1" applyFill="1" applyBorder="1" applyAlignment="1">
      <alignment vertical="center"/>
    </xf>
    <xf numFmtId="166" fontId="3" fillId="2" borderId="1" xfId="12" applyNumberFormat="1" applyFont="1" applyFill="1" applyBorder="1" applyAlignment="1">
      <alignment vertical="center" wrapText="1"/>
    </xf>
    <xf numFmtId="43" fontId="3" fillId="2" borderId="1" xfId="23" applyFont="1" applyFill="1" applyBorder="1" applyAlignment="1">
      <alignment vertical="center"/>
    </xf>
    <xf numFmtId="0" fontId="8" fillId="2" borderId="1" xfId="12" quotePrefix="1" applyFont="1" applyFill="1" applyBorder="1" applyAlignment="1">
      <alignment horizontal="left" vertical="center" wrapText="1"/>
    </xf>
    <xf numFmtId="0" fontId="8" fillId="2" borderId="1" xfId="12" quotePrefix="1" applyFont="1" applyFill="1" applyBorder="1" applyAlignment="1">
      <alignment horizontal="right" vertical="center"/>
    </xf>
    <xf numFmtId="2" fontId="3" fillId="2" borderId="1" xfId="12" quotePrefix="1" applyNumberFormat="1" applyFont="1" applyFill="1" applyBorder="1" applyAlignment="1">
      <alignment horizontal="right" vertical="center"/>
    </xf>
    <xf numFmtId="165" fontId="8" fillId="2" borderId="1" xfId="5" quotePrefix="1" applyFont="1" applyFill="1" applyBorder="1" applyAlignment="1">
      <alignment horizontal="left" vertical="center"/>
    </xf>
    <xf numFmtId="2" fontId="3" fillId="2" borderId="1" xfId="15" applyNumberFormat="1" applyFont="1" applyFill="1" applyBorder="1" applyAlignment="1">
      <alignment horizontal="center" vertical="center" wrapText="1"/>
    </xf>
    <xf numFmtId="43" fontId="3" fillId="2" borderId="1" xfId="10" applyFont="1" applyFill="1" applyBorder="1" applyAlignment="1">
      <alignment vertical="center"/>
    </xf>
    <xf numFmtId="1" fontId="8" fillId="2" borderId="2" xfId="0" applyNumberFormat="1" applyFont="1" applyFill="1" applyBorder="1" applyAlignment="1">
      <alignment horizontal="right" vertical="center"/>
    </xf>
    <xf numFmtId="166" fontId="8" fillId="2" borderId="1" xfId="0" applyNumberFormat="1" applyFont="1" applyFill="1" applyBorder="1" applyAlignment="1">
      <alignment vertical="center" wrapText="1"/>
    </xf>
    <xf numFmtId="166" fontId="3" fillId="2" borderId="1" xfId="12" quotePrefix="1" applyNumberFormat="1" applyFont="1" applyFill="1" applyBorder="1" applyAlignment="1">
      <alignment horizontal="right" vertical="center"/>
    </xf>
    <xf numFmtId="0" fontId="3" fillId="2" borderId="2" xfId="12" applyFont="1" applyFill="1" applyBorder="1" applyAlignment="1">
      <alignment horizontal="left" vertical="center"/>
    </xf>
    <xf numFmtId="0" fontId="3" fillId="2" borderId="2" xfId="12" applyFont="1" applyFill="1" applyBorder="1" applyAlignment="1">
      <alignment horizontal="right" vertical="center"/>
    </xf>
    <xf numFmtId="0" fontId="3" fillId="2" borderId="2" xfId="12" applyFont="1" applyFill="1" applyBorder="1" applyAlignment="1">
      <alignment horizontal="center" vertical="center"/>
    </xf>
    <xf numFmtId="0" fontId="3" fillId="2" borderId="2" xfId="12" applyFont="1" applyFill="1" applyBorder="1" applyAlignment="1">
      <alignment vertical="center" wrapText="1"/>
    </xf>
    <xf numFmtId="2" fontId="3" fillId="2" borderId="2" xfId="12" applyNumberFormat="1" applyFont="1" applyFill="1" applyBorder="1" applyAlignment="1">
      <alignment horizontal="right" vertical="center"/>
    </xf>
    <xf numFmtId="0" fontId="3" fillId="2" borderId="2" xfId="15" applyFont="1" applyFill="1" applyBorder="1" applyAlignment="1">
      <alignment horizontal="left" vertical="center" wrapText="1"/>
    </xf>
    <xf numFmtId="0" fontId="3" fillId="2" borderId="2" xfId="15" applyFont="1" applyFill="1" applyBorder="1" applyAlignment="1">
      <alignment horizontal="center" vertical="center"/>
    </xf>
    <xf numFmtId="0" fontId="3" fillId="2" borderId="2" xfId="12" applyFont="1" applyFill="1" applyBorder="1" applyAlignment="1">
      <alignment horizontal="left" vertical="center" wrapText="1"/>
    </xf>
    <xf numFmtId="166" fontId="3" fillId="2" borderId="2" xfId="13" applyNumberFormat="1" applyFont="1" applyFill="1" applyBorder="1" applyAlignment="1">
      <alignment vertical="center"/>
    </xf>
    <xf numFmtId="43" fontId="3" fillId="2" borderId="2" xfId="10" applyFont="1" applyFill="1" applyBorder="1" applyAlignment="1">
      <alignment vertical="center"/>
    </xf>
    <xf numFmtId="166" fontId="3" fillId="2" borderId="2" xfId="12" applyNumberFormat="1" applyFont="1" applyFill="1" applyBorder="1" applyAlignment="1">
      <alignment vertical="center"/>
    </xf>
    <xf numFmtId="166" fontId="25" fillId="2" borderId="1" xfId="0" applyNumberFormat="1" applyFont="1" applyFill="1" applyBorder="1" applyAlignment="1">
      <alignment vertical="center" wrapText="1"/>
    </xf>
    <xf numFmtId="0" fontId="3" fillId="2" borderId="2" xfId="13" applyFont="1" applyFill="1" applyBorder="1" applyAlignment="1">
      <alignment vertical="center" wrapText="1"/>
    </xf>
    <xf numFmtId="0" fontId="3" fillId="2" borderId="2" xfId="13" applyNumberFormat="1" applyFont="1" applyFill="1" applyBorder="1" applyAlignment="1">
      <alignment vertical="center" wrapText="1"/>
    </xf>
    <xf numFmtId="0" fontId="3" fillId="2" borderId="2" xfId="12" quotePrefix="1" applyFont="1" applyFill="1" applyBorder="1" applyAlignment="1">
      <alignment horizontal="left" vertical="center" wrapText="1"/>
    </xf>
    <xf numFmtId="2" fontId="3" fillId="2" borderId="2" xfId="12" applyNumberFormat="1" applyFont="1" applyFill="1" applyBorder="1" applyAlignment="1">
      <alignment vertical="center"/>
    </xf>
    <xf numFmtId="1" fontId="8" fillId="2" borderId="1" xfId="0" applyNumberFormat="1" applyFont="1" applyFill="1" applyBorder="1" applyAlignment="1">
      <alignment horizontal="right" vertical="center"/>
    </xf>
    <xf numFmtId="2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Alignment="1">
      <alignment horizontal="right" vertical="center"/>
    </xf>
    <xf numFmtId="0" fontId="8" fillId="2" borderId="1" xfId="0" quotePrefix="1" applyFont="1" applyFill="1" applyBorder="1" applyAlignment="1">
      <alignment horizontal="right" vertical="center"/>
    </xf>
    <xf numFmtId="2" fontId="8" fillId="2" borderId="1" xfId="0" applyNumberFormat="1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2" fontId="3" fillId="2" borderId="1" xfId="12" applyNumberFormat="1" applyFont="1" applyFill="1" applyBorder="1" applyAlignment="1">
      <alignment horizontal="right" vertical="center" wrapText="1"/>
    </xf>
    <xf numFmtId="1" fontId="8" fillId="2" borderId="0" xfId="0" quotePrefix="1" applyNumberFormat="1" applyFont="1" applyFill="1" applyAlignment="1">
      <alignment horizontal="right" vertical="center"/>
    </xf>
    <xf numFmtId="0" fontId="3" fillId="2" borderId="0" xfId="12" applyFont="1" applyFill="1" applyAlignment="1">
      <alignment vertical="center"/>
    </xf>
    <xf numFmtId="0" fontId="3" fillId="2" borderId="1" xfId="17" applyNumberFormat="1" applyFont="1" applyFill="1" applyBorder="1" applyAlignment="1">
      <alignment vertical="center" wrapText="1"/>
    </xf>
    <xf numFmtId="176" fontId="3" fillId="2" borderId="1" xfId="12" applyNumberFormat="1" applyFont="1" applyFill="1" applyBorder="1" applyAlignment="1">
      <alignment horizontal="right" vertical="center"/>
    </xf>
    <xf numFmtId="0" fontId="3" fillId="2" borderId="29" xfId="12" applyFont="1" applyFill="1" applyBorder="1" applyAlignment="1">
      <alignment horizontal="left" vertical="center"/>
    </xf>
    <xf numFmtId="0" fontId="3" fillId="2" borderId="30" xfId="13" applyFont="1" applyFill="1" applyBorder="1" applyAlignment="1">
      <alignment horizontal="left" vertical="center" wrapText="1"/>
    </xf>
    <xf numFmtId="165" fontId="3" fillId="2" borderId="1" xfId="5" quotePrefix="1" applyFont="1" applyFill="1" applyBorder="1" applyAlignment="1">
      <alignment horizontal="right" vertical="center" wrapText="1"/>
    </xf>
    <xf numFmtId="164" fontId="3" fillId="2" borderId="1" xfId="2" applyNumberFormat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12" applyFont="1" applyFill="1" applyBorder="1" applyAlignment="1">
      <alignment horizontal="left" vertical="center"/>
    </xf>
    <xf numFmtId="166" fontId="3" fillId="2" borderId="0" xfId="1" applyNumberFormat="1" applyFont="1" applyFill="1" applyBorder="1" applyAlignment="1">
      <alignment horizontal="right" vertical="center" wrapText="1"/>
    </xf>
    <xf numFmtId="0" fontId="3" fillId="2" borderId="0" xfId="12" applyFont="1" applyFill="1" applyBorder="1" applyAlignment="1">
      <alignment horizontal="right" vertical="center"/>
    </xf>
    <xf numFmtId="0" fontId="1" fillId="0" borderId="0" xfId="12" applyAlignment="1">
      <alignment horizontal="center" vertical="center"/>
    </xf>
    <xf numFmtId="0" fontId="1" fillId="0" borderId="0" xfId="12" applyAlignment="1">
      <alignment vertical="center"/>
    </xf>
    <xf numFmtId="0" fontId="1" fillId="0" borderId="0" xfId="12" applyAlignment="1">
      <alignment horizontal="right" vertical="center"/>
    </xf>
    <xf numFmtId="164" fontId="3" fillId="2" borderId="0" xfId="2" applyNumberFormat="1" applyFont="1" applyFill="1" applyBorder="1" applyAlignment="1">
      <alignment horizontal="center" vertical="center" wrapText="1"/>
    </xf>
    <xf numFmtId="0" fontId="1" fillId="0" borderId="0" xfId="12" applyAlignment="1">
      <alignment vertical="center" wrapText="1"/>
    </xf>
    <xf numFmtId="166" fontId="1" fillId="0" borderId="0" xfId="12" applyNumberFormat="1" applyAlignment="1">
      <alignment vertical="center"/>
    </xf>
    <xf numFmtId="0" fontId="3" fillId="2" borderId="0" xfId="12" applyFont="1" applyFill="1" applyBorder="1" applyAlignment="1">
      <alignment horizontal="center" vertical="center"/>
    </xf>
    <xf numFmtId="0" fontId="1" fillId="0" borderId="0" xfId="12" applyAlignment="1">
      <alignment horizontal="left" vertical="center" wrapText="1"/>
    </xf>
    <xf numFmtId="0" fontId="1" fillId="0" borderId="0" xfId="12" applyAlignment="1">
      <alignment horizontal="left" vertical="center"/>
    </xf>
    <xf numFmtId="10" fontId="3" fillId="2" borderId="0" xfId="0" quotePrefix="1" applyNumberFormat="1" applyFont="1" applyFill="1" applyBorder="1" applyAlignment="1">
      <alignment horizontal="right" vertical="center" wrapText="1"/>
    </xf>
    <xf numFmtId="0" fontId="6" fillId="0" borderId="0" xfId="12" applyFont="1" applyAlignment="1">
      <alignment horizontal="right" vertical="center"/>
    </xf>
    <xf numFmtId="166" fontId="1" fillId="0" borderId="0" xfId="12" applyNumberFormat="1" applyAlignment="1">
      <alignment horizontal="right" vertical="center"/>
    </xf>
    <xf numFmtId="2" fontId="3" fillId="0" borderId="0" xfId="12" applyNumberFormat="1" applyFont="1" applyAlignment="1">
      <alignment horizontal="right" vertical="center"/>
    </xf>
    <xf numFmtId="165" fontId="7" fillId="4" borderId="3" xfId="5" applyFont="1" applyFill="1" applyBorder="1" applyAlignment="1">
      <alignment horizontal="center" vertical="center" wrapText="1"/>
    </xf>
    <xf numFmtId="165" fontId="7" fillId="4" borderId="20" xfId="5" applyFont="1" applyFill="1" applyBorder="1" applyAlignment="1">
      <alignment horizontal="right" vertical="center" wrapText="1"/>
    </xf>
    <xf numFmtId="170" fontId="3" fillId="2" borderId="1" xfId="20" applyNumberFormat="1" applyFont="1" applyFill="1" applyBorder="1" applyAlignment="1">
      <alignment horizontal="center" vertical="center" wrapText="1"/>
    </xf>
    <xf numFmtId="0" fontId="3" fillId="2" borderId="1" xfId="24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vertical="center" wrapText="1"/>
    </xf>
    <xf numFmtId="0" fontId="3" fillId="2" borderId="1" xfId="22" applyFont="1" applyFill="1" applyBorder="1" applyAlignment="1">
      <alignment horizontal="right" vertical="center" wrapText="1"/>
    </xf>
    <xf numFmtId="0" fontId="3" fillId="2" borderId="1" xfId="24" applyFont="1" applyFill="1" applyBorder="1" applyAlignment="1">
      <alignment horizontal="left" vertical="center" wrapText="1"/>
    </xf>
    <xf numFmtId="165" fontId="3" fillId="2" borderId="1" xfId="6" applyFont="1" applyFill="1" applyBorder="1" applyAlignment="1">
      <alignment horizontal="right" vertical="center" wrapText="1"/>
    </xf>
    <xf numFmtId="169" fontId="3" fillId="2" borderId="1" xfId="25" applyFont="1" applyFill="1" applyBorder="1" applyAlignment="1">
      <alignment horizontal="center" vertical="center" wrapText="1"/>
    </xf>
    <xf numFmtId="0" fontId="3" fillId="2" borderId="1" xfId="25" applyNumberFormat="1" applyFont="1" applyFill="1" applyBorder="1" applyAlignment="1">
      <alignment horizontal="right" vertical="center"/>
    </xf>
    <xf numFmtId="2" fontId="3" fillId="2" borderId="1" xfId="25" applyNumberFormat="1" applyFont="1" applyFill="1" applyBorder="1" applyAlignment="1">
      <alignment vertical="center"/>
    </xf>
    <xf numFmtId="2" fontId="3" fillId="2" borderId="1" xfId="5" applyNumberFormat="1" applyFont="1" applyFill="1" applyBorder="1" applyAlignment="1">
      <alignment horizontal="right" vertical="center" wrapText="1"/>
    </xf>
    <xf numFmtId="0" fontId="3" fillId="2" borderId="1" xfId="25" applyNumberFormat="1" applyFont="1" applyFill="1" applyBorder="1" applyAlignment="1">
      <alignment horizontal="right" vertical="center" wrapText="1"/>
    </xf>
    <xf numFmtId="169" fontId="3" fillId="2" borderId="1" xfId="25" quotePrefix="1" applyFont="1" applyFill="1" applyBorder="1" applyAlignment="1">
      <alignment horizontal="right" vertical="center" wrapText="1"/>
    </xf>
    <xf numFmtId="169" fontId="3" fillId="2" borderId="1" xfId="25" applyFont="1" applyFill="1" applyBorder="1" applyAlignment="1">
      <alignment vertical="center" wrapText="1"/>
    </xf>
    <xf numFmtId="169" fontId="3" fillId="2" borderId="1" xfId="25" applyFont="1" applyFill="1" applyBorder="1" applyAlignment="1">
      <alignment horizontal="left" vertical="center" wrapText="1"/>
    </xf>
    <xf numFmtId="169" fontId="3" fillId="2" borderId="1" xfId="25" quotePrefix="1" applyFont="1" applyFill="1" applyBorder="1" applyAlignment="1">
      <alignment horizontal="right" vertical="center"/>
    </xf>
    <xf numFmtId="165" fontId="3" fillId="2" borderId="1" xfId="6" quotePrefix="1" applyFont="1" applyFill="1" applyBorder="1" applyAlignment="1">
      <alignment vertical="center" wrapText="1"/>
    </xf>
    <xf numFmtId="1" fontId="3" fillId="2" borderId="1" xfId="25" quotePrefix="1" applyNumberFormat="1" applyFont="1" applyFill="1" applyBorder="1" applyAlignment="1">
      <alignment horizontal="right" vertical="center"/>
    </xf>
    <xf numFmtId="2" fontId="3" fillId="2" borderId="1" xfId="5" quotePrefix="1" applyNumberFormat="1" applyFont="1" applyFill="1" applyBorder="1" applyAlignment="1">
      <alignment horizontal="right" vertical="center"/>
    </xf>
    <xf numFmtId="1" fontId="3" fillId="2" borderId="1" xfId="25" applyNumberFormat="1" applyFont="1" applyFill="1" applyBorder="1" applyAlignment="1">
      <alignment vertical="center" wrapText="1"/>
    </xf>
    <xf numFmtId="0" fontId="26" fillId="0" borderId="1" xfId="0" quotePrefix="1" applyFont="1" applyBorder="1" applyAlignment="1">
      <alignment vertical="center" wrapText="1"/>
    </xf>
    <xf numFmtId="165" fontId="3" fillId="2" borderId="1" xfId="5" quotePrefix="1" applyFont="1" applyFill="1" applyBorder="1" applyAlignment="1">
      <alignment horizontal="left" vertical="center" wrapText="1"/>
    </xf>
    <xf numFmtId="2" fontId="3" fillId="2" borderId="1" xfId="5" applyNumberFormat="1" applyFont="1" applyFill="1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2" fontId="3" fillId="2" borderId="1" xfId="25" quotePrefix="1" applyNumberFormat="1" applyFont="1" applyFill="1" applyBorder="1" applyAlignment="1">
      <alignment horizontal="right" vertical="center"/>
    </xf>
    <xf numFmtId="169" fontId="7" fillId="2" borderId="1" xfId="25" applyFont="1" applyFill="1" applyBorder="1" applyAlignment="1">
      <alignment vertical="center" wrapText="1"/>
    </xf>
    <xf numFmtId="1" fontId="7" fillId="2" borderId="1" xfId="25" applyNumberFormat="1" applyFont="1" applyFill="1" applyBorder="1" applyAlignment="1">
      <alignment vertical="center" wrapText="1"/>
    </xf>
    <xf numFmtId="1" fontId="3" fillId="2" borderId="1" xfId="25" applyNumberFormat="1" applyFont="1" applyFill="1" applyBorder="1" applyAlignment="1">
      <alignment horizontal="right" vertical="center" wrapText="1"/>
    </xf>
    <xf numFmtId="2" fontId="3" fillId="2" borderId="1" xfId="5" quotePrefix="1" applyNumberFormat="1" applyFont="1" applyFill="1" applyBorder="1" applyAlignment="1">
      <alignment vertical="center"/>
    </xf>
    <xf numFmtId="1" fontId="7" fillId="2" borderId="1" xfId="25" quotePrefix="1" applyNumberFormat="1" applyFont="1" applyFill="1" applyBorder="1" applyAlignment="1">
      <alignment horizontal="right" vertical="center"/>
    </xf>
    <xf numFmtId="1" fontId="3" fillId="2" borderId="1" xfId="25" applyNumberFormat="1" applyFont="1" applyFill="1" applyBorder="1" applyAlignment="1">
      <alignment horizontal="right" vertical="center"/>
    </xf>
    <xf numFmtId="43" fontId="3" fillId="2" borderId="1" xfId="10" applyFont="1" applyFill="1" applyBorder="1" applyAlignment="1">
      <alignment vertical="center" wrapText="1"/>
    </xf>
    <xf numFmtId="43" fontId="3" fillId="2" borderId="1" xfId="10" applyFont="1" applyFill="1" applyBorder="1" applyAlignment="1">
      <alignment horizontal="right" vertical="center" wrapText="1"/>
    </xf>
    <xf numFmtId="166" fontId="3" fillId="2" borderId="1" xfId="25" applyNumberFormat="1" applyFont="1" applyFill="1" applyBorder="1" applyAlignment="1">
      <alignment horizontal="right" vertical="center" wrapText="1"/>
    </xf>
    <xf numFmtId="169" fontId="3" fillId="2" borderId="1" xfId="25" applyFont="1" applyFill="1" applyBorder="1" applyAlignment="1">
      <alignment horizontal="center" vertical="center"/>
    </xf>
    <xf numFmtId="2" fontId="3" fillId="2" borderId="1" xfId="25" applyNumberFormat="1" applyFont="1" applyFill="1" applyBorder="1" applyAlignment="1">
      <alignment horizontal="left" vertical="center" wrapText="1"/>
    </xf>
    <xf numFmtId="43" fontId="3" fillId="2" borderId="1" xfId="10" applyFont="1" applyFill="1" applyBorder="1" applyAlignment="1">
      <alignment horizontal="left" vertical="center" wrapText="1"/>
    </xf>
    <xf numFmtId="2" fontId="3" fillId="2" borderId="1" xfId="25" applyNumberFormat="1" applyFont="1" applyFill="1" applyBorder="1" applyAlignment="1">
      <alignment horizontal="center" vertical="center"/>
    </xf>
    <xf numFmtId="171" fontId="3" fillId="2" borderId="1" xfId="25" applyNumberFormat="1" applyFont="1" applyFill="1" applyBorder="1" applyAlignment="1">
      <alignment vertical="center" wrapText="1"/>
    </xf>
    <xf numFmtId="2" fontId="3" fillId="2" borderId="1" xfId="25" applyNumberFormat="1" applyFont="1" applyFill="1" applyBorder="1" applyAlignment="1">
      <alignment horizontal="right" vertical="center" wrapText="1"/>
    </xf>
    <xf numFmtId="169" fontId="3" fillId="2" borderId="1" xfId="25" applyFont="1" applyFill="1" applyBorder="1" applyAlignment="1">
      <alignment horizontal="left" vertical="center"/>
    </xf>
    <xf numFmtId="169" fontId="3" fillId="2" borderId="1" xfId="25" quotePrefix="1" applyFont="1" applyFill="1" applyBorder="1" applyAlignment="1">
      <alignment vertical="center" wrapText="1"/>
    </xf>
    <xf numFmtId="171" fontId="3" fillId="2" borderId="1" xfId="25" applyNumberFormat="1" applyFont="1" applyFill="1" applyBorder="1" applyAlignment="1">
      <alignment horizontal="right" vertical="center" wrapText="1"/>
    </xf>
    <xf numFmtId="166" fontId="3" fillId="2" borderId="1" xfId="6" quotePrefix="1" applyNumberFormat="1" applyFont="1" applyFill="1" applyBorder="1" applyAlignment="1">
      <alignment horizontal="right" vertical="center"/>
    </xf>
    <xf numFmtId="165" fontId="3" fillId="2" borderId="0" xfId="6" applyFont="1" applyFill="1" applyAlignment="1">
      <alignment horizontal="left"/>
    </xf>
    <xf numFmtId="165" fontId="3" fillId="2" borderId="0" xfId="6" applyFont="1" applyFill="1" applyAlignment="1">
      <alignment horizontal="center" vertical="center"/>
    </xf>
    <xf numFmtId="165" fontId="3" fillId="2" borderId="0" xfId="6" applyFont="1" applyFill="1" applyAlignment="1">
      <alignment horizontal="left" wrapText="1"/>
    </xf>
    <xf numFmtId="165" fontId="3" fillId="2" borderId="0" xfId="6" applyFont="1" applyFill="1" applyAlignment="1">
      <alignment vertical="center" wrapText="1"/>
    </xf>
    <xf numFmtId="165" fontId="3" fillId="2" borderId="0" xfId="6" applyFont="1" applyFill="1" applyAlignment="1">
      <alignment horizontal="right" wrapText="1"/>
    </xf>
    <xf numFmtId="165" fontId="3" fillId="2" borderId="0" xfId="6" applyFont="1" applyFill="1" applyAlignment="1">
      <alignment horizontal="center" wrapText="1"/>
    </xf>
    <xf numFmtId="165" fontId="3" fillId="2" borderId="0" xfId="6" applyFont="1" applyFill="1" applyAlignment="1">
      <alignment horizontal="center"/>
    </xf>
    <xf numFmtId="165" fontId="3" fillId="2" borderId="0" xfId="6" applyFont="1" applyFill="1" applyAlignment="1">
      <alignment wrapText="1"/>
    </xf>
    <xf numFmtId="165" fontId="3" fillId="2" borderId="0" xfId="6" applyFont="1" applyFill="1" applyAlignment="1">
      <alignment horizontal="right"/>
    </xf>
    <xf numFmtId="165" fontId="3" fillId="2" borderId="0" xfId="6" applyFont="1" applyFill="1"/>
    <xf numFmtId="165" fontId="3" fillId="0" borderId="0" xfId="6" applyFont="1" applyAlignment="1">
      <alignment horizontal="left"/>
    </xf>
    <xf numFmtId="165" fontId="3" fillId="0" borderId="0" xfId="6" applyFont="1" applyAlignment="1">
      <alignment horizontal="center" vertical="center"/>
    </xf>
    <xf numFmtId="165" fontId="3" fillId="0" borderId="0" xfId="6" applyFont="1" applyAlignment="1">
      <alignment horizontal="left" wrapText="1"/>
    </xf>
    <xf numFmtId="165" fontId="3" fillId="0" borderId="0" xfId="6" applyFont="1" applyAlignment="1">
      <alignment vertical="center" wrapText="1"/>
    </xf>
    <xf numFmtId="165" fontId="3" fillId="0" borderId="0" xfId="6" applyFont="1" applyAlignment="1">
      <alignment horizontal="center" wrapText="1"/>
    </xf>
    <xf numFmtId="165" fontId="3" fillId="0" borderId="0" xfId="6" applyFont="1" applyAlignment="1">
      <alignment horizontal="center"/>
    </xf>
    <xf numFmtId="165" fontId="3" fillId="0" borderId="0" xfId="6" applyFont="1" applyAlignment="1">
      <alignment wrapText="1"/>
    </xf>
    <xf numFmtId="165" fontId="3" fillId="0" borderId="0" xfId="6" applyFont="1" applyAlignment="1">
      <alignment horizontal="right"/>
    </xf>
    <xf numFmtId="165" fontId="3" fillId="0" borderId="0" xfId="6" applyFont="1"/>
  </cellXfs>
  <cellStyles count="26">
    <cellStyle name="Comma 2" xfId="10"/>
    <cellStyle name="Comma 2 2" xfId="23"/>
    <cellStyle name="Comma 4" xfId="2"/>
    <cellStyle name="Comma 4 12 2" xfId="16"/>
    <cellStyle name="Comma 4 14" xfId="14"/>
    <cellStyle name="Comma 4 2" xfId="9"/>
    <cellStyle name="Normal" xfId="0" builtinId="0"/>
    <cellStyle name="Normal 13" xfId="7"/>
    <cellStyle name="Normal 17" xfId="1"/>
    <cellStyle name="Normal 17 15 2" xfId="15"/>
    <cellStyle name="Normal 17 17" xfId="13"/>
    <cellStyle name="Normal 17 19" xfId="22"/>
    <cellStyle name="Normal 17 7" xfId="3"/>
    <cellStyle name="Normal 17 7 4 2" xfId="17"/>
    <cellStyle name="Normal 2" xfId="8"/>
    <cellStyle name="Normal 2 2" xfId="25"/>
    <cellStyle name="Normal 2 3 2" xfId="5"/>
    <cellStyle name="Normal 2 3 2 2" xfId="6"/>
    <cellStyle name="Normal 2 3 2 3" xfId="18"/>
    <cellStyle name="Normal 2 3 2 4" xfId="20"/>
    <cellStyle name="Normal 2 4" xfId="11"/>
    <cellStyle name="Normal 3" xfId="19"/>
    <cellStyle name="Normal 3 3" xfId="4"/>
    <cellStyle name="Normal 32" xfId="12"/>
    <cellStyle name="Normal 37" xfId="24"/>
    <cellStyle name="Normal 4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2"/>
  <sheetViews>
    <sheetView tabSelected="1" zoomScale="77" zoomScaleNormal="77" workbookViewId="0">
      <selection activeCell="C7" sqref="C7"/>
    </sheetView>
  </sheetViews>
  <sheetFormatPr defaultRowHeight="15" x14ac:dyDescent="0.25"/>
  <cols>
    <col min="1" max="1" width="5.28515625" customWidth="1"/>
    <col min="3" max="3" width="11.5703125" customWidth="1"/>
    <col min="4" max="4" width="13.42578125" style="57" customWidth="1"/>
    <col min="5" max="5" width="9.140625" customWidth="1"/>
    <col min="6" max="6" width="7.28515625" customWidth="1"/>
    <col min="7" max="7" width="19.42578125" customWidth="1"/>
    <col min="8" max="8" width="10.7109375" customWidth="1"/>
    <col min="9" max="9" width="15.28515625" customWidth="1"/>
    <col min="10" max="10" width="9.28515625" customWidth="1"/>
    <col min="11" max="11" width="13.28515625" customWidth="1"/>
    <col min="12" max="12" width="9.140625" customWidth="1"/>
    <col min="13" max="13" width="11" customWidth="1"/>
    <col min="14" max="14" width="11.7109375" customWidth="1"/>
    <col min="15" max="15" width="12.5703125" style="57" customWidth="1"/>
    <col min="16" max="16" width="9.140625" customWidth="1"/>
    <col min="17" max="17" width="10.28515625" customWidth="1"/>
    <col min="18" max="18" width="12" customWidth="1"/>
    <col min="19" max="19" width="9.140625" customWidth="1"/>
    <col min="20" max="20" width="13.28515625" style="57" customWidth="1"/>
    <col min="21" max="21" width="13.5703125" customWidth="1"/>
    <col min="22" max="22" width="12.42578125" customWidth="1"/>
    <col min="23" max="23" width="10.140625" style="57" customWidth="1"/>
    <col min="24" max="25" width="9.28515625" customWidth="1"/>
    <col min="26" max="27" width="9.140625" customWidth="1"/>
    <col min="28" max="28" width="9.28515625" customWidth="1"/>
    <col min="29" max="29" width="18.7109375" customWidth="1"/>
    <col min="30" max="31" width="9.28515625" customWidth="1"/>
    <col min="32" max="33" width="9.140625" customWidth="1"/>
    <col min="34" max="34" width="9.28515625" customWidth="1"/>
    <col min="35" max="35" width="9.28515625" style="154" customWidth="1"/>
    <col min="36" max="37" width="9.140625" style="154" customWidth="1"/>
    <col min="38" max="49" width="9.140625" style="164" customWidth="1"/>
    <col min="50" max="50" width="8.42578125" style="164" customWidth="1"/>
    <col min="51" max="51" width="10.42578125" customWidth="1"/>
    <col min="52" max="52" width="11.42578125" customWidth="1"/>
    <col min="53" max="53" width="10" customWidth="1"/>
    <col min="54" max="55" width="9.140625" style="154" customWidth="1"/>
    <col min="56" max="56" width="12.140625" style="154" customWidth="1"/>
    <col min="57" max="57" width="9.140625" style="154" customWidth="1"/>
    <col min="58" max="58" width="12.85546875" style="57" customWidth="1"/>
    <col min="59" max="60" width="9.140625" style="154" customWidth="1"/>
    <col min="61" max="61" width="11.7109375" style="127" customWidth="1"/>
    <col min="62" max="62" width="14.7109375" customWidth="1"/>
    <col min="63" max="72" width="9.140625" customWidth="1"/>
  </cols>
  <sheetData>
    <row r="1" spans="1:62" ht="25.5" customHeight="1" x14ac:dyDescent="0.25">
      <c r="A1" s="268" t="s">
        <v>559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BB1" s="164"/>
      <c r="BC1" s="164"/>
      <c r="BD1" s="164"/>
      <c r="BE1" s="164"/>
    </row>
    <row r="2" spans="1:62" ht="21" x14ac:dyDescent="0.25">
      <c r="O2" s="153" t="s">
        <v>121</v>
      </c>
      <c r="W2" s="351" t="s">
        <v>133</v>
      </c>
      <c r="X2" s="164" t="s">
        <v>133</v>
      </c>
      <c r="AB2" s="32" t="s">
        <v>122</v>
      </c>
      <c r="AR2" s="108"/>
      <c r="AS2" s="108"/>
      <c r="AT2" s="108"/>
      <c r="AU2" s="108"/>
      <c r="AV2" s="108"/>
      <c r="AW2" s="108"/>
      <c r="AX2" s="108"/>
      <c r="AY2" s="116"/>
      <c r="BB2" s="164"/>
      <c r="BC2" s="164"/>
      <c r="BD2" s="164"/>
      <c r="BE2" s="164"/>
    </row>
    <row r="3" spans="1:62" ht="10.5" customHeight="1" x14ac:dyDescent="0.25">
      <c r="BB3" s="164"/>
      <c r="BC3" s="164"/>
      <c r="BD3" s="164"/>
      <c r="BE3" s="164"/>
    </row>
    <row r="4" spans="1:62" s="349" customFormat="1" ht="15.75" thickBot="1" x14ac:dyDescent="0.3">
      <c r="A4" s="341" t="s">
        <v>32</v>
      </c>
      <c r="B4" s="341" t="s">
        <v>32</v>
      </c>
      <c r="C4" s="341" t="s">
        <v>32</v>
      </c>
      <c r="D4" s="342" t="s">
        <v>32</v>
      </c>
      <c r="E4" s="343"/>
      <c r="F4" s="343"/>
      <c r="G4" s="344" t="s">
        <v>33</v>
      </c>
      <c r="H4" s="344" t="s">
        <v>33</v>
      </c>
      <c r="I4" s="343"/>
      <c r="J4" s="343"/>
      <c r="K4" s="344" t="s">
        <v>33</v>
      </c>
      <c r="L4" s="344" t="s">
        <v>33</v>
      </c>
      <c r="M4" s="344" t="s">
        <v>33</v>
      </c>
      <c r="N4" s="344" t="s">
        <v>33</v>
      </c>
      <c r="O4" s="345" t="s">
        <v>33</v>
      </c>
      <c r="P4" s="343"/>
      <c r="Q4" s="343"/>
      <c r="R4" s="343"/>
      <c r="S4" s="343"/>
      <c r="T4" s="346"/>
      <c r="U4" s="343"/>
      <c r="V4" s="343"/>
      <c r="W4" s="345" t="s">
        <v>90</v>
      </c>
      <c r="X4" s="344" t="s">
        <v>90</v>
      </c>
      <c r="Y4" s="344" t="s">
        <v>90</v>
      </c>
      <c r="Z4" s="344" t="s">
        <v>90</v>
      </c>
      <c r="AA4" s="344" t="s">
        <v>90</v>
      </c>
      <c r="AB4" s="344" t="s">
        <v>90</v>
      </c>
      <c r="AC4" s="347" t="s">
        <v>90</v>
      </c>
      <c r="AD4" s="344" t="s">
        <v>90</v>
      </c>
      <c r="AE4" s="344" t="s">
        <v>90</v>
      </c>
      <c r="AF4" s="344" t="s">
        <v>90</v>
      </c>
      <c r="AG4" s="344" t="s">
        <v>90</v>
      </c>
      <c r="AH4" s="344" t="s">
        <v>90</v>
      </c>
      <c r="AI4" s="343"/>
      <c r="AJ4" s="343"/>
      <c r="AK4" s="343"/>
      <c r="AL4" s="344" t="s">
        <v>33</v>
      </c>
      <c r="AM4" s="344" t="s">
        <v>33</v>
      </c>
      <c r="AN4" s="344" t="s">
        <v>33</v>
      </c>
      <c r="AO4" s="344" t="s">
        <v>33</v>
      </c>
      <c r="AP4" s="344" t="s">
        <v>33</v>
      </c>
      <c r="AQ4" s="344" t="s">
        <v>33</v>
      </c>
      <c r="AR4" s="344" t="s">
        <v>33</v>
      </c>
      <c r="AS4" s="344" t="s">
        <v>33</v>
      </c>
      <c r="AT4" s="344" t="s">
        <v>33</v>
      </c>
      <c r="AU4" s="344" t="s">
        <v>33</v>
      </c>
      <c r="AV4" s="347" t="s">
        <v>33</v>
      </c>
      <c r="AW4" s="343"/>
      <c r="AX4" s="343"/>
      <c r="AY4" s="343"/>
      <c r="AZ4" s="343"/>
      <c r="BA4" s="343"/>
      <c r="BB4" s="343"/>
      <c r="BC4" s="343"/>
      <c r="BD4" s="343"/>
      <c r="BE4" s="343"/>
      <c r="BF4" s="346"/>
      <c r="BG4" s="343"/>
      <c r="BH4" s="343"/>
      <c r="BI4" s="348" t="s">
        <v>90</v>
      </c>
      <c r="BJ4" s="344" t="s">
        <v>90</v>
      </c>
    </row>
    <row r="5" spans="1:62" s="110" customFormat="1" ht="29.25" customHeight="1" thickBot="1" x14ac:dyDescent="0.3">
      <c r="A5" s="409" t="s">
        <v>15</v>
      </c>
      <c r="B5" s="382" t="s">
        <v>35</v>
      </c>
      <c r="C5" s="390" t="s">
        <v>37</v>
      </c>
      <c r="D5" s="411" t="s">
        <v>38</v>
      </c>
      <c r="E5" s="131" t="s">
        <v>91</v>
      </c>
      <c r="F5" s="382" t="s">
        <v>17</v>
      </c>
      <c r="G5" s="376" t="s">
        <v>39</v>
      </c>
      <c r="H5" s="378" t="s">
        <v>92</v>
      </c>
      <c r="I5" s="380" t="s">
        <v>93</v>
      </c>
      <c r="J5" s="382" t="s">
        <v>94</v>
      </c>
      <c r="K5" s="382" t="s">
        <v>42</v>
      </c>
      <c r="L5" s="382" t="s">
        <v>18</v>
      </c>
      <c r="M5" s="400" t="s">
        <v>45</v>
      </c>
      <c r="N5" s="401"/>
      <c r="O5" s="401"/>
      <c r="P5" s="376"/>
      <c r="Q5" s="243" t="s">
        <v>95</v>
      </c>
      <c r="R5" s="243" t="s">
        <v>96</v>
      </c>
      <c r="S5" s="382" t="s">
        <v>46</v>
      </c>
      <c r="T5" s="402" t="s">
        <v>97</v>
      </c>
      <c r="U5" s="382" t="s">
        <v>98</v>
      </c>
      <c r="V5" s="404" t="s">
        <v>99</v>
      </c>
      <c r="W5" s="406" t="s">
        <v>49</v>
      </c>
      <c r="X5" s="374" t="s">
        <v>100</v>
      </c>
      <c r="Y5" s="374"/>
      <c r="Z5" s="374"/>
      <c r="AA5" s="374"/>
      <c r="AB5" s="374"/>
      <c r="AC5" s="374" t="s">
        <v>51</v>
      </c>
      <c r="AD5" s="374"/>
      <c r="AE5" s="374"/>
      <c r="AF5" s="374"/>
      <c r="AG5" s="374"/>
      <c r="AH5" s="375"/>
      <c r="AI5" s="408" t="s">
        <v>52</v>
      </c>
      <c r="AJ5" s="374"/>
      <c r="AK5" s="374"/>
      <c r="AL5" s="399" t="s">
        <v>53</v>
      </c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0" t="s">
        <v>54</v>
      </c>
      <c r="AX5" s="390" t="s">
        <v>55</v>
      </c>
      <c r="AY5" s="390" t="s">
        <v>101</v>
      </c>
      <c r="AZ5" s="392" t="s">
        <v>102</v>
      </c>
      <c r="BA5" s="394" t="s">
        <v>56</v>
      </c>
      <c r="BB5" s="395" t="s">
        <v>57</v>
      </c>
      <c r="BC5" s="396"/>
      <c r="BD5" s="397" t="s">
        <v>58</v>
      </c>
      <c r="BE5" s="398"/>
      <c r="BF5" s="384" t="s">
        <v>59</v>
      </c>
      <c r="BG5" s="386" t="s">
        <v>103</v>
      </c>
      <c r="BH5" s="386"/>
      <c r="BI5" s="387"/>
      <c r="BJ5" s="388" t="s">
        <v>61</v>
      </c>
    </row>
    <row r="6" spans="1:62" s="111" customFormat="1" ht="56.25" customHeight="1" x14ac:dyDescent="0.25">
      <c r="A6" s="410"/>
      <c r="B6" s="383"/>
      <c r="C6" s="391"/>
      <c r="D6" s="385"/>
      <c r="E6" s="7"/>
      <c r="F6" s="383"/>
      <c r="G6" s="377"/>
      <c r="H6" s="379"/>
      <c r="I6" s="381"/>
      <c r="J6" s="383"/>
      <c r="K6" s="383"/>
      <c r="L6" s="383"/>
      <c r="M6" s="8" t="s">
        <v>104</v>
      </c>
      <c r="N6" s="9" t="s">
        <v>105</v>
      </c>
      <c r="O6" s="10" t="s">
        <v>106</v>
      </c>
      <c r="P6" s="11" t="s">
        <v>64</v>
      </c>
      <c r="Q6" s="12"/>
      <c r="R6" s="12"/>
      <c r="S6" s="383"/>
      <c r="T6" s="403"/>
      <c r="U6" s="383"/>
      <c r="V6" s="405"/>
      <c r="W6" s="407"/>
      <c r="X6" s="13" t="s">
        <v>65</v>
      </c>
      <c r="Y6" s="242" t="s">
        <v>66</v>
      </c>
      <c r="Z6" s="242" t="s">
        <v>67</v>
      </c>
      <c r="AA6" s="242" t="s">
        <v>68</v>
      </c>
      <c r="AB6" s="242" t="s">
        <v>69</v>
      </c>
      <c r="AC6" s="23" t="s">
        <v>70</v>
      </c>
      <c r="AD6" s="242" t="s">
        <v>65</v>
      </c>
      <c r="AE6" s="242" t="s">
        <v>558</v>
      </c>
      <c r="AF6" s="242" t="s">
        <v>67</v>
      </c>
      <c r="AG6" s="242" t="s">
        <v>68</v>
      </c>
      <c r="AH6" s="242" t="s">
        <v>69</v>
      </c>
      <c r="AI6" s="242" t="s">
        <v>65</v>
      </c>
      <c r="AJ6" s="242" t="s">
        <v>71</v>
      </c>
      <c r="AK6" s="242" t="s">
        <v>72</v>
      </c>
      <c r="AL6" s="338" t="s">
        <v>73</v>
      </c>
      <c r="AM6" s="338" t="s">
        <v>74</v>
      </c>
      <c r="AN6" s="338" t="s">
        <v>75</v>
      </c>
      <c r="AO6" s="338" t="s">
        <v>76</v>
      </c>
      <c r="AP6" s="338" t="s">
        <v>77</v>
      </c>
      <c r="AQ6" s="338" t="s">
        <v>78</v>
      </c>
      <c r="AR6" s="338" t="s">
        <v>79</v>
      </c>
      <c r="AS6" s="338" t="s">
        <v>80</v>
      </c>
      <c r="AT6" s="339" t="s">
        <v>107</v>
      </c>
      <c r="AU6" s="339" t="s">
        <v>81</v>
      </c>
      <c r="AV6" s="340" t="s">
        <v>82</v>
      </c>
      <c r="AW6" s="391"/>
      <c r="AX6" s="391"/>
      <c r="AY6" s="391"/>
      <c r="AZ6" s="393"/>
      <c r="BA6" s="391"/>
      <c r="BB6" s="14" t="s">
        <v>83</v>
      </c>
      <c r="BC6" s="14" t="s">
        <v>84</v>
      </c>
      <c r="BD6" s="130" t="s">
        <v>85</v>
      </c>
      <c r="BE6" s="130" t="s">
        <v>86</v>
      </c>
      <c r="BF6" s="385"/>
      <c r="BG6" s="162" t="s">
        <v>87</v>
      </c>
      <c r="BH6" s="157" t="s">
        <v>88</v>
      </c>
      <c r="BI6" s="15" t="s">
        <v>108</v>
      </c>
      <c r="BJ6" s="389"/>
    </row>
    <row r="7" spans="1:62" s="65" customFormat="1" ht="54.95" customHeight="1" x14ac:dyDescent="0.25">
      <c r="A7" s="41">
        <v>1</v>
      </c>
      <c r="B7" s="167" t="s">
        <v>176</v>
      </c>
      <c r="C7" s="19" t="str">
        <f t="shared" ref="C7:C45" si="0">AY7</f>
        <v>4205303 &amp; 4205304</v>
      </c>
      <c r="D7" s="257">
        <f t="shared" ref="D7:D45" si="1">AZ7</f>
        <v>42469</v>
      </c>
      <c r="E7" s="168" t="s">
        <v>174</v>
      </c>
      <c r="F7" s="151" t="s">
        <v>8</v>
      </c>
      <c r="G7" s="168" t="s">
        <v>6</v>
      </c>
      <c r="H7" s="169">
        <v>1500</v>
      </c>
      <c r="I7" s="20">
        <f t="shared" ref="I7:I49" si="2">H7*1000</f>
        <v>1500000</v>
      </c>
      <c r="J7" s="151" t="s">
        <v>13</v>
      </c>
      <c r="K7" s="168" t="s">
        <v>151</v>
      </c>
      <c r="L7" s="151" t="s">
        <v>3</v>
      </c>
      <c r="M7" s="168" t="s">
        <v>177</v>
      </c>
      <c r="N7" s="170">
        <v>42397</v>
      </c>
      <c r="O7" s="171">
        <v>1215000</v>
      </c>
      <c r="P7" s="134" t="s">
        <v>152</v>
      </c>
      <c r="Q7" s="147" t="s">
        <v>178</v>
      </c>
      <c r="R7" s="172">
        <v>42397</v>
      </c>
      <c r="S7" s="168" t="s">
        <v>175</v>
      </c>
      <c r="T7" s="173">
        <f>R7</f>
        <v>42397</v>
      </c>
      <c r="U7" s="173">
        <v>42407</v>
      </c>
      <c r="V7" s="173">
        <v>42407</v>
      </c>
      <c r="W7" s="176">
        <v>38231900</v>
      </c>
      <c r="X7" s="40">
        <v>7.4999999999999997E-2</v>
      </c>
      <c r="Y7" s="16" t="s">
        <v>109</v>
      </c>
      <c r="Z7" s="17" t="s">
        <v>110</v>
      </c>
      <c r="AA7" s="17" t="s">
        <v>111</v>
      </c>
      <c r="AB7" s="17" t="s">
        <v>112</v>
      </c>
      <c r="AC7" s="175" t="s">
        <v>180</v>
      </c>
      <c r="AD7" s="40">
        <v>0</v>
      </c>
      <c r="AE7" s="16" t="s">
        <v>109</v>
      </c>
      <c r="AF7" s="17" t="s">
        <v>110</v>
      </c>
      <c r="AG7" s="17" t="s">
        <v>111</v>
      </c>
      <c r="AH7" s="17" t="s">
        <v>112</v>
      </c>
      <c r="AI7" s="155" t="s">
        <v>114</v>
      </c>
      <c r="AJ7" s="155" t="s">
        <v>115</v>
      </c>
      <c r="AK7" s="155" t="s">
        <v>115</v>
      </c>
      <c r="AL7" s="39" t="s">
        <v>116</v>
      </c>
      <c r="AM7" s="39" t="s">
        <v>120</v>
      </c>
      <c r="AN7" s="39" t="s">
        <v>116</v>
      </c>
      <c r="AO7" s="39" t="s">
        <v>116</v>
      </c>
      <c r="AP7" s="39" t="s">
        <v>116</v>
      </c>
      <c r="AQ7" s="39" t="s">
        <v>116</v>
      </c>
      <c r="AR7" s="39" t="s">
        <v>116</v>
      </c>
      <c r="AS7" s="39" t="s">
        <v>104</v>
      </c>
      <c r="AT7" s="39" t="s">
        <v>120</v>
      </c>
      <c r="AU7" s="39" t="s">
        <v>115</v>
      </c>
      <c r="AV7" s="39" t="s">
        <v>116</v>
      </c>
      <c r="AW7" s="39" t="s">
        <v>118</v>
      </c>
      <c r="AX7" s="39" t="s">
        <v>118</v>
      </c>
      <c r="AY7" s="176" t="s">
        <v>183</v>
      </c>
      <c r="AZ7" s="261">
        <v>42469</v>
      </c>
      <c r="BA7" s="39" t="s">
        <v>119</v>
      </c>
      <c r="BB7" s="19" t="s">
        <v>5</v>
      </c>
      <c r="BC7" s="19" t="s">
        <v>5</v>
      </c>
      <c r="BD7" s="19" t="s">
        <v>5</v>
      </c>
      <c r="BE7" s="19" t="s">
        <v>5</v>
      </c>
      <c r="BF7" s="264">
        <v>42491</v>
      </c>
      <c r="BG7" s="177" t="s">
        <v>181</v>
      </c>
      <c r="BH7" s="155" t="s">
        <v>155</v>
      </c>
      <c r="BI7" s="134" t="s">
        <v>182</v>
      </c>
      <c r="BJ7" s="178">
        <f>10326817+5163408</f>
        <v>15490225</v>
      </c>
    </row>
    <row r="8" spans="1:62" s="65" customFormat="1" ht="54.95" customHeight="1" x14ac:dyDescent="0.25">
      <c r="A8" s="41">
        <v>2</v>
      </c>
      <c r="B8" s="134" t="s">
        <v>184</v>
      </c>
      <c r="C8" s="19" t="str">
        <f t="shared" si="0"/>
        <v>5065324</v>
      </c>
      <c r="D8" s="257">
        <f t="shared" si="1"/>
        <v>42487</v>
      </c>
      <c r="E8" s="179" t="s">
        <v>185</v>
      </c>
      <c r="F8" s="134" t="s">
        <v>1</v>
      </c>
      <c r="G8" s="180" t="s">
        <v>11</v>
      </c>
      <c r="H8" s="169">
        <v>500.41</v>
      </c>
      <c r="I8" s="20">
        <f t="shared" si="2"/>
        <v>500410</v>
      </c>
      <c r="J8" s="151">
        <v>25</v>
      </c>
      <c r="K8" s="168" t="s">
        <v>12</v>
      </c>
      <c r="L8" s="134" t="s">
        <v>3</v>
      </c>
      <c r="M8" s="182" t="s">
        <v>638</v>
      </c>
      <c r="N8" s="170">
        <v>42422</v>
      </c>
      <c r="O8" s="171">
        <v>422596.25</v>
      </c>
      <c r="P8" s="181" t="s">
        <v>4</v>
      </c>
      <c r="Q8" s="182" t="s">
        <v>186</v>
      </c>
      <c r="R8" s="172">
        <v>42429</v>
      </c>
      <c r="S8" s="147" t="s">
        <v>187</v>
      </c>
      <c r="T8" s="173">
        <f>R8</f>
        <v>42429</v>
      </c>
      <c r="U8" s="173">
        <v>42445</v>
      </c>
      <c r="V8" s="173">
        <v>42445</v>
      </c>
      <c r="W8" s="176">
        <v>38231900</v>
      </c>
      <c r="X8" s="40">
        <v>7.4999999999999997E-2</v>
      </c>
      <c r="Y8" s="16" t="s">
        <v>109</v>
      </c>
      <c r="Z8" s="17" t="s">
        <v>110</v>
      </c>
      <c r="AA8" s="17" t="s">
        <v>111</v>
      </c>
      <c r="AB8" s="17" t="s">
        <v>112</v>
      </c>
      <c r="AC8" s="175" t="s">
        <v>180</v>
      </c>
      <c r="AD8" s="40">
        <v>0</v>
      </c>
      <c r="AE8" s="16" t="s">
        <v>109</v>
      </c>
      <c r="AF8" s="17" t="s">
        <v>110</v>
      </c>
      <c r="AG8" s="17" t="s">
        <v>111</v>
      </c>
      <c r="AH8" s="17" t="s">
        <v>112</v>
      </c>
      <c r="AI8" s="155" t="s">
        <v>114</v>
      </c>
      <c r="AJ8" s="155" t="s">
        <v>115</v>
      </c>
      <c r="AK8" s="155" t="s">
        <v>115</v>
      </c>
      <c r="AL8" s="39" t="s">
        <v>116</v>
      </c>
      <c r="AM8" s="39" t="s">
        <v>116</v>
      </c>
      <c r="AN8" s="39" t="s">
        <v>116</v>
      </c>
      <c r="AO8" s="39" t="s">
        <v>116</v>
      </c>
      <c r="AP8" s="39" t="s">
        <v>116</v>
      </c>
      <c r="AQ8" s="39" t="s">
        <v>116</v>
      </c>
      <c r="AR8" s="39" t="s">
        <v>120</v>
      </c>
      <c r="AS8" s="39" t="s">
        <v>104</v>
      </c>
      <c r="AT8" s="39" t="s">
        <v>120</v>
      </c>
      <c r="AU8" s="39" t="s">
        <v>115</v>
      </c>
      <c r="AV8" s="39" t="s">
        <v>116</v>
      </c>
      <c r="AW8" s="39" t="s">
        <v>118</v>
      </c>
      <c r="AX8" s="39" t="s">
        <v>118</v>
      </c>
      <c r="AY8" s="183" t="s">
        <v>189</v>
      </c>
      <c r="AZ8" s="261">
        <v>42487</v>
      </c>
      <c r="BA8" s="39" t="s">
        <v>119</v>
      </c>
      <c r="BB8" s="19" t="s">
        <v>5</v>
      </c>
      <c r="BC8" s="19" t="s">
        <v>5</v>
      </c>
      <c r="BD8" s="19" t="s">
        <v>5</v>
      </c>
      <c r="BE8" s="19" t="s">
        <v>5</v>
      </c>
      <c r="BF8" s="264">
        <v>42491</v>
      </c>
      <c r="BG8" s="177" t="s">
        <v>181</v>
      </c>
      <c r="BH8" s="155" t="s">
        <v>155</v>
      </c>
      <c r="BI8" s="134" t="s">
        <v>188</v>
      </c>
      <c r="BJ8" s="184">
        <v>4965611</v>
      </c>
    </row>
    <row r="9" spans="1:62" s="65" customFormat="1" ht="54.95" customHeight="1" x14ac:dyDescent="0.25">
      <c r="A9" s="41">
        <v>3</v>
      </c>
      <c r="B9" s="134" t="s">
        <v>190</v>
      </c>
      <c r="C9" s="19" t="str">
        <f t="shared" si="0"/>
        <v>5065320</v>
      </c>
      <c r="D9" s="257">
        <f t="shared" si="1"/>
        <v>42487</v>
      </c>
      <c r="E9" s="179" t="s">
        <v>185</v>
      </c>
      <c r="F9" s="134" t="s">
        <v>1</v>
      </c>
      <c r="G9" s="180" t="s">
        <v>11</v>
      </c>
      <c r="H9" s="169">
        <v>480.43</v>
      </c>
      <c r="I9" s="20">
        <f t="shared" si="2"/>
        <v>480430</v>
      </c>
      <c r="J9" s="151">
        <v>24</v>
      </c>
      <c r="K9" s="168" t="s">
        <v>12</v>
      </c>
      <c r="L9" s="134" t="s">
        <v>3</v>
      </c>
      <c r="M9" s="182" t="s">
        <v>639</v>
      </c>
      <c r="N9" s="170">
        <v>42429</v>
      </c>
      <c r="O9" s="171">
        <v>405723.14</v>
      </c>
      <c r="P9" s="181" t="s">
        <v>4</v>
      </c>
      <c r="Q9" s="182" t="s">
        <v>191</v>
      </c>
      <c r="R9" s="172">
        <v>42438</v>
      </c>
      <c r="S9" s="147" t="s">
        <v>192</v>
      </c>
      <c r="T9" s="173">
        <f>R9</f>
        <v>42438</v>
      </c>
      <c r="U9" s="173">
        <v>42450</v>
      </c>
      <c r="V9" s="173">
        <v>42450</v>
      </c>
      <c r="W9" s="176">
        <v>38231900</v>
      </c>
      <c r="X9" s="40">
        <v>7.4999999999999997E-2</v>
      </c>
      <c r="Y9" s="16" t="s">
        <v>109</v>
      </c>
      <c r="Z9" s="17" t="s">
        <v>110</v>
      </c>
      <c r="AA9" s="17" t="s">
        <v>111</v>
      </c>
      <c r="AB9" s="17" t="s">
        <v>112</v>
      </c>
      <c r="AC9" s="175" t="s">
        <v>180</v>
      </c>
      <c r="AD9" s="40">
        <v>0</v>
      </c>
      <c r="AE9" s="16" t="s">
        <v>109</v>
      </c>
      <c r="AF9" s="17" t="s">
        <v>110</v>
      </c>
      <c r="AG9" s="17" t="s">
        <v>111</v>
      </c>
      <c r="AH9" s="17" t="s">
        <v>112</v>
      </c>
      <c r="AI9" s="155" t="s">
        <v>114</v>
      </c>
      <c r="AJ9" s="155" t="s">
        <v>115</v>
      </c>
      <c r="AK9" s="155" t="s">
        <v>115</v>
      </c>
      <c r="AL9" s="39" t="s">
        <v>116</v>
      </c>
      <c r="AM9" s="39" t="s">
        <v>116</v>
      </c>
      <c r="AN9" s="39" t="s">
        <v>116</v>
      </c>
      <c r="AO9" s="39" t="s">
        <v>116</v>
      </c>
      <c r="AP9" s="39" t="s">
        <v>116</v>
      </c>
      <c r="AQ9" s="39" t="s">
        <v>116</v>
      </c>
      <c r="AR9" s="39" t="s">
        <v>120</v>
      </c>
      <c r="AS9" s="39" t="s">
        <v>104</v>
      </c>
      <c r="AT9" s="39" t="s">
        <v>120</v>
      </c>
      <c r="AU9" s="39" t="s">
        <v>115</v>
      </c>
      <c r="AV9" s="39" t="s">
        <v>116</v>
      </c>
      <c r="AW9" s="39" t="s">
        <v>118</v>
      </c>
      <c r="AX9" s="39" t="s">
        <v>118</v>
      </c>
      <c r="AY9" s="183" t="s">
        <v>194</v>
      </c>
      <c r="AZ9" s="261">
        <v>42487</v>
      </c>
      <c r="BA9" s="39" t="s">
        <v>119</v>
      </c>
      <c r="BB9" s="19" t="s">
        <v>5</v>
      </c>
      <c r="BC9" s="19" t="s">
        <v>5</v>
      </c>
      <c r="BD9" s="19" t="s">
        <v>5</v>
      </c>
      <c r="BE9" s="19" t="s">
        <v>5</v>
      </c>
      <c r="BF9" s="264">
        <v>42491</v>
      </c>
      <c r="BG9" s="177" t="s">
        <v>181</v>
      </c>
      <c r="BH9" s="155" t="s">
        <v>155</v>
      </c>
      <c r="BI9" s="134" t="s">
        <v>193</v>
      </c>
      <c r="BJ9" s="184">
        <v>4767348</v>
      </c>
    </row>
    <row r="10" spans="1:62" s="65" customFormat="1" ht="54.95" customHeight="1" x14ac:dyDescent="0.25">
      <c r="A10" s="41">
        <v>4</v>
      </c>
      <c r="B10" s="134" t="s">
        <v>195</v>
      </c>
      <c r="C10" s="19">
        <f t="shared" si="0"/>
        <v>5021137</v>
      </c>
      <c r="D10" s="257">
        <f t="shared" si="1"/>
        <v>42485</v>
      </c>
      <c r="E10" s="179" t="s">
        <v>169</v>
      </c>
      <c r="F10" s="151" t="s">
        <v>8</v>
      </c>
      <c r="G10" s="168" t="s">
        <v>168</v>
      </c>
      <c r="H10" s="169">
        <v>236.13</v>
      </c>
      <c r="I10" s="20">
        <f t="shared" si="2"/>
        <v>236130</v>
      </c>
      <c r="J10" s="151">
        <v>11</v>
      </c>
      <c r="K10" s="168" t="s">
        <v>7</v>
      </c>
      <c r="L10" s="151" t="s">
        <v>10</v>
      </c>
      <c r="M10" s="168" t="s">
        <v>196</v>
      </c>
      <c r="N10" s="170">
        <v>42439</v>
      </c>
      <c r="O10" s="171">
        <v>195279.51</v>
      </c>
      <c r="P10" s="181" t="s">
        <v>4</v>
      </c>
      <c r="Q10" s="147" t="s">
        <v>197</v>
      </c>
      <c r="R10" s="172">
        <v>42442</v>
      </c>
      <c r="S10" s="147" t="s">
        <v>198</v>
      </c>
      <c r="T10" s="173">
        <f t="shared" ref="T10:T46" si="3">R10</f>
        <v>42442</v>
      </c>
      <c r="U10" s="173">
        <v>42485</v>
      </c>
      <c r="V10" s="173">
        <v>42485</v>
      </c>
      <c r="W10" s="175">
        <v>15132110</v>
      </c>
      <c r="X10" s="40">
        <v>1</v>
      </c>
      <c r="Y10" s="16">
        <v>0</v>
      </c>
      <c r="Z10" s="17" t="s">
        <v>110</v>
      </c>
      <c r="AA10" s="17" t="s">
        <v>111</v>
      </c>
      <c r="AB10" s="17">
        <v>0</v>
      </c>
      <c r="AC10" s="185" t="s">
        <v>134</v>
      </c>
      <c r="AD10" s="40">
        <v>0</v>
      </c>
      <c r="AE10" s="16">
        <v>0</v>
      </c>
      <c r="AF10" s="17" t="s">
        <v>110</v>
      </c>
      <c r="AG10" s="17" t="s">
        <v>111</v>
      </c>
      <c r="AH10" s="17">
        <v>0</v>
      </c>
      <c r="AI10" s="155" t="s">
        <v>114</v>
      </c>
      <c r="AJ10" s="155" t="s">
        <v>115</v>
      </c>
      <c r="AK10" s="155" t="s">
        <v>115</v>
      </c>
      <c r="AL10" s="39" t="s">
        <v>116</v>
      </c>
      <c r="AM10" s="39" t="s">
        <v>116</v>
      </c>
      <c r="AN10" s="39" t="s">
        <v>116</v>
      </c>
      <c r="AO10" s="39" t="s">
        <v>116</v>
      </c>
      <c r="AP10" s="39" t="s">
        <v>116</v>
      </c>
      <c r="AQ10" s="39" t="s">
        <v>116</v>
      </c>
      <c r="AR10" s="39" t="s">
        <v>117</v>
      </c>
      <c r="AS10" s="39" t="s">
        <v>104</v>
      </c>
      <c r="AT10" s="39" t="s">
        <v>104</v>
      </c>
      <c r="AU10" s="39" t="s">
        <v>153</v>
      </c>
      <c r="AV10" s="39" t="s">
        <v>116</v>
      </c>
      <c r="AW10" s="39" t="s">
        <v>118</v>
      </c>
      <c r="AX10" s="39" t="s">
        <v>118</v>
      </c>
      <c r="AY10" s="186">
        <v>5021137</v>
      </c>
      <c r="AZ10" s="261">
        <v>42485</v>
      </c>
      <c r="BA10" s="39" t="s">
        <v>156</v>
      </c>
      <c r="BB10" s="19" t="s">
        <v>5</v>
      </c>
      <c r="BC10" s="19" t="s">
        <v>5</v>
      </c>
      <c r="BD10" s="19" t="s">
        <v>5</v>
      </c>
      <c r="BE10" s="19" t="s">
        <v>5</v>
      </c>
      <c r="BF10" s="264">
        <v>42487</v>
      </c>
      <c r="BG10" s="177" t="s">
        <v>199</v>
      </c>
      <c r="BH10" s="155" t="s">
        <v>155</v>
      </c>
      <c r="BI10" s="134" t="s">
        <v>200</v>
      </c>
      <c r="BJ10" s="198">
        <v>0</v>
      </c>
    </row>
    <row r="11" spans="1:62" s="65" customFormat="1" ht="54.95" customHeight="1" x14ac:dyDescent="0.2">
      <c r="A11" s="41">
        <v>5</v>
      </c>
      <c r="B11" s="134" t="s">
        <v>201</v>
      </c>
      <c r="C11" s="19" t="str">
        <f t="shared" si="0"/>
        <v>5059551</v>
      </c>
      <c r="D11" s="257">
        <f t="shared" si="1"/>
        <v>42485</v>
      </c>
      <c r="E11" s="179" t="s">
        <v>185</v>
      </c>
      <c r="F11" s="134" t="s">
        <v>1</v>
      </c>
      <c r="G11" s="180" t="s">
        <v>11</v>
      </c>
      <c r="H11" s="169">
        <v>420.55</v>
      </c>
      <c r="I11" s="20">
        <f t="shared" si="2"/>
        <v>420550</v>
      </c>
      <c r="J11" s="151">
        <v>21</v>
      </c>
      <c r="K11" s="168" t="s">
        <v>12</v>
      </c>
      <c r="L11" s="134" t="s">
        <v>3</v>
      </c>
      <c r="M11" s="182" t="s">
        <v>640</v>
      </c>
      <c r="N11" s="170">
        <v>42436</v>
      </c>
      <c r="O11" s="171">
        <v>355154.48</v>
      </c>
      <c r="P11" s="181" t="s">
        <v>4</v>
      </c>
      <c r="Q11" s="187" t="s">
        <v>202</v>
      </c>
      <c r="R11" s="172">
        <v>42441</v>
      </c>
      <c r="S11" s="151" t="s">
        <v>203</v>
      </c>
      <c r="T11" s="173">
        <f t="shared" si="3"/>
        <v>42441</v>
      </c>
      <c r="U11" s="173">
        <v>42455</v>
      </c>
      <c r="V11" s="173">
        <v>42455</v>
      </c>
      <c r="W11" s="176">
        <v>38231900</v>
      </c>
      <c r="X11" s="40">
        <v>7.4999999999999997E-2</v>
      </c>
      <c r="Y11" s="16" t="s">
        <v>109</v>
      </c>
      <c r="Z11" s="17" t="s">
        <v>110</v>
      </c>
      <c r="AA11" s="17" t="s">
        <v>111</v>
      </c>
      <c r="AB11" s="17" t="s">
        <v>112</v>
      </c>
      <c r="AC11" s="175" t="s">
        <v>180</v>
      </c>
      <c r="AD11" s="40">
        <v>0</v>
      </c>
      <c r="AE11" s="16" t="s">
        <v>109</v>
      </c>
      <c r="AF11" s="17" t="s">
        <v>110</v>
      </c>
      <c r="AG11" s="17" t="s">
        <v>111</v>
      </c>
      <c r="AH11" s="17" t="s">
        <v>112</v>
      </c>
      <c r="AI11" s="155" t="s">
        <v>114</v>
      </c>
      <c r="AJ11" s="155" t="s">
        <v>115</v>
      </c>
      <c r="AK11" s="155" t="s">
        <v>115</v>
      </c>
      <c r="AL11" s="39" t="s">
        <v>116</v>
      </c>
      <c r="AM11" s="39" t="s">
        <v>116</v>
      </c>
      <c r="AN11" s="39" t="s">
        <v>116</v>
      </c>
      <c r="AO11" s="39" t="s">
        <v>116</v>
      </c>
      <c r="AP11" s="39" t="s">
        <v>116</v>
      </c>
      <c r="AQ11" s="39" t="s">
        <v>116</v>
      </c>
      <c r="AR11" s="39" t="s">
        <v>120</v>
      </c>
      <c r="AS11" s="39" t="s">
        <v>104</v>
      </c>
      <c r="AT11" s="39" t="s">
        <v>120</v>
      </c>
      <c r="AU11" s="39" t="s">
        <v>115</v>
      </c>
      <c r="AV11" s="39" t="s">
        <v>116</v>
      </c>
      <c r="AW11" s="39" t="s">
        <v>118</v>
      </c>
      <c r="AX11" s="39" t="s">
        <v>118</v>
      </c>
      <c r="AY11" s="183" t="s">
        <v>205</v>
      </c>
      <c r="AZ11" s="261">
        <v>42485</v>
      </c>
      <c r="BA11" s="39" t="s">
        <v>119</v>
      </c>
      <c r="BB11" s="19" t="s">
        <v>5</v>
      </c>
      <c r="BC11" s="19" t="s">
        <v>5</v>
      </c>
      <c r="BD11" s="19" t="s">
        <v>5</v>
      </c>
      <c r="BE11" s="19" t="s">
        <v>5</v>
      </c>
      <c r="BF11" s="264">
        <v>42491</v>
      </c>
      <c r="BG11" s="177" t="s">
        <v>181</v>
      </c>
      <c r="BH11" s="155" t="s">
        <v>155</v>
      </c>
      <c r="BI11" s="134" t="s">
        <v>204</v>
      </c>
      <c r="BJ11" s="184">
        <v>4173154</v>
      </c>
    </row>
    <row r="12" spans="1:62" s="65" customFormat="1" ht="54.95" customHeight="1" x14ac:dyDescent="0.25">
      <c r="A12" s="41">
        <v>6</v>
      </c>
      <c r="B12" s="134" t="s">
        <v>207</v>
      </c>
      <c r="C12" s="19">
        <f t="shared" si="0"/>
        <v>5023292</v>
      </c>
      <c r="D12" s="257">
        <f t="shared" si="1"/>
        <v>42485</v>
      </c>
      <c r="E12" s="179" t="s">
        <v>169</v>
      </c>
      <c r="F12" s="151" t="s">
        <v>8</v>
      </c>
      <c r="G12" s="168" t="s">
        <v>168</v>
      </c>
      <c r="H12" s="169">
        <v>214.68</v>
      </c>
      <c r="I12" s="20">
        <f t="shared" si="2"/>
        <v>214680</v>
      </c>
      <c r="J12" s="151">
        <v>10</v>
      </c>
      <c r="K12" s="168" t="s">
        <v>7</v>
      </c>
      <c r="L12" s="151" t="s">
        <v>10</v>
      </c>
      <c r="M12" s="168" t="s">
        <v>208</v>
      </c>
      <c r="N12" s="170">
        <v>42443</v>
      </c>
      <c r="O12" s="171">
        <v>177540.36</v>
      </c>
      <c r="P12" s="181" t="s">
        <v>4</v>
      </c>
      <c r="Q12" s="147" t="s">
        <v>209</v>
      </c>
      <c r="R12" s="172">
        <v>42447</v>
      </c>
      <c r="S12" s="147" t="s">
        <v>210</v>
      </c>
      <c r="T12" s="173">
        <f t="shared" si="3"/>
        <v>42447</v>
      </c>
      <c r="U12" s="173">
        <v>42485</v>
      </c>
      <c r="V12" s="173">
        <v>42485</v>
      </c>
      <c r="W12" s="175">
        <v>15132110</v>
      </c>
      <c r="X12" s="40">
        <v>1</v>
      </c>
      <c r="Y12" s="16">
        <v>0</v>
      </c>
      <c r="Z12" s="17" t="s">
        <v>110</v>
      </c>
      <c r="AA12" s="17" t="s">
        <v>111</v>
      </c>
      <c r="AB12" s="17">
        <v>0</v>
      </c>
      <c r="AC12" s="185" t="s">
        <v>134</v>
      </c>
      <c r="AD12" s="40">
        <v>0</v>
      </c>
      <c r="AE12" s="16">
        <v>0</v>
      </c>
      <c r="AF12" s="17" t="s">
        <v>110</v>
      </c>
      <c r="AG12" s="17" t="s">
        <v>111</v>
      </c>
      <c r="AH12" s="17">
        <v>0</v>
      </c>
      <c r="AI12" s="155" t="s">
        <v>114</v>
      </c>
      <c r="AJ12" s="155" t="s">
        <v>115</v>
      </c>
      <c r="AK12" s="155" t="s">
        <v>115</v>
      </c>
      <c r="AL12" s="39" t="s">
        <v>116</v>
      </c>
      <c r="AM12" s="39" t="s">
        <v>116</v>
      </c>
      <c r="AN12" s="39" t="s">
        <v>116</v>
      </c>
      <c r="AO12" s="39" t="s">
        <v>116</v>
      </c>
      <c r="AP12" s="39" t="s">
        <v>116</v>
      </c>
      <c r="AQ12" s="39" t="s">
        <v>116</v>
      </c>
      <c r="AR12" s="39" t="s">
        <v>117</v>
      </c>
      <c r="AS12" s="39" t="s">
        <v>104</v>
      </c>
      <c r="AT12" s="39" t="s">
        <v>104</v>
      </c>
      <c r="AU12" s="39" t="s">
        <v>153</v>
      </c>
      <c r="AV12" s="39" t="s">
        <v>116</v>
      </c>
      <c r="AW12" s="39" t="s">
        <v>118</v>
      </c>
      <c r="AX12" s="39" t="s">
        <v>118</v>
      </c>
      <c r="AY12" s="186">
        <v>5023292</v>
      </c>
      <c r="AZ12" s="261">
        <v>42485</v>
      </c>
      <c r="BA12" s="39" t="s">
        <v>156</v>
      </c>
      <c r="BB12" s="19" t="s">
        <v>5</v>
      </c>
      <c r="BC12" s="19" t="s">
        <v>5</v>
      </c>
      <c r="BD12" s="19" t="s">
        <v>5</v>
      </c>
      <c r="BE12" s="19" t="s">
        <v>5</v>
      </c>
      <c r="BF12" s="264">
        <v>42488</v>
      </c>
      <c r="BG12" s="177" t="s">
        <v>199</v>
      </c>
      <c r="BH12" s="155" t="s">
        <v>155</v>
      </c>
      <c r="BI12" s="134" t="s">
        <v>211</v>
      </c>
      <c r="BJ12" s="198">
        <v>0</v>
      </c>
    </row>
    <row r="13" spans="1:62" s="65" customFormat="1" ht="54.95" customHeight="1" x14ac:dyDescent="0.2">
      <c r="A13" s="41">
        <v>7</v>
      </c>
      <c r="B13" s="134" t="s">
        <v>212</v>
      </c>
      <c r="C13" s="19">
        <f t="shared" si="0"/>
        <v>5056900</v>
      </c>
      <c r="D13" s="257">
        <f t="shared" si="1"/>
        <v>42486</v>
      </c>
      <c r="E13" s="151" t="s">
        <v>213</v>
      </c>
      <c r="F13" s="134" t="s">
        <v>1</v>
      </c>
      <c r="G13" s="180" t="s">
        <v>11</v>
      </c>
      <c r="H13" s="169">
        <v>299.54000000000002</v>
      </c>
      <c r="I13" s="20">
        <f t="shared" si="2"/>
        <v>299540</v>
      </c>
      <c r="J13" s="151">
        <v>15</v>
      </c>
      <c r="K13" s="168" t="s">
        <v>12</v>
      </c>
      <c r="L13" s="134" t="s">
        <v>3</v>
      </c>
      <c r="M13" s="182" t="s">
        <v>641</v>
      </c>
      <c r="N13" s="170">
        <v>42443</v>
      </c>
      <c r="O13" s="171">
        <v>284563</v>
      </c>
      <c r="P13" s="181" t="s">
        <v>4</v>
      </c>
      <c r="Q13" s="188" t="s">
        <v>214</v>
      </c>
      <c r="R13" s="248">
        <v>42451</v>
      </c>
      <c r="S13" s="151" t="s">
        <v>215</v>
      </c>
      <c r="T13" s="173">
        <f t="shared" si="3"/>
        <v>42451</v>
      </c>
      <c r="U13" s="173">
        <v>42467</v>
      </c>
      <c r="V13" s="173">
        <v>42467</v>
      </c>
      <c r="W13" s="176">
        <v>38231900</v>
      </c>
      <c r="X13" s="40">
        <v>7.4999999999999997E-2</v>
      </c>
      <c r="Y13" s="16" t="s">
        <v>109</v>
      </c>
      <c r="Z13" s="17" t="s">
        <v>110</v>
      </c>
      <c r="AA13" s="17" t="s">
        <v>111</v>
      </c>
      <c r="AB13" s="17" t="s">
        <v>112</v>
      </c>
      <c r="AC13" s="175" t="s">
        <v>180</v>
      </c>
      <c r="AD13" s="40">
        <v>0</v>
      </c>
      <c r="AE13" s="16" t="s">
        <v>109</v>
      </c>
      <c r="AF13" s="17" t="s">
        <v>110</v>
      </c>
      <c r="AG13" s="17" t="s">
        <v>111</v>
      </c>
      <c r="AH13" s="17" t="s">
        <v>112</v>
      </c>
      <c r="AI13" s="155" t="s">
        <v>114</v>
      </c>
      <c r="AJ13" s="155" t="s">
        <v>115</v>
      </c>
      <c r="AK13" s="155" t="s">
        <v>115</v>
      </c>
      <c r="AL13" s="39" t="s">
        <v>116</v>
      </c>
      <c r="AM13" s="39" t="s">
        <v>116</v>
      </c>
      <c r="AN13" s="39" t="s">
        <v>116</v>
      </c>
      <c r="AO13" s="39" t="s">
        <v>116</v>
      </c>
      <c r="AP13" s="39" t="s">
        <v>116</v>
      </c>
      <c r="AQ13" s="39" t="s">
        <v>116</v>
      </c>
      <c r="AR13" s="39" t="s">
        <v>120</v>
      </c>
      <c r="AS13" s="39" t="s">
        <v>104</v>
      </c>
      <c r="AT13" s="39" t="s">
        <v>120</v>
      </c>
      <c r="AU13" s="39" t="s">
        <v>115</v>
      </c>
      <c r="AV13" s="39" t="s">
        <v>116</v>
      </c>
      <c r="AW13" s="39" t="s">
        <v>118</v>
      </c>
      <c r="AX13" s="39" t="s">
        <v>118</v>
      </c>
      <c r="AY13" s="189">
        <v>5056900</v>
      </c>
      <c r="AZ13" s="261">
        <v>42486</v>
      </c>
      <c r="BA13" s="39" t="s">
        <v>119</v>
      </c>
      <c r="BB13" s="19" t="s">
        <v>5</v>
      </c>
      <c r="BC13" s="19" t="s">
        <v>5</v>
      </c>
      <c r="BD13" s="19" t="s">
        <v>5</v>
      </c>
      <c r="BE13" s="19" t="s">
        <v>5</v>
      </c>
      <c r="BF13" s="264" t="s">
        <v>179</v>
      </c>
      <c r="BG13" s="177" t="s">
        <v>181</v>
      </c>
      <c r="BH13" s="155" t="s">
        <v>155</v>
      </c>
      <c r="BI13" s="134" t="s">
        <v>216</v>
      </c>
      <c r="BJ13" s="184">
        <v>3343686</v>
      </c>
    </row>
    <row r="14" spans="1:62" s="65" customFormat="1" ht="87.75" customHeight="1" x14ac:dyDescent="0.25">
      <c r="A14" s="41">
        <v>8</v>
      </c>
      <c r="B14" s="167" t="s">
        <v>217</v>
      </c>
      <c r="C14" s="19" t="str">
        <f t="shared" si="0"/>
        <v>4830185 - for 1799.98 mt / 4830256 for 200 mt</v>
      </c>
      <c r="D14" s="257">
        <f t="shared" si="1"/>
        <v>42467</v>
      </c>
      <c r="E14" s="151" t="s">
        <v>218</v>
      </c>
      <c r="F14" s="151" t="s">
        <v>8</v>
      </c>
      <c r="G14" s="168" t="s">
        <v>6</v>
      </c>
      <c r="H14" s="169">
        <f>1799.98+200</f>
        <v>1999.98</v>
      </c>
      <c r="I14" s="20">
        <f t="shared" si="2"/>
        <v>1999980</v>
      </c>
      <c r="J14" s="151" t="s">
        <v>13</v>
      </c>
      <c r="K14" s="168" t="s">
        <v>151</v>
      </c>
      <c r="L14" s="151" t="s">
        <v>3</v>
      </c>
      <c r="M14" s="168" t="s">
        <v>219</v>
      </c>
      <c r="N14" s="172">
        <v>42459</v>
      </c>
      <c r="O14" s="171">
        <f>179000+1610982.1</f>
        <v>1789982.1</v>
      </c>
      <c r="P14" s="181" t="s">
        <v>4</v>
      </c>
      <c r="Q14" s="134" t="s">
        <v>220</v>
      </c>
      <c r="R14" s="248">
        <v>42459</v>
      </c>
      <c r="S14" s="134" t="s">
        <v>221</v>
      </c>
      <c r="T14" s="173">
        <f t="shared" si="3"/>
        <v>42459</v>
      </c>
      <c r="U14" s="173">
        <v>42467</v>
      </c>
      <c r="V14" s="173">
        <v>42467</v>
      </c>
      <c r="W14" s="176">
        <v>38231900</v>
      </c>
      <c r="X14" s="40">
        <v>7.4999999999999997E-2</v>
      </c>
      <c r="Y14" s="16" t="s">
        <v>109</v>
      </c>
      <c r="Z14" s="17" t="s">
        <v>110</v>
      </c>
      <c r="AA14" s="17" t="s">
        <v>111</v>
      </c>
      <c r="AB14" s="17" t="s">
        <v>112</v>
      </c>
      <c r="AC14" s="175" t="s">
        <v>223</v>
      </c>
      <c r="AD14" s="40">
        <v>7.4999999999999997E-2</v>
      </c>
      <c r="AE14" s="16" t="s">
        <v>109</v>
      </c>
      <c r="AF14" s="17" t="s">
        <v>110</v>
      </c>
      <c r="AG14" s="17" t="s">
        <v>111</v>
      </c>
      <c r="AH14" s="17" t="s">
        <v>112</v>
      </c>
      <c r="AI14" s="155" t="s">
        <v>114</v>
      </c>
      <c r="AJ14" s="155" t="s">
        <v>115</v>
      </c>
      <c r="AK14" s="155" t="s">
        <v>115</v>
      </c>
      <c r="AL14" s="39" t="s">
        <v>116</v>
      </c>
      <c r="AM14" s="39" t="s">
        <v>120</v>
      </c>
      <c r="AN14" s="39" t="s">
        <v>116</v>
      </c>
      <c r="AO14" s="39" t="s">
        <v>116</v>
      </c>
      <c r="AP14" s="39" t="s">
        <v>116</v>
      </c>
      <c r="AQ14" s="39" t="s">
        <v>116</v>
      </c>
      <c r="AR14" s="39" t="s">
        <v>116</v>
      </c>
      <c r="AS14" s="39" t="s">
        <v>104</v>
      </c>
      <c r="AT14" s="39" t="s">
        <v>120</v>
      </c>
      <c r="AU14" s="39" t="s">
        <v>115</v>
      </c>
      <c r="AV14" s="39" t="s">
        <v>116</v>
      </c>
      <c r="AW14" s="39" t="s">
        <v>118</v>
      </c>
      <c r="AX14" s="39" t="s">
        <v>118</v>
      </c>
      <c r="AY14" s="190" t="s">
        <v>226</v>
      </c>
      <c r="AZ14" s="261">
        <v>42467</v>
      </c>
      <c r="BA14" s="39" t="s">
        <v>119</v>
      </c>
      <c r="BB14" s="19" t="s">
        <v>5</v>
      </c>
      <c r="BC14" s="19" t="s">
        <v>5</v>
      </c>
      <c r="BD14" s="19" t="s">
        <v>5</v>
      </c>
      <c r="BE14" s="19" t="s">
        <v>5</v>
      </c>
      <c r="BF14" s="264" t="s">
        <v>222</v>
      </c>
      <c r="BG14" s="191" t="s">
        <v>224</v>
      </c>
      <c r="BH14" s="155" t="s">
        <v>155</v>
      </c>
      <c r="BI14" s="134" t="s">
        <v>225</v>
      </c>
      <c r="BJ14" s="192">
        <f>30614219+2238292</f>
        <v>32852511</v>
      </c>
    </row>
    <row r="15" spans="1:62" s="65" customFormat="1" ht="54.95" customHeight="1" x14ac:dyDescent="0.25">
      <c r="A15" s="41">
        <v>9</v>
      </c>
      <c r="B15" s="167" t="s">
        <v>227</v>
      </c>
      <c r="C15" s="19">
        <f t="shared" si="0"/>
        <v>5059625</v>
      </c>
      <c r="D15" s="257">
        <f t="shared" si="1"/>
        <v>42487</v>
      </c>
      <c r="E15" s="151" t="s">
        <v>213</v>
      </c>
      <c r="F15" s="134" t="s">
        <v>1</v>
      </c>
      <c r="G15" s="168" t="s">
        <v>11</v>
      </c>
      <c r="H15" s="169">
        <v>199.73</v>
      </c>
      <c r="I15" s="20">
        <f t="shared" si="2"/>
        <v>199730</v>
      </c>
      <c r="J15" s="151">
        <v>10</v>
      </c>
      <c r="K15" s="168" t="s">
        <v>12</v>
      </c>
      <c r="L15" s="151" t="s">
        <v>3</v>
      </c>
      <c r="M15" s="182" t="s">
        <v>642</v>
      </c>
      <c r="N15" s="172">
        <v>42450</v>
      </c>
      <c r="O15" s="171">
        <v>189743.5</v>
      </c>
      <c r="P15" s="181" t="s">
        <v>4</v>
      </c>
      <c r="Q15" s="193" t="s">
        <v>228</v>
      </c>
      <c r="R15" s="248">
        <v>42454</v>
      </c>
      <c r="S15" s="151" t="s">
        <v>229</v>
      </c>
      <c r="T15" s="173">
        <f t="shared" si="3"/>
        <v>42454</v>
      </c>
      <c r="U15" s="173">
        <v>42465</v>
      </c>
      <c r="V15" s="173">
        <v>42465</v>
      </c>
      <c r="W15" s="176">
        <v>38231900</v>
      </c>
      <c r="X15" s="40">
        <v>7.4999999999999997E-2</v>
      </c>
      <c r="Y15" s="16" t="s">
        <v>109</v>
      </c>
      <c r="Z15" s="17" t="s">
        <v>110</v>
      </c>
      <c r="AA15" s="17" t="s">
        <v>111</v>
      </c>
      <c r="AB15" s="17" t="s">
        <v>112</v>
      </c>
      <c r="AC15" s="175" t="s">
        <v>180</v>
      </c>
      <c r="AD15" s="40">
        <v>0</v>
      </c>
      <c r="AE15" s="16" t="s">
        <v>109</v>
      </c>
      <c r="AF15" s="17" t="s">
        <v>110</v>
      </c>
      <c r="AG15" s="17" t="s">
        <v>111</v>
      </c>
      <c r="AH15" s="17" t="s">
        <v>112</v>
      </c>
      <c r="AI15" s="155" t="s">
        <v>114</v>
      </c>
      <c r="AJ15" s="155" t="s">
        <v>115</v>
      </c>
      <c r="AK15" s="155" t="s">
        <v>115</v>
      </c>
      <c r="AL15" s="39" t="s">
        <v>116</v>
      </c>
      <c r="AM15" s="39" t="s">
        <v>116</v>
      </c>
      <c r="AN15" s="39" t="s">
        <v>116</v>
      </c>
      <c r="AO15" s="39" t="s">
        <v>116</v>
      </c>
      <c r="AP15" s="39" t="s">
        <v>116</v>
      </c>
      <c r="AQ15" s="39" t="s">
        <v>116</v>
      </c>
      <c r="AR15" s="39" t="s">
        <v>120</v>
      </c>
      <c r="AS15" s="39" t="s">
        <v>104</v>
      </c>
      <c r="AT15" s="39" t="s">
        <v>120</v>
      </c>
      <c r="AU15" s="39" t="s">
        <v>115</v>
      </c>
      <c r="AV15" s="39" t="s">
        <v>116</v>
      </c>
      <c r="AW15" s="39" t="s">
        <v>118</v>
      </c>
      <c r="AX15" s="39" t="s">
        <v>118</v>
      </c>
      <c r="AY15" s="189">
        <v>5059625</v>
      </c>
      <c r="AZ15" s="261">
        <v>42487</v>
      </c>
      <c r="BA15" s="39" t="s">
        <v>119</v>
      </c>
      <c r="BB15" s="19" t="s">
        <v>5</v>
      </c>
      <c r="BC15" s="19" t="s">
        <v>5</v>
      </c>
      <c r="BD15" s="19" t="s">
        <v>5</v>
      </c>
      <c r="BE15" s="19" t="s">
        <v>5</v>
      </c>
      <c r="BF15" s="264">
        <v>42491</v>
      </c>
      <c r="BG15" s="177" t="s">
        <v>181</v>
      </c>
      <c r="BH15" s="155" t="s">
        <v>155</v>
      </c>
      <c r="BI15" s="134" t="s">
        <v>230</v>
      </c>
      <c r="BJ15" s="184">
        <v>2229533</v>
      </c>
    </row>
    <row r="16" spans="1:62" s="65" customFormat="1" ht="83.25" customHeight="1" x14ac:dyDescent="0.2">
      <c r="A16" s="41">
        <v>10</v>
      </c>
      <c r="B16" s="167" t="s">
        <v>231</v>
      </c>
      <c r="C16" s="19" t="str">
        <f t="shared" si="0"/>
        <v>EX-BOND BE NO.5084521 &amp; 5084514  5084519</v>
      </c>
      <c r="D16" s="257">
        <f t="shared" si="1"/>
        <v>42488</v>
      </c>
      <c r="E16" s="194" t="s">
        <v>232</v>
      </c>
      <c r="F16" s="195" t="s">
        <v>235</v>
      </c>
      <c r="G16" s="168" t="s">
        <v>233</v>
      </c>
      <c r="H16" s="196">
        <f>500+600+899.844</f>
        <v>1999.8440000000001</v>
      </c>
      <c r="I16" s="20">
        <f t="shared" si="2"/>
        <v>1999844</v>
      </c>
      <c r="J16" s="151" t="s">
        <v>13</v>
      </c>
      <c r="K16" s="168" t="s">
        <v>234</v>
      </c>
      <c r="L16" s="151" t="s">
        <v>3</v>
      </c>
      <c r="M16" s="168" t="s">
        <v>236</v>
      </c>
      <c r="N16" s="172">
        <v>42459</v>
      </c>
      <c r="O16" s="171">
        <v>1186907.4099999999</v>
      </c>
      <c r="P16" s="181" t="s">
        <v>4</v>
      </c>
      <c r="Q16" s="193" t="s">
        <v>237</v>
      </c>
      <c r="R16" s="248">
        <v>42459</v>
      </c>
      <c r="S16" s="195" t="s">
        <v>238</v>
      </c>
      <c r="T16" s="173">
        <f t="shared" si="3"/>
        <v>42459</v>
      </c>
      <c r="U16" s="173">
        <v>42471</v>
      </c>
      <c r="V16" s="173">
        <v>42471</v>
      </c>
      <c r="W16" s="176">
        <v>38231900</v>
      </c>
      <c r="X16" s="40">
        <v>7.4999999999999997E-2</v>
      </c>
      <c r="Y16" s="16">
        <v>12.5</v>
      </c>
      <c r="Z16" s="17" t="s">
        <v>110</v>
      </c>
      <c r="AA16" s="17" t="s">
        <v>111</v>
      </c>
      <c r="AB16" s="17">
        <v>0.04</v>
      </c>
      <c r="AC16" s="175" t="s">
        <v>180</v>
      </c>
      <c r="AD16" s="40">
        <v>0</v>
      </c>
      <c r="AE16" s="16" t="s">
        <v>109</v>
      </c>
      <c r="AF16" s="17" t="s">
        <v>110</v>
      </c>
      <c r="AG16" s="17" t="s">
        <v>111</v>
      </c>
      <c r="AH16" s="17" t="s">
        <v>112</v>
      </c>
      <c r="AI16" s="155" t="s">
        <v>114</v>
      </c>
      <c r="AJ16" s="155" t="s">
        <v>115</v>
      </c>
      <c r="AK16" s="155" t="s">
        <v>115</v>
      </c>
      <c r="AL16" s="39" t="s">
        <v>116</v>
      </c>
      <c r="AM16" s="39" t="s">
        <v>120</v>
      </c>
      <c r="AN16" s="39" t="s">
        <v>116</v>
      </c>
      <c r="AO16" s="39" t="s">
        <v>116</v>
      </c>
      <c r="AP16" s="39" t="s">
        <v>116</v>
      </c>
      <c r="AQ16" s="39" t="s">
        <v>116</v>
      </c>
      <c r="AR16" s="39" t="s">
        <v>120</v>
      </c>
      <c r="AS16" s="39" t="s">
        <v>104</v>
      </c>
      <c r="AT16" s="39" t="s">
        <v>120</v>
      </c>
      <c r="AU16" s="39" t="s">
        <v>153</v>
      </c>
      <c r="AV16" s="39" t="s">
        <v>116</v>
      </c>
      <c r="AW16" s="39" t="s">
        <v>154</v>
      </c>
      <c r="AX16" s="39" t="s">
        <v>154</v>
      </c>
      <c r="AY16" s="197" t="s">
        <v>240</v>
      </c>
      <c r="AZ16" s="261">
        <v>42488</v>
      </c>
      <c r="BA16" s="39" t="s">
        <v>156</v>
      </c>
      <c r="BB16" s="19" t="s">
        <v>5</v>
      </c>
      <c r="BC16" s="19" t="s">
        <v>5</v>
      </c>
      <c r="BD16" s="19" t="s">
        <v>5</v>
      </c>
      <c r="BE16" s="19" t="s">
        <v>5</v>
      </c>
      <c r="BF16" s="264">
        <v>42491</v>
      </c>
      <c r="BG16" s="177" t="s">
        <v>181</v>
      </c>
      <c r="BH16" s="155" t="s">
        <v>155</v>
      </c>
      <c r="BI16" s="134" t="s">
        <v>239</v>
      </c>
      <c r="BJ16" s="198">
        <f>4223375+3519479+6333964</f>
        <v>14076818</v>
      </c>
    </row>
    <row r="17" spans="1:62" s="65" customFormat="1" ht="54.95" customHeight="1" x14ac:dyDescent="0.25">
      <c r="A17" s="41">
        <v>11</v>
      </c>
      <c r="B17" s="167" t="s">
        <v>241</v>
      </c>
      <c r="C17" s="19" t="str">
        <f t="shared" si="0"/>
        <v>5097074</v>
      </c>
      <c r="D17" s="257">
        <f t="shared" si="1"/>
        <v>42489</v>
      </c>
      <c r="E17" s="194" t="s">
        <v>170</v>
      </c>
      <c r="F17" s="181" t="s">
        <v>1</v>
      </c>
      <c r="G17" s="199" t="s">
        <v>0</v>
      </c>
      <c r="H17" s="200">
        <v>210.26</v>
      </c>
      <c r="I17" s="20">
        <f t="shared" si="2"/>
        <v>210260</v>
      </c>
      <c r="J17" s="181">
        <v>10</v>
      </c>
      <c r="K17" s="199" t="s">
        <v>9</v>
      </c>
      <c r="L17" s="181" t="s">
        <v>10</v>
      </c>
      <c r="M17" s="199" t="s">
        <v>242</v>
      </c>
      <c r="N17" s="172">
        <v>42457</v>
      </c>
      <c r="O17" s="201">
        <v>131312.5</v>
      </c>
      <c r="P17" s="181" t="s">
        <v>4</v>
      </c>
      <c r="Q17" s="195" t="s">
        <v>243</v>
      </c>
      <c r="R17" s="248">
        <v>42458</v>
      </c>
      <c r="S17" s="195" t="s">
        <v>244</v>
      </c>
      <c r="T17" s="173">
        <f t="shared" si="3"/>
        <v>42458</v>
      </c>
      <c r="U17" s="173">
        <v>42489</v>
      </c>
      <c r="V17" s="173">
        <v>42489</v>
      </c>
      <c r="W17" s="176">
        <v>38231900</v>
      </c>
      <c r="X17" s="40">
        <v>7.4999999999999997E-2</v>
      </c>
      <c r="Y17" s="16" t="s">
        <v>109</v>
      </c>
      <c r="Z17" s="17" t="s">
        <v>110</v>
      </c>
      <c r="AA17" s="17" t="s">
        <v>111</v>
      </c>
      <c r="AB17" s="17" t="s">
        <v>112</v>
      </c>
      <c r="AC17" s="175" t="s">
        <v>180</v>
      </c>
      <c r="AD17" s="40">
        <v>0</v>
      </c>
      <c r="AE17" s="16" t="s">
        <v>109</v>
      </c>
      <c r="AF17" s="17" t="s">
        <v>110</v>
      </c>
      <c r="AG17" s="17" t="s">
        <v>111</v>
      </c>
      <c r="AH17" s="17" t="s">
        <v>112</v>
      </c>
      <c r="AI17" s="155" t="s">
        <v>114</v>
      </c>
      <c r="AJ17" s="155" t="s">
        <v>115</v>
      </c>
      <c r="AK17" s="155" t="s">
        <v>115</v>
      </c>
      <c r="AL17" s="39" t="s">
        <v>116</v>
      </c>
      <c r="AM17" s="39" t="s">
        <v>116</v>
      </c>
      <c r="AN17" s="39" t="s">
        <v>116</v>
      </c>
      <c r="AO17" s="39" t="s">
        <v>116</v>
      </c>
      <c r="AP17" s="39" t="s">
        <v>116</v>
      </c>
      <c r="AQ17" s="39" t="s">
        <v>116</v>
      </c>
      <c r="AR17" s="39" t="s">
        <v>120</v>
      </c>
      <c r="AS17" s="39" t="s">
        <v>116</v>
      </c>
      <c r="AT17" s="39" t="s">
        <v>120</v>
      </c>
      <c r="AU17" s="39" t="s">
        <v>115</v>
      </c>
      <c r="AV17" s="39" t="s">
        <v>116</v>
      </c>
      <c r="AW17" s="39" t="s">
        <v>118</v>
      </c>
      <c r="AX17" s="39" t="s">
        <v>118</v>
      </c>
      <c r="AY17" s="202" t="s">
        <v>246</v>
      </c>
      <c r="AZ17" s="264">
        <v>42489</v>
      </c>
      <c r="BA17" s="39" t="s">
        <v>119</v>
      </c>
      <c r="BB17" s="19" t="s">
        <v>5</v>
      </c>
      <c r="BC17" s="19" t="s">
        <v>5</v>
      </c>
      <c r="BD17" s="19" t="s">
        <v>5</v>
      </c>
      <c r="BE17" s="19" t="s">
        <v>5</v>
      </c>
      <c r="BF17" s="264">
        <v>42491</v>
      </c>
      <c r="BG17" s="177" t="s">
        <v>181</v>
      </c>
      <c r="BH17" s="155"/>
      <c r="BI17" s="134" t="s">
        <v>245</v>
      </c>
      <c r="BJ17" s="203">
        <v>1544130</v>
      </c>
    </row>
    <row r="18" spans="1:62" s="65" customFormat="1" ht="54.95" customHeight="1" x14ac:dyDescent="0.25">
      <c r="A18" s="41">
        <v>12</v>
      </c>
      <c r="B18" s="134" t="s">
        <v>247</v>
      </c>
      <c r="C18" s="19" t="str">
        <f t="shared" si="0"/>
        <v>5076924</v>
      </c>
      <c r="D18" s="257">
        <f t="shared" si="1"/>
        <v>42488</v>
      </c>
      <c r="E18" s="194" t="s">
        <v>213</v>
      </c>
      <c r="F18" s="134" t="s">
        <v>1</v>
      </c>
      <c r="G18" s="168" t="s">
        <v>11</v>
      </c>
      <c r="H18" s="169">
        <v>499.59</v>
      </c>
      <c r="I18" s="20">
        <f t="shared" si="2"/>
        <v>499590</v>
      </c>
      <c r="J18" s="151">
        <v>25</v>
      </c>
      <c r="K18" s="168" t="s">
        <v>12</v>
      </c>
      <c r="L18" s="204" t="s">
        <v>3</v>
      </c>
      <c r="M18" s="182" t="s">
        <v>643</v>
      </c>
      <c r="N18" s="172">
        <v>42457</v>
      </c>
      <c r="O18" s="171">
        <v>474610.5</v>
      </c>
      <c r="P18" s="181" t="s">
        <v>4</v>
      </c>
      <c r="Q18" s="195" t="s">
        <v>248</v>
      </c>
      <c r="R18" s="248">
        <v>42464</v>
      </c>
      <c r="S18" s="195" t="s">
        <v>249</v>
      </c>
      <c r="T18" s="173">
        <f t="shared" si="3"/>
        <v>42464</v>
      </c>
      <c r="U18" s="173">
        <v>42477</v>
      </c>
      <c r="V18" s="173">
        <v>42477</v>
      </c>
      <c r="W18" s="176">
        <v>38231900</v>
      </c>
      <c r="X18" s="40">
        <v>7.4999999999999997E-2</v>
      </c>
      <c r="Y18" s="16" t="s">
        <v>109</v>
      </c>
      <c r="Z18" s="17" t="s">
        <v>110</v>
      </c>
      <c r="AA18" s="17" t="s">
        <v>111</v>
      </c>
      <c r="AB18" s="17" t="s">
        <v>112</v>
      </c>
      <c r="AC18" s="175" t="s">
        <v>180</v>
      </c>
      <c r="AD18" s="40">
        <v>0</v>
      </c>
      <c r="AE18" s="16" t="s">
        <v>109</v>
      </c>
      <c r="AF18" s="17" t="s">
        <v>110</v>
      </c>
      <c r="AG18" s="17" t="s">
        <v>111</v>
      </c>
      <c r="AH18" s="17" t="s">
        <v>112</v>
      </c>
      <c r="AI18" s="155" t="s">
        <v>114</v>
      </c>
      <c r="AJ18" s="155" t="s">
        <v>115</v>
      </c>
      <c r="AK18" s="155" t="s">
        <v>115</v>
      </c>
      <c r="AL18" s="39" t="s">
        <v>116</v>
      </c>
      <c r="AM18" s="39" t="s">
        <v>116</v>
      </c>
      <c r="AN18" s="39" t="s">
        <v>116</v>
      </c>
      <c r="AO18" s="39" t="s">
        <v>116</v>
      </c>
      <c r="AP18" s="39" t="s">
        <v>116</v>
      </c>
      <c r="AQ18" s="39" t="s">
        <v>116</v>
      </c>
      <c r="AR18" s="39" t="s">
        <v>120</v>
      </c>
      <c r="AS18" s="39" t="s">
        <v>104</v>
      </c>
      <c r="AT18" s="39" t="s">
        <v>120</v>
      </c>
      <c r="AU18" s="39" t="s">
        <v>115</v>
      </c>
      <c r="AV18" s="39" t="s">
        <v>116</v>
      </c>
      <c r="AW18" s="39" t="s">
        <v>118</v>
      </c>
      <c r="AX18" s="39" t="s">
        <v>118</v>
      </c>
      <c r="AY18" s="202" t="s">
        <v>251</v>
      </c>
      <c r="AZ18" s="264">
        <v>42488</v>
      </c>
      <c r="BA18" s="39" t="s">
        <v>119</v>
      </c>
      <c r="BB18" s="19" t="s">
        <v>5</v>
      </c>
      <c r="BC18" s="19" t="s">
        <v>5</v>
      </c>
      <c r="BD18" s="19" t="s">
        <v>5</v>
      </c>
      <c r="BE18" s="19" t="s">
        <v>5</v>
      </c>
      <c r="BF18" s="266">
        <v>42492</v>
      </c>
      <c r="BG18" s="177" t="s">
        <v>181</v>
      </c>
      <c r="BH18" s="155"/>
      <c r="BI18" s="134" t="s">
        <v>250</v>
      </c>
      <c r="BJ18" s="184">
        <v>5576792</v>
      </c>
    </row>
    <row r="19" spans="1:62" s="65" customFormat="1" ht="54.95" customHeight="1" x14ac:dyDescent="0.2">
      <c r="A19" s="41">
        <v>13</v>
      </c>
      <c r="B19" s="181" t="s">
        <v>252</v>
      </c>
      <c r="C19" s="19">
        <f t="shared" si="0"/>
        <v>5064565</v>
      </c>
      <c r="D19" s="257">
        <f t="shared" si="1"/>
        <v>42487</v>
      </c>
      <c r="E19" s="205" t="s">
        <v>253</v>
      </c>
      <c r="F19" s="151" t="s">
        <v>8</v>
      </c>
      <c r="G19" s="199" t="s">
        <v>14</v>
      </c>
      <c r="H19" s="200">
        <v>64.33</v>
      </c>
      <c r="I19" s="20">
        <f t="shared" si="2"/>
        <v>64330</v>
      </c>
      <c r="J19" s="204">
        <v>3</v>
      </c>
      <c r="K19" s="199" t="s">
        <v>7</v>
      </c>
      <c r="L19" s="204" t="s">
        <v>3</v>
      </c>
      <c r="M19" s="199" t="s">
        <v>254</v>
      </c>
      <c r="N19" s="172">
        <v>42452</v>
      </c>
      <c r="O19" s="201">
        <v>16082.5</v>
      </c>
      <c r="P19" s="181" t="s">
        <v>4</v>
      </c>
      <c r="Q19" s="188" t="s">
        <v>255</v>
      </c>
      <c r="R19" s="249">
        <v>42462</v>
      </c>
      <c r="S19" s="195" t="s">
        <v>256</v>
      </c>
      <c r="T19" s="173">
        <f t="shared" si="3"/>
        <v>42462</v>
      </c>
      <c r="U19" s="173">
        <v>42476</v>
      </c>
      <c r="V19" s="173">
        <v>42476</v>
      </c>
      <c r="W19" s="202" t="s">
        <v>257</v>
      </c>
      <c r="X19" s="40">
        <v>7.4999999999999997E-2</v>
      </c>
      <c r="Y19" s="16" t="s">
        <v>109</v>
      </c>
      <c r="Z19" s="17" t="s">
        <v>110</v>
      </c>
      <c r="AA19" s="17" t="s">
        <v>111</v>
      </c>
      <c r="AB19" s="17" t="s">
        <v>112</v>
      </c>
      <c r="AC19" s="36" t="s">
        <v>258</v>
      </c>
      <c r="AD19" s="40">
        <v>7.4999999999999997E-2</v>
      </c>
      <c r="AE19" s="16" t="s">
        <v>109</v>
      </c>
      <c r="AF19" s="17" t="s">
        <v>110</v>
      </c>
      <c r="AG19" s="17" t="s">
        <v>111</v>
      </c>
      <c r="AH19" s="17" t="s">
        <v>112</v>
      </c>
      <c r="AI19" s="155" t="s">
        <v>114</v>
      </c>
      <c r="AJ19" s="155" t="s">
        <v>115</v>
      </c>
      <c r="AK19" s="155" t="s">
        <v>115</v>
      </c>
      <c r="AL19" s="39" t="s">
        <v>116</v>
      </c>
      <c r="AM19" s="39" t="s">
        <v>116</v>
      </c>
      <c r="AN19" s="39" t="s">
        <v>116</v>
      </c>
      <c r="AO19" s="39" t="s">
        <v>116</v>
      </c>
      <c r="AP19" s="39" t="s">
        <v>116</v>
      </c>
      <c r="AQ19" s="39" t="s">
        <v>116</v>
      </c>
      <c r="AR19" s="39" t="s">
        <v>116</v>
      </c>
      <c r="AS19" s="39" t="s">
        <v>104</v>
      </c>
      <c r="AT19" s="39" t="s">
        <v>120</v>
      </c>
      <c r="AU19" s="39" t="s">
        <v>115</v>
      </c>
      <c r="AV19" s="39" t="s">
        <v>116</v>
      </c>
      <c r="AW19" s="39" t="s">
        <v>118</v>
      </c>
      <c r="AX19" s="39" t="s">
        <v>118</v>
      </c>
      <c r="AY19" s="206">
        <v>5064565</v>
      </c>
      <c r="AZ19" s="264">
        <v>42487</v>
      </c>
      <c r="BA19" s="39" t="s">
        <v>156</v>
      </c>
      <c r="BB19" s="19" t="s">
        <v>5</v>
      </c>
      <c r="BC19" s="19" t="s">
        <v>5</v>
      </c>
      <c r="BD19" s="19" t="s">
        <v>5</v>
      </c>
      <c r="BE19" s="19" t="s">
        <v>5</v>
      </c>
      <c r="BF19" s="266">
        <v>42492</v>
      </c>
      <c r="BG19" s="207" t="s">
        <v>259</v>
      </c>
      <c r="BH19" s="155" t="s">
        <v>155</v>
      </c>
      <c r="BI19" s="195" t="s">
        <v>259</v>
      </c>
      <c r="BJ19" s="198">
        <v>306065</v>
      </c>
    </row>
    <row r="20" spans="1:62" s="65" customFormat="1" ht="54.95" customHeight="1" x14ac:dyDescent="0.25">
      <c r="A20" s="41">
        <v>14</v>
      </c>
      <c r="B20" s="134" t="s">
        <v>260</v>
      </c>
      <c r="C20" s="19" t="str">
        <f t="shared" si="0"/>
        <v>5076893</v>
      </c>
      <c r="D20" s="257">
        <f t="shared" si="1"/>
        <v>42488</v>
      </c>
      <c r="E20" s="194" t="s">
        <v>261</v>
      </c>
      <c r="F20" s="181" t="s">
        <v>8</v>
      </c>
      <c r="G20" s="180" t="s">
        <v>6</v>
      </c>
      <c r="H20" s="169">
        <v>321.97000000000003</v>
      </c>
      <c r="I20" s="20">
        <f t="shared" si="2"/>
        <v>321970</v>
      </c>
      <c r="J20" s="134">
        <v>15</v>
      </c>
      <c r="K20" s="168" t="s">
        <v>7</v>
      </c>
      <c r="L20" s="181" t="s">
        <v>3</v>
      </c>
      <c r="M20" s="168" t="s">
        <v>262</v>
      </c>
      <c r="N20" s="170">
        <v>42452</v>
      </c>
      <c r="O20" s="171">
        <v>302651.8</v>
      </c>
      <c r="P20" s="181" t="s">
        <v>4</v>
      </c>
      <c r="Q20" s="195" t="s">
        <v>263</v>
      </c>
      <c r="R20" s="249">
        <v>42462</v>
      </c>
      <c r="S20" s="195" t="s">
        <v>256</v>
      </c>
      <c r="T20" s="173">
        <f t="shared" si="3"/>
        <v>42462</v>
      </c>
      <c r="U20" s="173">
        <v>42476</v>
      </c>
      <c r="V20" s="173">
        <v>42476</v>
      </c>
      <c r="W20" s="176">
        <v>38231900</v>
      </c>
      <c r="X20" s="40">
        <v>7.4999999999999997E-2</v>
      </c>
      <c r="Y20" s="16" t="s">
        <v>109</v>
      </c>
      <c r="Z20" s="17" t="s">
        <v>110</v>
      </c>
      <c r="AA20" s="17" t="s">
        <v>111</v>
      </c>
      <c r="AB20" s="17" t="s">
        <v>112</v>
      </c>
      <c r="AC20" s="175" t="s">
        <v>180</v>
      </c>
      <c r="AD20" s="40">
        <v>0</v>
      </c>
      <c r="AE20" s="16" t="s">
        <v>109</v>
      </c>
      <c r="AF20" s="17" t="s">
        <v>110</v>
      </c>
      <c r="AG20" s="17" t="s">
        <v>111</v>
      </c>
      <c r="AH20" s="17" t="s">
        <v>112</v>
      </c>
      <c r="AI20" s="155" t="s">
        <v>114</v>
      </c>
      <c r="AJ20" s="155" t="s">
        <v>115</v>
      </c>
      <c r="AK20" s="155" t="s">
        <v>115</v>
      </c>
      <c r="AL20" s="39" t="s">
        <v>116</v>
      </c>
      <c r="AM20" s="39" t="s">
        <v>116</v>
      </c>
      <c r="AN20" s="39" t="s">
        <v>116</v>
      </c>
      <c r="AO20" s="39" t="s">
        <v>116</v>
      </c>
      <c r="AP20" s="39" t="s">
        <v>116</v>
      </c>
      <c r="AQ20" s="39" t="s">
        <v>116</v>
      </c>
      <c r="AR20" s="39" t="s">
        <v>117</v>
      </c>
      <c r="AS20" s="39" t="s">
        <v>104</v>
      </c>
      <c r="AT20" s="39" t="s">
        <v>104</v>
      </c>
      <c r="AU20" s="39" t="s">
        <v>115</v>
      </c>
      <c r="AV20" s="39" t="s">
        <v>116</v>
      </c>
      <c r="AW20" s="39" t="s">
        <v>118</v>
      </c>
      <c r="AX20" s="39" t="s">
        <v>118</v>
      </c>
      <c r="AY20" s="202" t="s">
        <v>265</v>
      </c>
      <c r="AZ20" s="264">
        <v>42488</v>
      </c>
      <c r="BA20" s="39" t="s">
        <v>156</v>
      </c>
      <c r="BB20" s="19" t="s">
        <v>5</v>
      </c>
      <c r="BC20" s="19" t="s">
        <v>5</v>
      </c>
      <c r="BD20" s="19" t="s">
        <v>5</v>
      </c>
      <c r="BE20" s="19" t="s">
        <v>5</v>
      </c>
      <c r="BF20" s="266">
        <v>42493</v>
      </c>
      <c r="BG20" s="177" t="s">
        <v>181</v>
      </c>
      <c r="BH20" s="155" t="s">
        <v>155</v>
      </c>
      <c r="BI20" s="134" t="s">
        <v>264</v>
      </c>
      <c r="BJ20" s="184">
        <v>3619319</v>
      </c>
    </row>
    <row r="21" spans="1:62" s="65" customFormat="1" ht="54.95" customHeight="1" x14ac:dyDescent="0.2">
      <c r="A21" s="41">
        <v>15</v>
      </c>
      <c r="B21" s="134" t="s">
        <v>266</v>
      </c>
      <c r="C21" s="19">
        <f t="shared" si="0"/>
        <v>5076586</v>
      </c>
      <c r="D21" s="257">
        <f t="shared" si="1"/>
        <v>42488</v>
      </c>
      <c r="E21" s="194" t="s">
        <v>267</v>
      </c>
      <c r="F21" s="181" t="s">
        <v>268</v>
      </c>
      <c r="G21" s="168" t="s">
        <v>150</v>
      </c>
      <c r="H21" s="208">
        <v>104.18</v>
      </c>
      <c r="I21" s="20">
        <f t="shared" si="2"/>
        <v>104180</v>
      </c>
      <c r="J21" s="151">
        <v>5</v>
      </c>
      <c r="K21" s="168" t="s">
        <v>282</v>
      </c>
      <c r="L21" s="181" t="s">
        <v>3</v>
      </c>
      <c r="M21" s="182" t="s">
        <v>269</v>
      </c>
      <c r="N21" s="170">
        <v>42464</v>
      </c>
      <c r="O21" s="171">
        <v>89073.9</v>
      </c>
      <c r="P21" s="181" t="s">
        <v>4</v>
      </c>
      <c r="Q21" s="188" t="s">
        <v>270</v>
      </c>
      <c r="R21" s="249">
        <v>42467</v>
      </c>
      <c r="S21" s="195" t="s">
        <v>256</v>
      </c>
      <c r="T21" s="173">
        <f t="shared" si="3"/>
        <v>42467</v>
      </c>
      <c r="U21" s="173">
        <v>42474</v>
      </c>
      <c r="V21" s="173">
        <v>42474</v>
      </c>
      <c r="W21" s="176">
        <v>38231200</v>
      </c>
      <c r="X21" s="40">
        <v>7.4999999999999997E-2</v>
      </c>
      <c r="Y21" s="16" t="s">
        <v>109</v>
      </c>
      <c r="Z21" s="17" t="s">
        <v>110</v>
      </c>
      <c r="AA21" s="17" t="s">
        <v>111</v>
      </c>
      <c r="AB21" s="17" t="s">
        <v>112</v>
      </c>
      <c r="AC21" s="175" t="s">
        <v>180</v>
      </c>
      <c r="AD21" s="40">
        <v>0</v>
      </c>
      <c r="AE21" s="16" t="s">
        <v>109</v>
      </c>
      <c r="AF21" s="17" t="s">
        <v>110</v>
      </c>
      <c r="AG21" s="17" t="s">
        <v>111</v>
      </c>
      <c r="AH21" s="17" t="s">
        <v>112</v>
      </c>
      <c r="AI21" s="155" t="s">
        <v>114</v>
      </c>
      <c r="AJ21" s="155" t="s">
        <v>115</v>
      </c>
      <c r="AK21" s="155" t="s">
        <v>115</v>
      </c>
      <c r="AL21" s="39" t="s">
        <v>116</v>
      </c>
      <c r="AM21" s="39" t="s">
        <v>116</v>
      </c>
      <c r="AN21" s="39" t="s">
        <v>116</v>
      </c>
      <c r="AO21" s="39" t="s">
        <v>116</v>
      </c>
      <c r="AP21" s="39" t="s">
        <v>116</v>
      </c>
      <c r="AQ21" s="39" t="s">
        <v>116</v>
      </c>
      <c r="AR21" s="39" t="s">
        <v>116</v>
      </c>
      <c r="AS21" s="39" t="s">
        <v>104</v>
      </c>
      <c r="AT21" s="39" t="s">
        <v>120</v>
      </c>
      <c r="AU21" s="39" t="s">
        <v>115</v>
      </c>
      <c r="AV21" s="39" t="s">
        <v>116</v>
      </c>
      <c r="AW21" s="39" t="s">
        <v>118</v>
      </c>
      <c r="AX21" s="39" t="s">
        <v>118</v>
      </c>
      <c r="AY21" s="209">
        <v>5076586</v>
      </c>
      <c r="AZ21" s="264">
        <v>42488</v>
      </c>
      <c r="BA21" s="39" t="s">
        <v>119</v>
      </c>
      <c r="BB21" s="19" t="s">
        <v>5</v>
      </c>
      <c r="BC21" s="19" t="s">
        <v>5</v>
      </c>
      <c r="BD21" s="19" t="s">
        <v>5</v>
      </c>
      <c r="BE21" s="19" t="s">
        <v>5</v>
      </c>
      <c r="BF21" s="266">
        <v>42491</v>
      </c>
      <c r="BG21" s="177" t="s">
        <v>181</v>
      </c>
      <c r="BH21" s="155" t="s">
        <v>155</v>
      </c>
      <c r="BI21" s="134" t="s">
        <v>271</v>
      </c>
      <c r="BJ21" s="184">
        <v>1046852</v>
      </c>
    </row>
    <row r="22" spans="1:62" s="65" customFormat="1" ht="54.95" customHeight="1" x14ac:dyDescent="0.25">
      <c r="A22" s="41">
        <v>16</v>
      </c>
      <c r="B22" s="181" t="s">
        <v>272</v>
      </c>
      <c r="C22" s="19" t="str">
        <f t="shared" si="0"/>
        <v>5131295</v>
      </c>
      <c r="D22" s="257">
        <f t="shared" si="1"/>
        <v>42493</v>
      </c>
      <c r="E22" s="194" t="s">
        <v>273</v>
      </c>
      <c r="F22" s="204" t="s">
        <v>8</v>
      </c>
      <c r="G22" s="199" t="s">
        <v>168</v>
      </c>
      <c r="H22" s="200">
        <v>494.12</v>
      </c>
      <c r="I22" s="20">
        <f t="shared" si="2"/>
        <v>494120</v>
      </c>
      <c r="J22" s="204">
        <v>23</v>
      </c>
      <c r="K22" s="199" t="s">
        <v>7</v>
      </c>
      <c r="L22" s="204" t="s">
        <v>10</v>
      </c>
      <c r="M22" s="199" t="s">
        <v>274</v>
      </c>
      <c r="N22" s="170">
        <v>42466</v>
      </c>
      <c r="O22" s="201">
        <v>555885</v>
      </c>
      <c r="P22" s="181" t="s">
        <v>4</v>
      </c>
      <c r="Q22" s="195" t="s">
        <v>275</v>
      </c>
      <c r="R22" s="249">
        <v>42469</v>
      </c>
      <c r="S22" s="195" t="s">
        <v>276</v>
      </c>
      <c r="T22" s="173">
        <f t="shared" si="3"/>
        <v>42469</v>
      </c>
      <c r="U22" s="173" t="s">
        <v>277</v>
      </c>
      <c r="V22" s="173" t="s">
        <v>277</v>
      </c>
      <c r="W22" s="175">
        <v>15132110</v>
      </c>
      <c r="X22" s="40">
        <v>1</v>
      </c>
      <c r="Y22" s="16">
        <v>0</v>
      </c>
      <c r="Z22" s="17" t="s">
        <v>110</v>
      </c>
      <c r="AA22" s="17" t="s">
        <v>111</v>
      </c>
      <c r="AB22" s="17">
        <v>0</v>
      </c>
      <c r="AC22" s="185" t="s">
        <v>134</v>
      </c>
      <c r="AD22" s="40">
        <v>0</v>
      </c>
      <c r="AE22" s="16">
        <v>0</v>
      </c>
      <c r="AF22" s="17" t="s">
        <v>110</v>
      </c>
      <c r="AG22" s="17" t="s">
        <v>111</v>
      </c>
      <c r="AH22" s="17">
        <v>0</v>
      </c>
      <c r="AI22" s="155" t="s">
        <v>114</v>
      </c>
      <c r="AJ22" s="155" t="s">
        <v>115</v>
      </c>
      <c r="AK22" s="155" t="s">
        <v>115</v>
      </c>
      <c r="AL22" s="39" t="s">
        <v>116</v>
      </c>
      <c r="AM22" s="39" t="s">
        <v>116</v>
      </c>
      <c r="AN22" s="39" t="s">
        <v>116</v>
      </c>
      <c r="AO22" s="39" t="s">
        <v>116</v>
      </c>
      <c r="AP22" s="39" t="s">
        <v>116</v>
      </c>
      <c r="AQ22" s="39" t="s">
        <v>116</v>
      </c>
      <c r="AR22" s="39" t="s">
        <v>117</v>
      </c>
      <c r="AS22" s="39" t="s">
        <v>104</v>
      </c>
      <c r="AT22" s="39" t="s">
        <v>104</v>
      </c>
      <c r="AU22" s="39" t="s">
        <v>153</v>
      </c>
      <c r="AV22" s="39" t="s">
        <v>116</v>
      </c>
      <c r="AW22" s="39" t="s">
        <v>118</v>
      </c>
      <c r="AX22" s="39" t="s">
        <v>118</v>
      </c>
      <c r="AY22" s="202" t="s">
        <v>279</v>
      </c>
      <c r="AZ22" s="264">
        <v>42493</v>
      </c>
      <c r="BA22" s="39" t="s">
        <v>156</v>
      </c>
      <c r="BB22" s="19" t="s">
        <v>5</v>
      </c>
      <c r="BC22" s="19" t="s">
        <v>5</v>
      </c>
      <c r="BD22" s="19" t="s">
        <v>5</v>
      </c>
      <c r="BE22" s="19" t="s">
        <v>5</v>
      </c>
      <c r="BF22" s="266">
        <v>42497</v>
      </c>
      <c r="BG22" s="177" t="s">
        <v>199</v>
      </c>
      <c r="BH22" s="155" t="s">
        <v>155</v>
      </c>
      <c r="BI22" s="134" t="s">
        <v>278</v>
      </c>
      <c r="BJ22" s="198">
        <v>0</v>
      </c>
    </row>
    <row r="23" spans="1:62" s="65" customFormat="1" ht="54.95" customHeight="1" x14ac:dyDescent="0.25">
      <c r="A23" s="41">
        <v>17</v>
      </c>
      <c r="B23" s="134" t="s">
        <v>280</v>
      </c>
      <c r="C23" s="19" t="str">
        <f t="shared" si="0"/>
        <v>5056866</v>
      </c>
      <c r="D23" s="257">
        <f t="shared" si="1"/>
        <v>42486</v>
      </c>
      <c r="E23" s="151" t="s">
        <v>281</v>
      </c>
      <c r="F23" s="181" t="s">
        <v>268</v>
      </c>
      <c r="G23" s="168" t="s">
        <v>150</v>
      </c>
      <c r="H23" s="169">
        <v>208.25</v>
      </c>
      <c r="I23" s="20">
        <f t="shared" si="2"/>
        <v>208250</v>
      </c>
      <c r="J23" s="151">
        <v>10</v>
      </c>
      <c r="K23" s="168" t="s">
        <v>282</v>
      </c>
      <c r="L23" s="181" t="s">
        <v>3</v>
      </c>
      <c r="M23" s="182" t="s">
        <v>283</v>
      </c>
      <c r="N23" s="170">
        <v>42469</v>
      </c>
      <c r="O23" s="171">
        <v>178053.75</v>
      </c>
      <c r="P23" s="181" t="s">
        <v>4</v>
      </c>
      <c r="Q23" s="195" t="s">
        <v>284</v>
      </c>
      <c r="R23" s="249">
        <v>42473</v>
      </c>
      <c r="S23" s="195" t="s">
        <v>285</v>
      </c>
      <c r="T23" s="173">
        <f t="shared" si="3"/>
        <v>42473</v>
      </c>
      <c r="U23" s="173">
        <v>42485</v>
      </c>
      <c r="V23" s="173">
        <v>42485</v>
      </c>
      <c r="W23" s="176">
        <v>38231200</v>
      </c>
      <c r="X23" s="40">
        <v>7.4999999999999997E-2</v>
      </c>
      <c r="Y23" s="16" t="s">
        <v>109</v>
      </c>
      <c r="Z23" s="17" t="s">
        <v>110</v>
      </c>
      <c r="AA23" s="17" t="s">
        <v>111</v>
      </c>
      <c r="AB23" s="17" t="s">
        <v>112</v>
      </c>
      <c r="AC23" s="175" t="s">
        <v>180</v>
      </c>
      <c r="AD23" s="40">
        <v>0</v>
      </c>
      <c r="AE23" s="16" t="s">
        <v>109</v>
      </c>
      <c r="AF23" s="17" t="s">
        <v>110</v>
      </c>
      <c r="AG23" s="17" t="s">
        <v>111</v>
      </c>
      <c r="AH23" s="17" t="s">
        <v>112</v>
      </c>
      <c r="AI23" s="155" t="s">
        <v>114</v>
      </c>
      <c r="AJ23" s="155" t="s">
        <v>115</v>
      </c>
      <c r="AK23" s="155" t="s">
        <v>115</v>
      </c>
      <c r="AL23" s="39" t="s">
        <v>116</v>
      </c>
      <c r="AM23" s="39" t="s">
        <v>116</v>
      </c>
      <c r="AN23" s="39" t="s">
        <v>116</v>
      </c>
      <c r="AO23" s="39" t="s">
        <v>116</v>
      </c>
      <c r="AP23" s="39" t="s">
        <v>116</v>
      </c>
      <c r="AQ23" s="39" t="s">
        <v>116</v>
      </c>
      <c r="AR23" s="39" t="s">
        <v>117</v>
      </c>
      <c r="AS23" s="39" t="s">
        <v>104</v>
      </c>
      <c r="AT23" s="39" t="s">
        <v>104</v>
      </c>
      <c r="AU23" s="39" t="s">
        <v>115</v>
      </c>
      <c r="AV23" s="39" t="s">
        <v>116</v>
      </c>
      <c r="AW23" s="39" t="s">
        <v>118</v>
      </c>
      <c r="AX23" s="39" t="s">
        <v>118</v>
      </c>
      <c r="AY23" s="210" t="s">
        <v>287</v>
      </c>
      <c r="AZ23" s="264">
        <v>42486</v>
      </c>
      <c r="BA23" s="39" t="s">
        <v>119</v>
      </c>
      <c r="BB23" s="19" t="s">
        <v>5</v>
      </c>
      <c r="BC23" s="19" t="s">
        <v>5</v>
      </c>
      <c r="BD23" s="19" t="s">
        <v>5</v>
      </c>
      <c r="BE23" s="19" t="s">
        <v>5</v>
      </c>
      <c r="BF23" s="266">
        <v>42492</v>
      </c>
      <c r="BG23" s="177" t="s">
        <v>181</v>
      </c>
      <c r="BH23" s="155" t="s">
        <v>155</v>
      </c>
      <c r="BI23" s="134" t="s">
        <v>286</v>
      </c>
      <c r="BJ23" s="184">
        <v>2092599</v>
      </c>
    </row>
    <row r="24" spans="1:62" s="65" customFormat="1" ht="54.95" customHeight="1" x14ac:dyDescent="0.25">
      <c r="A24" s="41">
        <v>18</v>
      </c>
      <c r="B24" s="181" t="s">
        <v>288</v>
      </c>
      <c r="C24" s="19">
        <f t="shared" si="0"/>
        <v>5120492</v>
      </c>
      <c r="D24" s="257">
        <f t="shared" si="1"/>
        <v>42492</v>
      </c>
      <c r="E24" s="194" t="s">
        <v>289</v>
      </c>
      <c r="F24" s="204" t="s">
        <v>8</v>
      </c>
      <c r="G24" s="199" t="s">
        <v>14</v>
      </c>
      <c r="H24" s="200">
        <v>64.33</v>
      </c>
      <c r="I24" s="20">
        <f t="shared" si="2"/>
        <v>64330</v>
      </c>
      <c r="J24" s="204">
        <v>3</v>
      </c>
      <c r="K24" s="199" t="s">
        <v>7</v>
      </c>
      <c r="L24" s="204" t="s">
        <v>3</v>
      </c>
      <c r="M24" s="199" t="s">
        <v>290</v>
      </c>
      <c r="N24" s="152">
        <v>42471</v>
      </c>
      <c r="O24" s="201">
        <v>16140</v>
      </c>
      <c r="P24" s="181" t="s">
        <v>4</v>
      </c>
      <c r="Q24" s="134" t="s">
        <v>291</v>
      </c>
      <c r="R24" s="248">
        <v>42475</v>
      </c>
      <c r="S24" s="134" t="s">
        <v>292</v>
      </c>
      <c r="T24" s="173">
        <f t="shared" si="3"/>
        <v>42475</v>
      </c>
      <c r="U24" s="252">
        <v>42493</v>
      </c>
      <c r="V24" s="252">
        <v>42493</v>
      </c>
      <c r="W24" s="202" t="s">
        <v>257</v>
      </c>
      <c r="X24" s="40">
        <v>7.4999999999999997E-2</v>
      </c>
      <c r="Y24" s="16" t="s">
        <v>109</v>
      </c>
      <c r="Z24" s="17" t="s">
        <v>110</v>
      </c>
      <c r="AA24" s="17" t="s">
        <v>111</v>
      </c>
      <c r="AB24" s="17" t="s">
        <v>112</v>
      </c>
      <c r="AC24" s="36" t="s">
        <v>258</v>
      </c>
      <c r="AD24" s="40">
        <v>7.4999999999999997E-2</v>
      </c>
      <c r="AE24" s="16" t="s">
        <v>109</v>
      </c>
      <c r="AF24" s="17" t="s">
        <v>110</v>
      </c>
      <c r="AG24" s="17" t="s">
        <v>111</v>
      </c>
      <c r="AH24" s="17" t="s">
        <v>112</v>
      </c>
      <c r="AI24" s="155" t="s">
        <v>114</v>
      </c>
      <c r="AJ24" s="155" t="s">
        <v>115</v>
      </c>
      <c r="AK24" s="155" t="s">
        <v>115</v>
      </c>
      <c r="AL24" s="39" t="s">
        <v>116</v>
      </c>
      <c r="AM24" s="39" t="s">
        <v>116</v>
      </c>
      <c r="AN24" s="39" t="s">
        <v>116</v>
      </c>
      <c r="AO24" s="39" t="s">
        <v>116</v>
      </c>
      <c r="AP24" s="39" t="s">
        <v>116</v>
      </c>
      <c r="AQ24" s="39" t="s">
        <v>116</v>
      </c>
      <c r="AR24" s="39" t="s">
        <v>116</v>
      </c>
      <c r="AS24" s="39" t="s">
        <v>104</v>
      </c>
      <c r="AT24" s="39" t="s">
        <v>120</v>
      </c>
      <c r="AU24" s="39" t="s">
        <v>115</v>
      </c>
      <c r="AV24" s="39" t="s">
        <v>116</v>
      </c>
      <c r="AW24" s="39" t="s">
        <v>118</v>
      </c>
      <c r="AX24" s="39" t="s">
        <v>118</v>
      </c>
      <c r="AY24" s="189">
        <v>5120492</v>
      </c>
      <c r="AZ24" s="264">
        <v>42492</v>
      </c>
      <c r="BA24" s="39" t="s">
        <v>156</v>
      </c>
      <c r="BB24" s="19" t="s">
        <v>5</v>
      </c>
      <c r="BC24" s="19" t="s">
        <v>5</v>
      </c>
      <c r="BD24" s="19" t="s">
        <v>5</v>
      </c>
      <c r="BE24" s="19" t="s">
        <v>5</v>
      </c>
      <c r="BF24" s="266">
        <v>42495</v>
      </c>
      <c r="BG24" s="207" t="s">
        <v>259</v>
      </c>
      <c r="BH24" s="155" t="s">
        <v>155</v>
      </c>
      <c r="BI24" s="195" t="s">
        <v>259</v>
      </c>
      <c r="BJ24" s="178">
        <v>309715</v>
      </c>
    </row>
    <row r="25" spans="1:62" s="65" customFormat="1" ht="54.95" customHeight="1" x14ac:dyDescent="0.25">
      <c r="A25" s="41">
        <v>19</v>
      </c>
      <c r="B25" s="181" t="s">
        <v>293</v>
      </c>
      <c r="C25" s="19" t="str">
        <f t="shared" si="0"/>
        <v>5121157</v>
      </c>
      <c r="D25" s="257">
        <f t="shared" si="1"/>
        <v>42492</v>
      </c>
      <c r="E25" s="194" t="s">
        <v>294</v>
      </c>
      <c r="F25" s="204" t="s">
        <v>8</v>
      </c>
      <c r="G25" s="199" t="s">
        <v>14</v>
      </c>
      <c r="H25" s="200">
        <v>150.26</v>
      </c>
      <c r="I25" s="20">
        <f t="shared" si="2"/>
        <v>150260</v>
      </c>
      <c r="J25" s="204">
        <v>7</v>
      </c>
      <c r="K25" s="199" t="s">
        <v>7</v>
      </c>
      <c r="L25" s="204" t="s">
        <v>3</v>
      </c>
      <c r="M25" s="199" t="s">
        <v>295</v>
      </c>
      <c r="N25" s="152">
        <v>42471</v>
      </c>
      <c r="O25" s="201">
        <v>37565</v>
      </c>
      <c r="P25" s="181" t="s">
        <v>4</v>
      </c>
      <c r="Q25" s="193" t="s">
        <v>296</v>
      </c>
      <c r="R25" s="248">
        <v>42475</v>
      </c>
      <c r="S25" s="134" t="s">
        <v>292</v>
      </c>
      <c r="T25" s="173">
        <f t="shared" si="3"/>
        <v>42475</v>
      </c>
      <c r="U25" s="252">
        <v>42493</v>
      </c>
      <c r="V25" s="252">
        <v>42493</v>
      </c>
      <c r="W25" s="202" t="s">
        <v>257</v>
      </c>
      <c r="X25" s="40">
        <v>7.4999999999999997E-2</v>
      </c>
      <c r="Y25" s="16" t="s">
        <v>109</v>
      </c>
      <c r="Z25" s="17" t="s">
        <v>110</v>
      </c>
      <c r="AA25" s="17" t="s">
        <v>111</v>
      </c>
      <c r="AB25" s="17" t="s">
        <v>112</v>
      </c>
      <c r="AC25" s="36" t="s">
        <v>258</v>
      </c>
      <c r="AD25" s="40">
        <v>7.4999999999999997E-2</v>
      </c>
      <c r="AE25" s="16" t="s">
        <v>109</v>
      </c>
      <c r="AF25" s="17" t="s">
        <v>110</v>
      </c>
      <c r="AG25" s="17" t="s">
        <v>111</v>
      </c>
      <c r="AH25" s="17" t="s">
        <v>112</v>
      </c>
      <c r="AI25" s="155" t="s">
        <v>114</v>
      </c>
      <c r="AJ25" s="155" t="s">
        <v>115</v>
      </c>
      <c r="AK25" s="155" t="s">
        <v>115</v>
      </c>
      <c r="AL25" s="39" t="s">
        <v>116</v>
      </c>
      <c r="AM25" s="39" t="s">
        <v>116</v>
      </c>
      <c r="AN25" s="39" t="s">
        <v>116</v>
      </c>
      <c r="AO25" s="39" t="s">
        <v>116</v>
      </c>
      <c r="AP25" s="39" t="s">
        <v>116</v>
      </c>
      <c r="AQ25" s="39" t="s">
        <v>116</v>
      </c>
      <c r="AR25" s="39" t="s">
        <v>116</v>
      </c>
      <c r="AS25" s="39" t="s">
        <v>104</v>
      </c>
      <c r="AT25" s="39" t="s">
        <v>120</v>
      </c>
      <c r="AU25" s="39" t="s">
        <v>115</v>
      </c>
      <c r="AV25" s="39" t="s">
        <v>116</v>
      </c>
      <c r="AW25" s="39" t="s">
        <v>118</v>
      </c>
      <c r="AX25" s="39" t="s">
        <v>118</v>
      </c>
      <c r="AY25" s="210" t="s">
        <v>297</v>
      </c>
      <c r="AZ25" s="264">
        <v>42492</v>
      </c>
      <c r="BA25" s="39" t="s">
        <v>156</v>
      </c>
      <c r="BB25" s="19" t="s">
        <v>5</v>
      </c>
      <c r="BC25" s="19" t="s">
        <v>5</v>
      </c>
      <c r="BD25" s="19" t="s">
        <v>5</v>
      </c>
      <c r="BE25" s="19" t="s">
        <v>5</v>
      </c>
      <c r="BF25" s="267">
        <v>42496</v>
      </c>
      <c r="BG25" s="207" t="s">
        <v>259</v>
      </c>
      <c r="BH25" s="155" t="s">
        <v>155</v>
      </c>
      <c r="BI25" s="195" t="s">
        <v>259</v>
      </c>
      <c r="BJ25" s="211">
        <v>720970</v>
      </c>
    </row>
    <row r="26" spans="1:62" s="65" customFormat="1" ht="54.95" customHeight="1" x14ac:dyDescent="0.25">
      <c r="A26" s="41">
        <v>20</v>
      </c>
      <c r="B26" s="181" t="s">
        <v>298</v>
      </c>
      <c r="C26" s="19" t="str">
        <f t="shared" si="0"/>
        <v>5139001</v>
      </c>
      <c r="D26" s="257">
        <f t="shared" si="1"/>
        <v>42493</v>
      </c>
      <c r="E26" s="193" t="s">
        <v>299</v>
      </c>
      <c r="F26" s="181" t="s">
        <v>268</v>
      </c>
      <c r="G26" s="199" t="s">
        <v>150</v>
      </c>
      <c r="H26" s="212">
        <v>208.6</v>
      </c>
      <c r="I26" s="20">
        <f t="shared" si="2"/>
        <v>208600</v>
      </c>
      <c r="J26" s="181">
        <v>10</v>
      </c>
      <c r="K26" s="168" t="s">
        <v>282</v>
      </c>
      <c r="L26" s="181" t="s">
        <v>3</v>
      </c>
      <c r="M26" s="213" t="s">
        <v>300</v>
      </c>
      <c r="N26" s="174">
        <v>42476</v>
      </c>
      <c r="O26" s="214">
        <v>178353</v>
      </c>
      <c r="P26" s="181" t="s">
        <v>4</v>
      </c>
      <c r="Q26" s="143" t="s">
        <v>301</v>
      </c>
      <c r="R26" s="250">
        <v>42480</v>
      </c>
      <c r="S26" s="143" t="s">
        <v>302</v>
      </c>
      <c r="T26" s="173">
        <f t="shared" si="3"/>
        <v>42480</v>
      </c>
      <c r="U26" s="252">
        <v>42493</v>
      </c>
      <c r="V26" s="252">
        <v>42493</v>
      </c>
      <c r="W26" s="176">
        <v>38231200</v>
      </c>
      <c r="X26" s="40">
        <v>7.4999999999999997E-2</v>
      </c>
      <c r="Y26" s="16" t="s">
        <v>109</v>
      </c>
      <c r="Z26" s="17" t="s">
        <v>110</v>
      </c>
      <c r="AA26" s="17" t="s">
        <v>111</v>
      </c>
      <c r="AB26" s="17" t="s">
        <v>112</v>
      </c>
      <c r="AC26" s="175" t="s">
        <v>180</v>
      </c>
      <c r="AD26" s="40">
        <v>0</v>
      </c>
      <c r="AE26" s="16" t="s">
        <v>109</v>
      </c>
      <c r="AF26" s="17" t="s">
        <v>110</v>
      </c>
      <c r="AG26" s="17" t="s">
        <v>111</v>
      </c>
      <c r="AH26" s="17" t="s">
        <v>112</v>
      </c>
      <c r="AI26" s="155" t="s">
        <v>114</v>
      </c>
      <c r="AJ26" s="155" t="s">
        <v>115</v>
      </c>
      <c r="AK26" s="155" t="s">
        <v>115</v>
      </c>
      <c r="AL26" s="39" t="s">
        <v>116</v>
      </c>
      <c r="AM26" s="39" t="s">
        <v>116</v>
      </c>
      <c r="AN26" s="39" t="s">
        <v>116</v>
      </c>
      <c r="AO26" s="39" t="s">
        <v>116</v>
      </c>
      <c r="AP26" s="39" t="s">
        <v>116</v>
      </c>
      <c r="AQ26" s="39" t="s">
        <v>116</v>
      </c>
      <c r="AR26" s="39" t="s">
        <v>116</v>
      </c>
      <c r="AS26" s="39" t="s">
        <v>104</v>
      </c>
      <c r="AT26" s="39" t="s">
        <v>120</v>
      </c>
      <c r="AU26" s="39" t="s">
        <v>115</v>
      </c>
      <c r="AV26" s="39" t="s">
        <v>116</v>
      </c>
      <c r="AW26" s="39" t="s">
        <v>118</v>
      </c>
      <c r="AX26" s="39" t="s">
        <v>118</v>
      </c>
      <c r="AY26" s="210" t="s">
        <v>304</v>
      </c>
      <c r="AZ26" s="264">
        <v>42493</v>
      </c>
      <c r="BA26" s="39" t="s">
        <v>119</v>
      </c>
      <c r="BB26" s="19" t="s">
        <v>5</v>
      </c>
      <c r="BC26" s="19" t="s">
        <v>5</v>
      </c>
      <c r="BD26" s="19" t="s">
        <v>5</v>
      </c>
      <c r="BE26" s="19" t="s">
        <v>5</v>
      </c>
      <c r="BF26" s="267">
        <v>42501</v>
      </c>
      <c r="BG26" s="177" t="s">
        <v>181</v>
      </c>
      <c r="BH26" s="155" t="s">
        <v>155</v>
      </c>
      <c r="BI26" s="134" t="s">
        <v>303</v>
      </c>
      <c r="BJ26" s="192">
        <v>2096116</v>
      </c>
    </row>
    <row r="27" spans="1:62" s="65" customFormat="1" ht="54.95" customHeight="1" x14ac:dyDescent="0.25">
      <c r="A27" s="41">
        <v>21</v>
      </c>
      <c r="B27" s="181" t="s">
        <v>305</v>
      </c>
      <c r="C27" s="19" t="str">
        <f t="shared" si="0"/>
        <v>5113746 / 5113706 / 5113704 / 5113702</v>
      </c>
      <c r="D27" s="257">
        <f t="shared" si="1"/>
        <v>42492</v>
      </c>
      <c r="E27" s="193" t="s">
        <v>306</v>
      </c>
      <c r="F27" s="204" t="s">
        <v>8</v>
      </c>
      <c r="G27" s="199" t="s">
        <v>6</v>
      </c>
      <c r="H27" s="215">
        <f>500+500+500+499.838</f>
        <v>1999.838</v>
      </c>
      <c r="I27" s="20">
        <f t="shared" si="2"/>
        <v>1999838</v>
      </c>
      <c r="J27" s="204" t="s">
        <v>13</v>
      </c>
      <c r="K27" s="143" t="s">
        <v>234</v>
      </c>
      <c r="L27" s="204" t="s">
        <v>3</v>
      </c>
      <c r="M27" s="143" t="s">
        <v>307</v>
      </c>
      <c r="N27" s="216">
        <v>42483</v>
      </c>
      <c r="O27" s="184">
        <f>1022000+905853.23</f>
        <v>1927853.23</v>
      </c>
      <c r="P27" s="181" t="s">
        <v>4</v>
      </c>
      <c r="Q27" s="143" t="s">
        <v>308</v>
      </c>
      <c r="R27" s="249">
        <v>42483</v>
      </c>
      <c r="S27" s="193" t="s">
        <v>309</v>
      </c>
      <c r="T27" s="253">
        <f t="shared" si="3"/>
        <v>42483</v>
      </c>
      <c r="U27" s="173">
        <v>42491</v>
      </c>
      <c r="V27" s="173">
        <v>42491</v>
      </c>
      <c r="W27" s="176">
        <v>38231900</v>
      </c>
      <c r="X27" s="40">
        <v>7.4999999999999997E-2</v>
      </c>
      <c r="Y27" s="16" t="s">
        <v>109</v>
      </c>
      <c r="Z27" s="17" t="s">
        <v>110</v>
      </c>
      <c r="AA27" s="17" t="s">
        <v>111</v>
      </c>
      <c r="AB27" s="17" t="s">
        <v>112</v>
      </c>
      <c r="AC27" s="175" t="s">
        <v>180</v>
      </c>
      <c r="AD27" s="40">
        <v>0</v>
      </c>
      <c r="AE27" s="16" t="s">
        <v>109</v>
      </c>
      <c r="AF27" s="17" t="s">
        <v>110</v>
      </c>
      <c r="AG27" s="17" t="s">
        <v>111</v>
      </c>
      <c r="AH27" s="17" t="s">
        <v>112</v>
      </c>
      <c r="AI27" s="155" t="s">
        <v>114</v>
      </c>
      <c r="AJ27" s="155" t="s">
        <v>115</v>
      </c>
      <c r="AK27" s="155" t="s">
        <v>115</v>
      </c>
      <c r="AL27" s="39" t="s">
        <v>116</v>
      </c>
      <c r="AM27" s="39" t="s">
        <v>120</v>
      </c>
      <c r="AN27" s="39" t="s">
        <v>116</v>
      </c>
      <c r="AO27" s="39" t="s">
        <v>116</v>
      </c>
      <c r="AP27" s="39" t="s">
        <v>116</v>
      </c>
      <c r="AQ27" s="39" t="s">
        <v>116</v>
      </c>
      <c r="AR27" s="39" t="s">
        <v>116</v>
      </c>
      <c r="AS27" s="39" t="s">
        <v>104</v>
      </c>
      <c r="AT27" s="39" t="s">
        <v>120</v>
      </c>
      <c r="AU27" s="39" t="s">
        <v>153</v>
      </c>
      <c r="AV27" s="39" t="s">
        <v>116</v>
      </c>
      <c r="AW27" s="39" t="s">
        <v>154</v>
      </c>
      <c r="AX27" s="39" t="s">
        <v>154</v>
      </c>
      <c r="AY27" s="217" t="s">
        <v>311</v>
      </c>
      <c r="AZ27" s="265">
        <v>42492</v>
      </c>
      <c r="BA27" s="39" t="s">
        <v>156</v>
      </c>
      <c r="BB27" s="19" t="s">
        <v>5</v>
      </c>
      <c r="BC27" s="19" t="s">
        <v>5</v>
      </c>
      <c r="BD27" s="19" t="s">
        <v>5</v>
      </c>
      <c r="BE27" s="19" t="s">
        <v>5</v>
      </c>
      <c r="BF27" s="267">
        <v>42493</v>
      </c>
      <c r="BG27" s="177" t="s">
        <v>181</v>
      </c>
      <c r="BH27" s="155" t="s">
        <v>155</v>
      </c>
      <c r="BI27" s="134" t="s">
        <v>310</v>
      </c>
      <c r="BJ27" s="218">
        <f>6319170+6319170+5637518+5635691</f>
        <v>23911549</v>
      </c>
    </row>
    <row r="28" spans="1:62" s="65" customFormat="1" ht="54.95" customHeight="1" x14ac:dyDescent="0.25">
      <c r="A28" s="41">
        <v>22</v>
      </c>
      <c r="B28" s="134" t="s">
        <v>312</v>
      </c>
      <c r="C28" s="19" t="str">
        <f t="shared" si="0"/>
        <v>5236240</v>
      </c>
      <c r="D28" s="257">
        <f t="shared" si="1"/>
        <v>42502</v>
      </c>
      <c r="E28" s="205" t="s">
        <v>313</v>
      </c>
      <c r="F28" s="134" t="s">
        <v>1</v>
      </c>
      <c r="G28" s="168" t="s">
        <v>11</v>
      </c>
      <c r="H28" s="169">
        <v>300.72000000000003</v>
      </c>
      <c r="I28" s="20">
        <f t="shared" si="2"/>
        <v>300720</v>
      </c>
      <c r="J28" s="151">
        <v>15</v>
      </c>
      <c r="K28" s="168" t="s">
        <v>12</v>
      </c>
      <c r="L28" s="204" t="s">
        <v>3</v>
      </c>
      <c r="M28" s="182" t="s">
        <v>644</v>
      </c>
      <c r="N28" s="216">
        <v>42475</v>
      </c>
      <c r="O28" s="171">
        <v>317169.38</v>
      </c>
      <c r="P28" s="181" t="s">
        <v>4</v>
      </c>
      <c r="Q28" s="195" t="s">
        <v>314</v>
      </c>
      <c r="R28" s="249">
        <v>42483</v>
      </c>
      <c r="S28" s="195" t="s">
        <v>315</v>
      </c>
      <c r="T28" s="253">
        <f t="shared" si="3"/>
        <v>42483</v>
      </c>
      <c r="U28" s="173">
        <v>42498</v>
      </c>
      <c r="V28" s="173">
        <v>42498</v>
      </c>
      <c r="W28" s="176">
        <v>38231900</v>
      </c>
      <c r="X28" s="40">
        <v>7.4999999999999997E-2</v>
      </c>
      <c r="Y28" s="16" t="s">
        <v>109</v>
      </c>
      <c r="Z28" s="17" t="s">
        <v>110</v>
      </c>
      <c r="AA28" s="17" t="s">
        <v>111</v>
      </c>
      <c r="AB28" s="17" t="s">
        <v>112</v>
      </c>
      <c r="AC28" s="175" t="s">
        <v>180</v>
      </c>
      <c r="AD28" s="40">
        <v>0</v>
      </c>
      <c r="AE28" s="16" t="s">
        <v>109</v>
      </c>
      <c r="AF28" s="17" t="s">
        <v>110</v>
      </c>
      <c r="AG28" s="17" t="s">
        <v>111</v>
      </c>
      <c r="AH28" s="17" t="s">
        <v>112</v>
      </c>
      <c r="AI28" s="155" t="s">
        <v>114</v>
      </c>
      <c r="AJ28" s="155" t="s">
        <v>115</v>
      </c>
      <c r="AK28" s="155" t="s">
        <v>115</v>
      </c>
      <c r="AL28" s="39" t="s">
        <v>116</v>
      </c>
      <c r="AM28" s="39" t="s">
        <v>116</v>
      </c>
      <c r="AN28" s="39" t="s">
        <v>116</v>
      </c>
      <c r="AO28" s="39" t="s">
        <v>116</v>
      </c>
      <c r="AP28" s="39" t="s">
        <v>116</v>
      </c>
      <c r="AQ28" s="39" t="s">
        <v>116</v>
      </c>
      <c r="AR28" s="39" t="s">
        <v>120</v>
      </c>
      <c r="AS28" s="39" t="s">
        <v>104</v>
      </c>
      <c r="AT28" s="39" t="s">
        <v>120</v>
      </c>
      <c r="AU28" s="39" t="s">
        <v>115</v>
      </c>
      <c r="AV28" s="39" t="s">
        <v>116</v>
      </c>
      <c r="AW28" s="39" t="s">
        <v>118</v>
      </c>
      <c r="AX28" s="39" t="s">
        <v>118</v>
      </c>
      <c r="AY28" s="165" t="s">
        <v>317</v>
      </c>
      <c r="AZ28" s="265">
        <v>42502</v>
      </c>
      <c r="BA28" s="39" t="s">
        <v>119</v>
      </c>
      <c r="BB28" s="19" t="s">
        <v>5</v>
      </c>
      <c r="BC28" s="19" t="s">
        <v>5</v>
      </c>
      <c r="BD28" s="19" t="s">
        <v>5</v>
      </c>
      <c r="BE28" s="19" t="s">
        <v>5</v>
      </c>
      <c r="BF28" s="267">
        <v>42506</v>
      </c>
      <c r="BG28" s="177" t="s">
        <v>181</v>
      </c>
      <c r="BH28" s="155" t="s">
        <v>155</v>
      </c>
      <c r="BI28" s="134" t="s">
        <v>316</v>
      </c>
      <c r="BJ28" s="198">
        <v>3740746</v>
      </c>
    </row>
    <row r="29" spans="1:62" s="65" customFormat="1" ht="54.95" customHeight="1" x14ac:dyDescent="0.25">
      <c r="A29" s="41">
        <v>23</v>
      </c>
      <c r="B29" s="134" t="s">
        <v>318</v>
      </c>
      <c r="C29" s="19" t="str">
        <f t="shared" si="0"/>
        <v>5349909</v>
      </c>
      <c r="D29" s="257">
        <f t="shared" si="1"/>
        <v>42513</v>
      </c>
      <c r="E29" s="205" t="s">
        <v>319</v>
      </c>
      <c r="F29" s="219" t="s">
        <v>1</v>
      </c>
      <c r="G29" s="168" t="s">
        <v>11</v>
      </c>
      <c r="H29" s="220">
        <v>501.36</v>
      </c>
      <c r="I29" s="20">
        <f t="shared" si="2"/>
        <v>501360</v>
      </c>
      <c r="J29" s="219">
        <v>25</v>
      </c>
      <c r="K29" s="168" t="s">
        <v>12</v>
      </c>
      <c r="L29" s="219" t="s">
        <v>3</v>
      </c>
      <c r="M29" s="182" t="s">
        <v>645</v>
      </c>
      <c r="N29" s="216">
        <v>42485</v>
      </c>
      <c r="O29" s="184">
        <v>528784.39</v>
      </c>
      <c r="P29" s="219" t="s">
        <v>4</v>
      </c>
      <c r="Q29" s="143" t="s">
        <v>320</v>
      </c>
      <c r="R29" s="251">
        <v>42493</v>
      </c>
      <c r="S29" s="143" t="s">
        <v>321</v>
      </c>
      <c r="T29" s="253">
        <f t="shared" si="3"/>
        <v>42493</v>
      </c>
      <c r="U29" s="254">
        <v>42511</v>
      </c>
      <c r="V29" s="254">
        <v>42511</v>
      </c>
      <c r="W29" s="176">
        <v>38231900</v>
      </c>
      <c r="X29" s="40">
        <v>7.4999999999999997E-2</v>
      </c>
      <c r="Y29" s="16" t="s">
        <v>109</v>
      </c>
      <c r="Z29" s="17" t="s">
        <v>110</v>
      </c>
      <c r="AA29" s="17" t="s">
        <v>111</v>
      </c>
      <c r="AB29" s="17" t="s">
        <v>112</v>
      </c>
      <c r="AC29" s="175" t="s">
        <v>180</v>
      </c>
      <c r="AD29" s="40">
        <v>0</v>
      </c>
      <c r="AE29" s="16" t="s">
        <v>109</v>
      </c>
      <c r="AF29" s="17" t="s">
        <v>110</v>
      </c>
      <c r="AG29" s="17" t="s">
        <v>111</v>
      </c>
      <c r="AH29" s="17" t="s">
        <v>112</v>
      </c>
      <c r="AI29" s="155" t="s">
        <v>114</v>
      </c>
      <c r="AJ29" s="155" t="s">
        <v>115</v>
      </c>
      <c r="AK29" s="155" t="s">
        <v>115</v>
      </c>
      <c r="AL29" s="39" t="s">
        <v>116</v>
      </c>
      <c r="AM29" s="39" t="s">
        <v>116</v>
      </c>
      <c r="AN29" s="39" t="s">
        <v>116</v>
      </c>
      <c r="AO29" s="39" t="s">
        <v>116</v>
      </c>
      <c r="AP29" s="39" t="s">
        <v>116</v>
      </c>
      <c r="AQ29" s="39" t="s">
        <v>116</v>
      </c>
      <c r="AR29" s="39" t="s">
        <v>120</v>
      </c>
      <c r="AS29" s="39" t="s">
        <v>104</v>
      </c>
      <c r="AT29" s="39" t="s">
        <v>120</v>
      </c>
      <c r="AU29" s="39" t="s">
        <v>115</v>
      </c>
      <c r="AV29" s="39" t="s">
        <v>116</v>
      </c>
      <c r="AW29" s="39" t="s">
        <v>118</v>
      </c>
      <c r="AX29" s="39" t="s">
        <v>118</v>
      </c>
      <c r="AY29" s="221" t="s">
        <v>323</v>
      </c>
      <c r="AZ29" s="265">
        <v>42513</v>
      </c>
      <c r="BA29" s="39" t="s">
        <v>119</v>
      </c>
      <c r="BB29" s="19" t="s">
        <v>5</v>
      </c>
      <c r="BC29" s="19" t="s">
        <v>5</v>
      </c>
      <c r="BD29" s="19" t="s">
        <v>5</v>
      </c>
      <c r="BE29" s="19" t="s">
        <v>5</v>
      </c>
      <c r="BF29" s="265">
        <v>42515</v>
      </c>
      <c r="BG29" s="177" t="s">
        <v>181</v>
      </c>
      <c r="BH29" s="155" t="s">
        <v>155</v>
      </c>
      <c r="BI29" s="134" t="s">
        <v>322</v>
      </c>
      <c r="BJ29" s="211">
        <v>6320155</v>
      </c>
    </row>
    <row r="30" spans="1:62" s="66" customFormat="1" ht="54.95" customHeight="1" x14ac:dyDescent="0.25">
      <c r="A30" s="41">
        <v>24</v>
      </c>
      <c r="B30" s="134" t="s">
        <v>324</v>
      </c>
      <c r="C30" s="19" t="str">
        <f t="shared" si="0"/>
        <v>5319626</v>
      </c>
      <c r="D30" s="257">
        <f t="shared" si="1"/>
        <v>42509</v>
      </c>
      <c r="E30" s="205" t="s">
        <v>325</v>
      </c>
      <c r="F30" s="219" t="s">
        <v>8</v>
      </c>
      <c r="G30" s="199" t="s">
        <v>14</v>
      </c>
      <c r="H30" s="220">
        <v>236.97</v>
      </c>
      <c r="I30" s="20">
        <f t="shared" si="2"/>
        <v>236970</v>
      </c>
      <c r="J30" s="219">
        <v>11</v>
      </c>
      <c r="K30" s="143" t="s">
        <v>7</v>
      </c>
      <c r="L30" s="219" t="s">
        <v>3</v>
      </c>
      <c r="M30" s="193" t="s">
        <v>326</v>
      </c>
      <c r="N30" s="216">
        <v>42493</v>
      </c>
      <c r="O30" s="184">
        <v>59242.5</v>
      </c>
      <c r="P30" s="219" t="s">
        <v>4</v>
      </c>
      <c r="Q30" s="143" t="s">
        <v>327</v>
      </c>
      <c r="R30" s="251">
        <v>42497</v>
      </c>
      <c r="S30" s="143" t="s">
        <v>328</v>
      </c>
      <c r="T30" s="253">
        <f t="shared" si="3"/>
        <v>42497</v>
      </c>
      <c r="U30" s="254">
        <v>42508</v>
      </c>
      <c r="V30" s="254">
        <v>42508</v>
      </c>
      <c r="W30" s="202" t="s">
        <v>257</v>
      </c>
      <c r="X30" s="40">
        <v>7.4999999999999997E-2</v>
      </c>
      <c r="Y30" s="16" t="s">
        <v>109</v>
      </c>
      <c r="Z30" s="17" t="s">
        <v>110</v>
      </c>
      <c r="AA30" s="17" t="s">
        <v>111</v>
      </c>
      <c r="AB30" s="17" t="s">
        <v>112</v>
      </c>
      <c r="AC30" s="36" t="s">
        <v>258</v>
      </c>
      <c r="AD30" s="40">
        <v>7.4999999999999997E-2</v>
      </c>
      <c r="AE30" s="16" t="s">
        <v>109</v>
      </c>
      <c r="AF30" s="17" t="s">
        <v>110</v>
      </c>
      <c r="AG30" s="17" t="s">
        <v>111</v>
      </c>
      <c r="AH30" s="17" t="s">
        <v>112</v>
      </c>
      <c r="AI30" s="155" t="s">
        <v>114</v>
      </c>
      <c r="AJ30" s="155" t="s">
        <v>115</v>
      </c>
      <c r="AK30" s="155" t="s">
        <v>115</v>
      </c>
      <c r="AL30" s="39" t="s">
        <v>116</v>
      </c>
      <c r="AM30" s="39" t="s">
        <v>116</v>
      </c>
      <c r="AN30" s="39" t="s">
        <v>116</v>
      </c>
      <c r="AO30" s="39" t="s">
        <v>116</v>
      </c>
      <c r="AP30" s="39" t="s">
        <v>116</v>
      </c>
      <c r="AQ30" s="39" t="s">
        <v>116</v>
      </c>
      <c r="AR30" s="39" t="s">
        <v>116</v>
      </c>
      <c r="AS30" s="39" t="s">
        <v>104</v>
      </c>
      <c r="AT30" s="39" t="s">
        <v>120</v>
      </c>
      <c r="AU30" s="39" t="s">
        <v>115</v>
      </c>
      <c r="AV30" s="39" t="s">
        <v>116</v>
      </c>
      <c r="AW30" s="39" t="s">
        <v>118</v>
      </c>
      <c r="AX30" s="39" t="s">
        <v>118</v>
      </c>
      <c r="AY30" s="221" t="s">
        <v>329</v>
      </c>
      <c r="AZ30" s="265">
        <v>42509</v>
      </c>
      <c r="BA30" s="39" t="s">
        <v>156</v>
      </c>
      <c r="BB30" s="19" t="s">
        <v>5</v>
      </c>
      <c r="BC30" s="19" t="s">
        <v>5</v>
      </c>
      <c r="BD30" s="19" t="s">
        <v>5</v>
      </c>
      <c r="BE30" s="19" t="s">
        <v>5</v>
      </c>
      <c r="BF30" s="265">
        <v>42513</v>
      </c>
      <c r="BG30" s="207" t="s">
        <v>259</v>
      </c>
      <c r="BH30" s="155" t="s">
        <v>155</v>
      </c>
      <c r="BI30" s="195" t="s">
        <v>259</v>
      </c>
      <c r="BJ30" s="211">
        <v>1140986</v>
      </c>
    </row>
    <row r="31" spans="1:62" s="65" customFormat="1" ht="54.95" customHeight="1" x14ac:dyDescent="0.25">
      <c r="A31" s="41">
        <v>25</v>
      </c>
      <c r="B31" s="219" t="s">
        <v>330</v>
      </c>
      <c r="C31" s="19" t="str">
        <f t="shared" si="0"/>
        <v>5306887</v>
      </c>
      <c r="D31" s="257">
        <f t="shared" si="1"/>
        <v>42508</v>
      </c>
      <c r="E31" s="205" t="s">
        <v>331</v>
      </c>
      <c r="F31" s="219" t="s">
        <v>8</v>
      </c>
      <c r="G31" s="143" t="s">
        <v>168</v>
      </c>
      <c r="H31" s="211">
        <v>172</v>
      </c>
      <c r="I31" s="20">
        <f t="shared" si="2"/>
        <v>172000</v>
      </c>
      <c r="J31" s="219">
        <v>8</v>
      </c>
      <c r="K31" s="199" t="s">
        <v>7</v>
      </c>
      <c r="L31" s="204" t="s">
        <v>10</v>
      </c>
      <c r="M31" s="193" t="s">
        <v>332</v>
      </c>
      <c r="N31" s="216">
        <v>42485</v>
      </c>
      <c r="O31" s="184">
        <v>190576</v>
      </c>
      <c r="P31" s="181" t="s">
        <v>4</v>
      </c>
      <c r="Q31" s="143" t="s">
        <v>333</v>
      </c>
      <c r="R31" s="249">
        <v>42489</v>
      </c>
      <c r="S31" s="143" t="s">
        <v>334</v>
      </c>
      <c r="T31" s="253">
        <f t="shared" si="3"/>
        <v>42489</v>
      </c>
      <c r="U31" s="252" t="s">
        <v>335</v>
      </c>
      <c r="V31" s="252" t="s">
        <v>335</v>
      </c>
      <c r="W31" s="209">
        <v>15132110</v>
      </c>
      <c r="X31" s="40">
        <v>1</v>
      </c>
      <c r="Y31" s="16">
        <v>0</v>
      </c>
      <c r="Z31" s="17" t="s">
        <v>110</v>
      </c>
      <c r="AA31" s="17" t="s">
        <v>111</v>
      </c>
      <c r="AB31" s="17">
        <v>0</v>
      </c>
      <c r="AC31" s="185" t="s">
        <v>134</v>
      </c>
      <c r="AD31" s="40">
        <v>0</v>
      </c>
      <c r="AE31" s="16">
        <v>0</v>
      </c>
      <c r="AF31" s="17" t="s">
        <v>110</v>
      </c>
      <c r="AG31" s="17" t="s">
        <v>111</v>
      </c>
      <c r="AH31" s="17">
        <v>0</v>
      </c>
      <c r="AI31" s="155" t="s">
        <v>114</v>
      </c>
      <c r="AJ31" s="155" t="s">
        <v>115</v>
      </c>
      <c r="AK31" s="155" t="s">
        <v>115</v>
      </c>
      <c r="AL31" s="39" t="s">
        <v>116</v>
      </c>
      <c r="AM31" s="39" t="s">
        <v>116</v>
      </c>
      <c r="AN31" s="39" t="s">
        <v>116</v>
      </c>
      <c r="AO31" s="39" t="s">
        <v>116</v>
      </c>
      <c r="AP31" s="39" t="s">
        <v>116</v>
      </c>
      <c r="AQ31" s="39" t="s">
        <v>116</v>
      </c>
      <c r="AR31" s="39" t="s">
        <v>117</v>
      </c>
      <c r="AS31" s="39" t="s">
        <v>116</v>
      </c>
      <c r="AT31" s="39" t="s">
        <v>104</v>
      </c>
      <c r="AU31" s="39" t="s">
        <v>153</v>
      </c>
      <c r="AV31" s="39" t="s">
        <v>116</v>
      </c>
      <c r="AW31" s="39" t="s">
        <v>118</v>
      </c>
      <c r="AX31" s="39" t="s">
        <v>118</v>
      </c>
      <c r="AY31" s="221" t="s">
        <v>337</v>
      </c>
      <c r="AZ31" s="265">
        <v>42508</v>
      </c>
      <c r="BA31" s="39" t="s">
        <v>156</v>
      </c>
      <c r="BB31" s="19" t="s">
        <v>5</v>
      </c>
      <c r="BC31" s="19" t="s">
        <v>5</v>
      </c>
      <c r="BD31" s="19" t="s">
        <v>5</v>
      </c>
      <c r="BE31" s="19" t="s">
        <v>5</v>
      </c>
      <c r="BF31" s="265">
        <v>42520</v>
      </c>
      <c r="BG31" s="177" t="s">
        <v>199</v>
      </c>
      <c r="BH31" s="155" t="s">
        <v>155</v>
      </c>
      <c r="BI31" s="143" t="s">
        <v>336</v>
      </c>
      <c r="BJ31" s="198">
        <v>0</v>
      </c>
    </row>
    <row r="32" spans="1:62" s="67" customFormat="1" ht="54.95" customHeight="1" x14ac:dyDescent="0.2">
      <c r="A32" s="41">
        <v>26</v>
      </c>
      <c r="B32" s="222" t="s">
        <v>338</v>
      </c>
      <c r="C32" s="19" t="str">
        <f t="shared" si="0"/>
        <v>5306849</v>
      </c>
      <c r="D32" s="257">
        <f t="shared" si="1"/>
        <v>42508</v>
      </c>
      <c r="E32" s="223" t="s">
        <v>339</v>
      </c>
      <c r="F32" s="222" t="s">
        <v>8</v>
      </c>
      <c r="G32" s="144" t="s">
        <v>168</v>
      </c>
      <c r="H32" s="224">
        <v>129.13999999999999</v>
      </c>
      <c r="I32" s="20">
        <f t="shared" si="2"/>
        <v>129139.99999999999</v>
      </c>
      <c r="J32" s="222">
        <v>6</v>
      </c>
      <c r="K32" s="225" t="s">
        <v>7</v>
      </c>
      <c r="L32" s="226" t="s">
        <v>10</v>
      </c>
      <c r="M32" s="227" t="s">
        <v>340</v>
      </c>
      <c r="N32" s="216">
        <v>42485</v>
      </c>
      <c r="O32" s="228">
        <v>143087.12</v>
      </c>
      <c r="P32" s="181" t="s">
        <v>4</v>
      </c>
      <c r="Q32" s="144" t="s">
        <v>341</v>
      </c>
      <c r="R32" s="249">
        <v>42489</v>
      </c>
      <c r="S32" s="144" t="s">
        <v>334</v>
      </c>
      <c r="T32" s="255">
        <f t="shared" si="3"/>
        <v>42489</v>
      </c>
      <c r="U32" s="256" t="s">
        <v>342</v>
      </c>
      <c r="V32" s="256" t="s">
        <v>342</v>
      </c>
      <c r="W32" s="209">
        <v>15132110</v>
      </c>
      <c r="X32" s="40">
        <v>1</v>
      </c>
      <c r="Y32" s="16">
        <v>0</v>
      </c>
      <c r="Z32" s="17" t="s">
        <v>110</v>
      </c>
      <c r="AA32" s="17" t="s">
        <v>111</v>
      </c>
      <c r="AB32" s="17">
        <v>0</v>
      </c>
      <c r="AC32" s="185" t="s">
        <v>134</v>
      </c>
      <c r="AD32" s="40">
        <v>0</v>
      </c>
      <c r="AE32" s="16">
        <v>0</v>
      </c>
      <c r="AF32" s="17" t="s">
        <v>110</v>
      </c>
      <c r="AG32" s="17" t="s">
        <v>111</v>
      </c>
      <c r="AH32" s="17">
        <v>0</v>
      </c>
      <c r="AI32" s="155" t="s">
        <v>114</v>
      </c>
      <c r="AJ32" s="155" t="s">
        <v>115</v>
      </c>
      <c r="AK32" s="155" t="s">
        <v>115</v>
      </c>
      <c r="AL32" s="39" t="s">
        <v>116</v>
      </c>
      <c r="AM32" s="39" t="s">
        <v>116</v>
      </c>
      <c r="AN32" s="39" t="s">
        <v>116</v>
      </c>
      <c r="AO32" s="39" t="s">
        <v>116</v>
      </c>
      <c r="AP32" s="39" t="s">
        <v>116</v>
      </c>
      <c r="AQ32" s="39" t="s">
        <v>116</v>
      </c>
      <c r="AR32" s="39" t="s">
        <v>116</v>
      </c>
      <c r="AS32" s="39" t="s">
        <v>104</v>
      </c>
      <c r="AT32" s="39" t="s">
        <v>120</v>
      </c>
      <c r="AU32" s="39" t="s">
        <v>153</v>
      </c>
      <c r="AV32" s="39" t="s">
        <v>116</v>
      </c>
      <c r="AW32" s="39" t="s">
        <v>118</v>
      </c>
      <c r="AX32" s="39" t="s">
        <v>118</v>
      </c>
      <c r="AY32" s="221" t="s">
        <v>344</v>
      </c>
      <c r="AZ32" s="265">
        <v>42508</v>
      </c>
      <c r="BA32" s="39" t="s">
        <v>156</v>
      </c>
      <c r="BB32" s="19" t="s">
        <v>5</v>
      </c>
      <c r="BC32" s="19" t="s">
        <v>5</v>
      </c>
      <c r="BD32" s="19" t="s">
        <v>5</v>
      </c>
      <c r="BE32" s="19" t="s">
        <v>5</v>
      </c>
      <c r="BF32" s="265">
        <v>42523</v>
      </c>
      <c r="BG32" s="177" t="s">
        <v>199</v>
      </c>
      <c r="BH32" s="155" t="s">
        <v>155</v>
      </c>
      <c r="BI32" s="144" t="s">
        <v>343</v>
      </c>
      <c r="BJ32" s="198">
        <v>0</v>
      </c>
    </row>
    <row r="33" spans="1:62" s="67" customFormat="1" ht="54.95" customHeight="1" x14ac:dyDescent="0.2">
      <c r="A33" s="41">
        <v>27</v>
      </c>
      <c r="B33" s="134" t="s">
        <v>345</v>
      </c>
      <c r="C33" s="19" t="str">
        <f t="shared" si="0"/>
        <v>5399529</v>
      </c>
      <c r="D33" s="257">
        <f t="shared" si="1"/>
        <v>42516</v>
      </c>
      <c r="E33" s="205" t="s">
        <v>346</v>
      </c>
      <c r="F33" s="219" t="s">
        <v>8</v>
      </c>
      <c r="G33" s="199" t="s">
        <v>14</v>
      </c>
      <c r="H33" s="220">
        <v>85.82</v>
      </c>
      <c r="I33" s="20">
        <f t="shared" si="2"/>
        <v>85820</v>
      </c>
      <c r="J33" s="219">
        <v>4</v>
      </c>
      <c r="K33" s="143" t="s">
        <v>7</v>
      </c>
      <c r="L33" s="219" t="s">
        <v>3</v>
      </c>
      <c r="M33" s="193" t="s">
        <v>347</v>
      </c>
      <c r="N33" s="216">
        <v>42499</v>
      </c>
      <c r="O33" s="184">
        <v>21455</v>
      </c>
      <c r="P33" s="219" t="s">
        <v>4</v>
      </c>
      <c r="Q33" s="143" t="s">
        <v>348</v>
      </c>
      <c r="R33" s="251">
        <v>42503</v>
      </c>
      <c r="S33" s="143" t="s">
        <v>349</v>
      </c>
      <c r="T33" s="253">
        <f t="shared" si="3"/>
        <v>42503</v>
      </c>
      <c r="U33" s="254">
        <v>42515</v>
      </c>
      <c r="V33" s="254">
        <v>42515</v>
      </c>
      <c r="W33" s="202" t="s">
        <v>257</v>
      </c>
      <c r="X33" s="40">
        <v>7.4999999999999997E-2</v>
      </c>
      <c r="Y33" s="16" t="s">
        <v>109</v>
      </c>
      <c r="Z33" s="17" t="s">
        <v>110</v>
      </c>
      <c r="AA33" s="17" t="s">
        <v>111</v>
      </c>
      <c r="AB33" s="17" t="s">
        <v>112</v>
      </c>
      <c r="AC33" s="36" t="s">
        <v>258</v>
      </c>
      <c r="AD33" s="40">
        <v>7.4999999999999997E-2</v>
      </c>
      <c r="AE33" s="16" t="s">
        <v>109</v>
      </c>
      <c r="AF33" s="17" t="s">
        <v>110</v>
      </c>
      <c r="AG33" s="17" t="s">
        <v>111</v>
      </c>
      <c r="AH33" s="17" t="s">
        <v>112</v>
      </c>
      <c r="AI33" s="155" t="s">
        <v>114</v>
      </c>
      <c r="AJ33" s="155" t="s">
        <v>115</v>
      </c>
      <c r="AK33" s="155" t="s">
        <v>115</v>
      </c>
      <c r="AL33" s="39" t="s">
        <v>116</v>
      </c>
      <c r="AM33" s="39" t="s">
        <v>116</v>
      </c>
      <c r="AN33" s="39" t="s">
        <v>116</v>
      </c>
      <c r="AO33" s="39" t="s">
        <v>116</v>
      </c>
      <c r="AP33" s="39" t="s">
        <v>116</v>
      </c>
      <c r="AQ33" s="39" t="s">
        <v>116</v>
      </c>
      <c r="AR33" s="39" t="s">
        <v>117</v>
      </c>
      <c r="AS33" s="39" t="s">
        <v>104</v>
      </c>
      <c r="AT33" s="39" t="s">
        <v>104</v>
      </c>
      <c r="AU33" s="39" t="s">
        <v>115</v>
      </c>
      <c r="AV33" s="39" t="s">
        <v>116</v>
      </c>
      <c r="AW33" s="39" t="s">
        <v>118</v>
      </c>
      <c r="AX33" s="39" t="s">
        <v>118</v>
      </c>
      <c r="AY33" s="221" t="s">
        <v>350</v>
      </c>
      <c r="AZ33" s="265">
        <v>42516</v>
      </c>
      <c r="BA33" s="39" t="s">
        <v>156</v>
      </c>
      <c r="BB33" s="19" t="s">
        <v>5</v>
      </c>
      <c r="BC33" s="19" t="s">
        <v>5</v>
      </c>
      <c r="BD33" s="19" t="s">
        <v>5</v>
      </c>
      <c r="BE33" s="19" t="s">
        <v>5</v>
      </c>
      <c r="BF33" s="265">
        <v>42515</v>
      </c>
      <c r="BG33" s="207" t="s">
        <v>259</v>
      </c>
      <c r="BH33" s="155" t="s">
        <v>155</v>
      </c>
      <c r="BI33" s="145" t="s">
        <v>259</v>
      </c>
      <c r="BJ33" s="211">
        <v>418870</v>
      </c>
    </row>
    <row r="34" spans="1:62" s="67" customFormat="1" ht="54.95" customHeight="1" x14ac:dyDescent="0.2">
      <c r="A34" s="41">
        <v>28</v>
      </c>
      <c r="B34" s="181" t="s">
        <v>351</v>
      </c>
      <c r="C34" s="19" t="str">
        <f t="shared" si="0"/>
        <v>5426895</v>
      </c>
      <c r="D34" s="257">
        <f t="shared" si="1"/>
        <v>42518</v>
      </c>
      <c r="E34" s="205" t="s">
        <v>352</v>
      </c>
      <c r="F34" s="204" t="s">
        <v>8</v>
      </c>
      <c r="G34" s="199" t="s">
        <v>168</v>
      </c>
      <c r="H34" s="200">
        <v>150.32</v>
      </c>
      <c r="I34" s="20">
        <f t="shared" si="2"/>
        <v>150320</v>
      </c>
      <c r="J34" s="204">
        <v>7</v>
      </c>
      <c r="K34" s="199" t="s">
        <v>7</v>
      </c>
      <c r="L34" s="204" t="s">
        <v>10</v>
      </c>
      <c r="M34" s="193" t="s">
        <v>353</v>
      </c>
      <c r="N34" s="229">
        <v>42478</v>
      </c>
      <c r="O34" s="201">
        <v>169110</v>
      </c>
      <c r="P34" s="181" t="s">
        <v>4</v>
      </c>
      <c r="Q34" s="143" t="s">
        <v>354</v>
      </c>
      <c r="R34" s="251">
        <v>42483</v>
      </c>
      <c r="S34" s="143" t="s">
        <v>355</v>
      </c>
      <c r="T34" s="253">
        <f t="shared" si="3"/>
        <v>42483</v>
      </c>
      <c r="U34" s="252" t="s">
        <v>342</v>
      </c>
      <c r="V34" s="252" t="s">
        <v>342</v>
      </c>
      <c r="W34" s="209">
        <v>15132110</v>
      </c>
      <c r="X34" s="40">
        <v>1</v>
      </c>
      <c r="Y34" s="16">
        <v>0</v>
      </c>
      <c r="Z34" s="17" t="s">
        <v>110</v>
      </c>
      <c r="AA34" s="17" t="s">
        <v>111</v>
      </c>
      <c r="AB34" s="17">
        <v>0</v>
      </c>
      <c r="AC34" s="185" t="s">
        <v>134</v>
      </c>
      <c r="AD34" s="40">
        <v>0</v>
      </c>
      <c r="AE34" s="16">
        <v>0</v>
      </c>
      <c r="AF34" s="17" t="s">
        <v>110</v>
      </c>
      <c r="AG34" s="17" t="s">
        <v>111</v>
      </c>
      <c r="AH34" s="17">
        <v>0</v>
      </c>
      <c r="AI34" s="155" t="s">
        <v>114</v>
      </c>
      <c r="AJ34" s="155" t="s">
        <v>115</v>
      </c>
      <c r="AK34" s="155" t="s">
        <v>115</v>
      </c>
      <c r="AL34" s="39" t="s">
        <v>116</v>
      </c>
      <c r="AM34" s="39" t="s">
        <v>116</v>
      </c>
      <c r="AN34" s="39" t="s">
        <v>116</v>
      </c>
      <c r="AO34" s="39" t="s">
        <v>116</v>
      </c>
      <c r="AP34" s="39" t="s">
        <v>116</v>
      </c>
      <c r="AQ34" s="39" t="s">
        <v>116</v>
      </c>
      <c r="AR34" s="39" t="s">
        <v>116</v>
      </c>
      <c r="AS34" s="39" t="s">
        <v>104</v>
      </c>
      <c r="AT34" s="39" t="s">
        <v>120</v>
      </c>
      <c r="AU34" s="39" t="s">
        <v>153</v>
      </c>
      <c r="AV34" s="39" t="s">
        <v>116</v>
      </c>
      <c r="AW34" s="39" t="s">
        <v>118</v>
      </c>
      <c r="AX34" s="39" t="s">
        <v>118</v>
      </c>
      <c r="AY34" s="221" t="s">
        <v>357</v>
      </c>
      <c r="AZ34" s="265">
        <v>42518</v>
      </c>
      <c r="BA34" s="39" t="s">
        <v>156</v>
      </c>
      <c r="BB34" s="19" t="s">
        <v>5</v>
      </c>
      <c r="BC34" s="19" t="s">
        <v>5</v>
      </c>
      <c r="BD34" s="19" t="s">
        <v>5</v>
      </c>
      <c r="BE34" s="19" t="s">
        <v>5</v>
      </c>
      <c r="BF34" s="265">
        <v>42534</v>
      </c>
      <c r="BG34" s="177" t="s">
        <v>199</v>
      </c>
      <c r="BH34" s="155" t="s">
        <v>155</v>
      </c>
      <c r="BI34" s="147" t="s">
        <v>356</v>
      </c>
      <c r="BJ34" s="198">
        <v>0</v>
      </c>
    </row>
    <row r="35" spans="1:62" s="67" customFormat="1" ht="54.95" customHeight="1" x14ac:dyDescent="0.2">
      <c r="A35" s="41">
        <v>29</v>
      </c>
      <c r="B35" s="181" t="s">
        <v>358</v>
      </c>
      <c r="C35" s="19" t="str">
        <f t="shared" si="0"/>
        <v>5426918</v>
      </c>
      <c r="D35" s="257">
        <f t="shared" si="1"/>
        <v>42518</v>
      </c>
      <c r="E35" s="205" t="s">
        <v>359</v>
      </c>
      <c r="F35" s="204" t="s">
        <v>8</v>
      </c>
      <c r="G35" s="199" t="s">
        <v>168</v>
      </c>
      <c r="H35" s="200">
        <v>150.24</v>
      </c>
      <c r="I35" s="20">
        <f t="shared" si="2"/>
        <v>150240</v>
      </c>
      <c r="J35" s="204">
        <v>7</v>
      </c>
      <c r="K35" s="199" t="s">
        <v>7</v>
      </c>
      <c r="L35" s="204" t="s">
        <v>10</v>
      </c>
      <c r="M35" s="193" t="s">
        <v>360</v>
      </c>
      <c r="N35" s="229">
        <v>42478</v>
      </c>
      <c r="O35" s="201">
        <v>169020</v>
      </c>
      <c r="P35" s="181" t="s">
        <v>4</v>
      </c>
      <c r="Q35" s="143" t="s">
        <v>361</v>
      </c>
      <c r="R35" s="251">
        <v>42483</v>
      </c>
      <c r="S35" s="143" t="s">
        <v>355</v>
      </c>
      <c r="T35" s="253">
        <f t="shared" si="3"/>
        <v>42483</v>
      </c>
      <c r="U35" s="252" t="s">
        <v>342</v>
      </c>
      <c r="V35" s="252" t="s">
        <v>342</v>
      </c>
      <c r="W35" s="209">
        <v>15132110</v>
      </c>
      <c r="X35" s="40">
        <v>1</v>
      </c>
      <c r="Y35" s="16">
        <v>0</v>
      </c>
      <c r="Z35" s="17" t="s">
        <v>110</v>
      </c>
      <c r="AA35" s="17" t="s">
        <v>111</v>
      </c>
      <c r="AB35" s="17">
        <v>0</v>
      </c>
      <c r="AC35" s="185" t="s">
        <v>134</v>
      </c>
      <c r="AD35" s="40">
        <v>0</v>
      </c>
      <c r="AE35" s="16">
        <v>0</v>
      </c>
      <c r="AF35" s="17" t="s">
        <v>110</v>
      </c>
      <c r="AG35" s="17" t="s">
        <v>111</v>
      </c>
      <c r="AH35" s="17">
        <v>0</v>
      </c>
      <c r="AI35" s="155" t="s">
        <v>114</v>
      </c>
      <c r="AJ35" s="155" t="s">
        <v>115</v>
      </c>
      <c r="AK35" s="155" t="s">
        <v>115</v>
      </c>
      <c r="AL35" s="39" t="s">
        <v>116</v>
      </c>
      <c r="AM35" s="39" t="s">
        <v>116</v>
      </c>
      <c r="AN35" s="39" t="s">
        <v>116</v>
      </c>
      <c r="AO35" s="39" t="s">
        <v>116</v>
      </c>
      <c r="AP35" s="39" t="s">
        <v>116</v>
      </c>
      <c r="AQ35" s="39" t="s">
        <v>116</v>
      </c>
      <c r="AR35" s="39" t="s">
        <v>117</v>
      </c>
      <c r="AS35" s="39" t="s">
        <v>104</v>
      </c>
      <c r="AT35" s="39" t="s">
        <v>104</v>
      </c>
      <c r="AU35" s="39" t="s">
        <v>153</v>
      </c>
      <c r="AV35" s="39" t="s">
        <v>116</v>
      </c>
      <c r="AW35" s="39" t="s">
        <v>118</v>
      </c>
      <c r="AX35" s="39" t="s">
        <v>118</v>
      </c>
      <c r="AY35" s="221" t="s">
        <v>363</v>
      </c>
      <c r="AZ35" s="265">
        <v>42518</v>
      </c>
      <c r="BA35" s="39" t="s">
        <v>156</v>
      </c>
      <c r="BB35" s="19" t="s">
        <v>5</v>
      </c>
      <c r="BC35" s="19" t="s">
        <v>5</v>
      </c>
      <c r="BD35" s="19" t="s">
        <v>5</v>
      </c>
      <c r="BE35" s="19" t="s">
        <v>5</v>
      </c>
      <c r="BF35" s="265">
        <v>42532</v>
      </c>
      <c r="BG35" s="177" t="s">
        <v>199</v>
      </c>
      <c r="BH35" s="155" t="s">
        <v>155</v>
      </c>
      <c r="BI35" s="143" t="s">
        <v>362</v>
      </c>
      <c r="BJ35" s="198">
        <v>0</v>
      </c>
    </row>
    <row r="36" spans="1:62" s="67" customFormat="1" ht="54.95" customHeight="1" x14ac:dyDescent="0.2">
      <c r="A36" s="41">
        <v>30</v>
      </c>
      <c r="B36" s="181" t="s">
        <v>364</v>
      </c>
      <c r="C36" s="19" t="str">
        <f t="shared" si="0"/>
        <v>5426892</v>
      </c>
      <c r="D36" s="257">
        <f t="shared" si="1"/>
        <v>42518</v>
      </c>
      <c r="E36" s="205" t="s">
        <v>365</v>
      </c>
      <c r="F36" s="204" t="s">
        <v>8</v>
      </c>
      <c r="G36" s="199" t="s">
        <v>168</v>
      </c>
      <c r="H36" s="200">
        <v>107.42</v>
      </c>
      <c r="I36" s="20">
        <f t="shared" si="2"/>
        <v>107420</v>
      </c>
      <c r="J36" s="204">
        <v>5</v>
      </c>
      <c r="K36" s="199" t="s">
        <v>7</v>
      </c>
      <c r="L36" s="204" t="s">
        <v>10</v>
      </c>
      <c r="M36" s="193" t="s">
        <v>366</v>
      </c>
      <c r="N36" s="229">
        <v>42478</v>
      </c>
      <c r="O36" s="201">
        <v>120847.5</v>
      </c>
      <c r="P36" s="181" t="s">
        <v>4</v>
      </c>
      <c r="Q36" s="143" t="s">
        <v>367</v>
      </c>
      <c r="R36" s="251">
        <v>42483</v>
      </c>
      <c r="S36" s="143" t="s">
        <v>355</v>
      </c>
      <c r="T36" s="253">
        <f t="shared" si="3"/>
        <v>42483</v>
      </c>
      <c r="U36" s="252" t="s">
        <v>342</v>
      </c>
      <c r="V36" s="252" t="s">
        <v>342</v>
      </c>
      <c r="W36" s="209">
        <v>15132110</v>
      </c>
      <c r="X36" s="40">
        <v>1</v>
      </c>
      <c r="Y36" s="16">
        <v>0</v>
      </c>
      <c r="Z36" s="17" t="s">
        <v>110</v>
      </c>
      <c r="AA36" s="17" t="s">
        <v>111</v>
      </c>
      <c r="AB36" s="17">
        <v>0</v>
      </c>
      <c r="AC36" s="185" t="s">
        <v>134</v>
      </c>
      <c r="AD36" s="40">
        <v>0</v>
      </c>
      <c r="AE36" s="16">
        <v>0</v>
      </c>
      <c r="AF36" s="17" t="s">
        <v>110</v>
      </c>
      <c r="AG36" s="17" t="s">
        <v>111</v>
      </c>
      <c r="AH36" s="17">
        <v>0</v>
      </c>
      <c r="AI36" s="155" t="s">
        <v>114</v>
      </c>
      <c r="AJ36" s="155" t="s">
        <v>115</v>
      </c>
      <c r="AK36" s="155" t="s">
        <v>115</v>
      </c>
      <c r="AL36" s="39" t="s">
        <v>116</v>
      </c>
      <c r="AM36" s="39" t="s">
        <v>116</v>
      </c>
      <c r="AN36" s="39" t="s">
        <v>116</v>
      </c>
      <c r="AO36" s="39" t="s">
        <v>116</v>
      </c>
      <c r="AP36" s="39" t="s">
        <v>116</v>
      </c>
      <c r="AQ36" s="39" t="s">
        <v>116</v>
      </c>
      <c r="AR36" s="39" t="s">
        <v>117</v>
      </c>
      <c r="AS36" s="39" t="s">
        <v>104</v>
      </c>
      <c r="AT36" s="39" t="s">
        <v>104</v>
      </c>
      <c r="AU36" s="39" t="s">
        <v>153</v>
      </c>
      <c r="AV36" s="39" t="s">
        <v>116</v>
      </c>
      <c r="AW36" s="39" t="s">
        <v>118</v>
      </c>
      <c r="AX36" s="39" t="s">
        <v>118</v>
      </c>
      <c r="AY36" s="221" t="s">
        <v>369</v>
      </c>
      <c r="AZ36" s="265">
        <v>42518</v>
      </c>
      <c r="BA36" s="39" t="s">
        <v>156</v>
      </c>
      <c r="BB36" s="19" t="s">
        <v>5</v>
      </c>
      <c r="BC36" s="19" t="s">
        <v>5</v>
      </c>
      <c r="BD36" s="19" t="s">
        <v>5</v>
      </c>
      <c r="BE36" s="19" t="s">
        <v>5</v>
      </c>
      <c r="BF36" s="265">
        <v>42532</v>
      </c>
      <c r="BG36" s="177" t="s">
        <v>199</v>
      </c>
      <c r="BH36" s="155" t="s">
        <v>155</v>
      </c>
      <c r="BI36" s="143" t="s">
        <v>368</v>
      </c>
      <c r="BJ36" s="198">
        <v>0</v>
      </c>
    </row>
    <row r="37" spans="1:62" s="67" customFormat="1" ht="54.95" customHeight="1" x14ac:dyDescent="0.2">
      <c r="A37" s="41">
        <v>31</v>
      </c>
      <c r="B37" s="181" t="s">
        <v>370</v>
      </c>
      <c r="C37" s="19" t="str">
        <f t="shared" si="0"/>
        <v>5426889</v>
      </c>
      <c r="D37" s="257">
        <f t="shared" si="1"/>
        <v>42518</v>
      </c>
      <c r="E37" s="205" t="s">
        <v>371</v>
      </c>
      <c r="F37" s="204" t="s">
        <v>8</v>
      </c>
      <c r="G37" s="199" t="s">
        <v>168</v>
      </c>
      <c r="H37" s="200">
        <v>85.78</v>
      </c>
      <c r="I37" s="20">
        <f t="shared" si="2"/>
        <v>85780</v>
      </c>
      <c r="J37" s="204">
        <v>4</v>
      </c>
      <c r="K37" s="199" t="s">
        <v>7</v>
      </c>
      <c r="L37" s="204" t="s">
        <v>10</v>
      </c>
      <c r="M37" s="193" t="s">
        <v>372</v>
      </c>
      <c r="N37" s="229">
        <v>42478</v>
      </c>
      <c r="O37" s="201">
        <v>96502.5</v>
      </c>
      <c r="P37" s="181" t="s">
        <v>4</v>
      </c>
      <c r="Q37" s="143" t="s">
        <v>373</v>
      </c>
      <c r="R37" s="251">
        <v>42483</v>
      </c>
      <c r="S37" s="143" t="s">
        <v>355</v>
      </c>
      <c r="T37" s="253">
        <f t="shared" si="3"/>
        <v>42483</v>
      </c>
      <c r="U37" s="252" t="s">
        <v>342</v>
      </c>
      <c r="V37" s="252" t="s">
        <v>342</v>
      </c>
      <c r="W37" s="209">
        <v>15132110</v>
      </c>
      <c r="X37" s="40">
        <v>1</v>
      </c>
      <c r="Y37" s="16">
        <v>0</v>
      </c>
      <c r="Z37" s="17" t="s">
        <v>110</v>
      </c>
      <c r="AA37" s="17" t="s">
        <v>111</v>
      </c>
      <c r="AB37" s="17">
        <v>0</v>
      </c>
      <c r="AC37" s="185" t="s">
        <v>134</v>
      </c>
      <c r="AD37" s="40">
        <v>0</v>
      </c>
      <c r="AE37" s="16">
        <v>0</v>
      </c>
      <c r="AF37" s="17" t="s">
        <v>110</v>
      </c>
      <c r="AG37" s="17" t="s">
        <v>111</v>
      </c>
      <c r="AH37" s="17">
        <v>0</v>
      </c>
      <c r="AI37" s="155" t="s">
        <v>114</v>
      </c>
      <c r="AJ37" s="155" t="s">
        <v>115</v>
      </c>
      <c r="AK37" s="155" t="s">
        <v>115</v>
      </c>
      <c r="AL37" s="39" t="s">
        <v>116</v>
      </c>
      <c r="AM37" s="39" t="s">
        <v>116</v>
      </c>
      <c r="AN37" s="39" t="s">
        <v>116</v>
      </c>
      <c r="AO37" s="39" t="s">
        <v>116</v>
      </c>
      <c r="AP37" s="39" t="s">
        <v>116</v>
      </c>
      <c r="AQ37" s="39" t="s">
        <v>116</v>
      </c>
      <c r="AR37" s="39" t="s">
        <v>117</v>
      </c>
      <c r="AS37" s="39" t="s">
        <v>116</v>
      </c>
      <c r="AT37" s="39" t="s">
        <v>104</v>
      </c>
      <c r="AU37" s="39" t="s">
        <v>153</v>
      </c>
      <c r="AV37" s="39" t="s">
        <v>116</v>
      </c>
      <c r="AW37" s="39" t="s">
        <v>118</v>
      </c>
      <c r="AX37" s="39" t="s">
        <v>118</v>
      </c>
      <c r="AY37" s="221" t="s">
        <v>375</v>
      </c>
      <c r="AZ37" s="265">
        <v>42518</v>
      </c>
      <c r="BA37" s="39" t="s">
        <v>156</v>
      </c>
      <c r="BB37" s="19" t="s">
        <v>5</v>
      </c>
      <c r="BC37" s="19" t="s">
        <v>5</v>
      </c>
      <c r="BD37" s="19" t="s">
        <v>5</v>
      </c>
      <c r="BE37" s="19" t="s">
        <v>5</v>
      </c>
      <c r="BF37" s="265">
        <v>42532</v>
      </c>
      <c r="BG37" s="177" t="s">
        <v>199</v>
      </c>
      <c r="BH37" s="155" t="s">
        <v>155</v>
      </c>
      <c r="BI37" s="143" t="s">
        <v>374</v>
      </c>
      <c r="BJ37" s="198">
        <v>0</v>
      </c>
    </row>
    <row r="38" spans="1:62" s="67" customFormat="1" ht="54.95" customHeight="1" x14ac:dyDescent="0.2">
      <c r="A38" s="41">
        <v>32</v>
      </c>
      <c r="B38" s="134" t="s">
        <v>376</v>
      </c>
      <c r="C38" s="19" t="str">
        <f t="shared" si="0"/>
        <v>5369088</v>
      </c>
      <c r="D38" s="257">
        <f t="shared" si="1"/>
        <v>42514</v>
      </c>
      <c r="E38" s="205" t="s">
        <v>377</v>
      </c>
      <c r="F38" s="219" t="s">
        <v>1</v>
      </c>
      <c r="G38" s="143" t="s">
        <v>0</v>
      </c>
      <c r="H38" s="220">
        <v>200.19</v>
      </c>
      <c r="I38" s="20">
        <f t="shared" si="2"/>
        <v>200190</v>
      </c>
      <c r="J38" s="219">
        <v>10</v>
      </c>
      <c r="K38" s="199" t="s">
        <v>9</v>
      </c>
      <c r="L38" s="204" t="s">
        <v>10</v>
      </c>
      <c r="M38" s="143" t="s">
        <v>378</v>
      </c>
      <c r="N38" s="216">
        <v>42487</v>
      </c>
      <c r="O38" s="184">
        <v>148140.6</v>
      </c>
      <c r="P38" s="219" t="s">
        <v>4</v>
      </c>
      <c r="Q38" s="143" t="s">
        <v>203</v>
      </c>
      <c r="R38" s="249">
        <v>42488</v>
      </c>
      <c r="S38" s="143" t="s">
        <v>379</v>
      </c>
      <c r="T38" s="253">
        <f t="shared" si="3"/>
        <v>42488</v>
      </c>
      <c r="U38" s="252" t="s">
        <v>342</v>
      </c>
      <c r="V38" s="252" t="s">
        <v>342</v>
      </c>
      <c r="W38" s="176">
        <v>38231900</v>
      </c>
      <c r="X38" s="40">
        <v>7.4999999999999997E-2</v>
      </c>
      <c r="Y38" s="16" t="s">
        <v>109</v>
      </c>
      <c r="Z38" s="17" t="s">
        <v>110</v>
      </c>
      <c r="AA38" s="17" t="s">
        <v>111</v>
      </c>
      <c r="AB38" s="17" t="s">
        <v>112</v>
      </c>
      <c r="AC38" s="175" t="s">
        <v>180</v>
      </c>
      <c r="AD38" s="40">
        <v>0</v>
      </c>
      <c r="AE38" s="16" t="s">
        <v>109</v>
      </c>
      <c r="AF38" s="17" t="s">
        <v>110</v>
      </c>
      <c r="AG38" s="17" t="s">
        <v>111</v>
      </c>
      <c r="AH38" s="17" t="s">
        <v>112</v>
      </c>
      <c r="AI38" s="155" t="s">
        <v>114</v>
      </c>
      <c r="AJ38" s="155" t="s">
        <v>115</v>
      </c>
      <c r="AK38" s="155" t="s">
        <v>115</v>
      </c>
      <c r="AL38" s="39" t="s">
        <v>116</v>
      </c>
      <c r="AM38" s="39" t="s">
        <v>116</v>
      </c>
      <c r="AN38" s="39" t="s">
        <v>116</v>
      </c>
      <c r="AO38" s="39" t="s">
        <v>116</v>
      </c>
      <c r="AP38" s="39" t="s">
        <v>116</v>
      </c>
      <c r="AQ38" s="39" t="s">
        <v>116</v>
      </c>
      <c r="AR38" s="39" t="s">
        <v>116</v>
      </c>
      <c r="AS38" s="39" t="s">
        <v>116</v>
      </c>
      <c r="AT38" s="39" t="s">
        <v>120</v>
      </c>
      <c r="AU38" s="39" t="s">
        <v>115</v>
      </c>
      <c r="AV38" s="39" t="s">
        <v>116</v>
      </c>
      <c r="AW38" s="39" t="s">
        <v>118</v>
      </c>
      <c r="AX38" s="39" t="s">
        <v>118</v>
      </c>
      <c r="AY38" s="221" t="s">
        <v>206</v>
      </c>
      <c r="AZ38" s="265">
        <v>42514</v>
      </c>
      <c r="BA38" s="39" t="s">
        <v>119</v>
      </c>
      <c r="BB38" s="19" t="s">
        <v>5</v>
      </c>
      <c r="BC38" s="19" t="s">
        <v>5</v>
      </c>
      <c r="BD38" s="19" t="s">
        <v>5</v>
      </c>
      <c r="BE38" s="19" t="s">
        <v>5</v>
      </c>
      <c r="BF38" s="265">
        <v>42535</v>
      </c>
      <c r="BG38" s="177" t="s">
        <v>181</v>
      </c>
      <c r="BH38" s="155" t="s">
        <v>155</v>
      </c>
      <c r="BI38" s="143" t="s">
        <v>380</v>
      </c>
      <c r="BJ38" s="211">
        <f>1770611+30580</f>
        <v>1801191</v>
      </c>
    </row>
    <row r="39" spans="1:62" s="67" customFormat="1" ht="54.95" customHeight="1" x14ac:dyDescent="0.2">
      <c r="A39" s="41">
        <v>33</v>
      </c>
      <c r="B39" s="134" t="s">
        <v>381</v>
      </c>
      <c r="C39" s="19" t="str">
        <f t="shared" si="0"/>
        <v>5529324</v>
      </c>
      <c r="D39" s="257">
        <f t="shared" si="1"/>
        <v>42527</v>
      </c>
      <c r="E39" s="205" t="s">
        <v>382</v>
      </c>
      <c r="F39" s="219" t="s">
        <v>1</v>
      </c>
      <c r="G39" s="168" t="s">
        <v>11</v>
      </c>
      <c r="H39" s="220">
        <v>200.35</v>
      </c>
      <c r="I39" s="20">
        <f t="shared" si="2"/>
        <v>200350</v>
      </c>
      <c r="J39" s="219">
        <v>10</v>
      </c>
      <c r="K39" s="168" t="s">
        <v>12</v>
      </c>
      <c r="L39" s="219" t="s">
        <v>3</v>
      </c>
      <c r="M39" s="182" t="s">
        <v>646</v>
      </c>
      <c r="N39" s="216">
        <v>42492</v>
      </c>
      <c r="O39" s="184">
        <v>211309.15</v>
      </c>
      <c r="P39" s="219" t="s">
        <v>4</v>
      </c>
      <c r="Q39" s="143" t="s">
        <v>383</v>
      </c>
      <c r="R39" s="251">
        <v>42508</v>
      </c>
      <c r="S39" s="143" t="s">
        <v>384</v>
      </c>
      <c r="T39" s="253">
        <f t="shared" si="3"/>
        <v>42508</v>
      </c>
      <c r="U39" s="254">
        <v>42526</v>
      </c>
      <c r="V39" s="254">
        <v>42526</v>
      </c>
      <c r="W39" s="176">
        <v>38231900</v>
      </c>
      <c r="X39" s="40">
        <v>7.4999999999999997E-2</v>
      </c>
      <c r="Y39" s="16" t="s">
        <v>109</v>
      </c>
      <c r="Z39" s="17" t="s">
        <v>110</v>
      </c>
      <c r="AA39" s="17" t="s">
        <v>111</v>
      </c>
      <c r="AB39" s="17" t="s">
        <v>112</v>
      </c>
      <c r="AC39" s="175" t="s">
        <v>180</v>
      </c>
      <c r="AD39" s="40">
        <v>0</v>
      </c>
      <c r="AE39" s="16" t="s">
        <v>109</v>
      </c>
      <c r="AF39" s="17" t="s">
        <v>110</v>
      </c>
      <c r="AG39" s="17" t="s">
        <v>111</v>
      </c>
      <c r="AH39" s="17" t="s">
        <v>112</v>
      </c>
      <c r="AI39" s="155" t="s">
        <v>114</v>
      </c>
      <c r="AJ39" s="155" t="s">
        <v>115</v>
      </c>
      <c r="AK39" s="155" t="s">
        <v>115</v>
      </c>
      <c r="AL39" s="39" t="s">
        <v>116</v>
      </c>
      <c r="AM39" s="39" t="s">
        <v>116</v>
      </c>
      <c r="AN39" s="39" t="s">
        <v>116</v>
      </c>
      <c r="AO39" s="39" t="s">
        <v>116</v>
      </c>
      <c r="AP39" s="39" t="s">
        <v>116</v>
      </c>
      <c r="AQ39" s="39" t="s">
        <v>116</v>
      </c>
      <c r="AR39" s="39" t="s">
        <v>120</v>
      </c>
      <c r="AS39" s="39" t="s">
        <v>104</v>
      </c>
      <c r="AT39" s="39" t="s">
        <v>120</v>
      </c>
      <c r="AU39" s="39" t="s">
        <v>115</v>
      </c>
      <c r="AV39" s="39" t="s">
        <v>116</v>
      </c>
      <c r="AW39" s="39" t="s">
        <v>118</v>
      </c>
      <c r="AX39" s="39" t="s">
        <v>118</v>
      </c>
      <c r="AY39" s="221" t="s">
        <v>387</v>
      </c>
      <c r="AZ39" s="265">
        <v>42527</v>
      </c>
      <c r="BA39" s="39" t="s">
        <v>119</v>
      </c>
      <c r="BB39" s="19" t="s">
        <v>5</v>
      </c>
      <c r="BC39" s="19" t="s">
        <v>5</v>
      </c>
      <c r="BD39" s="19" t="s">
        <v>5</v>
      </c>
      <c r="BE39" s="19" t="s">
        <v>5</v>
      </c>
      <c r="BF39" s="265">
        <v>42528</v>
      </c>
      <c r="BG39" s="177" t="s">
        <v>385</v>
      </c>
      <c r="BH39" s="155" t="s">
        <v>560</v>
      </c>
      <c r="BI39" s="230" t="s">
        <v>386</v>
      </c>
      <c r="BJ39" s="211">
        <f>2075572.88+459321.92</f>
        <v>2534894.7999999998</v>
      </c>
    </row>
    <row r="40" spans="1:62" s="67" customFormat="1" ht="54.95" customHeight="1" x14ac:dyDescent="0.2">
      <c r="A40" s="41">
        <v>34</v>
      </c>
      <c r="B40" s="134" t="s">
        <v>388</v>
      </c>
      <c r="C40" s="19" t="str">
        <f t="shared" si="0"/>
        <v>5529420</v>
      </c>
      <c r="D40" s="257">
        <f t="shared" si="1"/>
        <v>42527</v>
      </c>
      <c r="E40" s="205" t="s">
        <v>389</v>
      </c>
      <c r="F40" s="219" t="s">
        <v>1</v>
      </c>
      <c r="G40" s="168" t="s">
        <v>11</v>
      </c>
      <c r="H40" s="220">
        <v>200.26</v>
      </c>
      <c r="I40" s="20">
        <f t="shared" si="2"/>
        <v>200260</v>
      </c>
      <c r="J40" s="219">
        <v>10</v>
      </c>
      <c r="K40" s="168" t="s">
        <v>12</v>
      </c>
      <c r="L40" s="219" t="s">
        <v>3</v>
      </c>
      <c r="M40" s="182" t="s">
        <v>647</v>
      </c>
      <c r="N40" s="216">
        <v>42506</v>
      </c>
      <c r="O40" s="184">
        <v>241012.91</v>
      </c>
      <c r="P40" s="219" t="s">
        <v>4</v>
      </c>
      <c r="Q40" s="143" t="s">
        <v>390</v>
      </c>
      <c r="R40" s="251">
        <v>42514</v>
      </c>
      <c r="S40" s="143" t="s">
        <v>391</v>
      </c>
      <c r="T40" s="253">
        <f t="shared" si="3"/>
        <v>42514</v>
      </c>
      <c r="U40" s="254">
        <v>42526</v>
      </c>
      <c r="V40" s="254">
        <v>42526</v>
      </c>
      <c r="W40" s="176">
        <v>38231900</v>
      </c>
      <c r="X40" s="40">
        <v>7.4999999999999997E-2</v>
      </c>
      <c r="Y40" s="16" t="s">
        <v>109</v>
      </c>
      <c r="Z40" s="17" t="s">
        <v>110</v>
      </c>
      <c r="AA40" s="17" t="s">
        <v>111</v>
      </c>
      <c r="AB40" s="17" t="s">
        <v>112</v>
      </c>
      <c r="AC40" s="175" t="s">
        <v>180</v>
      </c>
      <c r="AD40" s="40">
        <v>0</v>
      </c>
      <c r="AE40" s="16" t="s">
        <v>109</v>
      </c>
      <c r="AF40" s="17" t="s">
        <v>110</v>
      </c>
      <c r="AG40" s="17" t="s">
        <v>111</v>
      </c>
      <c r="AH40" s="17" t="s">
        <v>112</v>
      </c>
      <c r="AI40" s="155" t="s">
        <v>114</v>
      </c>
      <c r="AJ40" s="155" t="s">
        <v>115</v>
      </c>
      <c r="AK40" s="155" t="s">
        <v>115</v>
      </c>
      <c r="AL40" s="39" t="s">
        <v>116</v>
      </c>
      <c r="AM40" s="39" t="s">
        <v>116</v>
      </c>
      <c r="AN40" s="39" t="s">
        <v>116</v>
      </c>
      <c r="AO40" s="39" t="s">
        <v>116</v>
      </c>
      <c r="AP40" s="39" t="s">
        <v>116</v>
      </c>
      <c r="AQ40" s="39" t="s">
        <v>116</v>
      </c>
      <c r="AR40" s="39" t="s">
        <v>120</v>
      </c>
      <c r="AS40" s="39" t="s">
        <v>104</v>
      </c>
      <c r="AT40" s="39" t="s">
        <v>120</v>
      </c>
      <c r="AU40" s="39" t="s">
        <v>115</v>
      </c>
      <c r="AV40" s="39" t="s">
        <v>116</v>
      </c>
      <c r="AW40" s="39" t="s">
        <v>118</v>
      </c>
      <c r="AX40" s="39" t="s">
        <v>118</v>
      </c>
      <c r="AY40" s="221" t="s">
        <v>393</v>
      </c>
      <c r="AZ40" s="265">
        <v>42527</v>
      </c>
      <c r="BA40" s="39" t="s">
        <v>119</v>
      </c>
      <c r="BB40" s="19" t="s">
        <v>5</v>
      </c>
      <c r="BC40" s="19" t="s">
        <v>5</v>
      </c>
      <c r="BD40" s="19" t="s">
        <v>5</v>
      </c>
      <c r="BE40" s="19" t="s">
        <v>5</v>
      </c>
      <c r="BF40" s="265">
        <v>42529</v>
      </c>
      <c r="BG40" s="177" t="s">
        <v>385</v>
      </c>
      <c r="BH40" s="155" t="s">
        <v>560</v>
      </c>
      <c r="BI40" s="230" t="s">
        <v>392</v>
      </c>
      <c r="BJ40" s="211">
        <v>2891225.5</v>
      </c>
    </row>
    <row r="41" spans="1:62" s="67" customFormat="1" ht="54.95" customHeight="1" x14ac:dyDescent="0.2">
      <c r="A41" s="41">
        <v>35</v>
      </c>
      <c r="B41" s="168" t="s">
        <v>394</v>
      </c>
      <c r="C41" s="19" t="str">
        <f t="shared" si="0"/>
        <v>5581154</v>
      </c>
      <c r="D41" s="257">
        <f t="shared" si="1"/>
        <v>42531</v>
      </c>
      <c r="E41" s="143" t="s">
        <v>395</v>
      </c>
      <c r="F41" s="219" t="s">
        <v>1</v>
      </c>
      <c r="G41" s="1" t="s">
        <v>0</v>
      </c>
      <c r="H41" s="220">
        <v>40.57</v>
      </c>
      <c r="I41" s="20">
        <f t="shared" si="2"/>
        <v>40570</v>
      </c>
      <c r="J41" s="219">
        <v>2</v>
      </c>
      <c r="K41" s="143" t="s">
        <v>396</v>
      </c>
      <c r="L41" s="231" t="s">
        <v>397</v>
      </c>
      <c r="M41" s="193" t="s">
        <v>398</v>
      </c>
      <c r="N41" s="216">
        <v>42508</v>
      </c>
      <c r="O41" s="232">
        <v>39251.480000000003</v>
      </c>
      <c r="P41" s="219" t="s">
        <v>4</v>
      </c>
      <c r="Q41" s="143" t="s">
        <v>399</v>
      </c>
      <c r="R41" s="251">
        <v>42509</v>
      </c>
      <c r="S41" s="143" t="s">
        <v>400</v>
      </c>
      <c r="T41" s="253">
        <f t="shared" si="3"/>
        <v>42509</v>
      </c>
      <c r="U41" s="254">
        <v>42515</v>
      </c>
      <c r="V41" s="254">
        <v>42515</v>
      </c>
      <c r="W41" s="176">
        <v>38231900</v>
      </c>
      <c r="X41" s="40">
        <v>7.4999999999999997E-2</v>
      </c>
      <c r="Y41" s="16" t="s">
        <v>109</v>
      </c>
      <c r="Z41" s="17" t="s">
        <v>110</v>
      </c>
      <c r="AA41" s="17" t="s">
        <v>111</v>
      </c>
      <c r="AB41" s="17" t="s">
        <v>112</v>
      </c>
      <c r="AC41" s="175" t="s">
        <v>180</v>
      </c>
      <c r="AD41" s="40">
        <v>0</v>
      </c>
      <c r="AE41" s="16" t="s">
        <v>109</v>
      </c>
      <c r="AF41" s="17" t="s">
        <v>110</v>
      </c>
      <c r="AG41" s="17" t="s">
        <v>111</v>
      </c>
      <c r="AH41" s="17" t="s">
        <v>112</v>
      </c>
      <c r="AI41" s="155" t="s">
        <v>114</v>
      </c>
      <c r="AJ41" s="155" t="s">
        <v>115</v>
      </c>
      <c r="AK41" s="155" t="s">
        <v>115</v>
      </c>
      <c r="AL41" s="39" t="s">
        <v>116</v>
      </c>
      <c r="AM41" s="39" t="s">
        <v>116</v>
      </c>
      <c r="AN41" s="39" t="s">
        <v>116</v>
      </c>
      <c r="AO41" s="39" t="s">
        <v>116</v>
      </c>
      <c r="AP41" s="39" t="s">
        <v>116</v>
      </c>
      <c r="AQ41" s="39" t="s">
        <v>116</v>
      </c>
      <c r="AR41" s="39" t="s">
        <v>116</v>
      </c>
      <c r="AS41" s="39" t="s">
        <v>116</v>
      </c>
      <c r="AT41" s="39" t="s">
        <v>120</v>
      </c>
      <c r="AU41" s="39" t="s">
        <v>153</v>
      </c>
      <c r="AV41" s="39" t="s">
        <v>116</v>
      </c>
      <c r="AW41" s="39" t="s">
        <v>154</v>
      </c>
      <c r="AX41" s="39" t="s">
        <v>154</v>
      </c>
      <c r="AY41" s="245" t="s">
        <v>562</v>
      </c>
      <c r="AZ41" s="263">
        <v>42531</v>
      </c>
      <c r="BA41" s="39" t="s">
        <v>119</v>
      </c>
      <c r="BB41" s="19" t="s">
        <v>5</v>
      </c>
      <c r="BC41" s="19" t="s">
        <v>5</v>
      </c>
      <c r="BD41" s="19" t="s">
        <v>5</v>
      </c>
      <c r="BE41" s="19" t="s">
        <v>5</v>
      </c>
      <c r="BF41" s="265">
        <v>42504</v>
      </c>
      <c r="BG41" s="177" t="s">
        <v>181</v>
      </c>
      <c r="BH41" s="155" t="s">
        <v>155</v>
      </c>
      <c r="BI41" s="230" t="s">
        <v>563</v>
      </c>
      <c r="BJ41" s="211">
        <v>480284</v>
      </c>
    </row>
    <row r="42" spans="1:62" s="67" customFormat="1" ht="54.95" customHeight="1" x14ac:dyDescent="0.2">
      <c r="A42" s="41">
        <v>36</v>
      </c>
      <c r="B42" s="168" t="s">
        <v>401</v>
      </c>
      <c r="C42" s="19" t="str">
        <f t="shared" si="0"/>
        <v>5612345</v>
      </c>
      <c r="D42" s="257">
        <f t="shared" si="1"/>
        <v>42534</v>
      </c>
      <c r="E42" s="205" t="s">
        <v>389</v>
      </c>
      <c r="F42" s="219" t="s">
        <v>1</v>
      </c>
      <c r="G42" s="168" t="s">
        <v>11</v>
      </c>
      <c r="H42" s="220">
        <v>499.97</v>
      </c>
      <c r="I42" s="20">
        <f t="shared" si="2"/>
        <v>499970</v>
      </c>
      <c r="J42" s="219">
        <v>25</v>
      </c>
      <c r="K42" s="168" t="s">
        <v>12</v>
      </c>
      <c r="L42" s="219" t="s">
        <v>3</v>
      </c>
      <c r="M42" s="182" t="s">
        <v>648</v>
      </c>
      <c r="N42" s="216">
        <v>42506</v>
      </c>
      <c r="O42" s="184">
        <v>601713.9</v>
      </c>
      <c r="P42" s="219" t="s">
        <v>4</v>
      </c>
      <c r="Q42" s="143" t="s">
        <v>402</v>
      </c>
      <c r="R42" s="251">
        <v>42518</v>
      </c>
      <c r="S42" s="143" t="s">
        <v>403</v>
      </c>
      <c r="T42" s="253">
        <f t="shared" si="3"/>
        <v>42518</v>
      </c>
      <c r="U42" s="254">
        <v>42534</v>
      </c>
      <c r="V42" s="254">
        <v>42534</v>
      </c>
      <c r="W42" s="176">
        <v>38231900</v>
      </c>
      <c r="X42" s="40">
        <v>7.4999999999999997E-2</v>
      </c>
      <c r="Y42" s="16" t="s">
        <v>109</v>
      </c>
      <c r="Z42" s="17" t="s">
        <v>110</v>
      </c>
      <c r="AA42" s="17" t="s">
        <v>111</v>
      </c>
      <c r="AB42" s="17" t="s">
        <v>112</v>
      </c>
      <c r="AC42" s="175" t="s">
        <v>180</v>
      </c>
      <c r="AD42" s="40">
        <v>0</v>
      </c>
      <c r="AE42" s="16" t="s">
        <v>109</v>
      </c>
      <c r="AF42" s="17" t="s">
        <v>110</v>
      </c>
      <c r="AG42" s="17" t="s">
        <v>111</v>
      </c>
      <c r="AH42" s="17" t="s">
        <v>112</v>
      </c>
      <c r="AI42" s="155" t="s">
        <v>114</v>
      </c>
      <c r="AJ42" s="155" t="s">
        <v>115</v>
      </c>
      <c r="AK42" s="155" t="s">
        <v>115</v>
      </c>
      <c r="AL42" s="39" t="s">
        <v>116</v>
      </c>
      <c r="AM42" s="39" t="s">
        <v>116</v>
      </c>
      <c r="AN42" s="39" t="s">
        <v>116</v>
      </c>
      <c r="AO42" s="39" t="s">
        <v>116</v>
      </c>
      <c r="AP42" s="39" t="s">
        <v>116</v>
      </c>
      <c r="AQ42" s="39" t="s">
        <v>116</v>
      </c>
      <c r="AR42" s="39" t="s">
        <v>120</v>
      </c>
      <c r="AS42" s="39" t="s">
        <v>104</v>
      </c>
      <c r="AT42" s="39" t="s">
        <v>120</v>
      </c>
      <c r="AU42" s="39" t="s">
        <v>115</v>
      </c>
      <c r="AV42" s="39" t="s">
        <v>116</v>
      </c>
      <c r="AW42" s="39" t="s">
        <v>118</v>
      </c>
      <c r="AX42" s="39" t="s">
        <v>118</v>
      </c>
      <c r="AY42" s="221" t="s">
        <v>405</v>
      </c>
      <c r="AZ42" s="265">
        <v>42534</v>
      </c>
      <c r="BA42" s="39" t="s">
        <v>119</v>
      </c>
      <c r="BB42" s="19" t="s">
        <v>5</v>
      </c>
      <c r="BC42" s="19" t="s">
        <v>5</v>
      </c>
      <c r="BD42" s="19" t="s">
        <v>5</v>
      </c>
      <c r="BE42" s="19" t="s">
        <v>5</v>
      </c>
      <c r="BF42" s="265">
        <v>42537</v>
      </c>
      <c r="BG42" s="177" t="s">
        <v>181</v>
      </c>
      <c r="BH42" s="155" t="s">
        <v>155</v>
      </c>
      <c r="BI42" s="230" t="s">
        <v>404</v>
      </c>
      <c r="BJ42" s="211">
        <v>7218246</v>
      </c>
    </row>
    <row r="43" spans="1:62" s="67" customFormat="1" ht="54.95" customHeight="1" x14ac:dyDescent="0.2">
      <c r="A43" s="41">
        <v>37</v>
      </c>
      <c r="B43" s="233" t="s">
        <v>406</v>
      </c>
      <c r="C43" s="19" t="str">
        <f t="shared" si="0"/>
        <v>5614167</v>
      </c>
      <c r="D43" s="257">
        <f t="shared" si="1"/>
        <v>42534</v>
      </c>
      <c r="E43" s="205" t="s">
        <v>389</v>
      </c>
      <c r="F43" s="219" t="s">
        <v>1</v>
      </c>
      <c r="G43" s="168" t="s">
        <v>11</v>
      </c>
      <c r="H43" s="211">
        <v>359.2</v>
      </c>
      <c r="I43" s="20">
        <f t="shared" si="2"/>
        <v>359200</v>
      </c>
      <c r="J43" s="219">
        <v>18</v>
      </c>
      <c r="K43" s="168" t="s">
        <v>12</v>
      </c>
      <c r="L43" s="219" t="s">
        <v>3</v>
      </c>
      <c r="M43" s="182" t="s">
        <v>649</v>
      </c>
      <c r="N43" s="22">
        <v>42513</v>
      </c>
      <c r="O43" s="211">
        <v>432297.2</v>
      </c>
      <c r="P43" s="219" t="s">
        <v>4</v>
      </c>
      <c r="Q43" s="205" t="s">
        <v>407</v>
      </c>
      <c r="R43" s="21">
        <v>42521</v>
      </c>
      <c r="S43" s="143" t="s">
        <v>408</v>
      </c>
      <c r="T43" s="257">
        <f t="shared" si="3"/>
        <v>42521</v>
      </c>
      <c r="U43" s="254">
        <v>42534</v>
      </c>
      <c r="V43" s="254">
        <v>42534</v>
      </c>
      <c r="W43" s="176">
        <v>38231900</v>
      </c>
      <c r="X43" s="40">
        <v>7.4999999999999997E-2</v>
      </c>
      <c r="Y43" s="16" t="s">
        <v>109</v>
      </c>
      <c r="Z43" s="17" t="s">
        <v>110</v>
      </c>
      <c r="AA43" s="17" t="s">
        <v>111</v>
      </c>
      <c r="AB43" s="17" t="s">
        <v>112</v>
      </c>
      <c r="AC43" s="175" t="s">
        <v>180</v>
      </c>
      <c r="AD43" s="40">
        <v>0</v>
      </c>
      <c r="AE43" s="16" t="s">
        <v>109</v>
      </c>
      <c r="AF43" s="17" t="s">
        <v>110</v>
      </c>
      <c r="AG43" s="17" t="s">
        <v>111</v>
      </c>
      <c r="AH43" s="17" t="s">
        <v>112</v>
      </c>
      <c r="AI43" s="155" t="s">
        <v>114</v>
      </c>
      <c r="AJ43" s="155" t="s">
        <v>115</v>
      </c>
      <c r="AK43" s="155" t="s">
        <v>115</v>
      </c>
      <c r="AL43" s="39" t="s">
        <v>116</v>
      </c>
      <c r="AM43" s="39" t="s">
        <v>116</v>
      </c>
      <c r="AN43" s="39" t="s">
        <v>116</v>
      </c>
      <c r="AO43" s="39" t="s">
        <v>116</v>
      </c>
      <c r="AP43" s="39" t="s">
        <v>116</v>
      </c>
      <c r="AQ43" s="39" t="s">
        <v>116</v>
      </c>
      <c r="AR43" s="39" t="s">
        <v>120</v>
      </c>
      <c r="AS43" s="39" t="s">
        <v>104</v>
      </c>
      <c r="AT43" s="39" t="s">
        <v>120</v>
      </c>
      <c r="AU43" s="39" t="s">
        <v>115</v>
      </c>
      <c r="AV43" s="39" t="s">
        <v>116</v>
      </c>
      <c r="AW43" s="39" t="s">
        <v>118</v>
      </c>
      <c r="AX43" s="39" t="s">
        <v>118</v>
      </c>
      <c r="AY43" s="221" t="s">
        <v>410</v>
      </c>
      <c r="AZ43" s="265">
        <v>42534</v>
      </c>
      <c r="BA43" s="39" t="s">
        <v>119</v>
      </c>
      <c r="BB43" s="19" t="s">
        <v>5</v>
      </c>
      <c r="BC43" s="19" t="s">
        <v>5</v>
      </c>
      <c r="BD43" s="19" t="s">
        <v>5</v>
      </c>
      <c r="BE43" s="19" t="s">
        <v>5</v>
      </c>
      <c r="BF43" s="265">
        <v>42538</v>
      </c>
      <c r="BG43" s="177" t="s">
        <v>181</v>
      </c>
      <c r="BH43" s="155" t="s">
        <v>155</v>
      </c>
      <c r="BI43" s="230" t="s">
        <v>409</v>
      </c>
      <c r="BJ43" s="220">
        <v>5185899</v>
      </c>
    </row>
    <row r="44" spans="1:62" s="67" customFormat="1" ht="54.95" customHeight="1" x14ac:dyDescent="0.2">
      <c r="A44" s="41">
        <v>38</v>
      </c>
      <c r="B44" s="233" t="s">
        <v>411</v>
      </c>
      <c r="C44" s="19" t="str">
        <f t="shared" si="0"/>
        <v>5643762</v>
      </c>
      <c r="D44" s="257">
        <f t="shared" si="1"/>
        <v>42536</v>
      </c>
      <c r="E44" s="205" t="s">
        <v>412</v>
      </c>
      <c r="F44" s="219" t="s">
        <v>1</v>
      </c>
      <c r="G44" s="168" t="s">
        <v>11</v>
      </c>
      <c r="H44" s="211">
        <v>139.80000000000001</v>
      </c>
      <c r="I44" s="20">
        <f t="shared" si="2"/>
        <v>139800</v>
      </c>
      <c r="J44" s="219">
        <v>7</v>
      </c>
      <c r="K44" s="168" t="s">
        <v>12</v>
      </c>
      <c r="L44" s="219" t="s">
        <v>3</v>
      </c>
      <c r="M44" s="182" t="s">
        <v>650</v>
      </c>
      <c r="N44" s="22">
        <v>42520</v>
      </c>
      <c r="O44" s="211">
        <v>168249.3</v>
      </c>
      <c r="P44" s="219" t="s">
        <v>4</v>
      </c>
      <c r="Q44" s="205" t="s">
        <v>413</v>
      </c>
      <c r="R44" s="21">
        <v>42524</v>
      </c>
      <c r="S44" s="143" t="s">
        <v>414</v>
      </c>
      <c r="T44" s="257">
        <f t="shared" si="3"/>
        <v>42524</v>
      </c>
      <c r="U44" s="254">
        <v>42534</v>
      </c>
      <c r="V44" s="254">
        <v>42534</v>
      </c>
      <c r="W44" s="176">
        <v>38231900</v>
      </c>
      <c r="X44" s="40">
        <v>7.4999999999999997E-2</v>
      </c>
      <c r="Y44" s="16" t="s">
        <v>109</v>
      </c>
      <c r="Z44" s="17" t="s">
        <v>110</v>
      </c>
      <c r="AA44" s="17" t="s">
        <v>111</v>
      </c>
      <c r="AB44" s="17" t="s">
        <v>112</v>
      </c>
      <c r="AC44" s="175" t="s">
        <v>180</v>
      </c>
      <c r="AD44" s="40">
        <v>0</v>
      </c>
      <c r="AE44" s="16" t="s">
        <v>109</v>
      </c>
      <c r="AF44" s="17" t="s">
        <v>110</v>
      </c>
      <c r="AG44" s="17" t="s">
        <v>111</v>
      </c>
      <c r="AH44" s="17" t="s">
        <v>112</v>
      </c>
      <c r="AI44" s="155" t="s">
        <v>114</v>
      </c>
      <c r="AJ44" s="155" t="s">
        <v>115</v>
      </c>
      <c r="AK44" s="155" t="s">
        <v>115</v>
      </c>
      <c r="AL44" s="39" t="s">
        <v>116</v>
      </c>
      <c r="AM44" s="39" t="s">
        <v>116</v>
      </c>
      <c r="AN44" s="39" t="s">
        <v>116</v>
      </c>
      <c r="AO44" s="39" t="s">
        <v>116</v>
      </c>
      <c r="AP44" s="39" t="s">
        <v>116</v>
      </c>
      <c r="AQ44" s="39" t="s">
        <v>116</v>
      </c>
      <c r="AR44" s="39" t="s">
        <v>120</v>
      </c>
      <c r="AS44" s="39" t="s">
        <v>104</v>
      </c>
      <c r="AT44" s="39" t="s">
        <v>120</v>
      </c>
      <c r="AU44" s="39" t="s">
        <v>115</v>
      </c>
      <c r="AV44" s="39" t="s">
        <v>116</v>
      </c>
      <c r="AW44" s="39" t="s">
        <v>118</v>
      </c>
      <c r="AX44" s="39" t="s">
        <v>118</v>
      </c>
      <c r="AY44" s="221" t="s">
        <v>416</v>
      </c>
      <c r="AZ44" s="265">
        <v>42536</v>
      </c>
      <c r="BA44" s="39" t="s">
        <v>119</v>
      </c>
      <c r="BB44" s="19" t="s">
        <v>5</v>
      </c>
      <c r="BC44" s="19" t="s">
        <v>5</v>
      </c>
      <c r="BD44" s="19" t="s">
        <v>5</v>
      </c>
      <c r="BE44" s="19" t="s">
        <v>5</v>
      </c>
      <c r="BF44" s="265">
        <v>42538</v>
      </c>
      <c r="BG44" s="177" t="s">
        <v>181</v>
      </c>
      <c r="BH44" s="155" t="s">
        <v>155</v>
      </c>
      <c r="BI44" s="230" t="s">
        <v>415</v>
      </c>
      <c r="BJ44" s="220">
        <v>2018343</v>
      </c>
    </row>
    <row r="45" spans="1:62" s="67" customFormat="1" ht="110.25" customHeight="1" x14ac:dyDescent="0.2">
      <c r="A45" s="41">
        <v>39</v>
      </c>
      <c r="B45" s="112" t="s">
        <v>417</v>
      </c>
      <c r="C45" s="19" t="str">
        <f t="shared" si="0"/>
        <v>BE NO. 5664700 FOR  420.06 MT  &amp; BE  NO.  5820013 DT 30.06.16</v>
      </c>
      <c r="D45" s="257">
        <f t="shared" si="1"/>
        <v>42538</v>
      </c>
      <c r="E45" s="143" t="s">
        <v>418</v>
      </c>
      <c r="F45" s="19" t="s">
        <v>268</v>
      </c>
      <c r="G45" s="1" t="s">
        <v>419</v>
      </c>
      <c r="H45" s="234">
        <v>500.18</v>
      </c>
      <c r="I45" s="20">
        <f t="shared" si="2"/>
        <v>500180</v>
      </c>
      <c r="J45" s="113">
        <v>25</v>
      </c>
      <c r="K45" s="1" t="s">
        <v>420</v>
      </c>
      <c r="L45" s="113" t="s">
        <v>3</v>
      </c>
      <c r="M45" s="1" t="s">
        <v>421</v>
      </c>
      <c r="N45" s="22">
        <v>42521</v>
      </c>
      <c r="O45" s="235" t="s">
        <v>422</v>
      </c>
      <c r="P45" s="113" t="s">
        <v>4</v>
      </c>
      <c r="Q45" s="35" t="s">
        <v>423</v>
      </c>
      <c r="R45" s="21">
        <v>42519</v>
      </c>
      <c r="S45" s="1" t="s">
        <v>424</v>
      </c>
      <c r="T45" s="257">
        <f t="shared" si="3"/>
        <v>42519</v>
      </c>
      <c r="U45" s="254">
        <v>42526</v>
      </c>
      <c r="V45" s="254">
        <v>42526</v>
      </c>
      <c r="W45" s="176">
        <v>38231900</v>
      </c>
      <c r="X45" s="40">
        <v>7.4999999999999997E-2</v>
      </c>
      <c r="Y45" s="16" t="s">
        <v>109</v>
      </c>
      <c r="Z45" s="17" t="s">
        <v>110</v>
      </c>
      <c r="AA45" s="17" t="s">
        <v>111</v>
      </c>
      <c r="AB45" s="17" t="s">
        <v>112</v>
      </c>
      <c r="AC45" s="175" t="s">
        <v>180</v>
      </c>
      <c r="AD45" s="40">
        <v>0</v>
      </c>
      <c r="AE45" s="16" t="s">
        <v>109</v>
      </c>
      <c r="AF45" s="17" t="s">
        <v>110</v>
      </c>
      <c r="AG45" s="17" t="s">
        <v>111</v>
      </c>
      <c r="AH45" s="17" t="s">
        <v>112</v>
      </c>
      <c r="AI45" s="155" t="s">
        <v>114</v>
      </c>
      <c r="AJ45" s="155" t="s">
        <v>115</v>
      </c>
      <c r="AK45" s="155" t="s">
        <v>115</v>
      </c>
      <c r="AL45" s="39" t="s">
        <v>116</v>
      </c>
      <c r="AM45" s="39" t="s">
        <v>116</v>
      </c>
      <c r="AN45" s="39" t="s">
        <v>116</v>
      </c>
      <c r="AO45" s="39" t="s">
        <v>116</v>
      </c>
      <c r="AP45" s="39" t="s">
        <v>116</v>
      </c>
      <c r="AQ45" s="39" t="s">
        <v>116</v>
      </c>
      <c r="AR45" s="39" t="s">
        <v>117</v>
      </c>
      <c r="AS45" s="39" t="s">
        <v>116</v>
      </c>
      <c r="AT45" s="39" t="s">
        <v>104</v>
      </c>
      <c r="AU45" s="39" t="s">
        <v>115</v>
      </c>
      <c r="AV45" s="39" t="s">
        <v>116</v>
      </c>
      <c r="AW45" s="39" t="s">
        <v>118</v>
      </c>
      <c r="AX45" s="39" t="s">
        <v>118</v>
      </c>
      <c r="AY45" s="246" t="s">
        <v>564</v>
      </c>
      <c r="AZ45" s="262">
        <v>42538</v>
      </c>
      <c r="BA45" s="39" t="s">
        <v>119</v>
      </c>
      <c r="BB45" s="19" t="s">
        <v>5</v>
      </c>
      <c r="BC45" s="19" t="s">
        <v>5</v>
      </c>
      <c r="BD45" s="19" t="s">
        <v>5</v>
      </c>
      <c r="BE45" s="19" t="s">
        <v>5</v>
      </c>
      <c r="BF45" s="265">
        <v>42539</v>
      </c>
      <c r="BG45" s="177" t="s">
        <v>181</v>
      </c>
      <c r="BH45" s="155" t="s">
        <v>155</v>
      </c>
      <c r="BI45" s="230" t="s">
        <v>425</v>
      </c>
      <c r="BJ45" s="350">
        <f>3176920+605948.9</f>
        <v>3782868.9</v>
      </c>
    </row>
    <row r="46" spans="1:62" s="67" customFormat="1" ht="82.5" customHeight="1" x14ac:dyDescent="0.2">
      <c r="A46" s="41">
        <v>40</v>
      </c>
      <c r="B46" s="233" t="s">
        <v>426</v>
      </c>
      <c r="C46" s="19" t="str">
        <f t="shared" ref="C46" si="4">AY46</f>
        <v>5612894</v>
      </c>
      <c r="D46" s="257">
        <f t="shared" ref="D46" si="5">AZ46</f>
        <v>42534</v>
      </c>
      <c r="E46" s="205" t="s">
        <v>427</v>
      </c>
      <c r="F46" s="219" t="s">
        <v>1</v>
      </c>
      <c r="G46" s="143" t="s">
        <v>428</v>
      </c>
      <c r="H46" s="211">
        <v>200.49</v>
      </c>
      <c r="I46" s="20">
        <f t="shared" si="2"/>
        <v>200490</v>
      </c>
      <c r="J46" s="219">
        <v>10</v>
      </c>
      <c r="K46" s="168" t="s">
        <v>12</v>
      </c>
      <c r="L46" s="219" t="s">
        <v>3</v>
      </c>
      <c r="M46" s="182" t="s">
        <v>651</v>
      </c>
      <c r="N46" s="22">
        <v>42513</v>
      </c>
      <c r="O46" s="211">
        <v>104254.8</v>
      </c>
      <c r="P46" s="219" t="s">
        <v>4</v>
      </c>
      <c r="Q46" s="205" t="s">
        <v>429</v>
      </c>
      <c r="R46" s="21">
        <v>42521</v>
      </c>
      <c r="S46" s="143" t="s">
        <v>408</v>
      </c>
      <c r="T46" s="257">
        <f t="shared" si="3"/>
        <v>42521</v>
      </c>
      <c r="U46" s="254">
        <v>42534</v>
      </c>
      <c r="V46" s="254">
        <v>42534</v>
      </c>
      <c r="W46" s="220">
        <v>29054500</v>
      </c>
      <c r="X46" s="40">
        <v>7.4999999999999997E-2</v>
      </c>
      <c r="Y46" s="16" t="s">
        <v>109</v>
      </c>
      <c r="Z46" s="17" t="s">
        <v>110</v>
      </c>
      <c r="AA46" s="17" t="s">
        <v>111</v>
      </c>
      <c r="AB46" s="17" t="s">
        <v>112</v>
      </c>
      <c r="AC46" s="37" t="s">
        <v>655</v>
      </c>
      <c r="AD46" s="40">
        <v>0.05</v>
      </c>
      <c r="AE46" s="16" t="s">
        <v>109</v>
      </c>
      <c r="AF46" s="17" t="s">
        <v>110</v>
      </c>
      <c r="AG46" s="17" t="s">
        <v>111</v>
      </c>
      <c r="AH46" s="17" t="s">
        <v>112</v>
      </c>
      <c r="AI46" s="244">
        <v>0.05</v>
      </c>
      <c r="AJ46" s="158" t="s">
        <v>561</v>
      </c>
      <c r="AK46" s="155" t="s">
        <v>126</v>
      </c>
      <c r="AL46" s="39" t="s">
        <v>116</v>
      </c>
      <c r="AM46" s="39" t="s">
        <v>116</v>
      </c>
      <c r="AN46" s="39" t="s">
        <v>116</v>
      </c>
      <c r="AO46" s="39" t="s">
        <v>116</v>
      </c>
      <c r="AP46" s="39" t="s">
        <v>116</v>
      </c>
      <c r="AQ46" s="39" t="s">
        <v>116</v>
      </c>
      <c r="AR46" s="39" t="s">
        <v>116</v>
      </c>
      <c r="AS46" s="39" t="s">
        <v>104</v>
      </c>
      <c r="AT46" s="39" t="s">
        <v>120</v>
      </c>
      <c r="AU46" s="39" t="s">
        <v>115</v>
      </c>
      <c r="AV46" s="39" t="s">
        <v>116</v>
      </c>
      <c r="AW46" s="39" t="s">
        <v>118</v>
      </c>
      <c r="AX46" s="39" t="s">
        <v>118</v>
      </c>
      <c r="AY46" s="142" t="s">
        <v>565</v>
      </c>
      <c r="AZ46" s="263">
        <v>42534</v>
      </c>
      <c r="BA46" s="39" t="s">
        <v>119</v>
      </c>
      <c r="BB46" s="19" t="s">
        <v>5</v>
      </c>
      <c r="BC46" s="19" t="s">
        <v>5</v>
      </c>
      <c r="BD46" s="19" t="s">
        <v>5</v>
      </c>
      <c r="BE46" s="19" t="s">
        <v>5</v>
      </c>
      <c r="BF46" s="265">
        <v>42539</v>
      </c>
      <c r="BG46" s="163" t="s">
        <v>259</v>
      </c>
      <c r="BH46" s="155" t="s">
        <v>155</v>
      </c>
      <c r="BI46" s="114" t="s">
        <v>259</v>
      </c>
      <c r="BJ46" s="211">
        <v>1683998</v>
      </c>
    </row>
    <row r="47" spans="1:62" s="67" customFormat="1" ht="82.5" customHeight="1" x14ac:dyDescent="0.2">
      <c r="A47" s="41">
        <v>41</v>
      </c>
      <c r="B47" s="139" t="s">
        <v>566</v>
      </c>
      <c r="C47" s="19" t="str">
        <f t="shared" ref="C47:C49" si="6">AY47</f>
        <v>5740917</v>
      </c>
      <c r="D47" s="257">
        <f t="shared" ref="D47:D49" si="7">AZ47</f>
        <v>42544</v>
      </c>
      <c r="E47" s="136" t="s">
        <v>569</v>
      </c>
      <c r="F47" s="140" t="s">
        <v>1</v>
      </c>
      <c r="G47" s="133" t="s">
        <v>11</v>
      </c>
      <c r="H47" s="138">
        <v>300.37</v>
      </c>
      <c r="I47" s="20">
        <f t="shared" si="2"/>
        <v>300370</v>
      </c>
      <c r="J47" s="140">
        <v>15</v>
      </c>
      <c r="K47" s="133" t="s">
        <v>12</v>
      </c>
      <c r="L47" s="140" t="s">
        <v>3</v>
      </c>
      <c r="M47" s="135" t="s">
        <v>652</v>
      </c>
      <c r="N47" s="148">
        <v>42522</v>
      </c>
      <c r="O47" s="138">
        <v>355037.34</v>
      </c>
      <c r="P47" s="140" t="s">
        <v>4</v>
      </c>
      <c r="Q47" s="136" t="s">
        <v>571</v>
      </c>
      <c r="R47" s="149">
        <v>42531</v>
      </c>
      <c r="S47" s="137" t="s">
        <v>574</v>
      </c>
      <c r="T47" s="258">
        <f>R47</f>
        <v>42531</v>
      </c>
      <c r="U47" s="259">
        <v>42543</v>
      </c>
      <c r="V47" s="259">
        <v>42543</v>
      </c>
      <c r="W47" s="352">
        <v>38231900</v>
      </c>
      <c r="X47" s="40">
        <v>7.4999999999999997E-2</v>
      </c>
      <c r="Y47" s="16" t="s">
        <v>109</v>
      </c>
      <c r="Z47" s="17" t="s">
        <v>110</v>
      </c>
      <c r="AA47" s="17" t="s">
        <v>111</v>
      </c>
      <c r="AB47" s="17" t="s">
        <v>112</v>
      </c>
      <c r="AC47" s="175" t="s">
        <v>180</v>
      </c>
      <c r="AD47" s="40">
        <v>0</v>
      </c>
      <c r="AE47" s="16" t="s">
        <v>109</v>
      </c>
      <c r="AF47" s="17" t="s">
        <v>110</v>
      </c>
      <c r="AG47" s="17" t="s">
        <v>111</v>
      </c>
      <c r="AH47" s="17" t="s">
        <v>112</v>
      </c>
      <c r="AI47" s="155" t="s">
        <v>114</v>
      </c>
      <c r="AJ47" s="155" t="s">
        <v>115</v>
      </c>
      <c r="AK47" s="155" t="s">
        <v>115</v>
      </c>
      <c r="AL47" s="39" t="s">
        <v>116</v>
      </c>
      <c r="AM47" s="39" t="s">
        <v>116</v>
      </c>
      <c r="AN47" s="39" t="s">
        <v>116</v>
      </c>
      <c r="AO47" s="39" t="s">
        <v>116</v>
      </c>
      <c r="AP47" s="39" t="s">
        <v>116</v>
      </c>
      <c r="AQ47" s="39" t="s">
        <v>116</v>
      </c>
      <c r="AR47" s="39" t="s">
        <v>117</v>
      </c>
      <c r="AS47" s="39" t="s">
        <v>116</v>
      </c>
      <c r="AT47" s="39" t="s">
        <v>104</v>
      </c>
      <c r="AU47" s="39" t="s">
        <v>115</v>
      </c>
      <c r="AV47" s="39" t="s">
        <v>116</v>
      </c>
      <c r="AW47" s="39" t="s">
        <v>118</v>
      </c>
      <c r="AX47" s="39" t="s">
        <v>118</v>
      </c>
      <c r="AY47" s="141" t="s">
        <v>576</v>
      </c>
      <c r="AZ47" s="263">
        <v>42544</v>
      </c>
      <c r="BA47" s="39" t="s">
        <v>119</v>
      </c>
      <c r="BB47" s="19" t="s">
        <v>5</v>
      </c>
      <c r="BC47" s="19" t="s">
        <v>5</v>
      </c>
      <c r="BD47" s="19" t="s">
        <v>5</v>
      </c>
      <c r="BE47" s="19" t="s">
        <v>5</v>
      </c>
      <c r="BF47" s="247">
        <v>42548</v>
      </c>
      <c r="BG47" s="177" t="s">
        <v>181</v>
      </c>
      <c r="BH47" s="155" t="s">
        <v>155</v>
      </c>
      <c r="BI47" s="230" t="s">
        <v>579</v>
      </c>
      <c r="BJ47" s="138">
        <v>4243489</v>
      </c>
    </row>
    <row r="48" spans="1:62" s="67" customFormat="1" ht="82.5" customHeight="1" x14ac:dyDescent="0.2">
      <c r="A48" s="41">
        <v>42</v>
      </c>
      <c r="B48" s="139" t="s">
        <v>567</v>
      </c>
      <c r="C48" s="19" t="str">
        <f t="shared" si="6"/>
        <v>5739480</v>
      </c>
      <c r="D48" s="257">
        <f t="shared" si="7"/>
        <v>42544</v>
      </c>
      <c r="E48" s="136" t="s">
        <v>570</v>
      </c>
      <c r="F48" s="140" t="s">
        <v>1</v>
      </c>
      <c r="G48" s="133" t="s">
        <v>11</v>
      </c>
      <c r="H48" s="138">
        <v>300.45</v>
      </c>
      <c r="I48" s="20">
        <f t="shared" si="2"/>
        <v>300450</v>
      </c>
      <c r="J48" s="140">
        <v>15</v>
      </c>
      <c r="K48" s="133" t="s">
        <v>12</v>
      </c>
      <c r="L48" s="140" t="s">
        <v>3</v>
      </c>
      <c r="M48" s="135" t="s">
        <v>653</v>
      </c>
      <c r="N48" s="148">
        <v>42527</v>
      </c>
      <c r="O48" s="138">
        <v>355131.9</v>
      </c>
      <c r="P48" s="140" t="s">
        <v>4</v>
      </c>
      <c r="Q48" s="136" t="s">
        <v>572</v>
      </c>
      <c r="R48" s="149">
        <v>42535</v>
      </c>
      <c r="S48" s="137" t="s">
        <v>575</v>
      </c>
      <c r="T48" s="258">
        <f>R48</f>
        <v>42535</v>
      </c>
      <c r="U48" s="259">
        <v>42543</v>
      </c>
      <c r="V48" s="259">
        <v>42543</v>
      </c>
      <c r="W48" s="352">
        <v>38231900</v>
      </c>
      <c r="X48" s="40">
        <v>7.4999999999999997E-2</v>
      </c>
      <c r="Y48" s="16" t="s">
        <v>109</v>
      </c>
      <c r="Z48" s="17" t="s">
        <v>110</v>
      </c>
      <c r="AA48" s="17" t="s">
        <v>111</v>
      </c>
      <c r="AB48" s="17" t="s">
        <v>112</v>
      </c>
      <c r="AC48" s="175" t="s">
        <v>180</v>
      </c>
      <c r="AD48" s="40">
        <v>0</v>
      </c>
      <c r="AE48" s="16" t="s">
        <v>109</v>
      </c>
      <c r="AF48" s="17" t="s">
        <v>110</v>
      </c>
      <c r="AG48" s="17" t="s">
        <v>111</v>
      </c>
      <c r="AH48" s="17" t="s">
        <v>112</v>
      </c>
      <c r="AI48" s="155" t="s">
        <v>114</v>
      </c>
      <c r="AJ48" s="155" t="s">
        <v>115</v>
      </c>
      <c r="AK48" s="155" t="s">
        <v>115</v>
      </c>
      <c r="AL48" s="39" t="s">
        <v>116</v>
      </c>
      <c r="AM48" s="39" t="s">
        <v>116</v>
      </c>
      <c r="AN48" s="39" t="s">
        <v>116</v>
      </c>
      <c r="AO48" s="39" t="s">
        <v>116</v>
      </c>
      <c r="AP48" s="39" t="s">
        <v>116</v>
      </c>
      <c r="AQ48" s="39" t="s">
        <v>116</v>
      </c>
      <c r="AR48" s="39" t="s">
        <v>117</v>
      </c>
      <c r="AS48" s="39" t="s">
        <v>116</v>
      </c>
      <c r="AT48" s="39" t="s">
        <v>104</v>
      </c>
      <c r="AU48" s="39" t="s">
        <v>115</v>
      </c>
      <c r="AV48" s="39" t="s">
        <v>116</v>
      </c>
      <c r="AW48" s="39" t="s">
        <v>118</v>
      </c>
      <c r="AX48" s="39" t="s">
        <v>118</v>
      </c>
      <c r="AY48" s="141" t="s">
        <v>577</v>
      </c>
      <c r="AZ48" s="263">
        <v>42544</v>
      </c>
      <c r="BA48" s="39" t="s">
        <v>119</v>
      </c>
      <c r="BB48" s="19" t="s">
        <v>5</v>
      </c>
      <c r="BC48" s="19" t="s">
        <v>5</v>
      </c>
      <c r="BD48" s="19" t="s">
        <v>5</v>
      </c>
      <c r="BE48" s="19" t="s">
        <v>5</v>
      </c>
      <c r="BF48" s="247">
        <v>42548</v>
      </c>
      <c r="BG48" s="177" t="s">
        <v>181</v>
      </c>
      <c r="BH48" s="155" t="s">
        <v>155</v>
      </c>
      <c r="BI48" s="230" t="s">
        <v>580</v>
      </c>
      <c r="BJ48" s="138">
        <v>4244620</v>
      </c>
    </row>
    <row r="49" spans="1:67" s="67" customFormat="1" ht="82.5" customHeight="1" x14ac:dyDescent="0.2">
      <c r="A49" s="41">
        <v>43</v>
      </c>
      <c r="B49" s="139" t="s">
        <v>568</v>
      </c>
      <c r="C49" s="19" t="str">
        <f t="shared" si="6"/>
        <v>5707786</v>
      </c>
      <c r="D49" s="257">
        <f t="shared" si="7"/>
        <v>42542</v>
      </c>
      <c r="E49" s="136" t="s">
        <v>389</v>
      </c>
      <c r="F49" s="140" t="s">
        <v>1</v>
      </c>
      <c r="G49" s="133" t="s">
        <v>11</v>
      </c>
      <c r="H49" s="138">
        <v>399.71</v>
      </c>
      <c r="I49" s="20">
        <f t="shared" si="2"/>
        <v>399710</v>
      </c>
      <c r="J49" s="140">
        <v>20</v>
      </c>
      <c r="K49" s="133" t="s">
        <v>12</v>
      </c>
      <c r="L49" s="140" t="s">
        <v>3</v>
      </c>
      <c r="M49" s="135" t="s">
        <v>654</v>
      </c>
      <c r="N49" s="148">
        <v>42513</v>
      </c>
      <c r="O49" s="138">
        <v>481050.99</v>
      </c>
      <c r="P49" s="140" t="s">
        <v>4</v>
      </c>
      <c r="Q49" s="137" t="s">
        <v>573</v>
      </c>
      <c r="R49" s="149">
        <v>42524</v>
      </c>
      <c r="S49" s="137" t="s">
        <v>414</v>
      </c>
      <c r="T49" s="258">
        <f>R49</f>
        <v>42524</v>
      </c>
      <c r="U49" s="260">
        <v>42543</v>
      </c>
      <c r="V49" s="260">
        <v>42543</v>
      </c>
      <c r="W49" s="352">
        <v>38231900</v>
      </c>
      <c r="X49" s="40">
        <v>7.4999999999999997E-2</v>
      </c>
      <c r="Y49" s="16" t="s">
        <v>109</v>
      </c>
      <c r="Z49" s="17" t="s">
        <v>110</v>
      </c>
      <c r="AA49" s="17" t="s">
        <v>111</v>
      </c>
      <c r="AB49" s="17" t="s">
        <v>112</v>
      </c>
      <c r="AC49" s="175" t="s">
        <v>180</v>
      </c>
      <c r="AD49" s="40">
        <v>0</v>
      </c>
      <c r="AE49" s="16" t="s">
        <v>109</v>
      </c>
      <c r="AF49" s="17" t="s">
        <v>110</v>
      </c>
      <c r="AG49" s="17" t="s">
        <v>111</v>
      </c>
      <c r="AH49" s="17" t="s">
        <v>112</v>
      </c>
      <c r="AI49" s="155" t="s">
        <v>114</v>
      </c>
      <c r="AJ49" s="155" t="s">
        <v>115</v>
      </c>
      <c r="AK49" s="155" t="s">
        <v>115</v>
      </c>
      <c r="AL49" s="39" t="s">
        <v>116</v>
      </c>
      <c r="AM49" s="39" t="s">
        <v>116</v>
      </c>
      <c r="AN49" s="39" t="s">
        <v>116</v>
      </c>
      <c r="AO49" s="39" t="s">
        <v>116</v>
      </c>
      <c r="AP49" s="39" t="s">
        <v>116</v>
      </c>
      <c r="AQ49" s="39" t="s">
        <v>116</v>
      </c>
      <c r="AR49" s="39" t="s">
        <v>117</v>
      </c>
      <c r="AS49" s="39" t="s">
        <v>116</v>
      </c>
      <c r="AT49" s="39" t="s">
        <v>104</v>
      </c>
      <c r="AU49" s="39" t="s">
        <v>115</v>
      </c>
      <c r="AV49" s="39" t="s">
        <v>116</v>
      </c>
      <c r="AW49" s="39" t="s">
        <v>118</v>
      </c>
      <c r="AX49" s="39" t="s">
        <v>118</v>
      </c>
      <c r="AY49" s="141" t="s">
        <v>578</v>
      </c>
      <c r="AZ49" s="263">
        <v>42542</v>
      </c>
      <c r="BA49" s="39" t="s">
        <v>119</v>
      </c>
      <c r="BB49" s="19" t="s">
        <v>5</v>
      </c>
      <c r="BC49" s="19" t="s">
        <v>5</v>
      </c>
      <c r="BD49" s="19" t="s">
        <v>5</v>
      </c>
      <c r="BE49" s="19" t="s">
        <v>5</v>
      </c>
      <c r="BF49" s="247">
        <v>42548</v>
      </c>
      <c r="BG49" s="177" t="s">
        <v>181</v>
      </c>
      <c r="BH49" s="155" t="s">
        <v>155</v>
      </c>
      <c r="BI49" s="230" t="s">
        <v>581</v>
      </c>
      <c r="BJ49" s="138">
        <v>5749634</v>
      </c>
    </row>
    <row r="50" spans="1:67" s="97" customFormat="1" ht="50.1" customHeight="1" x14ac:dyDescent="0.25">
      <c r="D50" s="102"/>
      <c r="E50" s="159"/>
      <c r="F50" s="159"/>
      <c r="G50" s="166"/>
      <c r="H50" s="236"/>
      <c r="I50" s="132"/>
      <c r="J50" s="237"/>
      <c r="K50" s="132"/>
      <c r="L50" s="238"/>
      <c r="N50" s="239"/>
      <c r="O50" s="132"/>
      <c r="P50" s="238"/>
      <c r="Q50" s="132"/>
      <c r="R50" s="132"/>
      <c r="S50" s="132"/>
      <c r="T50" s="132"/>
      <c r="AI50" s="161"/>
      <c r="AJ50" s="161"/>
      <c r="AK50" s="161"/>
      <c r="BA50" s="97" t="s">
        <v>133</v>
      </c>
      <c r="BB50" s="161"/>
      <c r="BC50" s="161"/>
      <c r="BD50" s="161"/>
      <c r="BE50" s="161"/>
      <c r="BF50" s="102"/>
      <c r="BG50" s="161"/>
      <c r="BH50" s="161"/>
      <c r="BI50" s="237"/>
      <c r="BJ50" s="240"/>
    </row>
    <row r="51" spans="1:67" s="159" customFormat="1" ht="25.5" customHeight="1" x14ac:dyDescent="0.2">
      <c r="B51" s="372" t="s">
        <v>148</v>
      </c>
      <c r="C51" s="372"/>
      <c r="D51" s="160"/>
      <c r="G51" s="372" t="s">
        <v>157</v>
      </c>
      <c r="H51" s="372"/>
      <c r="J51" s="237"/>
      <c r="N51" s="373" t="s">
        <v>149</v>
      </c>
      <c r="O51" s="373"/>
      <c r="P51" s="373"/>
      <c r="Q51" s="372" t="s">
        <v>149</v>
      </c>
      <c r="R51" s="372"/>
      <c r="AB51" s="372" t="s">
        <v>157</v>
      </c>
      <c r="AC51" s="372"/>
      <c r="AG51" s="372" t="s">
        <v>149</v>
      </c>
      <c r="AH51" s="372"/>
      <c r="AI51" s="161"/>
      <c r="AJ51" s="161"/>
      <c r="AK51" s="161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337"/>
      <c r="AX51" s="337"/>
      <c r="BB51" s="161"/>
      <c r="BC51" s="161"/>
      <c r="BD51" s="161"/>
      <c r="BE51" s="161"/>
      <c r="BF51" s="160"/>
      <c r="BG51" s="161"/>
      <c r="BH51" s="161"/>
      <c r="BI51" s="237"/>
      <c r="BK51" s="241"/>
      <c r="BN51" s="24"/>
      <c r="BO51" s="24"/>
    </row>
    <row r="52" spans="1:67" s="58" customFormat="1" ht="50.1" customHeight="1" x14ac:dyDescent="0.25">
      <c r="D52" s="77"/>
      <c r="E52" s="68"/>
      <c r="F52"/>
      <c r="G52" s="69"/>
      <c r="H52" s="70"/>
      <c r="J52" s="132"/>
      <c r="K52" s="71"/>
      <c r="L52" s="68"/>
      <c r="N52" s="72"/>
      <c r="O52" s="77"/>
      <c r="P52" s="68"/>
      <c r="Q52" s="61"/>
      <c r="R52" s="73"/>
      <c r="S52" s="74"/>
      <c r="T52" s="77"/>
      <c r="W52" s="77"/>
      <c r="AI52" s="156"/>
      <c r="AJ52" s="156"/>
      <c r="AK52" s="156"/>
      <c r="BB52" s="156"/>
      <c r="BC52" s="156"/>
      <c r="BD52" s="156"/>
      <c r="BE52" s="156"/>
      <c r="BF52" s="77"/>
      <c r="BG52" s="156"/>
      <c r="BH52" s="156"/>
      <c r="BI52" s="132"/>
      <c r="BJ52" s="75"/>
    </row>
    <row r="53" spans="1:67" s="60" customFormat="1" ht="50.1" customHeight="1" x14ac:dyDescent="0.25">
      <c r="A53" s="58"/>
      <c r="B53" s="372" t="s">
        <v>133</v>
      </c>
      <c r="C53" s="372"/>
      <c r="D53" s="63"/>
      <c r="E53" s="2"/>
      <c r="F53"/>
      <c r="G53" s="3"/>
      <c r="H53" s="59"/>
      <c r="J53" s="132"/>
      <c r="K53" s="33"/>
      <c r="L53" s="2"/>
      <c r="N53" s="34"/>
      <c r="O53" s="63"/>
      <c r="P53" s="2"/>
      <c r="Q53" s="61"/>
      <c r="R53" s="6"/>
      <c r="S53" s="4"/>
      <c r="T53" s="63"/>
      <c r="W53" s="372" t="s">
        <v>172</v>
      </c>
      <c r="X53" s="372"/>
      <c r="AB53" s="372" t="s">
        <v>149</v>
      </c>
      <c r="AC53" s="372"/>
      <c r="AI53" s="156"/>
      <c r="AJ53" s="156"/>
      <c r="AK53" s="156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BA53" s="58"/>
      <c r="BB53" s="156"/>
      <c r="BC53" s="156"/>
      <c r="BD53" s="156"/>
      <c r="BE53" s="156"/>
      <c r="BF53" s="63"/>
      <c r="BG53" s="156"/>
      <c r="BH53" s="156"/>
      <c r="BI53" s="132"/>
      <c r="BJ53" s="38"/>
    </row>
    <row r="54" spans="1:67" s="60" customFormat="1" ht="50.1" customHeight="1" x14ac:dyDescent="0.25">
      <c r="A54" s="58"/>
      <c r="D54" s="63"/>
      <c r="E54" s="2"/>
      <c r="F54"/>
      <c r="G54" s="3"/>
      <c r="H54" s="59"/>
      <c r="J54" s="132"/>
      <c r="K54" s="33"/>
      <c r="L54" s="2"/>
      <c r="N54" s="34"/>
      <c r="O54" s="63"/>
      <c r="P54" s="2"/>
      <c r="Q54" s="61"/>
      <c r="R54" s="6"/>
      <c r="S54" s="4"/>
      <c r="T54" s="63"/>
      <c r="W54" s="63"/>
      <c r="AI54" s="156"/>
      <c r="AJ54" s="156"/>
      <c r="AK54" s="156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BA54" s="58"/>
      <c r="BB54" s="156"/>
      <c r="BC54" s="156"/>
      <c r="BD54" s="156"/>
      <c r="BE54" s="156"/>
      <c r="BF54" s="63"/>
      <c r="BG54" s="156"/>
      <c r="BH54" s="156"/>
      <c r="BI54" s="132"/>
      <c r="BJ54" s="38"/>
    </row>
    <row r="55" spans="1:67" s="60" customFormat="1" ht="50.1" customHeight="1" x14ac:dyDescent="0.25">
      <c r="A55" s="58"/>
      <c r="D55" s="63"/>
      <c r="E55" s="2"/>
      <c r="F55"/>
      <c r="G55" s="3"/>
      <c r="H55" s="59"/>
      <c r="J55" s="132"/>
      <c r="K55" s="33"/>
      <c r="L55" s="2"/>
      <c r="N55" s="34"/>
      <c r="O55" s="63"/>
      <c r="P55" s="2"/>
      <c r="Q55" s="61"/>
      <c r="R55" s="6"/>
      <c r="S55" s="4"/>
      <c r="T55" s="63"/>
      <c r="W55" s="63"/>
      <c r="AI55" s="156"/>
      <c r="AJ55" s="156"/>
      <c r="AK55" s="156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BA55" s="58"/>
      <c r="BB55" s="156"/>
      <c r="BC55" s="156"/>
      <c r="BD55" s="156"/>
      <c r="BE55" s="156"/>
      <c r="BF55" s="63"/>
      <c r="BG55" s="156"/>
      <c r="BH55" s="156"/>
      <c r="BI55" s="132"/>
    </row>
    <row r="56" spans="1:67" s="60" customFormat="1" ht="50.1" customHeight="1" x14ac:dyDescent="0.25">
      <c r="A56" s="58"/>
      <c r="D56" s="63"/>
      <c r="E56" s="2"/>
      <c r="F56"/>
      <c r="G56" s="3"/>
      <c r="H56" s="59"/>
      <c r="J56" s="132"/>
      <c r="K56" s="33"/>
      <c r="L56" s="2"/>
      <c r="N56" s="34"/>
      <c r="O56" s="63"/>
      <c r="P56" s="2"/>
      <c r="Q56" s="61"/>
      <c r="R56" s="6"/>
      <c r="S56" s="4"/>
      <c r="T56" s="63"/>
      <c r="W56" s="63"/>
      <c r="AI56" s="156"/>
      <c r="AJ56" s="156"/>
      <c r="AK56" s="156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BA56" s="58"/>
      <c r="BB56" s="156"/>
      <c r="BC56" s="156"/>
      <c r="BD56" s="156"/>
      <c r="BE56" s="156"/>
      <c r="BF56" s="63"/>
      <c r="BG56" s="156"/>
      <c r="BH56" s="156"/>
      <c r="BI56" s="132"/>
    </row>
    <row r="57" spans="1:67" s="60" customFormat="1" ht="50.1" customHeight="1" x14ac:dyDescent="0.25">
      <c r="D57" s="63"/>
      <c r="E57" s="2"/>
      <c r="F57"/>
      <c r="G57" s="3"/>
      <c r="H57" s="59"/>
      <c r="J57" s="132"/>
      <c r="K57" s="33"/>
      <c r="L57" s="2"/>
      <c r="N57" s="34"/>
      <c r="O57" s="63"/>
      <c r="P57" s="2"/>
      <c r="Q57" s="61"/>
      <c r="R57" s="6"/>
      <c r="S57" s="4"/>
      <c r="T57" s="63"/>
      <c r="W57" s="63"/>
      <c r="AI57" s="156"/>
      <c r="AJ57" s="156"/>
      <c r="AK57" s="156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BB57" s="156"/>
      <c r="BC57" s="156"/>
      <c r="BD57" s="156"/>
      <c r="BE57" s="156"/>
      <c r="BF57" s="63"/>
      <c r="BG57" s="156"/>
      <c r="BH57" s="156"/>
      <c r="BI57" s="132"/>
    </row>
    <row r="58" spans="1:67" s="60" customFormat="1" ht="50.1" customHeight="1" x14ac:dyDescent="0.25">
      <c r="D58" s="63"/>
      <c r="E58" s="2"/>
      <c r="F58"/>
      <c r="G58" s="3"/>
      <c r="H58" s="59"/>
      <c r="J58" s="132"/>
      <c r="K58" s="33"/>
      <c r="L58" s="2"/>
      <c r="N58" s="34"/>
      <c r="O58" s="63"/>
      <c r="P58" s="2"/>
      <c r="Q58" s="61"/>
      <c r="R58" s="6"/>
      <c r="S58" s="4"/>
      <c r="T58" s="63"/>
      <c r="W58" s="63"/>
      <c r="AI58" s="156"/>
      <c r="AJ58" s="156"/>
      <c r="AK58" s="156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BB58" s="156"/>
      <c r="BC58" s="156"/>
      <c r="BD58" s="156"/>
      <c r="BE58" s="156"/>
      <c r="BF58" s="63"/>
      <c r="BG58" s="156"/>
      <c r="BH58" s="156"/>
      <c r="BI58" s="132"/>
    </row>
    <row r="59" spans="1:67" s="60" customFormat="1" ht="50.1" customHeight="1" x14ac:dyDescent="0.25">
      <c r="D59" s="63"/>
      <c r="E59" s="2"/>
      <c r="F59"/>
      <c r="G59" s="3"/>
      <c r="H59" s="59"/>
      <c r="J59" s="132"/>
      <c r="K59" s="33"/>
      <c r="L59" s="2"/>
      <c r="N59" s="34"/>
      <c r="O59" s="63"/>
      <c r="P59" s="2"/>
      <c r="Q59" s="61"/>
      <c r="R59" s="6"/>
      <c r="S59" s="4"/>
      <c r="T59" s="63"/>
      <c r="W59" s="63"/>
      <c r="AI59" s="156"/>
      <c r="AJ59" s="156"/>
      <c r="AK59" s="156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BB59" s="156"/>
      <c r="BC59" s="156"/>
      <c r="BD59" s="156"/>
      <c r="BE59" s="156"/>
      <c r="BF59" s="63"/>
      <c r="BG59" s="156"/>
      <c r="BH59" s="156"/>
      <c r="BI59" s="132"/>
    </row>
    <row r="60" spans="1:67" s="60" customFormat="1" ht="50.1" customHeight="1" x14ac:dyDescent="0.25">
      <c r="D60" s="63"/>
      <c r="E60" s="2"/>
      <c r="F60"/>
      <c r="G60" s="3"/>
      <c r="H60" s="59"/>
      <c r="J60" s="132"/>
      <c r="K60" s="33"/>
      <c r="L60" s="2"/>
      <c r="N60" s="34"/>
      <c r="O60" s="63"/>
      <c r="P60" s="2"/>
      <c r="Q60" s="61"/>
      <c r="R60" s="6"/>
      <c r="S60" s="4"/>
      <c r="T60" s="63"/>
      <c r="W60" s="63"/>
      <c r="AI60" s="156"/>
      <c r="AJ60" s="156"/>
      <c r="AK60" s="156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BB60" s="156"/>
      <c r="BC60" s="156"/>
      <c r="BD60" s="156"/>
      <c r="BE60" s="156"/>
      <c r="BF60" s="63"/>
      <c r="BG60" s="156"/>
      <c r="BH60" s="156"/>
      <c r="BI60" s="132"/>
    </row>
    <row r="61" spans="1:67" s="60" customFormat="1" ht="50.1" customHeight="1" x14ac:dyDescent="0.25">
      <c r="D61" s="63"/>
      <c r="E61" s="2"/>
      <c r="F61"/>
      <c r="G61" s="3"/>
      <c r="H61" s="59"/>
      <c r="J61" s="132"/>
      <c r="K61" s="33"/>
      <c r="L61" s="2"/>
      <c r="N61" s="34"/>
      <c r="O61" s="63"/>
      <c r="P61" s="2"/>
      <c r="Q61" s="61"/>
      <c r="R61" s="6"/>
      <c r="S61" s="4"/>
      <c r="T61" s="63"/>
      <c r="W61" s="63"/>
      <c r="AI61" s="156"/>
      <c r="AJ61" s="156"/>
      <c r="AK61" s="156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BB61" s="156"/>
      <c r="BC61" s="156"/>
      <c r="BD61" s="156"/>
      <c r="BE61" s="156"/>
      <c r="BF61" s="63"/>
      <c r="BG61" s="156"/>
      <c r="BH61" s="156"/>
      <c r="BI61" s="132"/>
    </row>
    <row r="62" spans="1:67" s="60" customFormat="1" ht="50.1" customHeight="1" x14ac:dyDescent="0.25">
      <c r="D62" s="63"/>
      <c r="E62" s="2"/>
      <c r="F62"/>
      <c r="G62" s="3"/>
      <c r="H62" s="59"/>
      <c r="J62" s="132"/>
      <c r="K62" s="33"/>
      <c r="L62" s="2"/>
      <c r="N62" s="34"/>
      <c r="O62" s="63"/>
      <c r="P62" s="2"/>
      <c r="Q62" s="61"/>
      <c r="R62" s="6"/>
      <c r="S62" s="4"/>
      <c r="T62" s="63"/>
      <c r="W62" s="63"/>
      <c r="AI62" s="156"/>
      <c r="AJ62" s="156"/>
      <c r="AK62" s="156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BB62" s="156"/>
      <c r="BC62" s="156"/>
      <c r="BD62" s="156"/>
      <c r="BE62" s="156"/>
      <c r="BF62" s="63"/>
      <c r="BG62" s="156"/>
      <c r="BH62" s="156"/>
      <c r="BI62" s="132"/>
    </row>
    <row r="63" spans="1:67" s="60" customFormat="1" ht="50.1" customHeight="1" x14ac:dyDescent="0.25">
      <c r="D63" s="63"/>
      <c r="E63" s="2"/>
      <c r="F63"/>
      <c r="G63" s="3"/>
      <c r="H63" s="59"/>
      <c r="J63" s="132"/>
      <c r="K63" s="33"/>
      <c r="L63" s="2"/>
      <c r="N63" s="34"/>
      <c r="O63" s="63"/>
      <c r="P63" s="2"/>
      <c r="Q63" s="61"/>
      <c r="R63" s="6"/>
      <c r="S63" s="4"/>
      <c r="T63" s="63"/>
      <c r="W63" s="63"/>
      <c r="AI63" s="156"/>
      <c r="AJ63" s="156"/>
      <c r="AK63" s="156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BB63" s="156"/>
      <c r="BC63" s="156"/>
      <c r="BD63" s="156"/>
      <c r="BE63" s="156"/>
      <c r="BF63" s="63"/>
      <c r="BG63" s="156"/>
      <c r="BH63" s="156"/>
      <c r="BI63" s="132"/>
    </row>
    <row r="64" spans="1:67" s="60" customFormat="1" ht="50.1" customHeight="1" x14ac:dyDescent="0.25">
      <c r="D64" s="63"/>
      <c r="E64" s="2"/>
      <c r="F64"/>
      <c r="G64" s="3"/>
      <c r="H64" s="59"/>
      <c r="J64" s="132"/>
      <c r="K64" s="33"/>
      <c r="L64" s="2"/>
      <c r="N64" s="34"/>
      <c r="O64" s="63"/>
      <c r="P64" s="2"/>
      <c r="Q64" s="61"/>
      <c r="R64" s="6"/>
      <c r="S64" s="4"/>
      <c r="T64" s="63"/>
      <c r="W64" s="63"/>
      <c r="AI64" s="156"/>
      <c r="AJ64" s="156"/>
      <c r="AK64" s="156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BB64" s="156"/>
      <c r="BC64" s="156"/>
      <c r="BD64" s="156"/>
      <c r="BE64" s="156"/>
      <c r="BF64" s="63"/>
      <c r="BG64" s="156"/>
      <c r="BH64" s="156"/>
      <c r="BI64" s="132"/>
    </row>
    <row r="65" spans="4:61" s="60" customFormat="1" ht="50.1" customHeight="1" x14ac:dyDescent="0.25">
      <c r="D65" s="63"/>
      <c r="E65" s="2"/>
      <c r="F65"/>
      <c r="G65" s="3"/>
      <c r="H65" s="59"/>
      <c r="J65" s="132"/>
      <c r="K65" s="33"/>
      <c r="L65" s="2"/>
      <c r="N65" s="34"/>
      <c r="O65" s="63"/>
      <c r="P65" s="2"/>
      <c r="Q65" s="61"/>
      <c r="R65" s="6"/>
      <c r="S65" s="4"/>
      <c r="T65" s="63"/>
      <c r="W65" s="63"/>
      <c r="AI65" s="156"/>
      <c r="AJ65" s="156"/>
      <c r="AK65" s="156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BB65" s="156"/>
      <c r="BC65" s="156"/>
      <c r="BD65" s="156"/>
      <c r="BE65" s="156"/>
      <c r="BF65" s="63"/>
      <c r="BG65" s="156"/>
      <c r="BH65" s="156"/>
      <c r="BI65" s="132"/>
    </row>
    <row r="66" spans="4:61" s="60" customFormat="1" ht="50.1" customHeight="1" x14ac:dyDescent="0.25">
      <c r="D66" s="63"/>
      <c r="E66" s="2"/>
      <c r="F66" s="5"/>
      <c r="G66" s="3"/>
      <c r="H66" s="59"/>
      <c r="J66" s="132"/>
      <c r="K66" s="33"/>
      <c r="L66" s="2"/>
      <c r="N66" s="34"/>
      <c r="O66" s="63"/>
      <c r="P66" s="2"/>
      <c r="Q66" s="61"/>
      <c r="R66" s="6"/>
      <c r="S66" s="4"/>
      <c r="T66" s="63"/>
      <c r="W66" s="63"/>
      <c r="AI66" s="156"/>
      <c r="AJ66" s="156"/>
      <c r="AK66" s="156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BB66" s="156"/>
      <c r="BC66" s="156"/>
      <c r="BD66" s="156"/>
      <c r="BE66" s="156"/>
      <c r="BF66" s="63"/>
      <c r="BG66" s="156"/>
      <c r="BH66" s="156"/>
      <c r="BI66" s="132"/>
    </row>
    <row r="67" spans="4:61" s="60" customFormat="1" ht="50.1" customHeight="1" x14ac:dyDescent="0.25">
      <c r="D67" s="63"/>
      <c r="E67" s="2"/>
      <c r="F67" s="5"/>
      <c r="G67" s="3"/>
      <c r="H67" s="59"/>
      <c r="J67" s="132"/>
      <c r="K67" s="33"/>
      <c r="L67" s="2"/>
      <c r="N67" s="34"/>
      <c r="O67" s="63"/>
      <c r="P67" s="2"/>
      <c r="Q67" s="61"/>
      <c r="R67" s="6"/>
      <c r="S67" s="4"/>
      <c r="T67" s="63"/>
      <c r="W67" s="63"/>
      <c r="AI67" s="156"/>
      <c r="AJ67" s="156"/>
      <c r="AK67" s="156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BB67" s="156"/>
      <c r="BC67" s="156"/>
      <c r="BD67" s="156"/>
      <c r="BE67" s="156"/>
      <c r="BF67" s="63"/>
      <c r="BG67" s="156"/>
      <c r="BH67" s="156"/>
      <c r="BI67" s="132"/>
    </row>
    <row r="68" spans="4:61" s="60" customFormat="1" ht="50.1" customHeight="1" x14ac:dyDescent="0.25">
      <c r="D68" s="63"/>
      <c r="E68" s="2"/>
      <c r="F68" s="5"/>
      <c r="G68" s="3"/>
      <c r="H68" s="59"/>
      <c r="J68" s="132"/>
      <c r="K68" s="33"/>
      <c r="L68" s="2"/>
      <c r="N68" s="34"/>
      <c r="O68" s="63"/>
      <c r="P68" s="2"/>
      <c r="Q68" s="61"/>
      <c r="R68" s="6"/>
      <c r="S68" s="4"/>
      <c r="T68" s="63"/>
      <c r="W68" s="63"/>
      <c r="AI68" s="156"/>
      <c r="AJ68" s="156"/>
      <c r="AK68" s="156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BB68" s="156"/>
      <c r="BC68" s="156"/>
      <c r="BD68" s="156"/>
      <c r="BE68" s="156"/>
      <c r="BF68" s="63"/>
      <c r="BG68" s="156"/>
      <c r="BH68" s="156"/>
      <c r="BI68" s="132"/>
    </row>
    <row r="69" spans="4:61" s="60" customFormat="1" ht="50.1" customHeight="1" x14ac:dyDescent="0.25">
      <c r="D69" s="63"/>
      <c r="E69" s="2"/>
      <c r="F69" s="5"/>
      <c r="G69" s="3"/>
      <c r="H69" s="59"/>
      <c r="J69" s="132"/>
      <c r="K69" s="33"/>
      <c r="L69" s="2"/>
      <c r="N69" s="34"/>
      <c r="O69" s="63"/>
      <c r="P69" s="2"/>
      <c r="Q69" s="61"/>
      <c r="R69" s="6"/>
      <c r="S69" s="4"/>
      <c r="T69" s="63"/>
      <c r="W69" s="63"/>
      <c r="AI69" s="156"/>
      <c r="AJ69" s="156"/>
      <c r="AK69" s="156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BB69" s="156"/>
      <c r="BC69" s="156"/>
      <c r="BD69" s="156"/>
      <c r="BE69" s="156"/>
      <c r="BF69" s="63"/>
      <c r="BG69" s="156"/>
      <c r="BH69" s="156"/>
      <c r="BI69" s="132"/>
    </row>
    <row r="70" spans="4:61" s="60" customFormat="1" ht="50.1" customHeight="1" x14ac:dyDescent="0.25">
      <c r="D70" s="63"/>
      <c r="E70" s="2"/>
      <c r="F70" s="5"/>
      <c r="G70" s="3"/>
      <c r="H70" s="59"/>
      <c r="J70" s="132"/>
      <c r="K70" s="33"/>
      <c r="L70" s="2"/>
      <c r="N70" s="34"/>
      <c r="O70" s="63"/>
      <c r="P70" s="2"/>
      <c r="Q70" s="61"/>
      <c r="R70" s="6"/>
      <c r="S70" s="4"/>
      <c r="T70" s="63"/>
      <c r="W70" s="63"/>
      <c r="AI70" s="156"/>
      <c r="AJ70" s="156"/>
      <c r="AK70" s="156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BB70" s="156"/>
      <c r="BC70" s="156"/>
      <c r="BD70" s="156"/>
      <c r="BE70" s="156"/>
      <c r="BF70" s="63"/>
      <c r="BG70" s="156"/>
      <c r="BH70" s="156"/>
      <c r="BI70" s="132"/>
    </row>
    <row r="71" spans="4:61" s="60" customFormat="1" ht="50.1" customHeight="1" x14ac:dyDescent="0.25">
      <c r="D71" s="63"/>
      <c r="E71" s="2"/>
      <c r="F71" s="5"/>
      <c r="G71" s="3"/>
      <c r="H71" s="59"/>
      <c r="J71" s="132"/>
      <c r="K71" s="33"/>
      <c r="L71" s="2"/>
      <c r="N71" s="34"/>
      <c r="O71" s="63"/>
      <c r="P71" s="2"/>
      <c r="Q71" s="61"/>
      <c r="R71" s="6"/>
      <c r="S71" s="4"/>
      <c r="T71" s="63"/>
      <c r="W71" s="63"/>
      <c r="AI71" s="156"/>
      <c r="AJ71" s="156"/>
      <c r="AK71" s="156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BB71" s="156"/>
      <c r="BC71" s="156"/>
      <c r="BD71" s="156"/>
      <c r="BE71" s="156"/>
      <c r="BF71" s="63"/>
      <c r="BG71" s="156"/>
      <c r="BH71" s="156"/>
      <c r="BI71" s="132"/>
    </row>
    <row r="72" spans="4:61" s="60" customFormat="1" ht="50.1" customHeight="1" x14ac:dyDescent="0.25">
      <c r="D72" s="63"/>
      <c r="E72" s="2"/>
      <c r="F72" s="5"/>
      <c r="G72" s="3"/>
      <c r="H72" s="59"/>
      <c r="J72" s="132"/>
      <c r="K72" s="33"/>
      <c r="L72" s="2"/>
      <c r="N72" s="34"/>
      <c r="O72" s="63"/>
      <c r="P72" s="2"/>
      <c r="Q72" s="61"/>
      <c r="R72" s="6"/>
      <c r="S72" s="4"/>
      <c r="T72" s="63"/>
      <c r="W72" s="63"/>
      <c r="AI72" s="156"/>
      <c r="AJ72" s="156"/>
      <c r="AK72" s="156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BB72" s="156"/>
      <c r="BC72" s="156"/>
      <c r="BD72" s="156"/>
      <c r="BE72" s="156"/>
      <c r="BF72" s="63"/>
      <c r="BG72" s="156"/>
      <c r="BH72" s="156"/>
      <c r="BI72" s="132"/>
    </row>
    <row r="73" spans="4:61" s="60" customFormat="1" ht="50.1" customHeight="1" x14ac:dyDescent="0.25">
      <c r="D73" s="63"/>
      <c r="E73" s="2"/>
      <c r="F73" s="5"/>
      <c r="G73" s="3"/>
      <c r="H73" s="59"/>
      <c r="J73" s="132"/>
      <c r="K73" s="33"/>
      <c r="L73" s="2"/>
      <c r="N73" s="34"/>
      <c r="O73" s="63"/>
      <c r="P73" s="2"/>
      <c r="Q73" s="61"/>
      <c r="R73" s="6"/>
      <c r="S73" s="4"/>
      <c r="T73" s="63"/>
      <c r="W73" s="63"/>
      <c r="AI73" s="156"/>
      <c r="AJ73" s="156"/>
      <c r="AK73" s="156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BB73" s="156"/>
      <c r="BC73" s="156"/>
      <c r="BD73" s="156"/>
      <c r="BE73" s="156"/>
      <c r="BF73" s="63"/>
      <c r="BG73" s="156"/>
      <c r="BH73" s="156"/>
      <c r="BI73" s="132"/>
    </row>
    <row r="74" spans="4:61" s="60" customFormat="1" ht="50.1" customHeight="1" x14ac:dyDescent="0.25">
      <c r="D74" s="63"/>
      <c r="E74" s="2"/>
      <c r="F74" s="5"/>
      <c r="G74" s="3"/>
      <c r="H74" s="59"/>
      <c r="J74" s="132"/>
      <c r="K74" s="33"/>
      <c r="L74" s="2"/>
      <c r="N74" s="34"/>
      <c r="O74" s="63"/>
      <c r="P74" s="2"/>
      <c r="Q74" s="61"/>
      <c r="R74" s="6"/>
      <c r="S74" s="4"/>
      <c r="T74" s="63"/>
      <c r="W74" s="63"/>
      <c r="AI74" s="156"/>
      <c r="AJ74" s="156"/>
      <c r="AK74" s="156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BB74" s="156"/>
      <c r="BC74" s="156"/>
      <c r="BD74" s="156"/>
      <c r="BE74" s="156"/>
      <c r="BF74" s="63"/>
      <c r="BG74" s="156"/>
      <c r="BH74" s="156"/>
      <c r="BI74" s="132"/>
    </row>
    <row r="75" spans="4:61" s="60" customFormat="1" ht="50.1" customHeight="1" x14ac:dyDescent="0.25">
      <c r="D75" s="63"/>
      <c r="E75" s="2"/>
      <c r="F75" s="5"/>
      <c r="G75" s="3"/>
      <c r="H75" s="59"/>
      <c r="J75" s="132"/>
      <c r="K75" s="33"/>
      <c r="L75" s="2"/>
      <c r="N75" s="34"/>
      <c r="O75" s="63"/>
      <c r="P75" s="2"/>
      <c r="Q75" s="61"/>
      <c r="R75" s="6"/>
      <c r="S75" s="4"/>
      <c r="T75" s="63"/>
      <c r="W75" s="63"/>
      <c r="AI75" s="156"/>
      <c r="AJ75" s="156"/>
      <c r="AK75" s="156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BB75" s="156"/>
      <c r="BC75" s="156"/>
      <c r="BD75" s="156"/>
      <c r="BE75" s="156"/>
      <c r="BF75" s="63"/>
      <c r="BG75" s="156"/>
      <c r="BH75" s="156"/>
      <c r="BI75" s="132"/>
    </row>
    <row r="76" spans="4:61" s="60" customFormat="1" ht="50.1" customHeight="1" x14ac:dyDescent="0.25">
      <c r="D76" s="63"/>
      <c r="E76" s="2"/>
      <c r="F76" s="5"/>
      <c r="G76" s="3"/>
      <c r="H76" s="59"/>
      <c r="J76" s="132"/>
      <c r="K76" s="33"/>
      <c r="L76" s="2"/>
      <c r="N76" s="34"/>
      <c r="O76" s="63"/>
      <c r="P76" s="2"/>
      <c r="Q76" s="61"/>
      <c r="R76" s="6"/>
      <c r="S76" s="4"/>
      <c r="T76" s="63"/>
      <c r="W76" s="63"/>
      <c r="AI76" s="156"/>
      <c r="AJ76" s="156"/>
      <c r="AK76" s="156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BB76" s="156"/>
      <c r="BC76" s="156"/>
      <c r="BD76" s="156"/>
      <c r="BE76" s="156"/>
      <c r="BF76" s="63"/>
      <c r="BG76" s="156"/>
      <c r="BH76" s="156"/>
      <c r="BI76" s="132"/>
    </row>
    <row r="77" spans="4:61" s="60" customFormat="1" ht="50.1" customHeight="1" x14ac:dyDescent="0.25">
      <c r="D77" s="63"/>
      <c r="E77" s="2"/>
      <c r="F77" s="5"/>
      <c r="G77" s="3"/>
      <c r="H77" s="59"/>
      <c r="J77" s="132"/>
      <c r="K77" s="33"/>
      <c r="L77" s="2"/>
      <c r="N77" s="34"/>
      <c r="O77" s="63"/>
      <c r="P77" s="2"/>
      <c r="Q77" s="61"/>
      <c r="R77" s="6"/>
      <c r="S77" s="4"/>
      <c r="T77" s="63"/>
      <c r="W77" s="63"/>
      <c r="AI77" s="156"/>
      <c r="AJ77" s="156"/>
      <c r="AK77" s="156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BB77" s="156"/>
      <c r="BC77" s="156"/>
      <c r="BD77" s="156"/>
      <c r="BE77" s="156"/>
      <c r="BF77" s="63"/>
      <c r="BG77" s="156"/>
      <c r="BH77" s="156"/>
      <c r="BI77" s="132"/>
    </row>
    <row r="78" spans="4:61" s="60" customFormat="1" ht="50.1" customHeight="1" x14ac:dyDescent="0.25">
      <c r="D78" s="63"/>
      <c r="E78" s="2"/>
      <c r="F78" s="5"/>
      <c r="G78" s="3"/>
      <c r="H78" s="59"/>
      <c r="J78" s="132"/>
      <c r="K78" s="33"/>
      <c r="L78" s="2"/>
      <c r="N78" s="34"/>
      <c r="O78" s="63"/>
      <c r="P78" s="2"/>
      <c r="Q78" s="61"/>
      <c r="R78" s="6"/>
      <c r="S78" s="4"/>
      <c r="T78" s="63"/>
      <c r="W78" s="63"/>
      <c r="AI78" s="156"/>
      <c r="AJ78" s="156"/>
      <c r="AK78" s="156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BB78" s="156"/>
      <c r="BC78" s="156"/>
      <c r="BD78" s="156"/>
      <c r="BE78" s="156"/>
      <c r="BF78" s="63"/>
      <c r="BG78" s="156"/>
      <c r="BH78" s="156"/>
      <c r="BI78" s="132"/>
    </row>
    <row r="79" spans="4:61" s="60" customFormat="1" ht="50.1" customHeight="1" x14ac:dyDescent="0.25">
      <c r="D79" s="63"/>
      <c r="E79" s="2"/>
      <c r="F79" s="5"/>
      <c r="G79" s="3"/>
      <c r="H79" s="59"/>
      <c r="J79" s="132"/>
      <c r="K79" s="33"/>
      <c r="L79" s="2"/>
      <c r="N79" s="34"/>
      <c r="O79" s="63"/>
      <c r="P79" s="2"/>
      <c r="Q79" s="61"/>
      <c r="R79" s="6"/>
      <c r="S79" s="4"/>
      <c r="T79" s="63"/>
      <c r="W79" s="63"/>
      <c r="AI79" s="156"/>
      <c r="AJ79" s="156"/>
      <c r="AK79" s="156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BB79" s="156"/>
      <c r="BC79" s="156"/>
      <c r="BD79" s="156"/>
      <c r="BE79" s="156"/>
      <c r="BF79" s="63"/>
      <c r="BG79" s="156"/>
      <c r="BH79" s="156"/>
      <c r="BI79" s="132"/>
    </row>
    <row r="80" spans="4:61" s="60" customFormat="1" ht="50.1" customHeight="1" x14ac:dyDescent="0.25">
      <c r="D80" s="63"/>
      <c r="E80" s="2"/>
      <c r="F80" s="5"/>
      <c r="G80" s="3"/>
      <c r="H80" s="59"/>
      <c r="J80" s="132"/>
      <c r="K80" s="33"/>
      <c r="L80" s="2"/>
      <c r="N80" s="34"/>
      <c r="O80" s="63"/>
      <c r="P80" s="2"/>
      <c r="Q80" s="61"/>
      <c r="R80" s="6"/>
      <c r="S80" s="4"/>
      <c r="T80" s="63"/>
      <c r="W80" s="63"/>
      <c r="AI80" s="156"/>
      <c r="AJ80" s="156"/>
      <c r="AK80" s="156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BB80" s="156"/>
      <c r="BC80" s="156"/>
      <c r="BD80" s="156"/>
      <c r="BE80" s="156"/>
      <c r="BF80" s="63"/>
      <c r="BG80" s="156"/>
      <c r="BH80" s="156"/>
      <c r="BI80" s="132"/>
    </row>
    <row r="81" spans="4:61" s="60" customFormat="1" ht="50.1" customHeight="1" x14ac:dyDescent="0.25">
      <c r="D81" s="63"/>
      <c r="E81" s="2"/>
      <c r="F81" s="5"/>
      <c r="G81" s="3"/>
      <c r="H81" s="59"/>
      <c r="J81" s="132"/>
      <c r="K81" s="33"/>
      <c r="L81" s="2"/>
      <c r="N81" s="34"/>
      <c r="O81" s="63"/>
      <c r="P81" s="2"/>
      <c r="Q81" s="61"/>
      <c r="R81" s="6"/>
      <c r="S81" s="4"/>
      <c r="T81" s="63"/>
      <c r="W81" s="63"/>
      <c r="AI81" s="156"/>
      <c r="AJ81" s="156"/>
      <c r="AK81" s="156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BB81" s="156"/>
      <c r="BC81" s="156"/>
      <c r="BD81" s="156"/>
      <c r="BE81" s="156"/>
      <c r="BF81" s="63"/>
      <c r="BG81" s="156"/>
      <c r="BH81" s="156"/>
      <c r="BI81" s="132"/>
    </row>
    <row r="82" spans="4:61" s="60" customFormat="1" ht="50.1" customHeight="1" x14ac:dyDescent="0.25">
      <c r="D82" s="63"/>
      <c r="E82" s="2"/>
      <c r="F82" s="5"/>
      <c r="G82" s="3"/>
      <c r="H82" s="59"/>
      <c r="J82" s="132"/>
      <c r="K82" s="33"/>
      <c r="L82" s="2"/>
      <c r="N82" s="34"/>
      <c r="O82" s="63"/>
      <c r="P82" s="2"/>
      <c r="Q82" s="61"/>
      <c r="R82" s="6"/>
      <c r="S82" s="4"/>
      <c r="T82" s="63"/>
      <c r="W82" s="63"/>
      <c r="AI82" s="156"/>
      <c r="AJ82" s="156"/>
      <c r="AK82" s="156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BB82" s="156"/>
      <c r="BC82" s="156"/>
      <c r="BD82" s="156"/>
      <c r="BE82" s="156"/>
      <c r="BF82" s="63"/>
      <c r="BG82" s="156"/>
      <c r="BH82" s="156"/>
      <c r="BI82" s="132"/>
    </row>
    <row r="83" spans="4:61" s="60" customFormat="1" ht="50.1" customHeight="1" x14ac:dyDescent="0.25">
      <c r="D83" s="63"/>
      <c r="E83" s="2"/>
      <c r="F83" s="5"/>
      <c r="G83" s="3"/>
      <c r="H83" s="59"/>
      <c r="J83" s="132"/>
      <c r="K83" s="33"/>
      <c r="L83" s="2"/>
      <c r="N83" s="34"/>
      <c r="O83" s="63"/>
      <c r="P83" s="2"/>
      <c r="Q83" s="61"/>
      <c r="R83" s="6"/>
      <c r="S83" s="4"/>
      <c r="T83" s="63"/>
      <c r="W83" s="63"/>
      <c r="AI83" s="156"/>
      <c r="AJ83" s="156"/>
      <c r="AK83" s="156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BB83" s="156"/>
      <c r="BC83" s="156"/>
      <c r="BD83" s="156"/>
      <c r="BE83" s="156"/>
      <c r="BF83" s="63"/>
      <c r="BG83" s="156"/>
      <c r="BH83" s="156"/>
      <c r="BI83" s="132"/>
    </row>
    <row r="84" spans="4:61" s="60" customFormat="1" ht="50.1" customHeight="1" x14ac:dyDescent="0.25">
      <c r="D84" s="63"/>
      <c r="E84" s="2"/>
      <c r="F84" s="5"/>
      <c r="G84" s="3"/>
      <c r="H84" s="59"/>
      <c r="J84" s="132"/>
      <c r="K84" s="33"/>
      <c r="L84" s="2"/>
      <c r="N84" s="34"/>
      <c r="O84" s="63"/>
      <c r="P84" s="2"/>
      <c r="Q84" s="61"/>
      <c r="R84" s="6"/>
      <c r="S84" s="4"/>
      <c r="T84" s="63"/>
      <c r="W84" s="63"/>
      <c r="AI84" s="156"/>
      <c r="AJ84" s="156"/>
      <c r="AK84" s="156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BB84" s="156"/>
      <c r="BC84" s="156"/>
      <c r="BD84" s="156"/>
      <c r="BE84" s="156"/>
      <c r="BF84" s="63"/>
      <c r="BG84" s="156"/>
      <c r="BH84" s="156"/>
      <c r="BI84" s="132"/>
    </row>
    <row r="85" spans="4:61" s="60" customFormat="1" ht="50.1" customHeight="1" x14ac:dyDescent="0.25">
      <c r="D85" s="63"/>
      <c r="E85" s="2"/>
      <c r="F85" s="5"/>
      <c r="G85" s="3"/>
      <c r="H85" s="59"/>
      <c r="J85" s="132"/>
      <c r="K85" s="33"/>
      <c r="L85" s="2"/>
      <c r="N85" s="34"/>
      <c r="O85" s="63"/>
      <c r="P85" s="2"/>
      <c r="Q85" s="61"/>
      <c r="R85" s="6"/>
      <c r="S85" s="4"/>
      <c r="T85" s="63"/>
      <c r="W85" s="63"/>
      <c r="AI85" s="156"/>
      <c r="AJ85" s="156"/>
      <c r="AK85" s="156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BB85" s="156"/>
      <c r="BC85" s="156"/>
      <c r="BD85" s="156"/>
      <c r="BE85" s="156"/>
      <c r="BF85" s="63"/>
      <c r="BG85" s="156"/>
      <c r="BH85" s="156"/>
      <c r="BI85" s="132"/>
    </row>
    <row r="86" spans="4:61" s="60" customFormat="1" ht="50.1" customHeight="1" x14ac:dyDescent="0.25">
      <c r="D86" s="63"/>
      <c r="E86" s="2"/>
      <c r="F86" s="5"/>
      <c r="G86" s="3"/>
      <c r="H86" s="59"/>
      <c r="J86" s="132"/>
      <c r="K86" s="33"/>
      <c r="L86" s="2"/>
      <c r="N86" s="34"/>
      <c r="O86" s="63"/>
      <c r="P86" s="2"/>
      <c r="Q86" s="61"/>
      <c r="R86" s="6"/>
      <c r="S86" s="4"/>
      <c r="T86" s="63"/>
      <c r="W86" s="63"/>
      <c r="AI86" s="156"/>
      <c r="AJ86" s="156"/>
      <c r="AK86" s="156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BB86" s="156"/>
      <c r="BC86" s="156"/>
      <c r="BD86" s="156"/>
      <c r="BE86" s="156"/>
      <c r="BF86" s="63"/>
      <c r="BG86" s="156"/>
      <c r="BH86" s="156"/>
      <c r="BI86" s="132"/>
    </row>
    <row r="87" spans="4:61" s="60" customFormat="1" ht="50.1" customHeight="1" x14ac:dyDescent="0.25">
      <c r="D87" s="63"/>
      <c r="E87" s="2"/>
      <c r="F87" s="5"/>
      <c r="G87" s="3"/>
      <c r="H87" s="59"/>
      <c r="J87" s="132"/>
      <c r="K87" s="33"/>
      <c r="L87" s="2"/>
      <c r="N87" s="34"/>
      <c r="O87" s="63"/>
      <c r="P87" s="2"/>
      <c r="Q87" s="61"/>
      <c r="R87" s="6"/>
      <c r="S87" s="4"/>
      <c r="T87" s="63"/>
      <c r="W87" s="63"/>
      <c r="AI87" s="156"/>
      <c r="AJ87" s="156"/>
      <c r="AK87" s="156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BB87" s="156"/>
      <c r="BC87" s="156"/>
      <c r="BD87" s="156"/>
      <c r="BE87" s="156"/>
      <c r="BF87" s="63"/>
      <c r="BG87" s="156"/>
      <c r="BH87" s="156"/>
      <c r="BI87" s="132"/>
    </row>
    <row r="88" spans="4:61" s="60" customFormat="1" ht="50.1" customHeight="1" x14ac:dyDescent="0.25">
      <c r="D88" s="63"/>
      <c r="E88" s="2"/>
      <c r="F88" s="5"/>
      <c r="G88" s="3"/>
      <c r="H88" s="59"/>
      <c r="J88" s="132"/>
      <c r="K88" s="33"/>
      <c r="L88" s="2"/>
      <c r="N88" s="34"/>
      <c r="O88" s="63"/>
      <c r="P88" s="2"/>
      <c r="Q88" s="61"/>
      <c r="R88" s="6"/>
      <c r="S88" s="4"/>
      <c r="T88" s="63"/>
      <c r="W88" s="63"/>
      <c r="AI88" s="156"/>
      <c r="AJ88" s="156"/>
      <c r="AK88" s="156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BB88" s="156"/>
      <c r="BC88" s="156"/>
      <c r="BD88" s="156"/>
      <c r="BE88" s="156"/>
      <c r="BF88" s="63"/>
      <c r="BG88" s="156"/>
      <c r="BH88" s="156"/>
      <c r="BI88" s="132"/>
    </row>
    <row r="89" spans="4:61" s="60" customFormat="1" ht="50.1" customHeight="1" x14ac:dyDescent="0.25">
      <c r="D89" s="63"/>
      <c r="E89" s="2"/>
      <c r="F89" s="5"/>
      <c r="G89" s="3"/>
      <c r="H89" s="59"/>
      <c r="J89" s="132"/>
      <c r="K89" s="33"/>
      <c r="L89" s="2"/>
      <c r="N89" s="34"/>
      <c r="O89" s="63"/>
      <c r="P89" s="2"/>
      <c r="Q89" s="61"/>
      <c r="R89" s="6"/>
      <c r="S89" s="4"/>
      <c r="T89" s="63"/>
      <c r="W89" s="63"/>
      <c r="AI89" s="156"/>
      <c r="AJ89" s="156"/>
      <c r="AK89" s="156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BB89" s="156"/>
      <c r="BC89" s="156"/>
      <c r="BD89" s="156"/>
      <c r="BE89" s="156"/>
      <c r="BF89" s="63"/>
      <c r="BG89" s="156"/>
      <c r="BH89" s="156"/>
      <c r="BI89" s="132"/>
    </row>
    <row r="90" spans="4:61" s="60" customFormat="1" ht="50.1" customHeight="1" x14ac:dyDescent="0.25">
      <c r="D90" s="63"/>
      <c r="E90" s="2"/>
      <c r="F90" s="5"/>
      <c r="G90" s="3"/>
      <c r="H90" s="59"/>
      <c r="J90" s="132"/>
      <c r="K90" s="33"/>
      <c r="L90" s="2"/>
      <c r="N90" s="34"/>
      <c r="O90" s="63"/>
      <c r="P90" s="2"/>
      <c r="Q90" s="61"/>
      <c r="R90" s="6"/>
      <c r="S90" s="4"/>
      <c r="T90" s="63"/>
      <c r="W90" s="63"/>
      <c r="AI90" s="156"/>
      <c r="AJ90" s="156"/>
      <c r="AK90" s="156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BB90" s="156"/>
      <c r="BC90" s="156"/>
      <c r="BD90" s="156"/>
      <c r="BE90" s="156"/>
      <c r="BF90" s="63"/>
      <c r="BG90" s="156"/>
      <c r="BH90" s="156"/>
      <c r="BI90" s="132"/>
    </row>
    <row r="91" spans="4:61" s="60" customFormat="1" ht="50.1" customHeight="1" x14ac:dyDescent="0.25">
      <c r="D91" s="63"/>
      <c r="E91" s="2"/>
      <c r="F91" s="5"/>
      <c r="G91" s="3"/>
      <c r="H91" s="59"/>
      <c r="J91" s="132"/>
      <c r="K91" s="33"/>
      <c r="L91" s="2"/>
      <c r="N91" s="34"/>
      <c r="O91" s="63"/>
      <c r="P91" s="2"/>
      <c r="Q91" s="61"/>
      <c r="R91" s="6"/>
      <c r="S91" s="4"/>
      <c r="T91" s="63"/>
      <c r="W91" s="63"/>
      <c r="AI91" s="156"/>
      <c r="AJ91" s="156"/>
      <c r="AK91" s="156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BB91" s="156"/>
      <c r="BC91" s="156"/>
      <c r="BD91" s="156"/>
      <c r="BE91" s="156"/>
      <c r="BF91" s="63"/>
      <c r="BG91" s="156"/>
      <c r="BH91" s="156"/>
      <c r="BI91" s="132"/>
    </row>
    <row r="92" spans="4:61" s="60" customFormat="1" ht="50.1" customHeight="1" x14ac:dyDescent="0.25">
      <c r="D92" s="63"/>
      <c r="E92" s="2"/>
      <c r="F92" s="5"/>
      <c r="G92" s="3"/>
      <c r="H92" s="59"/>
      <c r="J92" s="132"/>
      <c r="K92" s="33"/>
      <c r="L92" s="2"/>
      <c r="N92" s="34"/>
      <c r="O92" s="63"/>
      <c r="P92" s="2"/>
      <c r="Q92" s="61"/>
      <c r="R92" s="6"/>
      <c r="S92" s="4"/>
      <c r="T92" s="63"/>
      <c r="W92" s="63"/>
      <c r="AI92" s="156"/>
      <c r="AJ92" s="156"/>
      <c r="AK92" s="156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BB92" s="156"/>
      <c r="BC92" s="156"/>
      <c r="BD92" s="156"/>
      <c r="BE92" s="156"/>
      <c r="BF92" s="63"/>
      <c r="BG92" s="156"/>
      <c r="BH92" s="156"/>
      <c r="BI92" s="132"/>
    </row>
    <row r="93" spans="4:61" s="60" customFormat="1" ht="50.1" customHeight="1" x14ac:dyDescent="0.25">
      <c r="D93" s="63"/>
      <c r="E93" s="2"/>
      <c r="F93" s="5"/>
      <c r="G93" s="3"/>
      <c r="H93" s="59"/>
      <c r="J93" s="132"/>
      <c r="K93" s="33"/>
      <c r="L93" s="2"/>
      <c r="N93" s="34"/>
      <c r="O93" s="63"/>
      <c r="P93" s="2"/>
      <c r="Q93" s="61"/>
      <c r="R93" s="6"/>
      <c r="S93" s="4"/>
      <c r="T93" s="63"/>
      <c r="W93" s="63"/>
      <c r="AI93" s="156"/>
      <c r="AJ93" s="156"/>
      <c r="AK93" s="156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BB93" s="156"/>
      <c r="BC93" s="156"/>
      <c r="BD93" s="156"/>
      <c r="BE93" s="156"/>
      <c r="BF93" s="63"/>
      <c r="BG93" s="156"/>
      <c r="BH93" s="156"/>
      <c r="BI93" s="132"/>
    </row>
    <row r="94" spans="4:61" s="60" customFormat="1" ht="50.1" customHeight="1" x14ac:dyDescent="0.25">
      <c r="D94" s="63"/>
      <c r="E94" s="2"/>
      <c r="F94" s="5"/>
      <c r="G94" s="3"/>
      <c r="H94" s="59"/>
      <c r="J94" s="132"/>
      <c r="K94" s="33"/>
      <c r="L94" s="2"/>
      <c r="N94" s="34"/>
      <c r="O94" s="63"/>
      <c r="P94" s="2"/>
      <c r="Q94" s="61"/>
      <c r="R94" s="6"/>
      <c r="S94" s="4"/>
      <c r="T94" s="63"/>
      <c r="W94" s="63"/>
      <c r="AI94" s="156"/>
      <c r="AJ94" s="156"/>
      <c r="AK94" s="156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BB94" s="156"/>
      <c r="BC94" s="156"/>
      <c r="BD94" s="156"/>
      <c r="BE94" s="156"/>
      <c r="BF94" s="63"/>
      <c r="BG94" s="156"/>
      <c r="BH94" s="156"/>
      <c r="BI94" s="132"/>
    </row>
    <row r="95" spans="4:61" s="60" customFormat="1" ht="50.1" customHeight="1" x14ac:dyDescent="0.25">
      <c r="D95" s="63"/>
      <c r="E95" s="2"/>
      <c r="F95" s="5"/>
      <c r="G95" s="3"/>
      <c r="H95" s="59"/>
      <c r="J95" s="132"/>
      <c r="K95" s="33"/>
      <c r="L95" s="2"/>
      <c r="N95" s="34"/>
      <c r="O95" s="63"/>
      <c r="P95" s="2"/>
      <c r="Q95" s="61"/>
      <c r="R95" s="6"/>
      <c r="S95" s="4"/>
      <c r="T95" s="63"/>
      <c r="W95" s="63"/>
      <c r="AI95" s="156"/>
      <c r="AJ95" s="156"/>
      <c r="AK95" s="156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BB95" s="156"/>
      <c r="BC95" s="156"/>
      <c r="BD95" s="156"/>
      <c r="BE95" s="156"/>
      <c r="BF95" s="63"/>
      <c r="BG95" s="156"/>
      <c r="BH95" s="156"/>
      <c r="BI95" s="132"/>
    </row>
    <row r="96" spans="4:61" s="60" customFormat="1" ht="50.1" customHeight="1" x14ac:dyDescent="0.25">
      <c r="D96" s="63"/>
      <c r="E96" s="2"/>
      <c r="F96" s="5"/>
      <c r="G96" s="3"/>
      <c r="H96" s="59"/>
      <c r="J96" s="132"/>
      <c r="K96" s="33"/>
      <c r="L96" s="2"/>
      <c r="N96" s="34"/>
      <c r="O96" s="63"/>
      <c r="P96" s="2"/>
      <c r="Q96" s="61"/>
      <c r="R96" s="6"/>
      <c r="T96" s="63"/>
      <c r="W96" s="63"/>
      <c r="AI96" s="156"/>
      <c r="AJ96" s="156"/>
      <c r="AK96" s="156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BB96" s="156"/>
      <c r="BC96" s="156"/>
      <c r="BD96" s="156"/>
      <c r="BE96" s="156"/>
      <c r="BF96" s="63"/>
      <c r="BG96" s="156"/>
      <c r="BH96" s="156"/>
      <c r="BI96" s="132"/>
    </row>
    <row r="97" spans="4:61" s="60" customFormat="1" ht="50.1" customHeight="1" x14ac:dyDescent="0.25">
      <c r="D97" s="63"/>
      <c r="E97" s="2"/>
      <c r="G97" s="3"/>
      <c r="H97" s="59"/>
      <c r="J97" s="132"/>
      <c r="K97" s="33"/>
      <c r="L97" s="2"/>
      <c r="N97" s="34"/>
      <c r="O97" s="63"/>
      <c r="P97" s="2"/>
      <c r="Q97" s="61"/>
      <c r="R97" s="6"/>
      <c r="T97" s="63"/>
      <c r="W97" s="63"/>
      <c r="AI97" s="156"/>
      <c r="AJ97" s="156"/>
      <c r="AK97" s="156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BB97" s="156"/>
      <c r="BC97" s="156"/>
      <c r="BD97" s="156"/>
      <c r="BE97" s="156"/>
      <c r="BF97" s="63"/>
      <c r="BG97" s="156"/>
      <c r="BH97" s="156"/>
      <c r="BI97" s="132"/>
    </row>
    <row r="98" spans="4:61" s="60" customFormat="1" ht="50.1" customHeight="1" x14ac:dyDescent="0.25">
      <c r="D98" s="63"/>
      <c r="E98" s="2"/>
      <c r="G98" s="3"/>
      <c r="H98" s="59"/>
      <c r="J98" s="132"/>
      <c r="K98" s="33"/>
      <c r="L98" s="2"/>
      <c r="N98" s="34"/>
      <c r="O98" s="63"/>
      <c r="P98" s="2"/>
      <c r="Q98" s="61"/>
      <c r="R98" s="6"/>
      <c r="T98" s="63"/>
      <c r="W98" s="63"/>
      <c r="AI98" s="156"/>
      <c r="AJ98" s="156"/>
      <c r="AK98" s="156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BB98" s="156"/>
      <c r="BC98" s="156"/>
      <c r="BD98" s="156"/>
      <c r="BE98" s="156"/>
      <c r="BF98" s="63"/>
      <c r="BG98" s="156"/>
      <c r="BH98" s="156"/>
      <c r="BI98" s="132"/>
    </row>
    <row r="99" spans="4:61" s="60" customFormat="1" ht="50.1" customHeight="1" x14ac:dyDescent="0.25">
      <c r="D99" s="63"/>
      <c r="E99" s="2"/>
      <c r="G99" s="3"/>
      <c r="H99" s="59"/>
      <c r="J99" s="132"/>
      <c r="K99" s="33"/>
      <c r="L99" s="2"/>
      <c r="N99" s="34"/>
      <c r="O99" s="63"/>
      <c r="P99" s="2"/>
      <c r="Q99" s="61"/>
      <c r="R99" s="6"/>
      <c r="T99" s="63"/>
      <c r="W99" s="63"/>
      <c r="AI99" s="156"/>
      <c r="AJ99" s="156"/>
      <c r="AK99" s="156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BB99" s="156"/>
      <c r="BC99" s="156"/>
      <c r="BD99" s="156"/>
      <c r="BE99" s="156"/>
      <c r="BF99" s="63"/>
      <c r="BG99" s="156"/>
      <c r="BH99" s="156"/>
      <c r="BI99" s="132"/>
    </row>
    <row r="100" spans="4:61" s="60" customFormat="1" ht="50.1" customHeight="1" x14ac:dyDescent="0.25">
      <c r="D100" s="63"/>
      <c r="E100" s="2"/>
      <c r="G100" s="3"/>
      <c r="H100" s="59"/>
      <c r="J100" s="132"/>
      <c r="K100" s="33"/>
      <c r="L100" s="2"/>
      <c r="N100" s="34"/>
      <c r="O100" s="63"/>
      <c r="P100" s="2"/>
      <c r="Q100" s="61"/>
      <c r="R100" s="6"/>
      <c r="T100" s="63"/>
      <c r="W100" s="63"/>
      <c r="AI100" s="156"/>
      <c r="AJ100" s="156"/>
      <c r="AK100" s="156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BB100" s="156"/>
      <c r="BC100" s="156"/>
      <c r="BD100" s="156"/>
      <c r="BE100" s="156"/>
      <c r="BF100" s="63"/>
      <c r="BG100" s="156"/>
      <c r="BH100" s="156"/>
      <c r="BI100" s="132"/>
    </row>
    <row r="101" spans="4:61" s="60" customFormat="1" ht="50.1" customHeight="1" x14ac:dyDescent="0.25">
      <c r="D101" s="63"/>
      <c r="E101" s="2"/>
      <c r="G101" s="3"/>
      <c r="H101" s="59"/>
      <c r="J101" s="132"/>
      <c r="K101" s="33"/>
      <c r="L101" s="2"/>
      <c r="N101" s="34"/>
      <c r="O101" s="63"/>
      <c r="Q101" s="61"/>
      <c r="R101" s="6"/>
      <c r="T101" s="63"/>
      <c r="W101" s="63"/>
      <c r="AI101" s="156"/>
      <c r="AJ101" s="156"/>
      <c r="AK101" s="156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BB101" s="156"/>
      <c r="BC101" s="156"/>
      <c r="BD101" s="156"/>
      <c r="BE101" s="156"/>
      <c r="BF101" s="63"/>
      <c r="BG101" s="156"/>
      <c r="BH101" s="156"/>
      <c r="BI101" s="132"/>
    </row>
    <row r="102" spans="4:61" s="60" customFormat="1" ht="50.1" customHeight="1" x14ac:dyDescent="0.25">
      <c r="D102" s="63"/>
      <c r="E102" s="2"/>
      <c r="G102" s="3"/>
      <c r="H102" s="59"/>
      <c r="J102" s="132"/>
      <c r="K102" s="33"/>
      <c r="L102" s="2"/>
      <c r="N102" s="34"/>
      <c r="O102" s="63"/>
      <c r="T102" s="63"/>
      <c r="W102" s="63"/>
      <c r="AI102" s="156"/>
      <c r="AJ102" s="156"/>
      <c r="AK102" s="156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BB102" s="156"/>
      <c r="BC102" s="156"/>
      <c r="BD102" s="156"/>
      <c r="BE102" s="156"/>
      <c r="BF102" s="63"/>
      <c r="BG102" s="156"/>
      <c r="BH102" s="156"/>
      <c r="BI102" s="132"/>
    </row>
    <row r="103" spans="4:61" s="60" customFormat="1" ht="50.1" customHeight="1" x14ac:dyDescent="0.25">
      <c r="D103" s="63"/>
      <c r="E103" s="2"/>
      <c r="G103" s="3"/>
      <c r="H103" s="59"/>
      <c r="J103" s="132"/>
      <c r="K103" s="33"/>
      <c r="L103" s="2"/>
      <c r="N103" s="34"/>
      <c r="O103" s="63"/>
      <c r="T103" s="63"/>
      <c r="W103" s="63"/>
      <c r="AI103" s="156"/>
      <c r="AJ103" s="156"/>
      <c r="AK103" s="156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BB103" s="156"/>
      <c r="BC103" s="156"/>
      <c r="BD103" s="156"/>
      <c r="BE103" s="156"/>
      <c r="BF103" s="63"/>
      <c r="BG103" s="156"/>
      <c r="BH103" s="156"/>
      <c r="BI103" s="132"/>
    </row>
    <row r="104" spans="4:61" s="60" customFormat="1" ht="50.1" customHeight="1" x14ac:dyDescent="0.25">
      <c r="D104" s="63"/>
      <c r="E104" s="2"/>
      <c r="G104" s="3"/>
      <c r="H104" s="59"/>
      <c r="J104" s="132"/>
      <c r="K104" s="33"/>
      <c r="L104" s="2"/>
      <c r="N104" s="34"/>
      <c r="O104" s="63"/>
      <c r="T104" s="63"/>
      <c r="W104" s="63"/>
      <c r="AI104" s="156"/>
      <c r="AJ104" s="156"/>
      <c r="AK104" s="156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BB104" s="156"/>
      <c r="BC104" s="156"/>
      <c r="BD104" s="156"/>
      <c r="BE104" s="156"/>
      <c r="BF104" s="63"/>
      <c r="BG104" s="156"/>
      <c r="BH104" s="156"/>
      <c r="BI104" s="132"/>
    </row>
    <row r="105" spans="4:61" s="60" customFormat="1" ht="50.1" customHeight="1" x14ac:dyDescent="0.25">
      <c r="D105" s="63"/>
      <c r="E105" s="2"/>
      <c r="G105" s="3"/>
      <c r="H105" s="59"/>
      <c r="J105" s="132"/>
      <c r="K105" s="33"/>
      <c r="L105" s="2"/>
      <c r="N105" s="34"/>
      <c r="O105" s="63"/>
      <c r="T105" s="63"/>
      <c r="W105" s="63"/>
      <c r="AI105" s="156"/>
      <c r="AJ105" s="156"/>
      <c r="AK105" s="156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BB105" s="156"/>
      <c r="BC105" s="156"/>
      <c r="BD105" s="156"/>
      <c r="BE105" s="156"/>
      <c r="BF105" s="63"/>
      <c r="BG105" s="156"/>
      <c r="BH105" s="156"/>
      <c r="BI105" s="132"/>
    </row>
    <row r="106" spans="4:61" s="60" customFormat="1" ht="50.1" customHeight="1" x14ac:dyDescent="0.25">
      <c r="D106" s="63"/>
      <c r="E106" s="2"/>
      <c r="G106" s="3"/>
      <c r="H106" s="59"/>
      <c r="J106" s="132"/>
      <c r="K106" s="33"/>
      <c r="L106" s="2"/>
      <c r="N106" s="34"/>
      <c r="O106" s="63"/>
      <c r="T106" s="63"/>
      <c r="W106" s="63"/>
      <c r="AI106" s="156"/>
      <c r="AJ106" s="156"/>
      <c r="AK106" s="156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BB106" s="156"/>
      <c r="BC106" s="156"/>
      <c r="BD106" s="156"/>
      <c r="BE106" s="156"/>
      <c r="BF106" s="63"/>
      <c r="BG106" s="156"/>
      <c r="BH106" s="156"/>
      <c r="BI106" s="132"/>
    </row>
    <row r="107" spans="4:61" s="60" customFormat="1" ht="50.1" customHeight="1" x14ac:dyDescent="0.25">
      <c r="D107" s="63"/>
      <c r="E107" s="2"/>
      <c r="G107" s="3"/>
      <c r="H107" s="59"/>
      <c r="J107" s="132"/>
      <c r="K107" s="33"/>
      <c r="L107" s="2"/>
      <c r="N107" s="34"/>
      <c r="O107" s="63"/>
      <c r="T107" s="63"/>
      <c r="W107" s="63"/>
      <c r="AI107" s="156"/>
      <c r="AJ107" s="156"/>
      <c r="AK107" s="156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BB107" s="156"/>
      <c r="BC107" s="156"/>
      <c r="BD107" s="156"/>
      <c r="BE107" s="156"/>
      <c r="BF107" s="63"/>
      <c r="BG107" s="156"/>
      <c r="BH107" s="156"/>
      <c r="BI107" s="132"/>
    </row>
    <row r="108" spans="4:61" s="60" customFormat="1" ht="50.1" customHeight="1" x14ac:dyDescent="0.25">
      <c r="D108" s="63"/>
      <c r="E108" s="2"/>
      <c r="G108" s="3"/>
      <c r="H108" s="59"/>
      <c r="J108" s="132"/>
      <c r="K108" s="33"/>
      <c r="L108" s="2"/>
      <c r="N108" s="34"/>
      <c r="O108" s="63"/>
      <c r="T108" s="63"/>
      <c r="W108" s="63"/>
      <c r="AI108" s="156"/>
      <c r="AJ108" s="156"/>
      <c r="AK108" s="156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BB108" s="156"/>
      <c r="BC108" s="156"/>
      <c r="BD108" s="156"/>
      <c r="BE108" s="156"/>
      <c r="BF108" s="63"/>
      <c r="BG108" s="156"/>
      <c r="BH108" s="156"/>
      <c r="BI108" s="132"/>
    </row>
    <row r="109" spans="4:61" s="60" customFormat="1" ht="50.1" customHeight="1" x14ac:dyDescent="0.25">
      <c r="D109" s="63"/>
      <c r="E109" s="2"/>
      <c r="G109" s="3"/>
      <c r="H109" s="59"/>
      <c r="J109" s="132"/>
      <c r="K109" s="33"/>
      <c r="L109" s="2"/>
      <c r="N109" s="34"/>
      <c r="O109" s="63"/>
      <c r="T109" s="63"/>
      <c r="W109" s="63"/>
      <c r="AI109" s="156"/>
      <c r="AJ109" s="156"/>
      <c r="AK109" s="156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BB109" s="156"/>
      <c r="BC109" s="156"/>
      <c r="BD109" s="156"/>
      <c r="BE109" s="156"/>
      <c r="BF109" s="63"/>
      <c r="BG109" s="156"/>
      <c r="BH109" s="156"/>
      <c r="BI109" s="132"/>
    </row>
    <row r="110" spans="4:61" s="60" customFormat="1" ht="50.1" customHeight="1" x14ac:dyDescent="0.25">
      <c r="D110" s="63"/>
      <c r="E110" s="2"/>
      <c r="G110" s="3"/>
      <c r="H110" s="59"/>
      <c r="J110" s="132"/>
      <c r="K110" s="33"/>
      <c r="L110" s="2"/>
      <c r="N110" s="34"/>
      <c r="O110" s="63"/>
      <c r="T110" s="63"/>
      <c r="W110" s="63"/>
      <c r="AI110" s="156"/>
      <c r="AJ110" s="156"/>
      <c r="AK110" s="156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BB110" s="156"/>
      <c r="BC110" s="156"/>
      <c r="BD110" s="156"/>
      <c r="BE110" s="156"/>
      <c r="BF110" s="63"/>
      <c r="BG110" s="156"/>
      <c r="BH110" s="156"/>
      <c r="BI110" s="132"/>
    </row>
    <row r="111" spans="4:61" s="60" customFormat="1" ht="50.1" customHeight="1" x14ac:dyDescent="0.25">
      <c r="D111" s="63"/>
      <c r="E111" s="2"/>
      <c r="G111" s="3"/>
      <c r="H111" s="59"/>
      <c r="J111" s="132"/>
      <c r="K111" s="33"/>
      <c r="L111" s="2"/>
      <c r="N111" s="34"/>
      <c r="O111" s="63"/>
      <c r="T111" s="63"/>
      <c r="W111" s="63"/>
      <c r="AI111" s="156"/>
      <c r="AJ111" s="156"/>
      <c r="AK111" s="156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BB111" s="156"/>
      <c r="BC111" s="156"/>
      <c r="BD111" s="156"/>
      <c r="BE111" s="156"/>
      <c r="BF111" s="63"/>
      <c r="BG111" s="156"/>
      <c r="BH111" s="156"/>
      <c r="BI111" s="132"/>
    </row>
    <row r="112" spans="4:61" s="60" customFormat="1" ht="50.1" customHeight="1" x14ac:dyDescent="0.25">
      <c r="D112" s="63"/>
      <c r="E112" s="2"/>
      <c r="G112" s="3"/>
      <c r="H112" s="59"/>
      <c r="J112" s="132"/>
      <c r="K112" s="33"/>
      <c r="L112" s="2"/>
      <c r="N112" s="34"/>
      <c r="O112" s="63"/>
      <c r="T112" s="63"/>
      <c r="W112" s="63"/>
      <c r="AI112" s="156"/>
      <c r="AJ112" s="156"/>
      <c r="AK112" s="156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BB112" s="156"/>
      <c r="BC112" s="156"/>
      <c r="BD112" s="156"/>
      <c r="BE112" s="156"/>
      <c r="BF112" s="63"/>
      <c r="BG112" s="156"/>
      <c r="BH112" s="156"/>
      <c r="BI112" s="132"/>
    </row>
    <row r="113" spans="4:61" s="60" customFormat="1" ht="50.1" customHeight="1" x14ac:dyDescent="0.25">
      <c r="D113" s="63"/>
      <c r="E113" s="2"/>
      <c r="G113" s="3"/>
      <c r="H113" s="59"/>
      <c r="J113" s="132"/>
      <c r="K113" s="33"/>
      <c r="L113" s="2"/>
      <c r="N113" s="34"/>
      <c r="O113" s="63"/>
      <c r="T113" s="63"/>
      <c r="W113" s="63"/>
      <c r="AI113" s="156"/>
      <c r="AJ113" s="156"/>
      <c r="AK113" s="156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BB113" s="156"/>
      <c r="BC113" s="156"/>
      <c r="BD113" s="156"/>
      <c r="BE113" s="156"/>
      <c r="BF113" s="63"/>
      <c r="BG113" s="156"/>
      <c r="BH113" s="156"/>
      <c r="BI113" s="132"/>
    </row>
    <row r="114" spans="4:61" s="60" customFormat="1" ht="50.1" customHeight="1" x14ac:dyDescent="0.25">
      <c r="D114" s="63"/>
      <c r="E114" s="2"/>
      <c r="G114" s="3"/>
      <c r="H114" s="59"/>
      <c r="J114" s="132"/>
      <c r="K114" s="33"/>
      <c r="L114" s="2"/>
      <c r="N114" s="34"/>
      <c r="O114" s="63"/>
      <c r="T114" s="63"/>
      <c r="W114" s="63"/>
      <c r="AI114" s="156"/>
      <c r="AJ114" s="156"/>
      <c r="AK114" s="156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BB114" s="156"/>
      <c r="BC114" s="156"/>
      <c r="BD114" s="156"/>
      <c r="BE114" s="156"/>
      <c r="BF114" s="63"/>
      <c r="BG114" s="156"/>
      <c r="BH114" s="156"/>
      <c r="BI114" s="132"/>
    </row>
    <row r="115" spans="4:61" s="60" customFormat="1" ht="50.1" customHeight="1" x14ac:dyDescent="0.25">
      <c r="D115" s="63"/>
      <c r="E115" s="2"/>
      <c r="G115" s="3"/>
      <c r="H115" s="59"/>
      <c r="J115" s="132"/>
      <c r="K115" s="33"/>
      <c r="L115" s="2"/>
      <c r="N115" s="34"/>
      <c r="O115" s="63"/>
      <c r="T115" s="63"/>
      <c r="W115" s="63"/>
      <c r="AI115" s="156"/>
      <c r="AJ115" s="156"/>
      <c r="AK115" s="156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BB115" s="156"/>
      <c r="BC115" s="156"/>
      <c r="BD115" s="156"/>
      <c r="BE115" s="156"/>
      <c r="BF115" s="63"/>
      <c r="BG115" s="156"/>
      <c r="BH115" s="156"/>
      <c r="BI115" s="132"/>
    </row>
    <row r="116" spans="4:61" s="60" customFormat="1" ht="50.1" customHeight="1" x14ac:dyDescent="0.25">
      <c r="D116" s="63"/>
      <c r="E116" s="2"/>
      <c r="G116" s="3"/>
      <c r="H116" s="59"/>
      <c r="J116" s="132"/>
      <c r="K116" s="33"/>
      <c r="N116" s="34"/>
      <c r="O116" s="63"/>
      <c r="T116" s="63"/>
      <c r="W116" s="63"/>
      <c r="AI116" s="156"/>
      <c r="AJ116" s="156"/>
      <c r="AK116" s="156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BB116" s="156"/>
      <c r="BC116" s="156"/>
      <c r="BD116" s="156"/>
      <c r="BE116" s="156"/>
      <c r="BF116" s="63"/>
      <c r="BG116" s="156"/>
      <c r="BH116" s="156"/>
      <c r="BI116" s="132"/>
    </row>
    <row r="117" spans="4:61" s="60" customFormat="1" ht="50.1" customHeight="1" x14ac:dyDescent="0.25">
      <c r="D117" s="63"/>
      <c r="E117" s="2"/>
      <c r="G117" s="3"/>
      <c r="H117" s="59"/>
      <c r="J117" s="132"/>
      <c r="K117" s="33"/>
      <c r="N117" s="34"/>
      <c r="O117" s="63"/>
      <c r="T117" s="63"/>
      <c r="W117" s="63"/>
      <c r="AI117" s="156"/>
      <c r="AJ117" s="156"/>
      <c r="AK117" s="156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BB117" s="156"/>
      <c r="BC117" s="156"/>
      <c r="BD117" s="156"/>
      <c r="BE117" s="156"/>
      <c r="BF117" s="63"/>
      <c r="BG117" s="156"/>
      <c r="BH117" s="156"/>
      <c r="BI117" s="132"/>
    </row>
    <row r="118" spans="4:61" s="60" customFormat="1" ht="50.1" customHeight="1" x14ac:dyDescent="0.25">
      <c r="D118" s="63"/>
      <c r="E118" s="2"/>
      <c r="G118" s="3"/>
      <c r="H118" s="59"/>
      <c r="J118" s="132"/>
      <c r="K118" s="33"/>
      <c r="N118" s="34"/>
      <c r="O118" s="63"/>
      <c r="T118" s="63"/>
      <c r="W118" s="63"/>
      <c r="AI118" s="156"/>
      <c r="AJ118" s="156"/>
      <c r="AK118" s="156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BB118" s="156"/>
      <c r="BC118" s="156"/>
      <c r="BD118" s="156"/>
      <c r="BE118" s="156"/>
      <c r="BF118" s="63"/>
      <c r="BG118" s="156"/>
      <c r="BH118" s="156"/>
      <c r="BI118" s="132"/>
    </row>
    <row r="119" spans="4:61" s="60" customFormat="1" ht="50.1" customHeight="1" x14ac:dyDescent="0.25">
      <c r="D119" s="63"/>
      <c r="E119" s="2"/>
      <c r="H119" s="59"/>
      <c r="J119" s="132"/>
      <c r="K119" s="33"/>
      <c r="N119" s="34"/>
      <c r="O119" s="63"/>
      <c r="T119" s="63"/>
      <c r="W119" s="63"/>
      <c r="AI119" s="156"/>
      <c r="AJ119" s="156"/>
      <c r="AK119" s="156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BB119" s="156"/>
      <c r="BC119" s="156"/>
      <c r="BD119" s="156"/>
      <c r="BE119" s="156"/>
      <c r="BF119" s="63"/>
      <c r="BG119" s="156"/>
      <c r="BH119" s="156"/>
      <c r="BI119" s="132"/>
    </row>
    <row r="120" spans="4:61" s="60" customFormat="1" ht="50.1" customHeight="1" x14ac:dyDescent="0.25">
      <c r="D120" s="63"/>
      <c r="E120" s="2"/>
      <c r="H120" s="59"/>
      <c r="J120" s="132"/>
      <c r="K120" s="33"/>
      <c r="N120" s="34"/>
      <c r="O120" s="63"/>
      <c r="T120" s="63"/>
      <c r="W120" s="63"/>
      <c r="AI120" s="156"/>
      <c r="AJ120" s="156"/>
      <c r="AK120" s="156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BB120" s="156"/>
      <c r="BC120" s="156"/>
      <c r="BD120" s="156"/>
      <c r="BE120" s="156"/>
      <c r="BF120" s="63"/>
      <c r="BG120" s="156"/>
      <c r="BH120" s="156"/>
      <c r="BI120" s="132"/>
    </row>
    <row r="121" spans="4:61" s="60" customFormat="1" ht="50.1" customHeight="1" x14ac:dyDescent="0.25">
      <c r="D121" s="63"/>
      <c r="E121" s="2"/>
      <c r="H121" s="59"/>
      <c r="J121" s="132"/>
      <c r="K121" s="33"/>
      <c r="N121" s="34"/>
      <c r="O121" s="63"/>
      <c r="T121" s="63"/>
      <c r="W121" s="63"/>
      <c r="AI121" s="156"/>
      <c r="AJ121" s="156"/>
      <c r="AK121" s="156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BB121" s="156"/>
      <c r="BC121" s="156"/>
      <c r="BD121" s="156"/>
      <c r="BE121" s="156"/>
      <c r="BF121" s="63"/>
      <c r="BG121" s="156"/>
      <c r="BH121" s="156"/>
      <c r="BI121" s="132"/>
    </row>
    <row r="122" spans="4:61" s="60" customFormat="1" ht="50.1" customHeight="1" x14ac:dyDescent="0.25">
      <c r="D122" s="63"/>
      <c r="E122" s="2"/>
      <c r="H122" s="59"/>
      <c r="J122" s="132"/>
      <c r="K122" s="33"/>
      <c r="N122" s="34"/>
      <c r="O122" s="63"/>
      <c r="T122" s="63"/>
      <c r="W122" s="63"/>
      <c r="AI122" s="156"/>
      <c r="AJ122" s="156"/>
      <c r="AK122" s="156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BB122" s="156"/>
      <c r="BC122" s="156"/>
      <c r="BD122" s="156"/>
      <c r="BE122" s="156"/>
      <c r="BF122" s="63"/>
      <c r="BG122" s="156"/>
      <c r="BH122" s="156"/>
      <c r="BI122" s="132"/>
    </row>
    <row r="123" spans="4:61" s="60" customFormat="1" ht="50.1" customHeight="1" x14ac:dyDescent="0.25">
      <c r="D123" s="63"/>
      <c r="E123" s="2"/>
      <c r="H123" s="59"/>
      <c r="J123" s="132"/>
      <c r="K123" s="33"/>
      <c r="N123" s="34"/>
      <c r="O123" s="63"/>
      <c r="T123" s="63"/>
      <c r="W123" s="63"/>
      <c r="AI123" s="156"/>
      <c r="AJ123" s="156"/>
      <c r="AK123" s="156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BB123" s="156"/>
      <c r="BC123" s="156"/>
      <c r="BD123" s="156"/>
      <c r="BE123" s="156"/>
      <c r="BF123" s="63"/>
      <c r="BG123" s="156"/>
      <c r="BH123" s="156"/>
      <c r="BI123" s="132"/>
    </row>
    <row r="124" spans="4:61" s="60" customFormat="1" ht="50.1" customHeight="1" x14ac:dyDescent="0.25">
      <c r="D124" s="63"/>
      <c r="E124" s="2"/>
      <c r="H124" s="59"/>
      <c r="J124" s="132"/>
      <c r="K124" s="33"/>
      <c r="N124" s="34"/>
      <c r="O124" s="63"/>
      <c r="T124" s="63"/>
      <c r="W124" s="63"/>
      <c r="AI124" s="156"/>
      <c r="AJ124" s="156"/>
      <c r="AK124" s="156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BB124" s="156"/>
      <c r="BC124" s="156"/>
      <c r="BD124" s="156"/>
      <c r="BE124" s="156"/>
      <c r="BF124" s="63"/>
      <c r="BG124" s="156"/>
      <c r="BH124" s="156"/>
      <c r="BI124" s="132"/>
    </row>
    <row r="125" spans="4:61" s="60" customFormat="1" ht="50.1" customHeight="1" x14ac:dyDescent="0.25">
      <c r="D125" s="63"/>
      <c r="E125" s="2"/>
      <c r="H125" s="59"/>
      <c r="J125" s="132"/>
      <c r="K125" s="33"/>
      <c r="N125" s="34"/>
      <c r="O125" s="63"/>
      <c r="T125" s="63"/>
      <c r="W125" s="63"/>
      <c r="AI125" s="156"/>
      <c r="AJ125" s="156"/>
      <c r="AK125" s="156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BB125" s="156"/>
      <c r="BC125" s="156"/>
      <c r="BD125" s="156"/>
      <c r="BE125" s="156"/>
      <c r="BF125" s="63"/>
      <c r="BG125" s="156"/>
      <c r="BH125" s="156"/>
      <c r="BI125" s="132"/>
    </row>
    <row r="126" spans="4:61" s="60" customFormat="1" ht="50.1" customHeight="1" x14ac:dyDescent="0.25">
      <c r="D126" s="63"/>
      <c r="E126" s="2"/>
      <c r="H126" s="59"/>
      <c r="J126" s="132"/>
      <c r="K126" s="33"/>
      <c r="N126" s="34"/>
      <c r="O126" s="63"/>
      <c r="T126" s="63"/>
      <c r="W126" s="63"/>
      <c r="AI126" s="156"/>
      <c r="AJ126" s="156"/>
      <c r="AK126" s="156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BB126" s="156"/>
      <c r="BC126" s="156"/>
      <c r="BD126" s="156"/>
      <c r="BE126" s="156"/>
      <c r="BF126" s="63"/>
      <c r="BG126" s="156"/>
      <c r="BH126" s="156"/>
      <c r="BI126" s="132"/>
    </row>
    <row r="127" spans="4:61" s="60" customFormat="1" ht="50.1" customHeight="1" x14ac:dyDescent="0.25">
      <c r="D127" s="63"/>
      <c r="E127" s="2"/>
      <c r="H127" s="59"/>
      <c r="J127" s="132"/>
      <c r="K127" s="33"/>
      <c r="N127" s="34"/>
      <c r="O127" s="63"/>
      <c r="T127" s="63"/>
      <c r="W127" s="63"/>
      <c r="AI127" s="156"/>
      <c r="AJ127" s="156"/>
      <c r="AK127" s="156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BB127" s="156"/>
      <c r="BC127" s="156"/>
      <c r="BD127" s="156"/>
      <c r="BE127" s="156"/>
      <c r="BF127" s="63"/>
      <c r="BG127" s="156"/>
      <c r="BH127" s="156"/>
      <c r="BI127" s="132"/>
    </row>
    <row r="128" spans="4:61" s="60" customFormat="1" ht="50.1" customHeight="1" x14ac:dyDescent="0.25">
      <c r="D128" s="63"/>
      <c r="E128" s="2"/>
      <c r="H128" s="59"/>
      <c r="J128" s="132"/>
      <c r="K128" s="33"/>
      <c r="O128" s="63"/>
      <c r="T128" s="63"/>
      <c r="W128" s="63"/>
      <c r="AI128" s="156"/>
      <c r="AJ128" s="156"/>
      <c r="AK128" s="156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BB128" s="156"/>
      <c r="BC128" s="156"/>
      <c r="BD128" s="156"/>
      <c r="BE128" s="156"/>
      <c r="BF128" s="63"/>
      <c r="BG128" s="156"/>
      <c r="BH128" s="156"/>
      <c r="BI128" s="132"/>
    </row>
    <row r="129" spans="4:61" s="60" customFormat="1" ht="50.1" customHeight="1" x14ac:dyDescent="0.25">
      <c r="D129" s="63"/>
      <c r="E129" s="2"/>
      <c r="H129" s="59"/>
      <c r="J129" s="132"/>
      <c r="K129" s="33"/>
      <c r="O129" s="63"/>
      <c r="T129" s="63"/>
      <c r="W129" s="63"/>
      <c r="AI129" s="156"/>
      <c r="AJ129" s="156"/>
      <c r="AK129" s="156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BB129" s="156"/>
      <c r="BC129" s="156"/>
      <c r="BD129" s="156"/>
      <c r="BE129" s="156"/>
      <c r="BF129" s="63"/>
      <c r="BG129" s="156"/>
      <c r="BH129" s="156"/>
      <c r="BI129" s="132"/>
    </row>
    <row r="130" spans="4:61" s="60" customFormat="1" ht="50.1" customHeight="1" x14ac:dyDescent="0.25">
      <c r="D130" s="63"/>
      <c r="E130" s="2"/>
      <c r="H130" s="59"/>
      <c r="J130" s="132"/>
      <c r="K130" s="33"/>
      <c r="O130" s="63"/>
      <c r="T130" s="63"/>
      <c r="W130" s="63"/>
      <c r="AI130" s="156"/>
      <c r="AJ130" s="156"/>
      <c r="AK130" s="156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BB130" s="156"/>
      <c r="BC130" s="156"/>
      <c r="BD130" s="156"/>
      <c r="BE130" s="156"/>
      <c r="BF130" s="63"/>
      <c r="BG130" s="156"/>
      <c r="BH130" s="156"/>
      <c r="BI130" s="132"/>
    </row>
    <row r="131" spans="4:61" s="60" customFormat="1" ht="50.1" customHeight="1" x14ac:dyDescent="0.25">
      <c r="D131" s="63"/>
      <c r="E131" s="2"/>
      <c r="H131" s="59"/>
      <c r="J131" s="132"/>
      <c r="K131" s="33"/>
      <c r="O131" s="63"/>
      <c r="T131" s="63"/>
      <c r="W131" s="63"/>
      <c r="AI131" s="156"/>
      <c r="AJ131" s="156"/>
      <c r="AK131" s="156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BB131" s="156"/>
      <c r="BC131" s="156"/>
      <c r="BD131" s="156"/>
      <c r="BE131" s="156"/>
      <c r="BF131" s="63"/>
      <c r="BG131" s="156"/>
      <c r="BH131" s="156"/>
      <c r="BI131" s="132"/>
    </row>
    <row r="132" spans="4:61" s="60" customFormat="1" ht="50.1" customHeight="1" x14ac:dyDescent="0.25">
      <c r="D132" s="63"/>
      <c r="E132" s="2"/>
      <c r="H132" s="59"/>
      <c r="J132" s="132"/>
      <c r="K132" s="33"/>
      <c r="O132" s="63"/>
      <c r="T132" s="63"/>
      <c r="W132" s="63"/>
      <c r="AI132" s="156"/>
      <c r="AJ132" s="156"/>
      <c r="AK132" s="156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BB132" s="156"/>
      <c r="BC132" s="156"/>
      <c r="BD132" s="156"/>
      <c r="BE132" s="156"/>
      <c r="BF132" s="63"/>
      <c r="BG132" s="156"/>
      <c r="BH132" s="156"/>
      <c r="BI132" s="132"/>
    </row>
    <row r="133" spans="4:61" s="60" customFormat="1" ht="50.1" customHeight="1" x14ac:dyDescent="0.25">
      <c r="D133" s="63"/>
      <c r="E133" s="2"/>
      <c r="H133" s="59"/>
      <c r="J133" s="132"/>
      <c r="K133" s="33"/>
      <c r="O133" s="63"/>
      <c r="T133" s="63"/>
      <c r="W133" s="63"/>
      <c r="AI133" s="156"/>
      <c r="AJ133" s="156"/>
      <c r="AK133" s="156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BB133" s="156"/>
      <c r="BC133" s="156"/>
      <c r="BD133" s="156"/>
      <c r="BE133" s="156"/>
      <c r="BF133" s="63"/>
      <c r="BG133" s="156"/>
      <c r="BH133" s="156"/>
      <c r="BI133" s="132"/>
    </row>
    <row r="134" spans="4:61" s="60" customFormat="1" ht="50.1" customHeight="1" x14ac:dyDescent="0.25">
      <c r="D134" s="63"/>
      <c r="E134" s="2"/>
      <c r="H134" s="59"/>
      <c r="J134" s="132"/>
      <c r="K134" s="33"/>
      <c r="O134" s="63"/>
      <c r="T134" s="63"/>
      <c r="W134" s="63"/>
      <c r="AI134" s="156"/>
      <c r="AJ134" s="156"/>
      <c r="AK134" s="156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BB134" s="156"/>
      <c r="BC134" s="156"/>
      <c r="BD134" s="156"/>
      <c r="BE134" s="156"/>
      <c r="BF134" s="63"/>
      <c r="BG134" s="156"/>
      <c r="BH134" s="156"/>
      <c r="BI134" s="132"/>
    </row>
    <row r="135" spans="4:61" s="60" customFormat="1" ht="50.1" customHeight="1" x14ac:dyDescent="0.25">
      <c r="D135" s="63"/>
      <c r="E135" s="2"/>
      <c r="H135" s="59"/>
      <c r="J135" s="132"/>
      <c r="K135" s="33"/>
      <c r="O135" s="63"/>
      <c r="T135" s="63"/>
      <c r="W135" s="63"/>
      <c r="AI135" s="156"/>
      <c r="AJ135" s="156"/>
      <c r="AK135" s="156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BB135" s="156"/>
      <c r="BC135" s="156"/>
      <c r="BD135" s="156"/>
      <c r="BE135" s="156"/>
      <c r="BF135" s="63"/>
      <c r="BG135" s="156"/>
      <c r="BH135" s="156"/>
      <c r="BI135" s="132"/>
    </row>
    <row r="136" spans="4:61" s="60" customFormat="1" ht="50.1" customHeight="1" x14ac:dyDescent="0.25">
      <c r="D136" s="63"/>
      <c r="E136" s="2"/>
      <c r="H136" s="59"/>
      <c r="J136" s="132"/>
      <c r="K136" s="33"/>
      <c r="O136" s="63"/>
      <c r="T136" s="63"/>
      <c r="W136" s="63"/>
      <c r="AI136" s="156"/>
      <c r="AJ136" s="156"/>
      <c r="AK136" s="156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BB136" s="156"/>
      <c r="BC136" s="156"/>
      <c r="BD136" s="156"/>
      <c r="BE136" s="156"/>
      <c r="BF136" s="63"/>
      <c r="BG136" s="156"/>
      <c r="BH136" s="156"/>
      <c r="BI136" s="132"/>
    </row>
    <row r="137" spans="4:61" s="60" customFormat="1" ht="50.1" customHeight="1" x14ac:dyDescent="0.25">
      <c r="D137" s="63"/>
      <c r="E137" s="2"/>
      <c r="H137" s="59"/>
      <c r="J137" s="132"/>
      <c r="K137" s="33"/>
      <c r="O137" s="63"/>
      <c r="T137" s="63"/>
      <c r="W137" s="63"/>
      <c r="AI137" s="156"/>
      <c r="AJ137" s="156"/>
      <c r="AK137" s="156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BB137" s="156"/>
      <c r="BC137" s="156"/>
      <c r="BD137" s="156"/>
      <c r="BE137" s="156"/>
      <c r="BF137" s="63"/>
      <c r="BG137" s="156"/>
      <c r="BH137" s="156"/>
      <c r="BI137" s="132"/>
    </row>
    <row r="138" spans="4:61" s="60" customFormat="1" ht="50.1" customHeight="1" x14ac:dyDescent="0.25">
      <c r="D138" s="63"/>
      <c r="E138" s="2"/>
      <c r="H138" s="59"/>
      <c r="J138" s="132"/>
      <c r="K138" s="33"/>
      <c r="O138" s="63"/>
      <c r="T138" s="63"/>
      <c r="W138" s="63"/>
      <c r="AI138" s="156"/>
      <c r="AJ138" s="156"/>
      <c r="AK138" s="156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BB138" s="156"/>
      <c r="BC138" s="156"/>
      <c r="BD138" s="156"/>
      <c r="BE138" s="156"/>
      <c r="BF138" s="63"/>
      <c r="BG138" s="156"/>
      <c r="BH138" s="156"/>
      <c r="BI138" s="132"/>
    </row>
    <row r="139" spans="4:61" s="60" customFormat="1" ht="50.1" customHeight="1" x14ac:dyDescent="0.25">
      <c r="D139" s="63"/>
      <c r="E139" s="2"/>
      <c r="H139" s="59"/>
      <c r="J139" s="132"/>
      <c r="K139" s="33"/>
      <c r="O139" s="63"/>
      <c r="T139" s="63"/>
      <c r="W139" s="63"/>
      <c r="AI139" s="156"/>
      <c r="AJ139" s="156"/>
      <c r="AK139" s="156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BB139" s="156"/>
      <c r="BC139" s="156"/>
      <c r="BD139" s="156"/>
      <c r="BE139" s="156"/>
      <c r="BF139" s="63"/>
      <c r="BG139" s="156"/>
      <c r="BH139" s="156"/>
      <c r="BI139" s="132"/>
    </row>
    <row r="140" spans="4:61" s="60" customFormat="1" ht="50.1" customHeight="1" x14ac:dyDescent="0.25">
      <c r="D140" s="63"/>
      <c r="E140" s="2"/>
      <c r="H140" s="59"/>
      <c r="J140" s="132"/>
      <c r="K140" s="33"/>
      <c r="O140" s="63"/>
      <c r="T140" s="63"/>
      <c r="W140" s="63"/>
      <c r="AI140" s="156"/>
      <c r="AJ140" s="156"/>
      <c r="AK140" s="156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BB140" s="156"/>
      <c r="BC140" s="156"/>
      <c r="BD140" s="156"/>
      <c r="BE140" s="156"/>
      <c r="BF140" s="63"/>
      <c r="BG140" s="156"/>
      <c r="BH140" s="156"/>
      <c r="BI140" s="132"/>
    </row>
    <row r="141" spans="4:61" s="60" customFormat="1" ht="50.1" customHeight="1" x14ac:dyDescent="0.25">
      <c r="D141" s="63"/>
      <c r="E141" s="2"/>
      <c r="H141" s="59"/>
      <c r="J141" s="132"/>
      <c r="K141" s="33"/>
      <c r="O141" s="63"/>
      <c r="T141" s="63"/>
      <c r="W141" s="63"/>
      <c r="AI141" s="156"/>
      <c r="AJ141" s="156"/>
      <c r="AK141" s="156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BB141" s="156"/>
      <c r="BC141" s="156"/>
      <c r="BD141" s="156"/>
      <c r="BE141" s="156"/>
      <c r="BF141" s="63"/>
      <c r="BG141" s="156"/>
      <c r="BH141" s="156"/>
      <c r="BI141" s="132"/>
    </row>
    <row r="142" spans="4:61" s="60" customFormat="1" ht="50.1" customHeight="1" x14ac:dyDescent="0.25">
      <c r="D142" s="63"/>
      <c r="E142" s="2"/>
      <c r="H142" s="59"/>
      <c r="J142" s="132"/>
      <c r="K142" s="33"/>
      <c r="O142" s="63"/>
      <c r="T142" s="63"/>
      <c r="W142" s="63"/>
      <c r="AI142" s="156"/>
      <c r="AJ142" s="156"/>
      <c r="AK142" s="156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BB142" s="156"/>
      <c r="BC142" s="156"/>
      <c r="BD142" s="156"/>
      <c r="BE142" s="156"/>
      <c r="BF142" s="63"/>
      <c r="BG142" s="156"/>
      <c r="BH142" s="156"/>
      <c r="BI142" s="132"/>
    </row>
    <row r="143" spans="4:61" s="60" customFormat="1" ht="50.1" customHeight="1" x14ac:dyDescent="0.25">
      <c r="D143" s="63"/>
      <c r="E143" s="2"/>
      <c r="H143" s="59"/>
      <c r="J143" s="132"/>
      <c r="K143" s="33"/>
      <c r="O143" s="63"/>
      <c r="T143" s="63"/>
      <c r="W143" s="63"/>
      <c r="AI143" s="156"/>
      <c r="AJ143" s="156"/>
      <c r="AK143" s="156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BB143" s="156"/>
      <c r="BC143" s="156"/>
      <c r="BD143" s="156"/>
      <c r="BE143" s="156"/>
      <c r="BF143" s="63"/>
      <c r="BG143" s="156"/>
      <c r="BH143" s="156"/>
      <c r="BI143" s="132"/>
    </row>
    <row r="144" spans="4:61" s="60" customFormat="1" ht="50.1" customHeight="1" x14ac:dyDescent="0.25">
      <c r="D144" s="63"/>
      <c r="E144" s="2"/>
      <c r="H144" s="59"/>
      <c r="J144" s="132"/>
      <c r="K144" s="33"/>
      <c r="O144" s="63"/>
      <c r="T144" s="63"/>
      <c r="W144" s="63"/>
      <c r="AI144" s="156"/>
      <c r="AJ144" s="156"/>
      <c r="AK144" s="156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BB144" s="156"/>
      <c r="BC144" s="156"/>
      <c r="BD144" s="156"/>
      <c r="BE144" s="156"/>
      <c r="BF144" s="63"/>
      <c r="BG144" s="156"/>
      <c r="BH144" s="156"/>
      <c r="BI144" s="132"/>
    </row>
    <row r="145" spans="4:61" s="60" customFormat="1" ht="50.1" customHeight="1" x14ac:dyDescent="0.25">
      <c r="D145" s="63"/>
      <c r="E145" s="2"/>
      <c r="H145" s="59"/>
      <c r="J145" s="132"/>
      <c r="K145" s="33"/>
      <c r="O145" s="63"/>
      <c r="T145" s="63"/>
      <c r="W145" s="63"/>
      <c r="AI145" s="156"/>
      <c r="AJ145" s="156"/>
      <c r="AK145" s="156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BB145" s="156"/>
      <c r="BC145" s="156"/>
      <c r="BD145" s="156"/>
      <c r="BE145" s="156"/>
      <c r="BF145" s="63"/>
      <c r="BG145" s="156"/>
      <c r="BH145" s="156"/>
      <c r="BI145" s="132"/>
    </row>
    <row r="146" spans="4:61" s="60" customFormat="1" ht="50.1" customHeight="1" x14ac:dyDescent="0.25">
      <c r="D146" s="63"/>
      <c r="E146" s="2"/>
      <c r="H146" s="59"/>
      <c r="J146" s="132"/>
      <c r="K146" s="33"/>
      <c r="O146" s="63"/>
      <c r="T146" s="63"/>
      <c r="W146" s="63"/>
      <c r="AI146" s="156"/>
      <c r="AJ146" s="156"/>
      <c r="AK146" s="156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BB146" s="156"/>
      <c r="BC146" s="156"/>
      <c r="BD146" s="156"/>
      <c r="BE146" s="156"/>
      <c r="BF146" s="63"/>
      <c r="BG146" s="156"/>
      <c r="BH146" s="156"/>
      <c r="BI146" s="132"/>
    </row>
    <row r="147" spans="4:61" s="60" customFormat="1" ht="50.1" customHeight="1" x14ac:dyDescent="0.25">
      <c r="D147" s="63"/>
      <c r="E147" s="2"/>
      <c r="H147" s="59"/>
      <c r="J147" s="132"/>
      <c r="K147" s="33"/>
      <c r="O147" s="63"/>
      <c r="T147" s="63"/>
      <c r="W147" s="63"/>
      <c r="AI147" s="156"/>
      <c r="AJ147" s="156"/>
      <c r="AK147" s="156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BB147" s="156"/>
      <c r="BC147" s="156"/>
      <c r="BD147" s="156"/>
      <c r="BE147" s="156"/>
      <c r="BF147" s="63"/>
      <c r="BG147" s="156"/>
      <c r="BH147" s="156"/>
      <c r="BI147" s="132"/>
    </row>
    <row r="148" spans="4:61" s="60" customFormat="1" ht="50.1" customHeight="1" x14ac:dyDescent="0.25">
      <c r="D148" s="63"/>
      <c r="E148" s="2"/>
      <c r="H148" s="59"/>
      <c r="J148" s="132"/>
      <c r="K148" s="33"/>
      <c r="O148" s="63"/>
      <c r="T148" s="63"/>
      <c r="W148" s="63"/>
      <c r="AI148" s="156"/>
      <c r="AJ148" s="156"/>
      <c r="AK148" s="156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BB148" s="156"/>
      <c r="BC148" s="156"/>
      <c r="BD148" s="156"/>
      <c r="BE148" s="156"/>
      <c r="BF148" s="63"/>
      <c r="BG148" s="156"/>
      <c r="BH148" s="156"/>
      <c r="BI148" s="132"/>
    </row>
    <row r="149" spans="4:61" s="60" customFormat="1" ht="50.1" customHeight="1" x14ac:dyDescent="0.25">
      <c r="D149" s="63"/>
      <c r="E149" s="2"/>
      <c r="J149" s="132"/>
      <c r="O149" s="63"/>
      <c r="T149" s="63"/>
      <c r="W149" s="63"/>
      <c r="AI149" s="156"/>
      <c r="AJ149" s="156"/>
      <c r="AK149" s="156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BB149" s="156"/>
      <c r="BC149" s="156"/>
      <c r="BD149" s="156"/>
      <c r="BE149" s="156"/>
      <c r="BF149" s="63"/>
      <c r="BG149" s="156"/>
      <c r="BH149" s="156"/>
      <c r="BI149" s="132"/>
    </row>
    <row r="150" spans="4:61" s="60" customFormat="1" ht="50.1" customHeight="1" x14ac:dyDescent="0.25">
      <c r="D150" s="63"/>
      <c r="E150" s="2"/>
      <c r="J150" s="132"/>
      <c r="O150" s="63"/>
      <c r="T150" s="63"/>
      <c r="W150" s="63"/>
      <c r="AI150" s="156"/>
      <c r="AJ150" s="156"/>
      <c r="AK150" s="156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BB150" s="156"/>
      <c r="BC150" s="156"/>
      <c r="BD150" s="156"/>
      <c r="BE150" s="156"/>
      <c r="BF150" s="63"/>
      <c r="BG150" s="156"/>
      <c r="BH150" s="156"/>
      <c r="BI150" s="132"/>
    </row>
    <row r="151" spans="4:61" s="60" customFormat="1" ht="50.1" customHeight="1" x14ac:dyDescent="0.25">
      <c r="D151" s="63"/>
      <c r="E151" s="2"/>
      <c r="J151" s="132"/>
      <c r="O151" s="63"/>
      <c r="T151" s="63"/>
      <c r="W151" s="63"/>
      <c r="AI151" s="156"/>
      <c r="AJ151" s="156"/>
      <c r="AK151" s="156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BB151" s="156"/>
      <c r="BC151" s="156"/>
      <c r="BD151" s="156"/>
      <c r="BE151" s="156"/>
      <c r="BF151" s="63"/>
      <c r="BG151" s="156"/>
      <c r="BH151" s="156"/>
      <c r="BI151" s="132"/>
    </row>
    <row r="152" spans="4:61" s="60" customFormat="1" ht="50.1" customHeight="1" x14ac:dyDescent="0.25">
      <c r="D152" s="63"/>
      <c r="E152" s="2"/>
      <c r="J152" s="132"/>
      <c r="O152" s="63"/>
      <c r="T152" s="63"/>
      <c r="W152" s="63"/>
      <c r="AI152" s="156"/>
      <c r="AJ152" s="156"/>
      <c r="AK152" s="156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BB152" s="156"/>
      <c r="BC152" s="156"/>
      <c r="BD152" s="156"/>
      <c r="BE152" s="156"/>
      <c r="BF152" s="63"/>
      <c r="BG152" s="156"/>
      <c r="BH152" s="156"/>
      <c r="BI152" s="132"/>
    </row>
    <row r="153" spans="4:61" s="60" customFormat="1" ht="50.1" customHeight="1" x14ac:dyDescent="0.25">
      <c r="D153" s="63"/>
      <c r="E153" s="2"/>
      <c r="J153" s="132"/>
      <c r="O153" s="63"/>
      <c r="T153" s="63"/>
      <c r="W153" s="63"/>
      <c r="AI153" s="156"/>
      <c r="AJ153" s="156"/>
      <c r="AK153" s="156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BB153" s="156"/>
      <c r="BC153" s="156"/>
      <c r="BD153" s="156"/>
      <c r="BE153" s="156"/>
      <c r="BF153" s="63"/>
      <c r="BG153" s="156"/>
      <c r="BH153" s="156"/>
      <c r="BI153" s="132"/>
    </row>
    <row r="154" spans="4:61" s="60" customFormat="1" ht="50.1" customHeight="1" x14ac:dyDescent="0.25">
      <c r="D154" s="63"/>
      <c r="J154" s="132"/>
      <c r="O154" s="63"/>
      <c r="T154" s="63"/>
      <c r="W154" s="63"/>
      <c r="AI154" s="156"/>
      <c r="AJ154" s="156"/>
      <c r="AK154" s="156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BB154" s="156"/>
      <c r="BC154" s="156"/>
      <c r="BD154" s="156"/>
      <c r="BE154" s="156"/>
      <c r="BF154" s="63"/>
      <c r="BG154" s="156"/>
      <c r="BH154" s="156"/>
      <c r="BI154" s="132"/>
    </row>
    <row r="155" spans="4:61" s="60" customFormat="1" ht="50.1" customHeight="1" x14ac:dyDescent="0.25">
      <c r="D155" s="63"/>
      <c r="J155" s="132"/>
      <c r="O155" s="63"/>
      <c r="T155" s="63"/>
      <c r="W155" s="63"/>
      <c r="AI155" s="156"/>
      <c r="AJ155" s="156"/>
      <c r="AK155" s="156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BB155" s="156"/>
      <c r="BC155" s="156"/>
      <c r="BD155" s="156"/>
      <c r="BE155" s="156"/>
      <c r="BF155" s="63"/>
      <c r="BG155" s="156"/>
      <c r="BH155" s="156"/>
      <c r="BI155" s="132"/>
    </row>
    <row r="156" spans="4:61" s="60" customFormat="1" ht="50.1" customHeight="1" x14ac:dyDescent="0.25">
      <c r="D156" s="63"/>
      <c r="J156" s="132"/>
      <c r="O156" s="63"/>
      <c r="T156" s="63"/>
      <c r="W156" s="63"/>
      <c r="AI156" s="156"/>
      <c r="AJ156" s="156"/>
      <c r="AK156" s="156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BB156" s="156"/>
      <c r="BC156" s="156"/>
      <c r="BD156" s="156"/>
      <c r="BE156" s="156"/>
      <c r="BF156" s="63"/>
      <c r="BG156" s="156"/>
      <c r="BH156" s="156"/>
      <c r="BI156" s="132"/>
    </row>
    <row r="157" spans="4:61" s="60" customFormat="1" ht="50.1" customHeight="1" x14ac:dyDescent="0.25">
      <c r="D157" s="63"/>
      <c r="J157" s="132"/>
      <c r="O157" s="63"/>
      <c r="T157" s="63"/>
      <c r="W157" s="63"/>
      <c r="AI157" s="156"/>
      <c r="AJ157" s="156"/>
      <c r="AK157" s="156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BB157" s="156"/>
      <c r="BC157" s="156"/>
      <c r="BD157" s="156"/>
      <c r="BE157" s="156"/>
      <c r="BF157" s="63"/>
      <c r="BG157" s="156"/>
      <c r="BH157" s="156"/>
      <c r="BI157" s="132"/>
    </row>
    <row r="158" spans="4:61" s="60" customFormat="1" ht="50.1" customHeight="1" x14ac:dyDescent="0.25">
      <c r="D158" s="63"/>
      <c r="J158" s="132"/>
      <c r="O158" s="63"/>
      <c r="T158" s="63"/>
      <c r="W158" s="63"/>
      <c r="AI158" s="156"/>
      <c r="AJ158" s="156"/>
      <c r="AK158" s="156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BB158" s="156"/>
      <c r="BC158" s="156"/>
      <c r="BD158" s="156"/>
      <c r="BE158" s="156"/>
      <c r="BF158" s="63"/>
      <c r="BG158" s="156"/>
      <c r="BH158" s="156"/>
      <c r="BI158" s="132"/>
    </row>
    <row r="159" spans="4:61" s="60" customFormat="1" ht="50.1" customHeight="1" x14ac:dyDescent="0.25">
      <c r="D159" s="63"/>
      <c r="J159" s="132"/>
      <c r="O159" s="63"/>
      <c r="T159" s="63"/>
      <c r="W159" s="63"/>
      <c r="AI159" s="156"/>
      <c r="AJ159" s="156"/>
      <c r="AK159" s="156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BB159" s="156"/>
      <c r="BC159" s="156"/>
      <c r="BD159" s="156"/>
      <c r="BE159" s="156"/>
      <c r="BF159" s="63"/>
      <c r="BG159" s="156"/>
      <c r="BH159" s="156"/>
      <c r="BI159" s="132"/>
    </row>
    <row r="160" spans="4:61" s="60" customFormat="1" ht="50.1" customHeight="1" x14ac:dyDescent="0.25">
      <c r="D160" s="63"/>
      <c r="J160" s="132"/>
      <c r="O160" s="63"/>
      <c r="T160" s="63"/>
      <c r="W160" s="63"/>
      <c r="AI160" s="156"/>
      <c r="AJ160" s="156"/>
      <c r="AK160" s="156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BB160" s="156"/>
      <c r="BC160" s="156"/>
      <c r="BD160" s="156"/>
      <c r="BE160" s="156"/>
      <c r="BF160" s="63"/>
      <c r="BG160" s="156"/>
      <c r="BH160" s="156"/>
      <c r="BI160" s="132"/>
    </row>
    <row r="161" spans="4:61" s="60" customFormat="1" ht="50.1" customHeight="1" x14ac:dyDescent="0.25">
      <c r="D161" s="63"/>
      <c r="J161" s="132"/>
      <c r="O161" s="63"/>
      <c r="T161" s="63"/>
      <c r="W161" s="63"/>
      <c r="AI161" s="156"/>
      <c r="AJ161" s="156"/>
      <c r="AK161" s="156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BB161" s="156"/>
      <c r="BC161" s="156"/>
      <c r="BD161" s="156"/>
      <c r="BE161" s="156"/>
      <c r="BF161" s="63"/>
      <c r="BG161" s="156"/>
      <c r="BH161" s="156"/>
      <c r="BI161" s="132"/>
    </row>
    <row r="162" spans="4:61" s="60" customFormat="1" ht="50.1" customHeight="1" x14ac:dyDescent="0.25">
      <c r="D162" s="63"/>
      <c r="J162" s="132"/>
      <c r="O162" s="63"/>
      <c r="T162" s="63"/>
      <c r="W162" s="63"/>
      <c r="AI162" s="156"/>
      <c r="AJ162" s="156"/>
      <c r="AK162" s="156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BB162" s="156"/>
      <c r="BC162" s="156"/>
      <c r="BD162" s="156"/>
      <c r="BE162" s="156"/>
      <c r="BF162" s="63"/>
      <c r="BG162" s="156"/>
      <c r="BH162" s="156"/>
      <c r="BI162" s="132"/>
    </row>
    <row r="163" spans="4:61" s="60" customFormat="1" ht="50.1" customHeight="1" x14ac:dyDescent="0.25">
      <c r="D163" s="63"/>
      <c r="J163" s="132"/>
      <c r="O163" s="63"/>
      <c r="T163" s="63"/>
      <c r="W163" s="63"/>
      <c r="AI163" s="156"/>
      <c r="AJ163" s="156"/>
      <c r="AK163" s="156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BB163" s="156"/>
      <c r="BC163" s="156"/>
      <c r="BD163" s="156"/>
      <c r="BE163" s="156"/>
      <c r="BF163" s="63"/>
      <c r="BG163" s="156"/>
      <c r="BH163" s="156"/>
      <c r="BI163" s="132"/>
    </row>
    <row r="164" spans="4:61" s="60" customFormat="1" ht="50.1" customHeight="1" x14ac:dyDescent="0.25">
      <c r="D164" s="63"/>
      <c r="J164" s="132"/>
      <c r="O164" s="63"/>
      <c r="T164" s="63"/>
      <c r="W164" s="63"/>
      <c r="AI164" s="156"/>
      <c r="AJ164" s="156"/>
      <c r="AK164" s="156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BB164" s="156"/>
      <c r="BC164" s="156"/>
      <c r="BD164" s="156"/>
      <c r="BE164" s="156"/>
      <c r="BF164" s="63"/>
      <c r="BG164" s="156"/>
      <c r="BH164" s="156"/>
      <c r="BI164" s="132"/>
    </row>
    <row r="165" spans="4:61" s="60" customFormat="1" ht="50.1" customHeight="1" x14ac:dyDescent="0.25">
      <c r="D165" s="63"/>
      <c r="J165" s="132"/>
      <c r="O165" s="63"/>
      <c r="T165" s="63"/>
      <c r="W165" s="63"/>
      <c r="AI165" s="156"/>
      <c r="AJ165" s="156"/>
      <c r="AK165" s="156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BB165" s="156"/>
      <c r="BC165" s="156"/>
      <c r="BD165" s="156"/>
      <c r="BE165" s="156"/>
      <c r="BF165" s="63"/>
      <c r="BG165" s="156"/>
      <c r="BH165" s="156"/>
      <c r="BI165" s="132"/>
    </row>
    <row r="166" spans="4:61" s="60" customFormat="1" ht="50.1" customHeight="1" x14ac:dyDescent="0.25">
      <c r="D166" s="63"/>
      <c r="J166" s="132"/>
      <c r="O166" s="63"/>
      <c r="T166" s="63"/>
      <c r="W166" s="63"/>
      <c r="AI166" s="156"/>
      <c r="AJ166" s="156"/>
      <c r="AK166" s="156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BB166" s="156"/>
      <c r="BC166" s="156"/>
      <c r="BD166" s="156"/>
      <c r="BE166" s="156"/>
      <c r="BF166" s="63"/>
      <c r="BG166" s="156"/>
      <c r="BH166" s="156"/>
      <c r="BI166" s="132"/>
    </row>
    <row r="167" spans="4:61" s="60" customFormat="1" ht="50.1" customHeight="1" x14ac:dyDescent="0.25">
      <c r="D167" s="63"/>
      <c r="J167" s="132"/>
      <c r="O167" s="63"/>
      <c r="T167" s="63"/>
      <c r="W167" s="63"/>
      <c r="AI167" s="156"/>
      <c r="AJ167" s="156"/>
      <c r="AK167" s="156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BB167" s="156"/>
      <c r="BC167" s="156"/>
      <c r="BD167" s="156"/>
      <c r="BE167" s="156"/>
      <c r="BF167" s="63"/>
      <c r="BG167" s="156"/>
      <c r="BH167" s="156"/>
      <c r="BI167" s="132"/>
    </row>
    <row r="168" spans="4:61" s="60" customFormat="1" ht="50.1" customHeight="1" x14ac:dyDescent="0.25">
      <c r="D168" s="63"/>
      <c r="J168" s="132"/>
      <c r="O168" s="63"/>
      <c r="T168" s="63"/>
      <c r="W168" s="63"/>
      <c r="AI168" s="156"/>
      <c r="AJ168" s="156"/>
      <c r="AK168" s="156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BB168" s="156"/>
      <c r="BC168" s="156"/>
      <c r="BD168" s="156"/>
      <c r="BE168" s="156"/>
      <c r="BF168" s="63"/>
      <c r="BG168" s="156"/>
      <c r="BH168" s="156"/>
      <c r="BI168" s="132"/>
    </row>
    <row r="169" spans="4:61" s="60" customFormat="1" ht="50.1" customHeight="1" x14ac:dyDescent="0.25">
      <c r="D169" s="63"/>
      <c r="J169" s="132"/>
      <c r="O169" s="63"/>
      <c r="T169" s="63"/>
      <c r="W169" s="63"/>
      <c r="AI169" s="156"/>
      <c r="AJ169" s="156"/>
      <c r="AK169" s="156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BB169" s="156"/>
      <c r="BC169" s="156"/>
      <c r="BD169" s="156"/>
      <c r="BE169" s="156"/>
      <c r="BF169" s="63"/>
      <c r="BG169" s="156"/>
      <c r="BH169" s="156"/>
      <c r="BI169" s="132"/>
    </row>
    <row r="170" spans="4:61" s="60" customFormat="1" ht="50.1" customHeight="1" x14ac:dyDescent="0.25">
      <c r="D170" s="63"/>
      <c r="J170" s="132"/>
      <c r="O170" s="63"/>
      <c r="T170" s="63"/>
      <c r="W170" s="63"/>
      <c r="AI170" s="156"/>
      <c r="AJ170" s="156"/>
      <c r="AK170" s="156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BB170" s="156"/>
      <c r="BC170" s="156"/>
      <c r="BD170" s="156"/>
      <c r="BE170" s="156"/>
      <c r="BF170" s="63"/>
      <c r="BG170" s="156"/>
      <c r="BH170" s="156"/>
      <c r="BI170" s="132"/>
    </row>
    <row r="171" spans="4:61" s="60" customFormat="1" ht="50.1" customHeight="1" x14ac:dyDescent="0.25">
      <c r="D171" s="63"/>
      <c r="J171" s="132"/>
      <c r="O171" s="63"/>
      <c r="T171" s="63"/>
      <c r="W171" s="63"/>
      <c r="AI171" s="156"/>
      <c r="AJ171" s="156"/>
      <c r="AK171" s="156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BB171" s="156"/>
      <c r="BC171" s="156"/>
      <c r="BD171" s="156"/>
      <c r="BE171" s="156"/>
      <c r="BF171" s="63"/>
      <c r="BG171" s="156"/>
      <c r="BH171" s="156"/>
      <c r="BI171" s="132"/>
    </row>
    <row r="172" spans="4:61" s="60" customFormat="1" ht="50.1" customHeight="1" x14ac:dyDescent="0.25">
      <c r="D172" s="63"/>
      <c r="J172" s="132"/>
      <c r="O172" s="63"/>
      <c r="T172" s="63"/>
      <c r="W172" s="63"/>
      <c r="AI172" s="156"/>
      <c r="AJ172" s="156"/>
      <c r="AK172" s="156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BB172" s="156"/>
      <c r="BC172" s="156"/>
      <c r="BD172" s="156"/>
      <c r="BE172" s="156"/>
      <c r="BF172" s="63"/>
      <c r="BG172" s="156"/>
      <c r="BH172" s="156"/>
      <c r="BI172" s="132"/>
    </row>
    <row r="173" spans="4:61" s="60" customFormat="1" ht="50.1" customHeight="1" x14ac:dyDescent="0.25">
      <c r="D173" s="63"/>
      <c r="J173" s="132"/>
      <c r="O173" s="63"/>
      <c r="T173" s="63"/>
      <c r="W173" s="63"/>
      <c r="AI173" s="156"/>
      <c r="AJ173" s="156"/>
      <c r="AK173" s="156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BB173" s="156"/>
      <c r="BC173" s="156"/>
      <c r="BD173" s="156"/>
      <c r="BE173" s="156"/>
      <c r="BF173" s="63"/>
      <c r="BG173" s="156"/>
      <c r="BH173" s="156"/>
      <c r="BI173" s="132"/>
    </row>
    <row r="174" spans="4:61" s="60" customFormat="1" ht="50.1" customHeight="1" x14ac:dyDescent="0.25">
      <c r="D174" s="63"/>
      <c r="J174" s="132"/>
      <c r="O174" s="63"/>
      <c r="T174" s="63"/>
      <c r="W174" s="63"/>
      <c r="AI174" s="156"/>
      <c r="AJ174" s="156"/>
      <c r="AK174" s="156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BB174" s="156"/>
      <c r="BC174" s="156"/>
      <c r="BD174" s="156"/>
      <c r="BE174" s="156"/>
      <c r="BF174" s="63"/>
      <c r="BG174" s="156"/>
      <c r="BH174" s="156"/>
      <c r="BI174" s="132"/>
    </row>
    <row r="175" spans="4:61" ht="50.1" customHeight="1" x14ac:dyDescent="0.25">
      <c r="J175" s="132"/>
      <c r="BI175" s="132"/>
    </row>
    <row r="176" spans="4:61" ht="50.1" customHeight="1" x14ac:dyDescent="0.25">
      <c r="J176" s="132"/>
      <c r="BI176" s="132"/>
    </row>
    <row r="177" spans="10:61" ht="50.1" customHeight="1" x14ac:dyDescent="0.25">
      <c r="J177" s="132"/>
      <c r="BI177" s="132"/>
    </row>
    <row r="178" spans="10:61" ht="50.1" customHeight="1" x14ac:dyDescent="0.25">
      <c r="J178" s="132"/>
      <c r="BI178" s="132"/>
    </row>
    <row r="179" spans="10:61" ht="50.1" customHeight="1" x14ac:dyDescent="0.25">
      <c r="J179" s="132"/>
      <c r="BI179" s="132"/>
    </row>
    <row r="180" spans="10:61" ht="50.1" customHeight="1" x14ac:dyDescent="0.25">
      <c r="J180" s="132"/>
      <c r="BI180" s="132"/>
    </row>
    <row r="181" spans="10:61" ht="50.1" customHeight="1" x14ac:dyDescent="0.25">
      <c r="J181" s="132"/>
      <c r="BI181" s="132"/>
    </row>
    <row r="182" spans="10:61" ht="50.1" customHeight="1" x14ac:dyDescent="0.25">
      <c r="J182" s="132"/>
      <c r="BI182" s="132"/>
    </row>
    <row r="183" spans="10:61" ht="50.1" customHeight="1" x14ac:dyDescent="0.25">
      <c r="J183" s="132"/>
      <c r="BI183" s="132"/>
    </row>
    <row r="184" spans="10:61" ht="50.1" customHeight="1" x14ac:dyDescent="0.25">
      <c r="J184" s="132"/>
      <c r="BI184" s="132"/>
    </row>
    <row r="185" spans="10:61" ht="50.1" customHeight="1" x14ac:dyDescent="0.25">
      <c r="J185" s="132"/>
      <c r="BI185" s="132"/>
    </row>
    <row r="186" spans="10:61" ht="50.1" customHeight="1" x14ac:dyDescent="0.25">
      <c r="J186" s="132"/>
      <c r="BI186" s="132"/>
    </row>
    <row r="187" spans="10:61" ht="50.1" customHeight="1" x14ac:dyDescent="0.25">
      <c r="J187" s="132"/>
      <c r="BI187" s="132"/>
    </row>
    <row r="188" spans="10:61" ht="50.1" customHeight="1" x14ac:dyDescent="0.25">
      <c r="J188" s="132"/>
      <c r="BI188" s="132"/>
    </row>
    <row r="189" spans="10:61" ht="50.1" customHeight="1" x14ac:dyDescent="0.25">
      <c r="J189" s="132"/>
      <c r="BI189" s="132"/>
    </row>
    <row r="190" spans="10:61" ht="50.1" customHeight="1" x14ac:dyDescent="0.25">
      <c r="J190" s="132"/>
      <c r="BI190" s="132"/>
    </row>
    <row r="191" spans="10:61" ht="50.1" customHeight="1" x14ac:dyDescent="0.25">
      <c r="J191" s="132"/>
      <c r="BI191" s="132"/>
    </row>
    <row r="192" spans="10:61" ht="50.1" customHeight="1" x14ac:dyDescent="0.25">
      <c r="J192" s="132"/>
      <c r="BI192" s="132"/>
    </row>
    <row r="193" spans="10:61" ht="50.1" customHeight="1" x14ac:dyDescent="0.25">
      <c r="J193" s="132"/>
      <c r="BI193" s="132"/>
    </row>
    <row r="194" spans="10:61" ht="50.1" customHeight="1" x14ac:dyDescent="0.25">
      <c r="J194" s="132"/>
      <c r="BI194" s="132"/>
    </row>
    <row r="195" spans="10:61" ht="50.1" customHeight="1" x14ac:dyDescent="0.25">
      <c r="J195" s="132"/>
      <c r="BI195" s="132"/>
    </row>
    <row r="196" spans="10:61" ht="50.1" customHeight="1" x14ac:dyDescent="0.25">
      <c r="J196" s="132"/>
      <c r="BI196" s="132"/>
    </row>
    <row r="197" spans="10:61" ht="50.1" customHeight="1" x14ac:dyDescent="0.25">
      <c r="J197" s="132"/>
      <c r="BI197" s="132"/>
    </row>
    <row r="198" spans="10:61" ht="50.1" customHeight="1" x14ac:dyDescent="0.25">
      <c r="J198" s="132"/>
      <c r="BI198" s="132"/>
    </row>
    <row r="199" spans="10:61" ht="50.1" customHeight="1" x14ac:dyDescent="0.25">
      <c r="J199" s="132"/>
      <c r="BI199" s="132"/>
    </row>
    <row r="200" spans="10:61" ht="50.1" customHeight="1" x14ac:dyDescent="0.25">
      <c r="J200" s="132"/>
      <c r="BI200" s="132"/>
    </row>
    <row r="201" spans="10:61" ht="50.1" customHeight="1" x14ac:dyDescent="0.25">
      <c r="J201" s="132"/>
      <c r="BI201" s="132"/>
    </row>
    <row r="202" spans="10:61" ht="50.1" customHeight="1" x14ac:dyDescent="0.25">
      <c r="J202" s="132"/>
      <c r="BI202" s="132"/>
    </row>
    <row r="203" spans="10:61" ht="50.1" customHeight="1" x14ac:dyDescent="0.25">
      <c r="J203" s="132"/>
      <c r="BI203" s="132"/>
    </row>
    <row r="204" spans="10:61" ht="50.1" customHeight="1" x14ac:dyDescent="0.25">
      <c r="J204" s="132"/>
      <c r="BI204" s="132"/>
    </row>
    <row r="205" spans="10:61" ht="50.1" customHeight="1" x14ac:dyDescent="0.25">
      <c r="J205" s="132"/>
      <c r="BI205" s="132"/>
    </row>
    <row r="206" spans="10:61" ht="50.1" customHeight="1" x14ac:dyDescent="0.25">
      <c r="J206" s="132"/>
      <c r="BI206" s="132"/>
    </row>
    <row r="207" spans="10:61" ht="50.1" customHeight="1" x14ac:dyDescent="0.25">
      <c r="J207" s="132"/>
      <c r="BI207" s="132"/>
    </row>
    <row r="208" spans="10:61" ht="50.1" customHeight="1" x14ac:dyDescent="0.25">
      <c r="J208" s="132"/>
      <c r="BI208" s="132"/>
    </row>
    <row r="209" spans="10:61" ht="50.1" customHeight="1" x14ac:dyDescent="0.25">
      <c r="J209" s="132"/>
      <c r="BI209" s="132"/>
    </row>
    <row r="210" spans="10:61" ht="50.1" customHeight="1" x14ac:dyDescent="0.25">
      <c r="J210" s="132"/>
      <c r="BI210" s="132"/>
    </row>
    <row r="211" spans="10:61" ht="50.1" customHeight="1" x14ac:dyDescent="0.25">
      <c r="J211" s="132"/>
      <c r="BI211" s="132"/>
    </row>
    <row r="212" spans="10:61" ht="50.1" customHeight="1" x14ac:dyDescent="0.25">
      <c r="J212" s="132"/>
      <c r="BI212" s="132"/>
    </row>
    <row r="213" spans="10:61" ht="50.1" customHeight="1" x14ac:dyDescent="0.25">
      <c r="J213" s="132"/>
      <c r="BI213" s="132"/>
    </row>
    <row r="214" spans="10:61" ht="50.1" customHeight="1" x14ac:dyDescent="0.25">
      <c r="J214" s="132"/>
      <c r="BI214" s="132"/>
    </row>
    <row r="215" spans="10:61" ht="50.1" customHeight="1" x14ac:dyDescent="0.25">
      <c r="J215" s="132"/>
      <c r="BI215" s="132"/>
    </row>
    <row r="216" spans="10:61" ht="50.1" customHeight="1" x14ac:dyDescent="0.25">
      <c r="J216" s="132"/>
      <c r="BI216" s="132"/>
    </row>
    <row r="217" spans="10:61" ht="50.1" customHeight="1" x14ac:dyDescent="0.25">
      <c r="J217" s="132"/>
      <c r="BI217" s="132"/>
    </row>
    <row r="218" spans="10:61" ht="50.1" customHeight="1" x14ac:dyDescent="0.25">
      <c r="J218" s="132"/>
      <c r="BI218" s="132"/>
    </row>
    <row r="219" spans="10:61" ht="50.1" customHeight="1" x14ac:dyDescent="0.25">
      <c r="J219" s="132"/>
      <c r="BI219" s="132"/>
    </row>
    <row r="220" spans="10:61" ht="50.1" customHeight="1" x14ac:dyDescent="0.25">
      <c r="J220" s="132"/>
      <c r="BI220" s="132"/>
    </row>
    <row r="221" spans="10:61" ht="50.1" customHeight="1" x14ac:dyDescent="0.25">
      <c r="J221" s="132"/>
      <c r="BI221" s="132"/>
    </row>
    <row r="222" spans="10:61" ht="50.1" customHeight="1" x14ac:dyDescent="0.25">
      <c r="J222" s="132"/>
      <c r="BI222" s="132"/>
    </row>
    <row r="223" spans="10:61" ht="50.1" customHeight="1" x14ac:dyDescent="0.25">
      <c r="J223" s="132"/>
      <c r="BI223" s="132"/>
    </row>
    <row r="224" spans="10:61" ht="50.1" customHeight="1" x14ac:dyDescent="0.25">
      <c r="J224" s="132"/>
    </row>
    <row r="225" spans="10:10" ht="50.1" customHeight="1" x14ac:dyDescent="0.25">
      <c r="J225" s="132"/>
    </row>
    <row r="226" spans="10:10" ht="50.1" customHeight="1" x14ac:dyDescent="0.25">
      <c r="J226" s="132"/>
    </row>
    <row r="227" spans="10:10" ht="50.1" customHeight="1" x14ac:dyDescent="0.25">
      <c r="J227" s="132"/>
    </row>
    <row r="228" spans="10:10" ht="50.1" customHeight="1" x14ac:dyDescent="0.25">
      <c r="J228" s="132"/>
    </row>
    <row r="229" spans="10:10" ht="50.1" customHeight="1" x14ac:dyDescent="0.25">
      <c r="J229" s="132"/>
    </row>
    <row r="230" spans="10:10" ht="50.1" customHeight="1" x14ac:dyDescent="0.25">
      <c r="J230" s="132"/>
    </row>
    <row r="231" spans="10:10" ht="50.1" customHeight="1" x14ac:dyDescent="0.25">
      <c r="J231" s="132"/>
    </row>
    <row r="232" spans="10:10" ht="50.1" customHeight="1" x14ac:dyDescent="0.25">
      <c r="J232" s="132"/>
    </row>
    <row r="233" spans="10:10" ht="50.1" customHeight="1" x14ac:dyDescent="0.25">
      <c r="J233" s="132"/>
    </row>
    <row r="234" spans="10:10" ht="50.1" customHeight="1" x14ac:dyDescent="0.25">
      <c r="J234" s="132"/>
    </row>
    <row r="235" spans="10:10" ht="50.1" customHeight="1" x14ac:dyDescent="0.25">
      <c r="J235" s="132"/>
    </row>
    <row r="236" spans="10:10" ht="50.1" customHeight="1" x14ac:dyDescent="0.25">
      <c r="J236" s="132"/>
    </row>
    <row r="237" spans="10:10" ht="50.1" customHeight="1" x14ac:dyDescent="0.25">
      <c r="J237" s="132"/>
    </row>
    <row r="238" spans="10:10" ht="50.1" customHeight="1" x14ac:dyDescent="0.25">
      <c r="J238" s="132"/>
    </row>
    <row r="239" spans="10:10" ht="50.1" customHeight="1" x14ac:dyDescent="0.25">
      <c r="J239" s="132"/>
    </row>
    <row r="240" spans="10:10" ht="50.1" customHeight="1" x14ac:dyDescent="0.25">
      <c r="J240" s="132"/>
    </row>
    <row r="241" spans="10:10" ht="50.1" customHeight="1" x14ac:dyDescent="0.25">
      <c r="J241" s="132"/>
    </row>
    <row r="242" spans="10:10" ht="50.1" customHeight="1" x14ac:dyDescent="0.25">
      <c r="J242" s="132"/>
    </row>
    <row r="243" spans="10:10" ht="50.1" customHeight="1" x14ac:dyDescent="0.25">
      <c r="J243" s="132"/>
    </row>
    <row r="244" spans="10:10" ht="50.1" customHeight="1" x14ac:dyDescent="0.25">
      <c r="J244" s="132"/>
    </row>
    <row r="245" spans="10:10" ht="50.1" customHeight="1" x14ac:dyDescent="0.25">
      <c r="J245" s="132"/>
    </row>
    <row r="246" spans="10:10" ht="50.1" customHeight="1" x14ac:dyDescent="0.25">
      <c r="J246" s="132"/>
    </row>
    <row r="247" spans="10:10" ht="50.1" customHeight="1" x14ac:dyDescent="0.25">
      <c r="J247" s="132"/>
    </row>
    <row r="248" spans="10:10" ht="50.1" customHeight="1" x14ac:dyDescent="0.25">
      <c r="J248" s="132"/>
    </row>
    <row r="249" spans="10:10" ht="50.1" customHeight="1" x14ac:dyDescent="0.25">
      <c r="J249" s="132"/>
    </row>
    <row r="250" spans="10:10" ht="50.1" customHeight="1" x14ac:dyDescent="0.25">
      <c r="J250" s="132"/>
    </row>
    <row r="251" spans="10:10" ht="50.1" customHeight="1" x14ac:dyDescent="0.25">
      <c r="J251" s="132"/>
    </row>
    <row r="252" spans="10:10" ht="50.1" customHeight="1" x14ac:dyDescent="0.25">
      <c r="J252" s="132"/>
    </row>
    <row r="253" spans="10:10" ht="50.1" customHeight="1" x14ac:dyDescent="0.25">
      <c r="J253" s="132"/>
    </row>
    <row r="254" spans="10:10" ht="50.1" customHeight="1" x14ac:dyDescent="0.25">
      <c r="J254" s="132"/>
    </row>
    <row r="255" spans="10:10" ht="50.1" customHeight="1" x14ac:dyDescent="0.25">
      <c r="J255" s="132"/>
    </row>
    <row r="256" spans="10:10" ht="50.1" customHeight="1" x14ac:dyDescent="0.25">
      <c r="J256" s="132"/>
    </row>
    <row r="257" spans="10:10" ht="50.1" customHeight="1" x14ac:dyDescent="0.25">
      <c r="J257" s="132"/>
    </row>
    <row r="258" spans="10:10" ht="50.1" customHeight="1" x14ac:dyDescent="0.25">
      <c r="J258" s="132"/>
    </row>
    <row r="259" spans="10:10" ht="50.1" customHeight="1" x14ac:dyDescent="0.25">
      <c r="J259" s="132"/>
    </row>
    <row r="260" spans="10:10" ht="50.1" customHeight="1" x14ac:dyDescent="0.25">
      <c r="J260" s="132"/>
    </row>
    <row r="261" spans="10:10" ht="50.1" customHeight="1" x14ac:dyDescent="0.25">
      <c r="J261" s="132"/>
    </row>
    <row r="262" spans="10:10" ht="50.1" customHeight="1" x14ac:dyDescent="0.25">
      <c r="J262" s="132"/>
    </row>
    <row r="263" spans="10:10" ht="50.1" customHeight="1" x14ac:dyDescent="0.25">
      <c r="J263" s="132"/>
    </row>
    <row r="264" spans="10:10" ht="50.1" customHeight="1" x14ac:dyDescent="0.25">
      <c r="J264" s="132"/>
    </row>
    <row r="265" spans="10:10" ht="50.1" customHeight="1" x14ac:dyDescent="0.25">
      <c r="J265" s="132"/>
    </row>
    <row r="266" spans="10:10" ht="50.1" customHeight="1" x14ac:dyDescent="0.25">
      <c r="J266" s="132"/>
    </row>
    <row r="267" spans="10:10" ht="50.1" customHeight="1" x14ac:dyDescent="0.25">
      <c r="J267" s="132"/>
    </row>
    <row r="268" spans="10:10" ht="50.1" customHeight="1" x14ac:dyDescent="0.25">
      <c r="J268" s="132"/>
    </row>
    <row r="269" spans="10:10" ht="50.1" customHeight="1" x14ac:dyDescent="0.25">
      <c r="J269" s="132"/>
    </row>
    <row r="270" spans="10:10" ht="50.1" customHeight="1" x14ac:dyDescent="0.25">
      <c r="J270" s="132"/>
    </row>
    <row r="271" spans="10:10" ht="50.1" customHeight="1" x14ac:dyDescent="0.25">
      <c r="J271" s="132"/>
    </row>
    <row r="272" spans="10:10" ht="50.1" customHeight="1" x14ac:dyDescent="0.25">
      <c r="J272" s="132"/>
    </row>
    <row r="273" spans="10:10" ht="50.1" customHeight="1" x14ac:dyDescent="0.25">
      <c r="J273" s="132"/>
    </row>
    <row r="274" spans="10:10" ht="50.1" customHeight="1" x14ac:dyDescent="0.25">
      <c r="J274" s="132"/>
    </row>
    <row r="275" spans="10:10" ht="50.1" customHeight="1" x14ac:dyDescent="0.25">
      <c r="J275" s="132"/>
    </row>
    <row r="276" spans="10:10" ht="50.1" customHeight="1" x14ac:dyDescent="0.25">
      <c r="J276" s="132"/>
    </row>
    <row r="277" spans="10:10" ht="50.1" customHeight="1" x14ac:dyDescent="0.25">
      <c r="J277" s="132"/>
    </row>
    <row r="278" spans="10:10" ht="50.1" customHeight="1" x14ac:dyDescent="0.25">
      <c r="J278" s="132"/>
    </row>
    <row r="279" spans="10:10" ht="50.1" customHeight="1" x14ac:dyDescent="0.25">
      <c r="J279" s="132"/>
    </row>
    <row r="280" spans="10:10" ht="50.1" customHeight="1" x14ac:dyDescent="0.25">
      <c r="J280" s="132"/>
    </row>
    <row r="281" spans="10:10" ht="50.1" customHeight="1" x14ac:dyDescent="0.25">
      <c r="J281" s="132"/>
    </row>
    <row r="282" spans="10:10" ht="50.1" customHeight="1" x14ac:dyDescent="0.25">
      <c r="J282" s="132"/>
    </row>
    <row r="283" spans="10:10" ht="50.1" customHeight="1" x14ac:dyDescent="0.25">
      <c r="J283" s="132"/>
    </row>
    <row r="284" spans="10:10" ht="50.1" customHeight="1" x14ac:dyDescent="0.25">
      <c r="J284" s="132"/>
    </row>
    <row r="285" spans="10:10" ht="50.1" customHeight="1" x14ac:dyDescent="0.25">
      <c r="J285" s="132"/>
    </row>
    <row r="286" spans="10:10" ht="50.1" customHeight="1" x14ac:dyDescent="0.25">
      <c r="J286" s="132"/>
    </row>
    <row r="287" spans="10:10" ht="50.1" customHeight="1" x14ac:dyDescent="0.25">
      <c r="J287" s="132"/>
    </row>
    <row r="288" spans="10:10" ht="50.1" customHeight="1" x14ac:dyDescent="0.25">
      <c r="J288" s="132"/>
    </row>
    <row r="289" spans="10:10" ht="50.1" customHeight="1" x14ac:dyDescent="0.25">
      <c r="J289" s="132"/>
    </row>
    <row r="290" spans="10:10" ht="50.1" customHeight="1" x14ac:dyDescent="0.25">
      <c r="J290" s="132"/>
    </row>
    <row r="291" spans="10:10" ht="50.1" customHeight="1" x14ac:dyDescent="0.25">
      <c r="J291" s="132"/>
    </row>
    <row r="292" spans="10:10" ht="50.1" customHeight="1" x14ac:dyDescent="0.25">
      <c r="J292" s="132"/>
    </row>
    <row r="293" spans="10:10" ht="50.1" customHeight="1" x14ac:dyDescent="0.25">
      <c r="J293" s="132"/>
    </row>
    <row r="294" spans="10:10" ht="50.1" customHeight="1" x14ac:dyDescent="0.25">
      <c r="J294" s="132"/>
    </row>
    <row r="295" spans="10:10" ht="50.1" customHeight="1" x14ac:dyDescent="0.25">
      <c r="J295" s="132"/>
    </row>
    <row r="296" spans="10:10" ht="50.1" customHeight="1" x14ac:dyDescent="0.25">
      <c r="J296" s="132"/>
    </row>
    <row r="297" spans="10:10" ht="50.1" customHeight="1" x14ac:dyDescent="0.25">
      <c r="J297" s="132"/>
    </row>
    <row r="298" spans="10:10" ht="50.1" customHeight="1" x14ac:dyDescent="0.25">
      <c r="J298" s="132"/>
    </row>
    <row r="299" spans="10:10" ht="50.1" customHeight="1" x14ac:dyDescent="0.25">
      <c r="J299" s="132"/>
    </row>
    <row r="300" spans="10:10" ht="50.1" customHeight="1" x14ac:dyDescent="0.25">
      <c r="J300" s="132"/>
    </row>
    <row r="301" spans="10:10" ht="50.1" customHeight="1" x14ac:dyDescent="0.25">
      <c r="J301" s="132"/>
    </row>
    <row r="302" spans="10:10" ht="50.1" customHeight="1" x14ac:dyDescent="0.25">
      <c r="J302" s="132"/>
    </row>
    <row r="303" spans="10:10" ht="50.1" customHeight="1" x14ac:dyDescent="0.25">
      <c r="J303" s="132"/>
    </row>
    <row r="304" spans="10:10" ht="50.1" customHeight="1" x14ac:dyDescent="0.25">
      <c r="J304" s="132"/>
    </row>
    <row r="305" spans="10:10" ht="50.1" customHeight="1" x14ac:dyDescent="0.25">
      <c r="J305" s="132"/>
    </row>
    <row r="306" spans="10:10" ht="50.1" customHeight="1" x14ac:dyDescent="0.25">
      <c r="J306" s="132"/>
    </row>
    <row r="307" spans="10:10" ht="50.1" customHeight="1" x14ac:dyDescent="0.25">
      <c r="J307" s="132"/>
    </row>
    <row r="308" spans="10:10" ht="50.1" customHeight="1" x14ac:dyDescent="0.25">
      <c r="J308" s="132"/>
    </row>
    <row r="309" spans="10:10" ht="50.1" customHeight="1" x14ac:dyDescent="0.25">
      <c r="J309" s="132"/>
    </row>
    <row r="310" spans="10:10" ht="50.1" customHeight="1" x14ac:dyDescent="0.25">
      <c r="J310" s="132"/>
    </row>
    <row r="311" spans="10:10" ht="50.1" customHeight="1" x14ac:dyDescent="0.25">
      <c r="J311" s="132"/>
    </row>
    <row r="312" spans="10:10" ht="50.1" customHeight="1" x14ac:dyDescent="0.25">
      <c r="J312" s="132"/>
    </row>
    <row r="313" spans="10:10" ht="50.1" customHeight="1" x14ac:dyDescent="0.25">
      <c r="J313" s="132"/>
    </row>
    <row r="314" spans="10:10" ht="50.1" customHeight="1" x14ac:dyDescent="0.25">
      <c r="J314" s="132"/>
    </row>
    <row r="315" spans="10:10" ht="50.1" customHeight="1" x14ac:dyDescent="0.25">
      <c r="J315" s="132"/>
    </row>
    <row r="316" spans="10:10" ht="50.1" customHeight="1" x14ac:dyDescent="0.25">
      <c r="J316" s="132"/>
    </row>
    <row r="317" spans="10:10" ht="50.1" customHeight="1" x14ac:dyDescent="0.25">
      <c r="J317" s="132"/>
    </row>
    <row r="318" spans="10:10" ht="50.1" customHeight="1" x14ac:dyDescent="0.25">
      <c r="J318" s="132"/>
    </row>
    <row r="319" spans="10:10" ht="50.1" customHeight="1" x14ac:dyDescent="0.25">
      <c r="J319" s="132"/>
    </row>
    <row r="320" spans="10:10" ht="50.1" customHeight="1" x14ac:dyDescent="0.25">
      <c r="J320" s="132"/>
    </row>
    <row r="321" spans="10:10" ht="50.1" customHeight="1" x14ac:dyDescent="0.25">
      <c r="J321" s="132"/>
    </row>
    <row r="322" spans="10:10" ht="50.1" customHeight="1" x14ac:dyDescent="0.25">
      <c r="J322" s="132"/>
    </row>
    <row r="323" spans="10:10" ht="50.1" customHeight="1" x14ac:dyDescent="0.25">
      <c r="J323" s="132"/>
    </row>
    <row r="324" spans="10:10" ht="50.1" customHeight="1" x14ac:dyDescent="0.25">
      <c r="J324" s="132"/>
    </row>
    <row r="325" spans="10:10" ht="50.1" customHeight="1" x14ac:dyDescent="0.25">
      <c r="J325" s="132"/>
    </row>
    <row r="326" spans="10:10" ht="50.1" customHeight="1" x14ac:dyDescent="0.25">
      <c r="J326" s="132"/>
    </row>
    <row r="327" spans="10:10" ht="50.1" customHeight="1" x14ac:dyDescent="0.25">
      <c r="J327" s="132"/>
    </row>
    <row r="328" spans="10:10" ht="50.1" customHeight="1" x14ac:dyDescent="0.25">
      <c r="J328" s="132"/>
    </row>
    <row r="329" spans="10:10" ht="50.1" customHeight="1" x14ac:dyDescent="0.25">
      <c r="J329" s="132"/>
    </row>
    <row r="330" spans="10:10" ht="50.1" customHeight="1" x14ac:dyDescent="0.25">
      <c r="J330" s="132"/>
    </row>
    <row r="331" spans="10:10" ht="50.1" customHeight="1" x14ac:dyDescent="0.25">
      <c r="J331" s="132"/>
    </row>
    <row r="332" spans="10:10" ht="50.1" customHeight="1" x14ac:dyDescent="0.25">
      <c r="J332" s="132"/>
    </row>
    <row r="333" spans="10:10" ht="50.1" customHeight="1" x14ac:dyDescent="0.25">
      <c r="J333" s="132"/>
    </row>
    <row r="334" spans="10:10" ht="50.1" customHeight="1" x14ac:dyDescent="0.25">
      <c r="J334" s="132"/>
    </row>
    <row r="335" spans="10:10" ht="50.1" customHeight="1" x14ac:dyDescent="0.25">
      <c r="J335" s="132"/>
    </row>
    <row r="336" spans="10:10" ht="50.1" customHeight="1" x14ac:dyDescent="0.25">
      <c r="J336" s="132"/>
    </row>
    <row r="337" spans="10:10" ht="50.1" customHeight="1" x14ac:dyDescent="0.25">
      <c r="J337" s="132"/>
    </row>
    <row r="338" spans="10:10" ht="50.1" customHeight="1" x14ac:dyDescent="0.25">
      <c r="J338" s="132"/>
    </row>
    <row r="339" spans="10:10" ht="50.1" customHeight="1" x14ac:dyDescent="0.25">
      <c r="J339" s="132"/>
    </row>
    <row r="340" spans="10:10" ht="50.1" customHeight="1" x14ac:dyDescent="0.25">
      <c r="J340" s="132"/>
    </row>
    <row r="341" spans="10:10" ht="50.1" customHeight="1" x14ac:dyDescent="0.25">
      <c r="J341" s="132"/>
    </row>
    <row r="342" spans="10:10" ht="50.1" customHeight="1" x14ac:dyDescent="0.25">
      <c r="J342" s="132"/>
    </row>
    <row r="343" spans="10:10" ht="50.1" customHeight="1" x14ac:dyDescent="0.25">
      <c r="J343" s="132"/>
    </row>
    <row r="344" spans="10:10" ht="50.1" customHeight="1" x14ac:dyDescent="0.25"/>
    <row r="345" spans="10:10" ht="50.1" customHeight="1" x14ac:dyDescent="0.25"/>
    <row r="346" spans="10:10" ht="50.1" customHeight="1" x14ac:dyDescent="0.25"/>
    <row r="347" spans="10:10" ht="50.1" customHeight="1" x14ac:dyDescent="0.25"/>
    <row r="348" spans="10:10" ht="50.1" customHeight="1" x14ac:dyDescent="0.25"/>
    <row r="349" spans="10:10" ht="50.1" customHeight="1" x14ac:dyDescent="0.25"/>
    <row r="350" spans="10:10" ht="50.1" customHeight="1" x14ac:dyDescent="0.25"/>
    <row r="351" spans="10:10" ht="50.1" customHeight="1" x14ac:dyDescent="0.25"/>
    <row r="352" spans="10:10" ht="50.1" customHeight="1" x14ac:dyDescent="0.25"/>
    <row r="353" ht="50.1" customHeight="1" x14ac:dyDescent="0.25"/>
    <row r="354" ht="50.1" customHeight="1" x14ac:dyDescent="0.25"/>
    <row r="355" ht="50.1" customHeight="1" x14ac:dyDescent="0.25"/>
    <row r="356" ht="50.1" customHeight="1" x14ac:dyDescent="0.25"/>
    <row r="357" ht="50.1" customHeight="1" x14ac:dyDescent="0.25"/>
    <row r="358" ht="50.1" customHeight="1" x14ac:dyDescent="0.25"/>
    <row r="359" ht="50.1" customHeight="1" x14ac:dyDescent="0.25"/>
    <row r="360" ht="50.1" customHeight="1" x14ac:dyDescent="0.25"/>
    <row r="361" ht="50.1" customHeight="1" x14ac:dyDescent="0.25"/>
    <row r="362" ht="50.1" customHeight="1" x14ac:dyDescent="0.25"/>
    <row r="363" ht="50.1" customHeight="1" x14ac:dyDescent="0.25"/>
    <row r="364" ht="50.1" customHeight="1" x14ac:dyDescent="0.25"/>
    <row r="365" ht="50.1" customHeight="1" x14ac:dyDescent="0.25"/>
    <row r="366" ht="50.1" customHeight="1" x14ac:dyDescent="0.25"/>
    <row r="367" ht="50.1" customHeight="1" x14ac:dyDescent="0.25"/>
    <row r="368" ht="50.1" customHeight="1" x14ac:dyDescent="0.25"/>
    <row r="369" ht="50.1" customHeight="1" x14ac:dyDescent="0.25"/>
    <row r="370" ht="50.1" customHeight="1" x14ac:dyDescent="0.25"/>
    <row r="371" ht="50.1" customHeight="1" x14ac:dyDescent="0.25"/>
    <row r="372" ht="50.1" customHeight="1" x14ac:dyDescent="0.25"/>
    <row r="373" ht="50.1" customHeight="1" x14ac:dyDescent="0.25"/>
    <row r="374" ht="50.1" customHeight="1" x14ac:dyDescent="0.25"/>
    <row r="375" ht="50.1" customHeight="1" x14ac:dyDescent="0.25"/>
    <row r="376" ht="50.1" customHeight="1" x14ac:dyDescent="0.25"/>
    <row r="377" ht="50.1" customHeight="1" x14ac:dyDescent="0.25"/>
    <row r="378" ht="50.1" customHeight="1" x14ac:dyDescent="0.25"/>
    <row r="379" ht="50.1" customHeight="1" x14ac:dyDescent="0.25"/>
    <row r="380" ht="50.1" customHeight="1" x14ac:dyDescent="0.25"/>
    <row r="381" ht="50.1" customHeight="1" x14ac:dyDescent="0.25"/>
    <row r="382" ht="50.1" customHeight="1" x14ac:dyDescent="0.25"/>
    <row r="383" ht="50.1" customHeight="1" x14ac:dyDescent="0.25"/>
    <row r="384" ht="50.1" customHeight="1" x14ac:dyDescent="0.25"/>
    <row r="385" ht="50.1" customHeight="1" x14ac:dyDescent="0.25"/>
    <row r="386" ht="50.1" customHeight="1" x14ac:dyDescent="0.25"/>
    <row r="387" ht="50.1" customHeight="1" x14ac:dyDescent="0.25"/>
    <row r="388" ht="50.1" customHeight="1" x14ac:dyDescent="0.25"/>
    <row r="389" ht="50.1" customHeight="1" x14ac:dyDescent="0.25"/>
    <row r="390" ht="50.1" customHeight="1" x14ac:dyDescent="0.25"/>
    <row r="391" ht="50.1" customHeight="1" x14ac:dyDescent="0.25"/>
    <row r="392" ht="50.1" customHeight="1" x14ac:dyDescent="0.25"/>
    <row r="393" ht="50.1" customHeight="1" x14ac:dyDescent="0.25"/>
    <row r="394" ht="50.1" customHeight="1" x14ac:dyDescent="0.25"/>
    <row r="395" ht="50.1" customHeight="1" x14ac:dyDescent="0.25"/>
    <row r="396" ht="50.1" customHeight="1" x14ac:dyDescent="0.25"/>
    <row r="397" ht="50.1" customHeight="1" x14ac:dyDescent="0.25"/>
    <row r="398" ht="50.1" customHeight="1" x14ac:dyDescent="0.25"/>
    <row r="399" ht="50.1" customHeight="1" x14ac:dyDescent="0.25"/>
    <row r="400" ht="50.1" customHeight="1" x14ac:dyDescent="0.25"/>
    <row r="401" ht="50.1" customHeight="1" x14ac:dyDescent="0.25"/>
    <row r="402" ht="50.1" customHeight="1" x14ac:dyDescent="0.25"/>
    <row r="403" ht="50.1" customHeight="1" x14ac:dyDescent="0.25"/>
    <row r="404" ht="50.1" customHeight="1" x14ac:dyDescent="0.25"/>
    <row r="405" ht="50.1" customHeight="1" x14ac:dyDescent="0.25"/>
    <row r="406" ht="50.1" customHeight="1" x14ac:dyDescent="0.25"/>
    <row r="407" ht="50.1" customHeight="1" x14ac:dyDescent="0.25"/>
    <row r="408" ht="50.1" customHeight="1" x14ac:dyDescent="0.25"/>
    <row r="409" ht="50.1" customHeight="1" x14ac:dyDescent="0.25"/>
    <row r="410" ht="50.1" customHeight="1" x14ac:dyDescent="0.25"/>
    <row r="411" ht="50.1" customHeight="1" x14ac:dyDescent="0.25"/>
    <row r="412" ht="50.1" customHeight="1" x14ac:dyDescent="0.25"/>
    <row r="413" ht="50.1" customHeight="1" x14ac:dyDescent="0.25"/>
    <row r="414" ht="50.1" customHeight="1" x14ac:dyDescent="0.25"/>
    <row r="415" ht="50.1" customHeight="1" x14ac:dyDescent="0.25"/>
    <row r="416" ht="50.1" customHeight="1" x14ac:dyDescent="0.25"/>
    <row r="417" ht="50.1" customHeight="1" x14ac:dyDescent="0.25"/>
    <row r="418" ht="50.1" customHeight="1" x14ac:dyDescent="0.25"/>
    <row r="419" ht="50.1" customHeight="1" x14ac:dyDescent="0.25"/>
    <row r="420" ht="50.1" customHeight="1" x14ac:dyDescent="0.25"/>
    <row r="421" ht="50.1" customHeight="1" x14ac:dyDescent="0.25"/>
    <row r="422" ht="50.1" customHeight="1" x14ac:dyDescent="0.25"/>
    <row r="423" ht="50.1" customHeight="1" x14ac:dyDescent="0.25"/>
    <row r="424" ht="50.1" customHeight="1" x14ac:dyDescent="0.25"/>
    <row r="425" ht="50.1" customHeight="1" x14ac:dyDescent="0.25"/>
    <row r="426" ht="50.1" customHeight="1" x14ac:dyDescent="0.25"/>
    <row r="427" ht="50.1" customHeight="1" x14ac:dyDescent="0.25"/>
    <row r="428" ht="50.1" customHeight="1" x14ac:dyDescent="0.25"/>
    <row r="429" ht="50.1" customHeight="1" x14ac:dyDescent="0.25"/>
    <row r="430" ht="50.1" customHeight="1" x14ac:dyDescent="0.25"/>
    <row r="431" ht="50.1" customHeight="1" x14ac:dyDescent="0.25"/>
    <row r="432" ht="50.1" customHeight="1" x14ac:dyDescent="0.25"/>
    <row r="433" ht="50.1" customHeight="1" x14ac:dyDescent="0.25"/>
    <row r="434" ht="50.1" customHeight="1" x14ac:dyDescent="0.25"/>
    <row r="435" ht="50.1" customHeight="1" x14ac:dyDescent="0.25"/>
    <row r="436" ht="50.1" customHeight="1" x14ac:dyDescent="0.25"/>
    <row r="437" ht="50.1" customHeight="1" x14ac:dyDescent="0.25"/>
    <row r="438" ht="50.1" customHeight="1" x14ac:dyDescent="0.25"/>
    <row r="439" ht="50.1" customHeight="1" x14ac:dyDescent="0.25"/>
    <row r="440" ht="50.1" customHeight="1" x14ac:dyDescent="0.25"/>
    <row r="441" ht="50.1" customHeight="1" x14ac:dyDescent="0.25"/>
    <row r="442" ht="50.1" customHeight="1" x14ac:dyDescent="0.25"/>
    <row r="443" ht="50.1" customHeight="1" x14ac:dyDescent="0.25"/>
    <row r="444" ht="50.1" customHeight="1" x14ac:dyDescent="0.25"/>
    <row r="445" ht="50.1" customHeight="1" x14ac:dyDescent="0.25"/>
    <row r="446" ht="50.1" customHeight="1" x14ac:dyDescent="0.25"/>
    <row r="447" ht="50.1" customHeight="1" x14ac:dyDescent="0.25"/>
    <row r="448" ht="50.1" customHeight="1" x14ac:dyDescent="0.25"/>
    <row r="449" ht="50.1" customHeight="1" x14ac:dyDescent="0.25"/>
    <row r="450" ht="50.1" customHeight="1" x14ac:dyDescent="0.25"/>
    <row r="451" ht="50.1" customHeight="1" x14ac:dyDescent="0.25"/>
    <row r="452" ht="50.1" customHeight="1" x14ac:dyDescent="0.25"/>
    <row r="453" ht="50.1" customHeight="1" x14ac:dyDescent="0.25"/>
    <row r="454" ht="50.1" customHeight="1" x14ac:dyDescent="0.25"/>
    <row r="455" ht="50.1" customHeight="1" x14ac:dyDescent="0.25"/>
    <row r="456" ht="50.1" customHeight="1" x14ac:dyDescent="0.25"/>
    <row r="457" ht="50.1" customHeight="1" x14ac:dyDescent="0.25"/>
    <row r="458" ht="50.1" customHeight="1" x14ac:dyDescent="0.25"/>
    <row r="459" ht="50.1" customHeight="1" x14ac:dyDescent="0.25"/>
    <row r="460" ht="50.1" customHeight="1" x14ac:dyDescent="0.25"/>
    <row r="461" ht="50.1" customHeight="1" x14ac:dyDescent="0.25"/>
    <row r="462" ht="50.1" customHeight="1" x14ac:dyDescent="0.25"/>
    <row r="463" ht="50.1" customHeight="1" x14ac:dyDescent="0.25"/>
    <row r="464" ht="50.1" customHeight="1" x14ac:dyDescent="0.25"/>
    <row r="465" ht="50.1" customHeight="1" x14ac:dyDescent="0.25"/>
    <row r="466" ht="50.1" customHeight="1" x14ac:dyDescent="0.25"/>
    <row r="467" ht="50.1" customHeight="1" x14ac:dyDescent="0.25"/>
    <row r="468" ht="50.1" customHeight="1" x14ac:dyDescent="0.25"/>
    <row r="469" ht="50.1" customHeight="1" x14ac:dyDescent="0.25"/>
    <row r="470" ht="50.1" customHeight="1" x14ac:dyDescent="0.25"/>
    <row r="471" ht="50.1" customHeight="1" x14ac:dyDescent="0.25"/>
    <row r="472" ht="50.1" customHeight="1" x14ac:dyDescent="0.25"/>
    <row r="473" ht="50.1" customHeight="1" x14ac:dyDescent="0.25"/>
    <row r="474" ht="50.1" customHeight="1" x14ac:dyDescent="0.25"/>
    <row r="475" ht="50.1" customHeight="1" x14ac:dyDescent="0.25"/>
    <row r="476" ht="50.1" customHeight="1" x14ac:dyDescent="0.25"/>
    <row r="477" ht="50.1" customHeight="1" x14ac:dyDescent="0.25"/>
    <row r="478" ht="50.1" customHeight="1" x14ac:dyDescent="0.25"/>
    <row r="479" ht="50.1" customHeight="1" x14ac:dyDescent="0.25"/>
    <row r="480" ht="50.1" customHeight="1" x14ac:dyDescent="0.25"/>
    <row r="481" ht="50.1" customHeight="1" x14ac:dyDescent="0.25"/>
    <row r="482" ht="50.1" customHeight="1" x14ac:dyDescent="0.25"/>
  </sheetData>
  <mergeCells count="40">
    <mergeCell ref="B53:C53"/>
    <mergeCell ref="W53:X53"/>
    <mergeCell ref="AB53:AC53"/>
    <mergeCell ref="A5:A6"/>
    <mergeCell ref="B5:B6"/>
    <mergeCell ref="C5:C6"/>
    <mergeCell ref="D5:D6"/>
    <mergeCell ref="B51:C51"/>
    <mergeCell ref="G51:H51"/>
    <mergeCell ref="Q51:R51"/>
    <mergeCell ref="AB51:AC51"/>
    <mergeCell ref="F5:F6"/>
    <mergeCell ref="AL5:AV5"/>
    <mergeCell ref="AW5:AW6"/>
    <mergeCell ref="L5:L6"/>
    <mergeCell ref="M5:P5"/>
    <mergeCell ref="S5:S6"/>
    <mergeCell ref="T5:T6"/>
    <mergeCell ref="U5:U6"/>
    <mergeCell ref="V5:V6"/>
    <mergeCell ref="W5:W6"/>
    <mergeCell ref="X5:AB5"/>
    <mergeCell ref="AI5:AK5"/>
    <mergeCell ref="BF5:BF6"/>
    <mergeCell ref="BG5:BI5"/>
    <mergeCell ref="BJ5:BJ6"/>
    <mergeCell ref="AX5:AX6"/>
    <mergeCell ref="AY5:AY6"/>
    <mergeCell ref="AZ5:AZ6"/>
    <mergeCell ref="BA5:BA6"/>
    <mergeCell ref="BB5:BC5"/>
    <mergeCell ref="BD5:BE5"/>
    <mergeCell ref="AG51:AH51"/>
    <mergeCell ref="N51:P51"/>
    <mergeCell ref="AC5:AH5"/>
    <mergeCell ref="G5:G6"/>
    <mergeCell ref="H5:H6"/>
    <mergeCell ref="I5:I6"/>
    <mergeCell ref="J5:J6"/>
    <mergeCell ref="K5:K6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85"/>
  <sheetViews>
    <sheetView zoomScale="91" zoomScaleNormal="91" workbookViewId="0">
      <selection activeCell="J9" sqref="J9"/>
    </sheetView>
  </sheetViews>
  <sheetFormatPr defaultRowHeight="15" x14ac:dyDescent="0.25"/>
  <cols>
    <col min="1" max="1" width="5.28515625" customWidth="1"/>
    <col min="3" max="3" width="9.140625" customWidth="1"/>
    <col min="4" max="4" width="6.5703125" style="121" customWidth="1"/>
    <col min="5" max="5" width="9.85546875" customWidth="1"/>
    <col min="6" max="6" width="10.42578125" customWidth="1"/>
    <col min="7" max="7" width="15.7109375" style="64" customWidth="1"/>
    <col min="8" max="8" width="9.7109375" customWidth="1"/>
    <col min="9" max="9" width="9.140625" style="27" customWidth="1"/>
    <col min="10" max="10" width="17.140625" customWidth="1"/>
    <col min="11" max="11" width="11.140625" style="57" customWidth="1"/>
    <col min="12" max="12" width="9.140625" style="27" customWidth="1"/>
    <col min="13" max="13" width="9.140625" customWidth="1"/>
    <col min="14" max="14" width="9.140625" style="31" customWidth="1"/>
    <col min="15" max="15" width="9.140625" style="127" customWidth="1"/>
    <col min="16" max="16" width="9.140625" style="27" customWidth="1"/>
    <col min="17" max="17" width="9.140625" customWidth="1"/>
    <col min="18" max="18" width="10.28515625" customWidth="1"/>
    <col min="19" max="19" width="9.140625" style="27" customWidth="1"/>
    <col min="20" max="20" width="12.42578125" customWidth="1"/>
    <col min="21" max="23" width="9.140625" customWidth="1"/>
    <col min="24" max="24" width="9.7109375" customWidth="1"/>
    <col min="25" max="25" width="9.28515625" customWidth="1"/>
    <col min="26" max="26" width="10.140625" customWidth="1"/>
    <col min="27" max="28" width="9.28515625" customWidth="1"/>
    <col min="29" max="32" width="9.140625" customWidth="1"/>
    <col min="33" max="33" width="14.28515625" customWidth="1"/>
    <col min="34" max="39" width="9.28515625" customWidth="1"/>
    <col min="40" max="45" width="9.140625" customWidth="1"/>
    <col min="46" max="46" width="8" style="64" customWidth="1"/>
    <col min="47" max="54" width="9.140625" customWidth="1"/>
    <col min="55" max="56" width="9.28515625" customWidth="1"/>
    <col min="57" max="61" width="9.140625" customWidth="1"/>
    <col min="62" max="62" width="9.28515625" customWidth="1"/>
    <col min="63" max="64" width="9.140625" customWidth="1"/>
    <col min="65" max="65" width="12.5703125" customWidth="1"/>
    <col min="66" max="66" width="10.28515625" customWidth="1"/>
    <col min="67" max="79" width="9.140625" customWidth="1"/>
  </cols>
  <sheetData>
    <row r="1" spans="1:66" ht="26.25" x14ac:dyDescent="0.25">
      <c r="A1" s="268" t="s">
        <v>582</v>
      </c>
    </row>
    <row r="2" spans="1:66" s="28" customFormat="1" ht="16.5" customHeight="1" x14ac:dyDescent="0.25">
      <c r="D2" s="122"/>
      <c r="G2" s="107"/>
      <c r="I2" s="29"/>
      <c r="K2" s="124"/>
      <c r="L2" s="29"/>
      <c r="N2" s="125"/>
      <c r="O2" s="128"/>
      <c r="P2" s="29"/>
      <c r="S2" s="29"/>
      <c r="T2" s="30" t="s">
        <v>131</v>
      </c>
      <c r="AG2" s="30" t="s">
        <v>132</v>
      </c>
      <c r="AH2" s="47"/>
      <c r="AI2" s="48"/>
      <c r="AJ2" s="48"/>
      <c r="AK2" s="48"/>
      <c r="AL2" s="48"/>
      <c r="AM2" s="49"/>
      <c r="AN2" s="50"/>
      <c r="AO2" s="51"/>
      <c r="AP2" s="51"/>
      <c r="AQ2" s="28" t="s">
        <v>133</v>
      </c>
      <c r="AT2" s="107"/>
    </row>
    <row r="3" spans="1:66" ht="6.75" customHeight="1" x14ac:dyDescent="0.25"/>
    <row r="4" spans="1:66" s="349" customFormat="1" ht="14.25" customHeight="1" thickBot="1" x14ac:dyDescent="0.3">
      <c r="A4" s="341" t="s">
        <v>32</v>
      </c>
      <c r="B4" s="341" t="s">
        <v>32</v>
      </c>
      <c r="C4" s="343"/>
      <c r="D4" s="356"/>
      <c r="E4" s="357" t="s">
        <v>33</v>
      </c>
      <c r="F4" s="357" t="s">
        <v>33</v>
      </c>
      <c r="G4" s="358" t="s">
        <v>33</v>
      </c>
      <c r="H4" s="359" t="s">
        <v>33</v>
      </c>
      <c r="I4" s="357" t="s">
        <v>33</v>
      </c>
      <c r="J4" s="357" t="s">
        <v>33</v>
      </c>
      <c r="K4" s="346"/>
      <c r="L4" s="360"/>
      <c r="M4" s="343"/>
      <c r="N4" s="361"/>
      <c r="O4" s="362"/>
      <c r="P4" s="357" t="s">
        <v>33</v>
      </c>
      <c r="Q4" s="357" t="s">
        <v>33</v>
      </c>
      <c r="R4" s="357" t="s">
        <v>33</v>
      </c>
      <c r="S4" s="357" t="s">
        <v>33</v>
      </c>
      <c r="T4" s="357" t="s">
        <v>33</v>
      </c>
      <c r="U4" s="357" t="s">
        <v>133</v>
      </c>
      <c r="V4" s="357" t="s">
        <v>133</v>
      </c>
      <c r="W4" s="343"/>
      <c r="X4" s="343"/>
      <c r="Y4" s="341" t="s">
        <v>34</v>
      </c>
      <c r="Z4" s="341" t="s">
        <v>34</v>
      </c>
      <c r="AA4" s="341" t="s">
        <v>34</v>
      </c>
      <c r="AB4" s="341" t="s">
        <v>34</v>
      </c>
      <c r="AC4" s="341" t="s">
        <v>34</v>
      </c>
      <c r="AD4" s="341" t="s">
        <v>34</v>
      </c>
      <c r="AE4" s="341" t="s">
        <v>34</v>
      </c>
      <c r="AF4" s="341" t="s">
        <v>34</v>
      </c>
      <c r="AG4" s="341" t="s">
        <v>34</v>
      </c>
      <c r="AH4" s="342" t="s">
        <v>34</v>
      </c>
      <c r="AI4" s="341" t="s">
        <v>34</v>
      </c>
      <c r="AJ4" s="341" t="s">
        <v>34</v>
      </c>
      <c r="AK4" s="341" t="s">
        <v>34</v>
      </c>
      <c r="AL4" s="341" t="s">
        <v>34</v>
      </c>
      <c r="AM4" s="343"/>
      <c r="AN4" s="343"/>
      <c r="AO4" s="343"/>
      <c r="AP4" s="343"/>
      <c r="AQ4" s="357" t="s">
        <v>33</v>
      </c>
      <c r="AR4" s="357" t="s">
        <v>33</v>
      </c>
      <c r="AS4" s="357" t="s">
        <v>33</v>
      </c>
      <c r="AT4" s="358" t="s">
        <v>33</v>
      </c>
      <c r="AU4" s="357" t="s">
        <v>33</v>
      </c>
      <c r="AV4" s="357" t="s">
        <v>33</v>
      </c>
      <c r="AW4" s="357" t="s">
        <v>33</v>
      </c>
      <c r="AX4" s="357" t="s">
        <v>33</v>
      </c>
      <c r="AY4" s="357" t="s">
        <v>33</v>
      </c>
      <c r="AZ4" s="357" t="s">
        <v>33</v>
      </c>
      <c r="BA4" s="343"/>
      <c r="BB4" s="343"/>
      <c r="BC4" s="343"/>
      <c r="BD4" s="343"/>
      <c r="BE4" s="343"/>
      <c r="BF4" s="343"/>
      <c r="BG4" s="343"/>
      <c r="BH4" s="343"/>
      <c r="BI4" s="343"/>
      <c r="BJ4" s="343"/>
      <c r="BK4" s="343"/>
      <c r="BL4" s="343"/>
      <c r="BM4" s="363" t="s">
        <v>34</v>
      </c>
      <c r="BN4" s="341" t="s">
        <v>34</v>
      </c>
    </row>
    <row r="5" spans="1:66" s="80" customFormat="1" ht="39.950000000000003" customHeight="1" thickBot="1" x14ac:dyDescent="0.3">
      <c r="A5" s="442" t="s">
        <v>15</v>
      </c>
      <c r="B5" s="429" t="s">
        <v>35</v>
      </c>
      <c r="C5" s="444" t="s">
        <v>36</v>
      </c>
      <c r="D5" s="429" t="s">
        <v>17</v>
      </c>
      <c r="E5" s="421" t="s">
        <v>37</v>
      </c>
      <c r="F5" s="446" t="s">
        <v>38</v>
      </c>
      <c r="G5" s="448" t="s">
        <v>39</v>
      </c>
      <c r="H5" s="450" t="s">
        <v>40</v>
      </c>
      <c r="I5" s="452" t="s">
        <v>41</v>
      </c>
      <c r="J5" s="431" t="s">
        <v>42</v>
      </c>
      <c r="K5" s="440" t="s">
        <v>43</v>
      </c>
      <c r="L5" s="429" t="s">
        <v>125</v>
      </c>
      <c r="M5" s="78" t="s">
        <v>31</v>
      </c>
      <c r="N5" s="431" t="s">
        <v>16</v>
      </c>
      <c r="O5" s="433" t="s">
        <v>44</v>
      </c>
      <c r="P5" s="429" t="s">
        <v>18</v>
      </c>
      <c r="Q5" s="435" t="s">
        <v>45</v>
      </c>
      <c r="R5" s="435"/>
      <c r="S5" s="435"/>
      <c r="T5" s="435"/>
      <c r="U5" s="435"/>
      <c r="V5" s="429" t="s">
        <v>46</v>
      </c>
      <c r="W5" s="79" t="s">
        <v>47</v>
      </c>
      <c r="X5" s="436" t="s">
        <v>48</v>
      </c>
      <c r="Y5" s="421" t="s">
        <v>37</v>
      </c>
      <c r="Z5" s="421" t="s">
        <v>38</v>
      </c>
      <c r="AA5" s="438" t="s">
        <v>49</v>
      </c>
      <c r="AB5" s="416" t="s">
        <v>50</v>
      </c>
      <c r="AC5" s="416"/>
      <c r="AD5" s="416"/>
      <c r="AE5" s="416"/>
      <c r="AF5" s="428"/>
      <c r="AG5" s="415" t="s">
        <v>51</v>
      </c>
      <c r="AH5" s="416"/>
      <c r="AI5" s="416"/>
      <c r="AJ5" s="416"/>
      <c r="AK5" s="416"/>
      <c r="AL5" s="428"/>
      <c r="AM5" s="415" t="s">
        <v>52</v>
      </c>
      <c r="AN5" s="416"/>
      <c r="AO5" s="416"/>
      <c r="AP5" s="309"/>
      <c r="AQ5" s="417" t="s">
        <v>53</v>
      </c>
      <c r="AR5" s="418"/>
      <c r="AS5" s="418"/>
      <c r="AT5" s="419"/>
      <c r="AU5" s="418"/>
      <c r="AV5" s="418"/>
      <c r="AW5" s="418"/>
      <c r="AX5" s="418"/>
      <c r="AY5" s="418"/>
      <c r="AZ5" s="420"/>
      <c r="BA5" s="421" t="s">
        <v>54</v>
      </c>
      <c r="BB5" s="421" t="s">
        <v>55</v>
      </c>
      <c r="BC5" s="421" t="s">
        <v>37</v>
      </c>
      <c r="BD5" s="421" t="s">
        <v>38</v>
      </c>
      <c r="BE5" s="423" t="s">
        <v>56</v>
      </c>
      <c r="BF5" s="425" t="s">
        <v>57</v>
      </c>
      <c r="BG5" s="426"/>
      <c r="BH5" s="417" t="s">
        <v>58</v>
      </c>
      <c r="BI5" s="420"/>
      <c r="BJ5" s="427" t="s">
        <v>59</v>
      </c>
      <c r="BK5" s="425" t="s">
        <v>60</v>
      </c>
      <c r="BL5" s="419"/>
      <c r="BM5" s="426"/>
      <c r="BN5" s="413" t="s">
        <v>61</v>
      </c>
    </row>
    <row r="6" spans="1:66" s="80" customFormat="1" ht="39.950000000000003" customHeight="1" thickBot="1" x14ac:dyDescent="0.3">
      <c r="A6" s="443"/>
      <c r="B6" s="430"/>
      <c r="C6" s="445"/>
      <c r="D6" s="430"/>
      <c r="E6" s="422"/>
      <c r="F6" s="447"/>
      <c r="G6" s="449"/>
      <c r="H6" s="451"/>
      <c r="I6" s="453"/>
      <c r="J6" s="432"/>
      <c r="K6" s="441"/>
      <c r="L6" s="430"/>
      <c r="M6" s="81"/>
      <c r="N6" s="432"/>
      <c r="O6" s="434"/>
      <c r="P6" s="430"/>
      <c r="Q6" s="82" t="s">
        <v>129</v>
      </c>
      <c r="R6" s="82" t="s">
        <v>130</v>
      </c>
      <c r="S6" s="83" t="s">
        <v>62</v>
      </c>
      <c r="T6" s="84" t="s">
        <v>63</v>
      </c>
      <c r="U6" s="85" t="s">
        <v>64</v>
      </c>
      <c r="V6" s="430"/>
      <c r="W6" s="86"/>
      <c r="X6" s="437"/>
      <c r="Y6" s="422"/>
      <c r="Z6" s="422"/>
      <c r="AA6" s="439"/>
      <c r="AB6" s="87" t="s">
        <v>65</v>
      </c>
      <c r="AC6" s="119" t="s">
        <v>66</v>
      </c>
      <c r="AD6" s="119" t="s">
        <v>67</v>
      </c>
      <c r="AE6" s="119" t="s">
        <v>68</v>
      </c>
      <c r="AF6" s="119" t="s">
        <v>69</v>
      </c>
      <c r="AG6" s="119" t="s">
        <v>70</v>
      </c>
      <c r="AH6" s="120" t="s">
        <v>65</v>
      </c>
      <c r="AI6" s="119" t="s">
        <v>66</v>
      </c>
      <c r="AJ6" s="119" t="s">
        <v>67</v>
      </c>
      <c r="AK6" s="119" t="s">
        <v>68</v>
      </c>
      <c r="AL6" s="119" t="s">
        <v>69</v>
      </c>
      <c r="AM6" s="119" t="s">
        <v>65</v>
      </c>
      <c r="AN6" s="119" t="s">
        <v>71</v>
      </c>
      <c r="AO6" s="119" t="s">
        <v>72</v>
      </c>
      <c r="AP6" s="311"/>
      <c r="AQ6" s="88" t="s">
        <v>73</v>
      </c>
      <c r="AR6" s="88" t="s">
        <v>74</v>
      </c>
      <c r="AS6" s="88" t="s">
        <v>167</v>
      </c>
      <c r="AT6" s="88" t="s">
        <v>76</v>
      </c>
      <c r="AU6" s="88" t="s">
        <v>77</v>
      </c>
      <c r="AV6" s="88" t="s">
        <v>78</v>
      </c>
      <c r="AW6" s="88" t="s">
        <v>79</v>
      </c>
      <c r="AX6" s="88" t="s">
        <v>80</v>
      </c>
      <c r="AY6" s="88" t="s">
        <v>81</v>
      </c>
      <c r="AZ6" s="88" t="s">
        <v>82</v>
      </c>
      <c r="BA6" s="422"/>
      <c r="BB6" s="422"/>
      <c r="BC6" s="422"/>
      <c r="BD6" s="422"/>
      <c r="BE6" s="424"/>
      <c r="BF6" s="89" t="s">
        <v>83</v>
      </c>
      <c r="BG6" s="89" t="s">
        <v>84</v>
      </c>
      <c r="BH6" s="119" t="s">
        <v>85</v>
      </c>
      <c r="BI6" s="119" t="s">
        <v>86</v>
      </c>
      <c r="BJ6" s="422"/>
      <c r="BK6" s="119" t="s">
        <v>87</v>
      </c>
      <c r="BL6" s="90" t="s">
        <v>88</v>
      </c>
      <c r="BM6" s="91" t="s">
        <v>89</v>
      </c>
      <c r="BN6" s="414"/>
    </row>
    <row r="7" spans="1:66" s="96" customFormat="1" ht="61.5" customHeight="1" x14ac:dyDescent="0.25">
      <c r="A7" s="316">
        <v>1</v>
      </c>
      <c r="B7" s="296" t="s">
        <v>184</v>
      </c>
      <c r="C7" s="296" t="s">
        <v>430</v>
      </c>
      <c r="D7" s="270" t="s">
        <v>1</v>
      </c>
      <c r="E7" s="56" t="str">
        <f t="shared" ref="E7:E29" si="0">BC7</f>
        <v>4928551</v>
      </c>
      <c r="F7" s="54">
        <f t="shared" ref="F7:F29" si="1">BD7</f>
        <v>42476</v>
      </c>
      <c r="G7" s="293" t="s">
        <v>431</v>
      </c>
      <c r="H7" s="317">
        <v>200</v>
      </c>
      <c r="I7" s="53" t="s">
        <v>123</v>
      </c>
      <c r="J7" s="293" t="s">
        <v>528</v>
      </c>
      <c r="K7" s="318">
        <v>42452</v>
      </c>
      <c r="L7" s="270" t="s">
        <v>19</v>
      </c>
      <c r="M7" s="270" t="s">
        <v>20</v>
      </c>
      <c r="N7" s="269" t="s">
        <v>144</v>
      </c>
      <c r="O7" s="150" t="s">
        <v>2</v>
      </c>
      <c r="P7" s="270" t="s">
        <v>10</v>
      </c>
      <c r="Q7" s="319" t="s">
        <v>614</v>
      </c>
      <c r="R7" s="55">
        <v>42437</v>
      </c>
      <c r="S7" s="280" t="s">
        <v>25</v>
      </c>
      <c r="T7" s="320">
        <v>2592.63</v>
      </c>
      <c r="U7" s="270" t="s">
        <v>4</v>
      </c>
      <c r="V7" s="269" t="s">
        <v>432</v>
      </c>
      <c r="W7" s="293" t="s">
        <v>433</v>
      </c>
      <c r="X7" s="318">
        <v>42470</v>
      </c>
      <c r="Y7" s="295" t="s">
        <v>435</v>
      </c>
      <c r="Z7" s="321">
        <v>42476</v>
      </c>
      <c r="AA7" s="271">
        <v>33029011</v>
      </c>
      <c r="AB7" s="18">
        <v>0.1</v>
      </c>
      <c r="AC7" s="16" t="s">
        <v>109</v>
      </c>
      <c r="AD7" s="17" t="s">
        <v>110</v>
      </c>
      <c r="AE7" s="17" t="s">
        <v>111</v>
      </c>
      <c r="AF7" s="17" t="s">
        <v>112</v>
      </c>
      <c r="AG7" s="272" t="s">
        <v>166</v>
      </c>
      <c r="AH7" s="94" t="s">
        <v>118</v>
      </c>
      <c r="AI7" s="95" t="s">
        <v>118</v>
      </c>
      <c r="AJ7" s="95" t="s">
        <v>118</v>
      </c>
      <c r="AK7" s="95" t="s">
        <v>118</v>
      </c>
      <c r="AL7" s="95" t="s">
        <v>118</v>
      </c>
      <c r="AM7" s="95" t="s">
        <v>118</v>
      </c>
      <c r="AN7" s="95" t="s">
        <v>118</v>
      </c>
      <c r="AO7" s="95" t="s">
        <v>118</v>
      </c>
      <c r="AP7" s="310" t="str">
        <f>D7</f>
        <v>CIF</v>
      </c>
      <c r="AQ7" s="53" t="s">
        <v>116</v>
      </c>
      <c r="AR7" s="53" t="s">
        <v>116</v>
      </c>
      <c r="AS7" s="53" t="s">
        <v>116</v>
      </c>
      <c r="AT7" s="53" t="s">
        <v>116</v>
      </c>
      <c r="AU7" s="26" t="s">
        <v>120</v>
      </c>
      <c r="AV7" s="26" t="s">
        <v>116</v>
      </c>
      <c r="AW7" s="53" t="s">
        <v>120</v>
      </c>
      <c r="AX7" s="53" t="s">
        <v>120</v>
      </c>
      <c r="AY7" s="53" t="s">
        <v>120</v>
      </c>
      <c r="AZ7" s="53" t="s">
        <v>127</v>
      </c>
      <c r="BA7" s="92" t="s">
        <v>113</v>
      </c>
      <c r="BB7" s="92" t="s">
        <v>113</v>
      </c>
      <c r="BC7" s="295" t="s">
        <v>435</v>
      </c>
      <c r="BD7" s="321">
        <v>42476</v>
      </c>
      <c r="BE7" s="93" t="s">
        <v>128</v>
      </c>
      <c r="BF7" s="92" t="s">
        <v>113</v>
      </c>
      <c r="BG7" s="92" t="s">
        <v>113</v>
      </c>
      <c r="BH7" s="92" t="s">
        <v>113</v>
      </c>
      <c r="BI7" s="92" t="s">
        <v>113</v>
      </c>
      <c r="BJ7" s="286">
        <v>42486</v>
      </c>
      <c r="BK7" s="25" t="s">
        <v>142</v>
      </c>
      <c r="BL7" s="280" t="s">
        <v>434</v>
      </c>
      <c r="BM7" s="280" t="s">
        <v>434</v>
      </c>
      <c r="BN7" s="273">
        <v>59554</v>
      </c>
    </row>
    <row r="8" spans="1:66" s="96" customFormat="1" ht="60" customHeight="1" x14ac:dyDescent="0.25">
      <c r="A8" s="316">
        <v>2</v>
      </c>
      <c r="B8" s="296" t="s">
        <v>190</v>
      </c>
      <c r="C8" s="296" t="s">
        <v>436</v>
      </c>
      <c r="D8" s="270" t="s">
        <v>1</v>
      </c>
      <c r="E8" s="56" t="str">
        <f t="shared" si="0"/>
        <v>4822734</v>
      </c>
      <c r="F8" s="54">
        <f t="shared" si="1"/>
        <v>42466</v>
      </c>
      <c r="G8" s="293" t="s">
        <v>437</v>
      </c>
      <c r="H8" s="317">
        <v>28500</v>
      </c>
      <c r="I8" s="26" t="s">
        <v>610</v>
      </c>
      <c r="J8" s="269" t="s">
        <v>438</v>
      </c>
      <c r="K8" s="318">
        <v>42457</v>
      </c>
      <c r="L8" s="270" t="s">
        <v>19</v>
      </c>
      <c r="M8" s="270" t="s">
        <v>613</v>
      </c>
      <c r="N8" s="269" t="s">
        <v>439</v>
      </c>
      <c r="O8" s="150" t="s">
        <v>2</v>
      </c>
      <c r="P8" s="270" t="s">
        <v>10</v>
      </c>
      <c r="Q8" s="319" t="s">
        <v>615</v>
      </c>
      <c r="R8" s="55">
        <v>42418</v>
      </c>
      <c r="S8" s="280" t="s">
        <v>23</v>
      </c>
      <c r="T8" s="320">
        <v>59384.5</v>
      </c>
      <c r="U8" s="270" t="s">
        <v>4</v>
      </c>
      <c r="V8" s="269" t="s">
        <v>440</v>
      </c>
      <c r="W8" s="293" t="s">
        <v>441</v>
      </c>
      <c r="X8" s="318">
        <v>42463</v>
      </c>
      <c r="Y8" s="295" t="s">
        <v>442</v>
      </c>
      <c r="Z8" s="321">
        <v>42466</v>
      </c>
      <c r="AA8" s="274">
        <v>34011190</v>
      </c>
      <c r="AB8" s="18">
        <v>0.1</v>
      </c>
      <c r="AC8" s="16" t="s">
        <v>109</v>
      </c>
      <c r="AD8" s="17" t="s">
        <v>110</v>
      </c>
      <c r="AE8" s="17" t="s">
        <v>111</v>
      </c>
      <c r="AF8" s="17" t="s">
        <v>112</v>
      </c>
      <c r="AG8" s="275" t="s">
        <v>166</v>
      </c>
      <c r="AH8" s="94" t="s">
        <v>118</v>
      </c>
      <c r="AI8" s="95" t="s">
        <v>118</v>
      </c>
      <c r="AJ8" s="95" t="s">
        <v>118</v>
      </c>
      <c r="AK8" s="95" t="s">
        <v>118</v>
      </c>
      <c r="AL8" s="95" t="s">
        <v>118</v>
      </c>
      <c r="AM8" s="95" t="s">
        <v>118</v>
      </c>
      <c r="AN8" s="95" t="s">
        <v>118</v>
      </c>
      <c r="AO8" s="95" t="s">
        <v>118</v>
      </c>
      <c r="AP8" s="310" t="str">
        <f t="shared" ref="AP8:AP31" si="2">D8</f>
        <v>CIF</v>
      </c>
      <c r="AQ8" s="53" t="s">
        <v>116</v>
      </c>
      <c r="AR8" s="53" t="s">
        <v>116</v>
      </c>
      <c r="AS8" s="53" t="s">
        <v>116</v>
      </c>
      <c r="AT8" s="53" t="s">
        <v>116</v>
      </c>
      <c r="AU8" s="53" t="s">
        <v>116</v>
      </c>
      <c r="AV8" s="53" t="s">
        <v>116</v>
      </c>
      <c r="AW8" s="53" t="s">
        <v>113</v>
      </c>
      <c r="AX8" s="53" t="s">
        <v>127</v>
      </c>
      <c r="AY8" s="53" t="s">
        <v>120</v>
      </c>
      <c r="AZ8" s="53" t="s">
        <v>127</v>
      </c>
      <c r="BA8" s="92" t="s">
        <v>113</v>
      </c>
      <c r="BB8" s="92" t="s">
        <v>113</v>
      </c>
      <c r="BC8" s="295" t="s">
        <v>442</v>
      </c>
      <c r="BD8" s="321">
        <v>42466</v>
      </c>
      <c r="BE8" s="93" t="s">
        <v>128</v>
      </c>
      <c r="BF8" s="92" t="s">
        <v>113</v>
      </c>
      <c r="BG8" s="92" t="s">
        <v>113</v>
      </c>
      <c r="BH8" s="92" t="s">
        <v>113</v>
      </c>
      <c r="BI8" s="92" t="s">
        <v>113</v>
      </c>
      <c r="BJ8" s="321">
        <v>42494</v>
      </c>
      <c r="BK8" s="25" t="s">
        <v>142</v>
      </c>
      <c r="BL8" s="280" t="s">
        <v>434</v>
      </c>
      <c r="BM8" s="280" t="s">
        <v>434</v>
      </c>
      <c r="BN8" s="273">
        <v>1191047</v>
      </c>
    </row>
    <row r="9" spans="1:66" s="96" customFormat="1" ht="66.75" customHeight="1" x14ac:dyDescent="0.25">
      <c r="A9" s="316">
        <v>3</v>
      </c>
      <c r="B9" s="296" t="s">
        <v>443</v>
      </c>
      <c r="C9" s="296" t="s">
        <v>444</v>
      </c>
      <c r="D9" s="270" t="s">
        <v>1</v>
      </c>
      <c r="E9" s="56" t="str">
        <f t="shared" si="0"/>
        <v>4822713</v>
      </c>
      <c r="F9" s="54">
        <f t="shared" si="1"/>
        <v>42466</v>
      </c>
      <c r="G9" s="293" t="s">
        <v>445</v>
      </c>
      <c r="H9" s="317">
        <v>325</v>
      </c>
      <c r="I9" s="53" t="s">
        <v>123</v>
      </c>
      <c r="J9" s="272" t="s">
        <v>24</v>
      </c>
      <c r="K9" s="279">
        <v>42465</v>
      </c>
      <c r="L9" s="270" t="s">
        <v>19</v>
      </c>
      <c r="M9" s="270" t="s">
        <v>20</v>
      </c>
      <c r="N9" s="269" t="s">
        <v>21</v>
      </c>
      <c r="O9" s="150" t="s">
        <v>2</v>
      </c>
      <c r="P9" s="270" t="s">
        <v>10</v>
      </c>
      <c r="Q9" s="319" t="s">
        <v>616</v>
      </c>
      <c r="R9" s="55">
        <v>42454</v>
      </c>
      <c r="S9" s="280" t="s">
        <v>23</v>
      </c>
      <c r="T9" s="320">
        <v>3981.25</v>
      </c>
      <c r="U9" s="270" t="s">
        <v>4</v>
      </c>
      <c r="V9" s="269" t="s">
        <v>446</v>
      </c>
      <c r="W9" s="293" t="s">
        <v>447</v>
      </c>
      <c r="X9" s="318">
        <v>42463</v>
      </c>
      <c r="Y9" s="295" t="s">
        <v>448</v>
      </c>
      <c r="Z9" s="321">
        <v>42466</v>
      </c>
      <c r="AA9" s="276">
        <v>33029090</v>
      </c>
      <c r="AB9" s="18">
        <v>0.1</v>
      </c>
      <c r="AC9" s="16" t="s">
        <v>109</v>
      </c>
      <c r="AD9" s="17" t="s">
        <v>110</v>
      </c>
      <c r="AE9" s="17" t="s">
        <v>111</v>
      </c>
      <c r="AF9" s="17" t="s">
        <v>112</v>
      </c>
      <c r="AG9" s="275" t="s">
        <v>166</v>
      </c>
      <c r="AH9" s="94" t="s">
        <v>118</v>
      </c>
      <c r="AI9" s="95" t="s">
        <v>118</v>
      </c>
      <c r="AJ9" s="95" t="s">
        <v>118</v>
      </c>
      <c r="AK9" s="95" t="s">
        <v>118</v>
      </c>
      <c r="AL9" s="95" t="s">
        <v>118</v>
      </c>
      <c r="AM9" s="95" t="s">
        <v>118</v>
      </c>
      <c r="AN9" s="95" t="s">
        <v>118</v>
      </c>
      <c r="AO9" s="95" t="s">
        <v>118</v>
      </c>
      <c r="AP9" s="310" t="str">
        <f t="shared" si="2"/>
        <v>CIF</v>
      </c>
      <c r="AQ9" s="53" t="s">
        <v>116</v>
      </c>
      <c r="AR9" s="53" t="s">
        <v>116</v>
      </c>
      <c r="AS9" s="53" t="s">
        <v>116</v>
      </c>
      <c r="AT9" s="53" t="s">
        <v>116</v>
      </c>
      <c r="AU9" s="26" t="s">
        <v>116</v>
      </c>
      <c r="AV9" s="26" t="s">
        <v>120</v>
      </c>
      <c r="AW9" s="53" t="s">
        <v>113</v>
      </c>
      <c r="AX9" s="53" t="s">
        <v>127</v>
      </c>
      <c r="AY9" s="53" t="s">
        <v>120</v>
      </c>
      <c r="AZ9" s="53" t="s">
        <v>127</v>
      </c>
      <c r="BA9" s="92" t="s">
        <v>113</v>
      </c>
      <c r="BB9" s="92" t="s">
        <v>113</v>
      </c>
      <c r="BC9" s="295" t="s">
        <v>448</v>
      </c>
      <c r="BD9" s="321">
        <v>42466</v>
      </c>
      <c r="BE9" s="93" t="s">
        <v>128</v>
      </c>
      <c r="BF9" s="92" t="s">
        <v>113</v>
      </c>
      <c r="BG9" s="92" t="s">
        <v>113</v>
      </c>
      <c r="BH9" s="92" t="s">
        <v>113</v>
      </c>
      <c r="BI9" s="92" t="s">
        <v>113</v>
      </c>
      <c r="BJ9" s="286">
        <v>42473</v>
      </c>
      <c r="BK9" s="25" t="s">
        <v>142</v>
      </c>
      <c r="BL9" s="280" t="s">
        <v>434</v>
      </c>
      <c r="BM9" s="280" t="s">
        <v>434</v>
      </c>
      <c r="BN9" s="273">
        <v>79850</v>
      </c>
    </row>
    <row r="10" spans="1:66" s="96" customFormat="1" ht="69" customHeight="1" x14ac:dyDescent="0.25">
      <c r="A10" s="316">
        <v>4</v>
      </c>
      <c r="B10" s="296" t="s">
        <v>201</v>
      </c>
      <c r="C10" s="296" t="s">
        <v>449</v>
      </c>
      <c r="D10" s="278" t="s">
        <v>1</v>
      </c>
      <c r="E10" s="56" t="str">
        <f t="shared" si="0"/>
        <v>4861816</v>
      </c>
      <c r="F10" s="54">
        <f t="shared" si="1"/>
        <v>42471</v>
      </c>
      <c r="G10" s="277" t="s">
        <v>158</v>
      </c>
      <c r="H10" s="317">
        <v>200</v>
      </c>
      <c r="I10" s="53" t="s">
        <v>123</v>
      </c>
      <c r="J10" s="277" t="s">
        <v>160</v>
      </c>
      <c r="K10" s="287">
        <v>42475</v>
      </c>
      <c r="L10" s="306" t="s">
        <v>143</v>
      </c>
      <c r="M10" s="270" t="s">
        <v>20</v>
      </c>
      <c r="N10" s="277" t="s">
        <v>162</v>
      </c>
      <c r="O10" s="306" t="s">
        <v>147</v>
      </c>
      <c r="P10" s="307" t="s">
        <v>10</v>
      </c>
      <c r="Q10" s="322" t="s">
        <v>617</v>
      </c>
      <c r="R10" s="46">
        <v>42412</v>
      </c>
      <c r="S10" s="270" t="s">
        <v>140</v>
      </c>
      <c r="T10" s="320">
        <v>1112</v>
      </c>
      <c r="U10" s="270" t="s">
        <v>4</v>
      </c>
      <c r="V10" s="269" t="s">
        <v>450</v>
      </c>
      <c r="W10" s="293" t="s">
        <v>451</v>
      </c>
      <c r="X10" s="318">
        <v>42467</v>
      </c>
      <c r="Y10" s="323" t="s">
        <v>452</v>
      </c>
      <c r="Z10" s="321">
        <v>42471</v>
      </c>
      <c r="AA10" s="324">
        <v>38249090</v>
      </c>
      <c r="AB10" s="18">
        <v>7.4999999999999997E-2</v>
      </c>
      <c r="AC10" s="16" t="s">
        <v>109</v>
      </c>
      <c r="AD10" s="17" t="s">
        <v>110</v>
      </c>
      <c r="AE10" s="17" t="s">
        <v>111</v>
      </c>
      <c r="AF10" s="17" t="s">
        <v>112</v>
      </c>
      <c r="AG10" s="272" t="s">
        <v>165</v>
      </c>
      <c r="AH10" s="94" t="s">
        <v>118</v>
      </c>
      <c r="AI10" s="95" t="s">
        <v>118</v>
      </c>
      <c r="AJ10" s="95" t="s">
        <v>118</v>
      </c>
      <c r="AK10" s="95" t="s">
        <v>118</v>
      </c>
      <c r="AL10" s="95" t="s">
        <v>118</v>
      </c>
      <c r="AM10" s="95" t="s">
        <v>118</v>
      </c>
      <c r="AN10" s="95" t="s">
        <v>118</v>
      </c>
      <c r="AO10" s="95" t="s">
        <v>118</v>
      </c>
      <c r="AP10" s="310" t="str">
        <f t="shared" si="2"/>
        <v>CIF</v>
      </c>
      <c r="AQ10" s="53" t="s">
        <v>116</v>
      </c>
      <c r="AR10" s="53" t="s">
        <v>116</v>
      </c>
      <c r="AS10" s="53" t="s">
        <v>116</v>
      </c>
      <c r="AT10" s="53" t="s">
        <v>116</v>
      </c>
      <c r="AU10" s="26" t="s">
        <v>120</v>
      </c>
      <c r="AV10" s="26" t="s">
        <v>116</v>
      </c>
      <c r="AW10" s="53" t="s">
        <v>113</v>
      </c>
      <c r="AX10" s="53" t="s">
        <v>127</v>
      </c>
      <c r="AY10" s="53" t="s">
        <v>120</v>
      </c>
      <c r="AZ10" s="53" t="s">
        <v>127</v>
      </c>
      <c r="BA10" s="92" t="s">
        <v>113</v>
      </c>
      <c r="BB10" s="92" t="s">
        <v>113</v>
      </c>
      <c r="BC10" s="323" t="s">
        <v>452</v>
      </c>
      <c r="BD10" s="321">
        <v>42471</v>
      </c>
      <c r="BE10" s="93" t="s">
        <v>128</v>
      </c>
      <c r="BF10" s="92" t="s">
        <v>113</v>
      </c>
      <c r="BG10" s="92" t="s">
        <v>113</v>
      </c>
      <c r="BH10" s="92" t="s">
        <v>113</v>
      </c>
      <c r="BI10" s="92" t="s">
        <v>113</v>
      </c>
      <c r="BJ10" s="286">
        <v>42473</v>
      </c>
      <c r="BK10" s="25" t="s">
        <v>142</v>
      </c>
      <c r="BL10" s="280" t="s">
        <v>434</v>
      </c>
      <c r="BM10" s="269" t="s">
        <v>434</v>
      </c>
      <c r="BN10" s="304">
        <v>22929</v>
      </c>
    </row>
    <row r="11" spans="1:66" s="96" customFormat="1" ht="71.25" customHeight="1" x14ac:dyDescent="0.25">
      <c r="A11" s="316">
        <v>5</v>
      </c>
      <c r="B11" s="281" t="s">
        <v>453</v>
      </c>
      <c r="C11" s="281" t="s">
        <v>454</v>
      </c>
      <c r="D11" s="284" t="s">
        <v>1</v>
      </c>
      <c r="E11" s="56" t="str">
        <f t="shared" si="0"/>
        <v>4946658</v>
      </c>
      <c r="F11" s="54">
        <f t="shared" si="1"/>
        <v>42478</v>
      </c>
      <c r="G11" s="282" t="s">
        <v>136</v>
      </c>
      <c r="H11" s="312">
        <v>40</v>
      </c>
      <c r="I11" s="53" t="s">
        <v>123</v>
      </c>
      <c r="J11" s="282" t="s">
        <v>139</v>
      </c>
      <c r="K11" s="325">
        <v>42379</v>
      </c>
      <c r="L11" s="284" t="s">
        <v>143</v>
      </c>
      <c r="M11" s="284" t="s">
        <v>20</v>
      </c>
      <c r="N11" s="282" t="s">
        <v>146</v>
      </c>
      <c r="O11" s="284" t="s">
        <v>147</v>
      </c>
      <c r="P11" s="284" t="s">
        <v>10</v>
      </c>
      <c r="Q11" s="313" t="s">
        <v>618</v>
      </c>
      <c r="R11" s="46">
        <v>42473</v>
      </c>
      <c r="S11" s="284" t="s">
        <v>140</v>
      </c>
      <c r="T11" s="285">
        <v>1506</v>
      </c>
      <c r="U11" s="284" t="s">
        <v>4</v>
      </c>
      <c r="V11" s="286" t="s">
        <v>455</v>
      </c>
      <c r="W11" s="281" t="s">
        <v>456</v>
      </c>
      <c r="X11" s="288">
        <v>42475</v>
      </c>
      <c r="Y11" s="290" t="s">
        <v>458</v>
      </c>
      <c r="Z11" s="321">
        <v>42478</v>
      </c>
      <c r="AA11" s="289">
        <v>33049990</v>
      </c>
      <c r="AB11" s="18">
        <v>0.1</v>
      </c>
      <c r="AC11" s="16" t="s">
        <v>109</v>
      </c>
      <c r="AD11" s="17" t="s">
        <v>110</v>
      </c>
      <c r="AE11" s="17" t="s">
        <v>111</v>
      </c>
      <c r="AF11" s="17" t="s">
        <v>112</v>
      </c>
      <c r="AG11" s="283" t="s">
        <v>457</v>
      </c>
      <c r="AH11" s="94" t="s">
        <v>118</v>
      </c>
      <c r="AI11" s="95" t="s">
        <v>118</v>
      </c>
      <c r="AJ11" s="95" t="s">
        <v>118</v>
      </c>
      <c r="AK11" s="95" t="s">
        <v>118</v>
      </c>
      <c r="AL11" s="95" t="s">
        <v>118</v>
      </c>
      <c r="AM11" s="95" t="s">
        <v>118</v>
      </c>
      <c r="AN11" s="95" t="s">
        <v>118</v>
      </c>
      <c r="AO11" s="95" t="s">
        <v>118</v>
      </c>
      <c r="AP11" s="310" t="str">
        <f t="shared" si="2"/>
        <v>CIF</v>
      </c>
      <c r="AQ11" s="53" t="s">
        <v>116</v>
      </c>
      <c r="AR11" s="53" t="s">
        <v>116</v>
      </c>
      <c r="AS11" s="53" t="s">
        <v>116</v>
      </c>
      <c r="AT11" s="53" t="s">
        <v>116</v>
      </c>
      <c r="AU11" s="53" t="s">
        <v>116</v>
      </c>
      <c r="AV11" s="53" t="s">
        <v>116</v>
      </c>
      <c r="AW11" s="53" t="s">
        <v>113</v>
      </c>
      <c r="AX11" s="53" t="s">
        <v>127</v>
      </c>
      <c r="AY11" s="53" t="s">
        <v>120</v>
      </c>
      <c r="AZ11" s="53" t="s">
        <v>127</v>
      </c>
      <c r="BA11" s="92" t="s">
        <v>113</v>
      </c>
      <c r="BB11" s="92" t="s">
        <v>113</v>
      </c>
      <c r="BC11" s="290" t="s">
        <v>458</v>
      </c>
      <c r="BD11" s="321">
        <v>42478</v>
      </c>
      <c r="BE11" s="93" t="s">
        <v>128</v>
      </c>
      <c r="BF11" s="92" t="s">
        <v>113</v>
      </c>
      <c r="BG11" s="92" t="s">
        <v>113</v>
      </c>
      <c r="BH11" s="92" t="s">
        <v>113</v>
      </c>
      <c r="BI11" s="92" t="s">
        <v>113</v>
      </c>
      <c r="BJ11" s="286">
        <v>42480</v>
      </c>
      <c r="BK11" s="25" t="s">
        <v>142</v>
      </c>
      <c r="BL11" s="280" t="s">
        <v>434</v>
      </c>
      <c r="BM11" s="269" t="s">
        <v>434</v>
      </c>
      <c r="BN11" s="304">
        <v>34594</v>
      </c>
    </row>
    <row r="12" spans="1:66" s="96" customFormat="1" ht="72.75" customHeight="1" x14ac:dyDescent="0.25">
      <c r="A12" s="316">
        <v>6</v>
      </c>
      <c r="B12" s="296" t="s">
        <v>217</v>
      </c>
      <c r="C12" s="296" t="s">
        <v>459</v>
      </c>
      <c r="D12" s="45" t="s">
        <v>8</v>
      </c>
      <c r="E12" s="56" t="str">
        <f t="shared" si="0"/>
        <v>5050850</v>
      </c>
      <c r="F12" s="54">
        <f t="shared" si="1"/>
        <v>42486</v>
      </c>
      <c r="G12" s="42" t="s">
        <v>135</v>
      </c>
      <c r="H12" s="314">
        <v>8000000</v>
      </c>
      <c r="I12" s="53" t="s">
        <v>124</v>
      </c>
      <c r="J12" s="43" t="s">
        <v>138</v>
      </c>
      <c r="K12" s="325">
        <v>42479</v>
      </c>
      <c r="L12" s="44" t="s">
        <v>19</v>
      </c>
      <c r="M12" s="45" t="s">
        <v>20</v>
      </c>
      <c r="N12" s="42" t="s">
        <v>145</v>
      </c>
      <c r="O12" s="280" t="s">
        <v>2</v>
      </c>
      <c r="P12" s="45" t="s">
        <v>22</v>
      </c>
      <c r="Q12" s="319" t="s">
        <v>460</v>
      </c>
      <c r="R12" s="46">
        <v>42379</v>
      </c>
      <c r="S12" s="44" t="s">
        <v>23</v>
      </c>
      <c r="T12" s="320">
        <v>8814.98</v>
      </c>
      <c r="U12" s="45" t="s">
        <v>4</v>
      </c>
      <c r="V12" s="269" t="s">
        <v>461</v>
      </c>
      <c r="W12" s="326" t="s">
        <v>462</v>
      </c>
      <c r="X12" s="327">
        <v>42397</v>
      </c>
      <c r="Y12" s="295" t="s">
        <v>463</v>
      </c>
      <c r="Z12" s="321">
        <v>42486</v>
      </c>
      <c r="AA12" s="271">
        <v>39235010</v>
      </c>
      <c r="AB12" s="18">
        <v>0.1</v>
      </c>
      <c r="AC12" s="16" t="s">
        <v>109</v>
      </c>
      <c r="AD12" s="17" t="s">
        <v>110</v>
      </c>
      <c r="AE12" s="17" t="s">
        <v>111</v>
      </c>
      <c r="AF12" s="17" t="s">
        <v>112</v>
      </c>
      <c r="AG12" s="275" t="s">
        <v>657</v>
      </c>
      <c r="AH12" s="94" t="s">
        <v>118</v>
      </c>
      <c r="AI12" s="95" t="s">
        <v>118</v>
      </c>
      <c r="AJ12" s="95" t="s">
        <v>118</v>
      </c>
      <c r="AK12" s="95" t="s">
        <v>118</v>
      </c>
      <c r="AL12" s="95" t="s">
        <v>118</v>
      </c>
      <c r="AM12" s="95" t="s">
        <v>118</v>
      </c>
      <c r="AN12" s="95" t="s">
        <v>118</v>
      </c>
      <c r="AO12" s="95" t="s">
        <v>118</v>
      </c>
      <c r="AP12" s="310" t="str">
        <f t="shared" si="2"/>
        <v>FOB</v>
      </c>
      <c r="AQ12" s="53" t="s">
        <v>116</v>
      </c>
      <c r="AR12" s="53" t="s">
        <v>116</v>
      </c>
      <c r="AS12" s="53" t="s">
        <v>116</v>
      </c>
      <c r="AT12" s="53" t="s">
        <v>116</v>
      </c>
      <c r="AU12" s="26" t="s">
        <v>116</v>
      </c>
      <c r="AV12" s="26" t="s">
        <v>116</v>
      </c>
      <c r="AW12" s="53" t="s">
        <v>127</v>
      </c>
      <c r="AX12" s="53" t="s">
        <v>120</v>
      </c>
      <c r="AY12" s="53" t="s">
        <v>120</v>
      </c>
      <c r="AZ12" s="53" t="s">
        <v>127</v>
      </c>
      <c r="BA12" s="92" t="s">
        <v>113</v>
      </c>
      <c r="BB12" s="92" t="s">
        <v>113</v>
      </c>
      <c r="BC12" s="295" t="s">
        <v>463</v>
      </c>
      <c r="BD12" s="321">
        <v>42486</v>
      </c>
      <c r="BE12" s="93" t="s">
        <v>128</v>
      </c>
      <c r="BF12" s="92" t="s">
        <v>113</v>
      </c>
      <c r="BG12" s="92" t="s">
        <v>113</v>
      </c>
      <c r="BH12" s="92" t="s">
        <v>113</v>
      </c>
      <c r="BI12" s="92" t="s">
        <v>113</v>
      </c>
      <c r="BJ12" s="321"/>
      <c r="BK12" s="25" t="s">
        <v>142</v>
      </c>
      <c r="BL12" s="280" t="s">
        <v>434</v>
      </c>
      <c r="BM12" s="280" t="s">
        <v>434</v>
      </c>
      <c r="BN12" s="297">
        <v>181512</v>
      </c>
    </row>
    <row r="13" spans="1:66" s="96" customFormat="1" ht="61.5" customHeight="1" x14ac:dyDescent="0.25">
      <c r="A13" s="316">
        <v>7</v>
      </c>
      <c r="B13" s="296" t="s">
        <v>227</v>
      </c>
      <c r="C13" s="296" t="s">
        <v>464</v>
      </c>
      <c r="D13" s="45" t="s">
        <v>1</v>
      </c>
      <c r="E13" s="56" t="str">
        <f t="shared" si="0"/>
        <v>5131676</v>
      </c>
      <c r="F13" s="54">
        <f t="shared" si="1"/>
        <v>42493</v>
      </c>
      <c r="G13" s="293" t="s">
        <v>465</v>
      </c>
      <c r="H13" s="317">
        <v>7705</v>
      </c>
      <c r="I13" s="53" t="s">
        <v>123</v>
      </c>
      <c r="J13" s="269" t="s">
        <v>466</v>
      </c>
      <c r="K13" s="325">
        <v>42462</v>
      </c>
      <c r="L13" s="44" t="s">
        <v>19</v>
      </c>
      <c r="M13" s="45" t="s">
        <v>20</v>
      </c>
      <c r="N13" s="42" t="s">
        <v>467</v>
      </c>
      <c r="O13" s="280" t="s">
        <v>2</v>
      </c>
      <c r="P13" s="45" t="s">
        <v>3</v>
      </c>
      <c r="Q13" s="269" t="s">
        <v>619</v>
      </c>
      <c r="R13" s="46">
        <v>42461</v>
      </c>
      <c r="S13" s="280" t="s">
        <v>23</v>
      </c>
      <c r="T13" s="320">
        <v>10057.5</v>
      </c>
      <c r="U13" s="45" t="s">
        <v>4</v>
      </c>
      <c r="V13" s="269" t="s">
        <v>468</v>
      </c>
      <c r="W13" s="296" t="s">
        <v>469</v>
      </c>
      <c r="X13" s="327">
        <v>42488</v>
      </c>
      <c r="Y13" s="295" t="s">
        <v>471</v>
      </c>
      <c r="Z13" s="321">
        <v>42493</v>
      </c>
      <c r="AA13" s="291" t="s">
        <v>470</v>
      </c>
      <c r="AB13" s="18">
        <v>0.1</v>
      </c>
      <c r="AC13" s="16" t="s">
        <v>109</v>
      </c>
      <c r="AD13" s="17" t="s">
        <v>110</v>
      </c>
      <c r="AE13" s="17" t="s">
        <v>111</v>
      </c>
      <c r="AF13" s="17" t="s">
        <v>112</v>
      </c>
      <c r="AG13" s="272" t="s">
        <v>166</v>
      </c>
      <c r="AH13" s="94" t="s">
        <v>118</v>
      </c>
      <c r="AI13" s="95" t="s">
        <v>118</v>
      </c>
      <c r="AJ13" s="95" t="s">
        <v>118</v>
      </c>
      <c r="AK13" s="95" t="s">
        <v>118</v>
      </c>
      <c r="AL13" s="95" t="s">
        <v>118</v>
      </c>
      <c r="AM13" s="95" t="s">
        <v>118</v>
      </c>
      <c r="AN13" s="95" t="s">
        <v>118</v>
      </c>
      <c r="AO13" s="95" t="s">
        <v>118</v>
      </c>
      <c r="AP13" s="310" t="str">
        <f t="shared" si="2"/>
        <v>CIF</v>
      </c>
      <c r="AQ13" s="53" t="s">
        <v>116</v>
      </c>
      <c r="AR13" s="53" t="s">
        <v>116</v>
      </c>
      <c r="AS13" s="53" t="s">
        <v>116</v>
      </c>
      <c r="AT13" s="53" t="s">
        <v>116</v>
      </c>
      <c r="AU13" s="26" t="s">
        <v>116</v>
      </c>
      <c r="AV13" s="26" t="s">
        <v>116</v>
      </c>
      <c r="AW13" s="53" t="s">
        <v>113</v>
      </c>
      <c r="AX13" s="53" t="s">
        <v>120</v>
      </c>
      <c r="AY13" s="53" t="s">
        <v>120</v>
      </c>
      <c r="AZ13" s="53" t="s">
        <v>127</v>
      </c>
      <c r="BA13" s="92" t="s">
        <v>113</v>
      </c>
      <c r="BB13" s="92" t="s">
        <v>113</v>
      </c>
      <c r="BC13" s="295" t="s">
        <v>471</v>
      </c>
      <c r="BD13" s="321">
        <v>42493</v>
      </c>
      <c r="BE13" s="93" t="s">
        <v>128</v>
      </c>
      <c r="BF13" s="92" t="s">
        <v>113</v>
      </c>
      <c r="BG13" s="92" t="s">
        <v>113</v>
      </c>
      <c r="BH13" s="92" t="s">
        <v>113</v>
      </c>
      <c r="BI13" s="92" t="s">
        <v>113</v>
      </c>
      <c r="BJ13" s="321">
        <v>42496</v>
      </c>
      <c r="BK13" s="25" t="s">
        <v>142</v>
      </c>
      <c r="BL13" s="280" t="s">
        <v>434</v>
      </c>
      <c r="BM13" s="280" t="s">
        <v>434</v>
      </c>
      <c r="BN13" s="292">
        <v>211550.8</v>
      </c>
    </row>
    <row r="14" spans="1:66" s="96" customFormat="1" ht="65.25" customHeight="1" x14ac:dyDescent="0.25">
      <c r="A14" s="316">
        <v>8</v>
      </c>
      <c r="B14" s="296" t="s">
        <v>231</v>
      </c>
      <c r="C14" s="296" t="s">
        <v>472</v>
      </c>
      <c r="D14" s="270" t="s">
        <v>1</v>
      </c>
      <c r="E14" s="56" t="str">
        <f t="shared" si="0"/>
        <v>5172530</v>
      </c>
      <c r="F14" s="54">
        <f t="shared" si="1"/>
        <v>42496</v>
      </c>
      <c r="G14" s="293" t="s">
        <v>137</v>
      </c>
      <c r="H14" s="317">
        <v>3200</v>
      </c>
      <c r="I14" s="26" t="s">
        <v>124</v>
      </c>
      <c r="J14" s="269" t="s">
        <v>28</v>
      </c>
      <c r="K14" s="46">
        <v>42482</v>
      </c>
      <c r="L14" s="270" t="s">
        <v>19</v>
      </c>
      <c r="M14" s="294" t="s">
        <v>20</v>
      </c>
      <c r="N14" s="269" t="s">
        <v>29</v>
      </c>
      <c r="O14" s="270" t="s">
        <v>2</v>
      </c>
      <c r="P14" s="294" t="s">
        <v>10</v>
      </c>
      <c r="Q14" s="269" t="s">
        <v>620</v>
      </c>
      <c r="R14" s="46">
        <v>42482</v>
      </c>
      <c r="S14" s="280" t="s">
        <v>30</v>
      </c>
      <c r="T14" s="320">
        <v>23696.38</v>
      </c>
      <c r="U14" s="294" t="s">
        <v>4</v>
      </c>
      <c r="V14" s="269" t="s">
        <v>473</v>
      </c>
      <c r="W14" s="293" t="s">
        <v>474</v>
      </c>
      <c r="X14" s="327">
        <v>42493</v>
      </c>
      <c r="Y14" s="295" t="s">
        <v>475</v>
      </c>
      <c r="Z14" s="321">
        <v>42496</v>
      </c>
      <c r="AA14" s="271">
        <v>29163190</v>
      </c>
      <c r="AB14" s="18">
        <v>7.4999999999999997E-2</v>
      </c>
      <c r="AC14" s="16" t="s">
        <v>109</v>
      </c>
      <c r="AD14" s="17" t="s">
        <v>110</v>
      </c>
      <c r="AE14" s="17" t="s">
        <v>111</v>
      </c>
      <c r="AF14" s="17" t="s">
        <v>112</v>
      </c>
      <c r="AG14" s="272" t="s">
        <v>141</v>
      </c>
      <c r="AH14" s="94" t="s">
        <v>118</v>
      </c>
      <c r="AI14" s="95" t="s">
        <v>118</v>
      </c>
      <c r="AJ14" s="95" t="s">
        <v>118</v>
      </c>
      <c r="AK14" s="95" t="s">
        <v>118</v>
      </c>
      <c r="AL14" s="95" t="s">
        <v>118</v>
      </c>
      <c r="AM14" s="95" t="s">
        <v>118</v>
      </c>
      <c r="AN14" s="95" t="s">
        <v>118</v>
      </c>
      <c r="AO14" s="95" t="s">
        <v>118</v>
      </c>
      <c r="AP14" s="310" t="str">
        <f t="shared" si="2"/>
        <v>CIF</v>
      </c>
      <c r="AQ14" s="53" t="s">
        <v>116</v>
      </c>
      <c r="AR14" s="53" t="s">
        <v>116</v>
      </c>
      <c r="AS14" s="53" t="s">
        <v>116</v>
      </c>
      <c r="AT14" s="53" t="s">
        <v>116</v>
      </c>
      <c r="AU14" s="26" t="s">
        <v>120</v>
      </c>
      <c r="AV14" s="26" t="s">
        <v>120</v>
      </c>
      <c r="AW14" s="53" t="s">
        <v>113</v>
      </c>
      <c r="AX14" s="53" t="s">
        <v>120</v>
      </c>
      <c r="AY14" s="53" t="s">
        <v>120</v>
      </c>
      <c r="AZ14" s="53" t="s">
        <v>127</v>
      </c>
      <c r="BA14" s="92" t="s">
        <v>113</v>
      </c>
      <c r="BB14" s="92" t="s">
        <v>113</v>
      </c>
      <c r="BC14" s="295" t="s">
        <v>475</v>
      </c>
      <c r="BD14" s="321">
        <v>42496</v>
      </c>
      <c r="BE14" s="93" t="s">
        <v>128</v>
      </c>
      <c r="BF14" s="92" t="s">
        <v>113</v>
      </c>
      <c r="BG14" s="92" t="s">
        <v>113</v>
      </c>
      <c r="BH14" s="92" t="s">
        <v>113</v>
      </c>
      <c r="BI14" s="92" t="s">
        <v>113</v>
      </c>
      <c r="BJ14" s="321">
        <v>42501</v>
      </c>
      <c r="BK14" s="25" t="s">
        <v>142</v>
      </c>
      <c r="BL14" s="280" t="s">
        <v>434</v>
      </c>
      <c r="BM14" s="280" t="s">
        <v>434</v>
      </c>
      <c r="BN14" s="297">
        <v>248160</v>
      </c>
    </row>
    <row r="15" spans="1:66" s="97" customFormat="1" ht="73.5" customHeight="1" x14ac:dyDescent="0.2">
      <c r="A15" s="316">
        <v>9</v>
      </c>
      <c r="B15" s="296" t="s">
        <v>476</v>
      </c>
      <c r="C15" s="296" t="s">
        <v>477</v>
      </c>
      <c r="D15" s="270" t="s">
        <v>1</v>
      </c>
      <c r="E15" s="56" t="str">
        <f t="shared" si="0"/>
        <v>5174315</v>
      </c>
      <c r="F15" s="54">
        <f t="shared" si="1"/>
        <v>42496</v>
      </c>
      <c r="G15" s="293" t="s">
        <v>136</v>
      </c>
      <c r="H15" s="317">
        <v>40</v>
      </c>
      <c r="I15" s="53" t="s">
        <v>123</v>
      </c>
      <c r="J15" s="272" t="s">
        <v>139</v>
      </c>
      <c r="K15" s="46">
        <v>42486</v>
      </c>
      <c r="L15" s="270" t="s">
        <v>143</v>
      </c>
      <c r="M15" s="294" t="s">
        <v>20</v>
      </c>
      <c r="N15" s="269" t="s">
        <v>162</v>
      </c>
      <c r="O15" s="270" t="s">
        <v>147</v>
      </c>
      <c r="P15" s="294" t="s">
        <v>10</v>
      </c>
      <c r="Q15" s="319" t="s">
        <v>621</v>
      </c>
      <c r="R15" s="46">
        <v>42486</v>
      </c>
      <c r="S15" s="280" t="s">
        <v>140</v>
      </c>
      <c r="T15" s="320">
        <v>1506</v>
      </c>
      <c r="U15" s="294" t="s">
        <v>4</v>
      </c>
      <c r="V15" s="269" t="s">
        <v>478</v>
      </c>
      <c r="W15" s="293" t="s">
        <v>479</v>
      </c>
      <c r="X15" s="327">
        <v>42489</v>
      </c>
      <c r="Y15" s="295" t="s">
        <v>480</v>
      </c>
      <c r="Z15" s="321">
        <v>42496</v>
      </c>
      <c r="AA15" s="271">
        <v>33049990</v>
      </c>
      <c r="AB15" s="18">
        <v>0.1</v>
      </c>
      <c r="AC15" s="16" t="s">
        <v>109</v>
      </c>
      <c r="AD15" s="17" t="s">
        <v>110</v>
      </c>
      <c r="AE15" s="17" t="s">
        <v>111</v>
      </c>
      <c r="AF15" s="17" t="s">
        <v>112</v>
      </c>
      <c r="AG15" s="272" t="s">
        <v>166</v>
      </c>
      <c r="AH15" s="94" t="s">
        <v>118</v>
      </c>
      <c r="AI15" s="95" t="s">
        <v>118</v>
      </c>
      <c r="AJ15" s="95" t="s">
        <v>118</v>
      </c>
      <c r="AK15" s="95" t="s">
        <v>118</v>
      </c>
      <c r="AL15" s="95" t="s">
        <v>118</v>
      </c>
      <c r="AM15" s="95" t="s">
        <v>118</v>
      </c>
      <c r="AN15" s="95" t="s">
        <v>118</v>
      </c>
      <c r="AO15" s="95" t="s">
        <v>118</v>
      </c>
      <c r="AP15" s="310" t="str">
        <f t="shared" si="2"/>
        <v>CIF</v>
      </c>
      <c r="AQ15" s="53" t="s">
        <v>116</v>
      </c>
      <c r="AR15" s="53" t="s">
        <v>116</v>
      </c>
      <c r="AS15" s="53" t="s">
        <v>116</v>
      </c>
      <c r="AT15" s="53" t="s">
        <v>116</v>
      </c>
      <c r="AU15" s="53" t="s">
        <v>116</v>
      </c>
      <c r="AV15" s="53" t="s">
        <v>116</v>
      </c>
      <c r="AW15" s="53" t="s">
        <v>113</v>
      </c>
      <c r="AX15" s="53" t="s">
        <v>127</v>
      </c>
      <c r="AY15" s="53" t="s">
        <v>120</v>
      </c>
      <c r="AZ15" s="53" t="s">
        <v>127</v>
      </c>
      <c r="BA15" s="92" t="s">
        <v>113</v>
      </c>
      <c r="BB15" s="92" t="s">
        <v>113</v>
      </c>
      <c r="BC15" s="295" t="s">
        <v>480</v>
      </c>
      <c r="BD15" s="321">
        <v>42496</v>
      </c>
      <c r="BE15" s="93" t="s">
        <v>128</v>
      </c>
      <c r="BF15" s="92" t="s">
        <v>113</v>
      </c>
      <c r="BG15" s="92" t="s">
        <v>113</v>
      </c>
      <c r="BH15" s="92" t="s">
        <v>113</v>
      </c>
      <c r="BI15" s="92" t="s">
        <v>113</v>
      </c>
      <c r="BJ15" s="321">
        <v>42499</v>
      </c>
      <c r="BK15" s="25" t="s">
        <v>142</v>
      </c>
      <c r="BL15" s="280" t="s">
        <v>434</v>
      </c>
      <c r="BM15" s="280" t="s">
        <v>434</v>
      </c>
      <c r="BN15" s="292">
        <v>34661</v>
      </c>
    </row>
    <row r="16" spans="1:66" s="97" customFormat="1" ht="87.75" customHeight="1" x14ac:dyDescent="0.2">
      <c r="A16" s="316">
        <v>10</v>
      </c>
      <c r="B16" s="296" t="s">
        <v>481</v>
      </c>
      <c r="C16" s="296" t="s">
        <v>482</v>
      </c>
      <c r="D16" s="270" t="s">
        <v>1</v>
      </c>
      <c r="E16" s="56" t="str">
        <f t="shared" si="0"/>
        <v xml:space="preserve">MANUAL B/E NO. 547635  </v>
      </c>
      <c r="F16" s="54">
        <f t="shared" si="1"/>
        <v>42491</v>
      </c>
      <c r="G16" s="293" t="s">
        <v>483</v>
      </c>
      <c r="H16" s="317">
        <v>20</v>
      </c>
      <c r="I16" s="53" t="s">
        <v>123</v>
      </c>
      <c r="J16" s="269" t="s">
        <v>484</v>
      </c>
      <c r="K16" s="46">
        <v>42490</v>
      </c>
      <c r="L16" s="280" t="s">
        <v>163</v>
      </c>
      <c r="M16" s="294" t="s">
        <v>20</v>
      </c>
      <c r="N16" s="269" t="s">
        <v>485</v>
      </c>
      <c r="O16" s="280" t="s">
        <v>147</v>
      </c>
      <c r="P16" s="294" t="s">
        <v>10</v>
      </c>
      <c r="Q16" s="319" t="s">
        <v>622</v>
      </c>
      <c r="R16" s="46">
        <v>42489</v>
      </c>
      <c r="S16" s="270" t="s">
        <v>140</v>
      </c>
      <c r="T16" s="320">
        <v>2557.6</v>
      </c>
      <c r="U16" s="294" t="s">
        <v>4</v>
      </c>
      <c r="V16" s="269" t="s">
        <v>486</v>
      </c>
      <c r="W16" s="293" t="s">
        <v>487</v>
      </c>
      <c r="X16" s="327">
        <v>42491</v>
      </c>
      <c r="Y16" s="328" t="s">
        <v>490</v>
      </c>
      <c r="Z16" s="321">
        <v>42491</v>
      </c>
      <c r="AA16" s="295" t="s">
        <v>488</v>
      </c>
      <c r="AB16" s="18">
        <v>0.6</v>
      </c>
      <c r="AC16" s="16" t="s">
        <v>109</v>
      </c>
      <c r="AD16" s="17" t="s">
        <v>110</v>
      </c>
      <c r="AE16" s="17" t="s">
        <v>111</v>
      </c>
      <c r="AF16" s="17" t="s">
        <v>112</v>
      </c>
      <c r="AG16" s="272" t="s">
        <v>489</v>
      </c>
      <c r="AH16" s="94" t="s">
        <v>118</v>
      </c>
      <c r="AI16" s="95" t="s">
        <v>118</v>
      </c>
      <c r="AJ16" s="95" t="s">
        <v>118</v>
      </c>
      <c r="AK16" s="95" t="s">
        <v>118</v>
      </c>
      <c r="AL16" s="95" t="s">
        <v>118</v>
      </c>
      <c r="AM16" s="95" t="s">
        <v>118</v>
      </c>
      <c r="AN16" s="95" t="s">
        <v>118</v>
      </c>
      <c r="AO16" s="95" t="s">
        <v>118</v>
      </c>
      <c r="AP16" s="310" t="str">
        <f t="shared" si="2"/>
        <v>CIF</v>
      </c>
      <c r="AQ16" s="26" t="s">
        <v>116</v>
      </c>
      <c r="AR16" s="26" t="s">
        <v>120</v>
      </c>
      <c r="AS16" s="26" t="s">
        <v>116</v>
      </c>
      <c r="AT16" s="26" t="s">
        <v>116</v>
      </c>
      <c r="AU16" s="26" t="s">
        <v>120</v>
      </c>
      <c r="AV16" s="26" t="s">
        <v>120</v>
      </c>
      <c r="AW16" s="26" t="s">
        <v>120</v>
      </c>
      <c r="AX16" s="26" t="s">
        <v>120</v>
      </c>
      <c r="AY16" s="26" t="s">
        <v>120</v>
      </c>
      <c r="AZ16" s="26" t="s">
        <v>127</v>
      </c>
      <c r="BA16" s="92" t="s">
        <v>113</v>
      </c>
      <c r="BB16" s="92" t="s">
        <v>113</v>
      </c>
      <c r="BC16" s="328" t="s">
        <v>490</v>
      </c>
      <c r="BD16" s="321">
        <v>42491</v>
      </c>
      <c r="BE16" s="93" t="s">
        <v>128</v>
      </c>
      <c r="BF16" s="92" t="s">
        <v>113</v>
      </c>
      <c r="BG16" s="92" t="s">
        <v>113</v>
      </c>
      <c r="BH16" s="92" t="s">
        <v>113</v>
      </c>
      <c r="BI16" s="92" t="s">
        <v>113</v>
      </c>
      <c r="BJ16" s="321">
        <v>42503</v>
      </c>
      <c r="BK16" s="25" t="s">
        <v>142</v>
      </c>
      <c r="BL16" s="280" t="s">
        <v>434</v>
      </c>
      <c r="BM16" s="280" t="s">
        <v>434</v>
      </c>
      <c r="BN16" s="297">
        <v>130272</v>
      </c>
    </row>
    <row r="17" spans="1:66" s="97" customFormat="1" ht="66.75" customHeight="1" x14ac:dyDescent="0.2">
      <c r="A17" s="316">
        <v>11</v>
      </c>
      <c r="B17" s="296" t="s">
        <v>260</v>
      </c>
      <c r="C17" s="296" t="s">
        <v>491</v>
      </c>
      <c r="D17" s="278" t="s">
        <v>1</v>
      </c>
      <c r="E17" s="56" t="str">
        <f t="shared" si="0"/>
        <v>5174361</v>
      </c>
      <c r="F17" s="54">
        <f t="shared" si="1"/>
        <v>42496</v>
      </c>
      <c r="G17" s="277" t="s">
        <v>158</v>
      </c>
      <c r="H17" s="317">
        <v>400</v>
      </c>
      <c r="I17" s="26" t="s">
        <v>124</v>
      </c>
      <c r="J17" s="269" t="s">
        <v>160</v>
      </c>
      <c r="K17" s="46">
        <v>42488</v>
      </c>
      <c r="L17" s="306" t="s">
        <v>143</v>
      </c>
      <c r="M17" s="270" t="s">
        <v>20</v>
      </c>
      <c r="N17" s="277" t="s">
        <v>162</v>
      </c>
      <c r="O17" s="306" t="s">
        <v>147</v>
      </c>
      <c r="P17" s="307" t="s">
        <v>10</v>
      </c>
      <c r="Q17" s="319" t="s">
        <v>623</v>
      </c>
      <c r="R17" s="46">
        <v>42487</v>
      </c>
      <c r="S17" s="270" t="s">
        <v>140</v>
      </c>
      <c r="T17" s="320">
        <v>2224</v>
      </c>
      <c r="U17" s="270" t="s">
        <v>4</v>
      </c>
      <c r="V17" s="269" t="s">
        <v>492</v>
      </c>
      <c r="W17" s="293" t="s">
        <v>493</v>
      </c>
      <c r="X17" s="327">
        <v>42491</v>
      </c>
      <c r="Y17" s="295" t="s">
        <v>494</v>
      </c>
      <c r="Z17" s="321">
        <v>42496</v>
      </c>
      <c r="AA17" s="324">
        <v>38249090</v>
      </c>
      <c r="AB17" s="18">
        <v>7.4999999999999997E-2</v>
      </c>
      <c r="AC17" s="16" t="s">
        <v>109</v>
      </c>
      <c r="AD17" s="17" t="s">
        <v>110</v>
      </c>
      <c r="AE17" s="17" t="s">
        <v>111</v>
      </c>
      <c r="AF17" s="17" t="s">
        <v>112</v>
      </c>
      <c r="AG17" s="272" t="s">
        <v>165</v>
      </c>
      <c r="AH17" s="94" t="s">
        <v>118</v>
      </c>
      <c r="AI17" s="95" t="s">
        <v>118</v>
      </c>
      <c r="AJ17" s="95" t="s">
        <v>118</v>
      </c>
      <c r="AK17" s="95" t="s">
        <v>118</v>
      </c>
      <c r="AL17" s="95" t="s">
        <v>118</v>
      </c>
      <c r="AM17" s="95" t="s">
        <v>118</v>
      </c>
      <c r="AN17" s="95" t="s">
        <v>118</v>
      </c>
      <c r="AO17" s="95" t="s">
        <v>118</v>
      </c>
      <c r="AP17" s="310" t="str">
        <f t="shared" si="2"/>
        <v>CIF</v>
      </c>
      <c r="AQ17" s="53" t="s">
        <v>116</v>
      </c>
      <c r="AR17" s="53" t="s">
        <v>116</v>
      </c>
      <c r="AS17" s="53" t="s">
        <v>116</v>
      </c>
      <c r="AT17" s="53" t="s">
        <v>116</v>
      </c>
      <c r="AU17" s="26" t="s">
        <v>120</v>
      </c>
      <c r="AV17" s="26" t="s">
        <v>116</v>
      </c>
      <c r="AW17" s="53" t="s">
        <v>113</v>
      </c>
      <c r="AX17" s="53" t="s">
        <v>127</v>
      </c>
      <c r="AY17" s="26" t="s">
        <v>120</v>
      </c>
      <c r="AZ17" s="26" t="s">
        <v>127</v>
      </c>
      <c r="BA17" s="92" t="s">
        <v>113</v>
      </c>
      <c r="BB17" s="92" t="s">
        <v>113</v>
      </c>
      <c r="BC17" s="295" t="s">
        <v>494</v>
      </c>
      <c r="BD17" s="321">
        <v>42496</v>
      </c>
      <c r="BE17" s="93" t="s">
        <v>128</v>
      </c>
      <c r="BF17" s="92" t="s">
        <v>113</v>
      </c>
      <c r="BG17" s="92" t="s">
        <v>113</v>
      </c>
      <c r="BH17" s="92" t="s">
        <v>113</v>
      </c>
      <c r="BI17" s="92" t="s">
        <v>113</v>
      </c>
      <c r="BJ17" s="321">
        <v>42499</v>
      </c>
      <c r="BK17" s="25" t="s">
        <v>142</v>
      </c>
      <c r="BL17" s="280" t="s">
        <v>434</v>
      </c>
      <c r="BM17" s="269" t="s">
        <v>434</v>
      </c>
      <c r="BN17" s="304">
        <v>45948</v>
      </c>
    </row>
    <row r="18" spans="1:66" s="97" customFormat="1" ht="89.25" customHeight="1" x14ac:dyDescent="0.2">
      <c r="A18" s="316">
        <v>12</v>
      </c>
      <c r="B18" s="296" t="s">
        <v>247</v>
      </c>
      <c r="C18" s="296" t="s">
        <v>495</v>
      </c>
      <c r="D18" s="270" t="s">
        <v>1</v>
      </c>
      <c r="E18" s="56" t="str">
        <f t="shared" si="0"/>
        <v>5236226</v>
      </c>
      <c r="F18" s="54">
        <f t="shared" si="1"/>
        <v>42502</v>
      </c>
      <c r="G18" s="293" t="s">
        <v>496</v>
      </c>
      <c r="H18" s="317" t="s">
        <v>497</v>
      </c>
      <c r="I18" s="53" t="s">
        <v>123</v>
      </c>
      <c r="J18" s="272" t="s">
        <v>24</v>
      </c>
      <c r="K18" s="325">
        <v>42495</v>
      </c>
      <c r="L18" s="270" t="s">
        <v>19</v>
      </c>
      <c r="M18" s="294" t="s">
        <v>20</v>
      </c>
      <c r="N18" s="269" t="s">
        <v>21</v>
      </c>
      <c r="O18" s="280" t="s">
        <v>2</v>
      </c>
      <c r="P18" s="294" t="s">
        <v>10</v>
      </c>
      <c r="Q18" s="319" t="s">
        <v>624</v>
      </c>
      <c r="R18" s="46">
        <v>42489</v>
      </c>
      <c r="S18" s="280" t="s">
        <v>23</v>
      </c>
      <c r="T18" s="320">
        <v>21992</v>
      </c>
      <c r="U18" s="294" t="s">
        <v>4</v>
      </c>
      <c r="V18" s="269" t="s">
        <v>498</v>
      </c>
      <c r="W18" s="293" t="s">
        <v>499</v>
      </c>
      <c r="X18" s="327">
        <v>42497</v>
      </c>
      <c r="Y18" s="295" t="s">
        <v>500</v>
      </c>
      <c r="Z18" s="321">
        <v>42502</v>
      </c>
      <c r="AA18" s="295" t="s">
        <v>171</v>
      </c>
      <c r="AB18" s="18">
        <v>0.1</v>
      </c>
      <c r="AC18" s="16" t="s">
        <v>109</v>
      </c>
      <c r="AD18" s="17" t="s">
        <v>110</v>
      </c>
      <c r="AE18" s="17" t="s">
        <v>111</v>
      </c>
      <c r="AF18" s="17" t="s">
        <v>112</v>
      </c>
      <c r="AG18" s="272" t="s">
        <v>166</v>
      </c>
      <c r="AH18" s="94" t="s">
        <v>118</v>
      </c>
      <c r="AI18" s="95" t="s">
        <v>118</v>
      </c>
      <c r="AJ18" s="95" t="s">
        <v>118</v>
      </c>
      <c r="AK18" s="95" t="s">
        <v>118</v>
      </c>
      <c r="AL18" s="95" t="s">
        <v>118</v>
      </c>
      <c r="AM18" s="95" t="s">
        <v>118</v>
      </c>
      <c r="AN18" s="95" t="s">
        <v>118</v>
      </c>
      <c r="AO18" s="95" t="s">
        <v>118</v>
      </c>
      <c r="AP18" s="310" t="str">
        <f t="shared" si="2"/>
        <v>CIF</v>
      </c>
      <c r="AQ18" s="53" t="s">
        <v>116</v>
      </c>
      <c r="AR18" s="53" t="s">
        <v>116</v>
      </c>
      <c r="AS18" s="53" t="s">
        <v>116</v>
      </c>
      <c r="AT18" s="53" t="s">
        <v>116</v>
      </c>
      <c r="AU18" s="26" t="s">
        <v>116</v>
      </c>
      <c r="AV18" s="26" t="s">
        <v>120</v>
      </c>
      <c r="AW18" s="53" t="s">
        <v>113</v>
      </c>
      <c r="AX18" s="53" t="s">
        <v>127</v>
      </c>
      <c r="AY18" s="53" t="s">
        <v>120</v>
      </c>
      <c r="AZ18" s="53" t="s">
        <v>127</v>
      </c>
      <c r="BA18" s="92" t="s">
        <v>113</v>
      </c>
      <c r="BB18" s="92" t="s">
        <v>113</v>
      </c>
      <c r="BC18" s="295" t="s">
        <v>500</v>
      </c>
      <c r="BD18" s="321">
        <v>42502</v>
      </c>
      <c r="BE18" s="93" t="s">
        <v>128</v>
      </c>
      <c r="BF18" s="92" t="s">
        <v>113</v>
      </c>
      <c r="BG18" s="92" t="s">
        <v>113</v>
      </c>
      <c r="BH18" s="92" t="s">
        <v>113</v>
      </c>
      <c r="BI18" s="92" t="s">
        <v>113</v>
      </c>
      <c r="BJ18" s="321">
        <v>42506</v>
      </c>
      <c r="BK18" s="25" t="s">
        <v>142</v>
      </c>
      <c r="BL18" s="280" t="s">
        <v>434</v>
      </c>
      <c r="BM18" s="280" t="s">
        <v>434</v>
      </c>
      <c r="BN18" s="297">
        <v>439122</v>
      </c>
    </row>
    <row r="19" spans="1:66" s="97" customFormat="1" ht="75.75" customHeight="1" x14ac:dyDescent="0.2">
      <c r="A19" s="316">
        <v>13</v>
      </c>
      <c r="B19" s="293" t="s">
        <v>288</v>
      </c>
      <c r="C19" s="293" t="s">
        <v>501</v>
      </c>
      <c r="D19" s="280" t="s">
        <v>1</v>
      </c>
      <c r="E19" s="56" t="str">
        <f t="shared" si="0"/>
        <v>5214357</v>
      </c>
      <c r="F19" s="54">
        <f t="shared" si="1"/>
        <v>42500</v>
      </c>
      <c r="G19" s="293" t="s">
        <v>502</v>
      </c>
      <c r="H19" s="317">
        <v>9071.84</v>
      </c>
      <c r="I19" s="53" t="s">
        <v>123</v>
      </c>
      <c r="J19" s="269" t="s">
        <v>503</v>
      </c>
      <c r="K19" s="287">
        <v>42467</v>
      </c>
      <c r="L19" s="280" t="s">
        <v>19</v>
      </c>
      <c r="M19" s="280" t="s">
        <v>613</v>
      </c>
      <c r="N19" s="269" t="s">
        <v>504</v>
      </c>
      <c r="O19" s="280" t="s">
        <v>2</v>
      </c>
      <c r="P19" s="280" t="s">
        <v>3</v>
      </c>
      <c r="Q19" s="319" t="s">
        <v>625</v>
      </c>
      <c r="R19" s="46">
        <v>42458</v>
      </c>
      <c r="S19" s="280" t="s">
        <v>23</v>
      </c>
      <c r="T19" s="320">
        <f>237001.82+237001.82</f>
        <v>474003.64</v>
      </c>
      <c r="U19" s="294" t="s">
        <v>4</v>
      </c>
      <c r="V19" s="269" t="s">
        <v>505</v>
      </c>
      <c r="W19" s="293" t="s">
        <v>506</v>
      </c>
      <c r="X19" s="269">
        <v>42498</v>
      </c>
      <c r="Y19" s="328" t="s">
        <v>508</v>
      </c>
      <c r="Z19" s="269">
        <v>42500</v>
      </c>
      <c r="AA19" s="328" t="s">
        <v>507</v>
      </c>
      <c r="AB19" s="18">
        <v>7.4999999999999997E-2</v>
      </c>
      <c r="AC19" s="16" t="s">
        <v>109</v>
      </c>
      <c r="AD19" s="17" t="s">
        <v>110</v>
      </c>
      <c r="AE19" s="17" t="s">
        <v>111</v>
      </c>
      <c r="AF19" s="17" t="s">
        <v>112</v>
      </c>
      <c r="AG19" s="272" t="s">
        <v>165</v>
      </c>
      <c r="AH19" s="94" t="s">
        <v>118</v>
      </c>
      <c r="AI19" s="95" t="s">
        <v>118</v>
      </c>
      <c r="AJ19" s="95" t="s">
        <v>118</v>
      </c>
      <c r="AK19" s="95" t="s">
        <v>118</v>
      </c>
      <c r="AL19" s="95" t="s">
        <v>118</v>
      </c>
      <c r="AM19" s="95" t="s">
        <v>118</v>
      </c>
      <c r="AN19" s="95" t="s">
        <v>118</v>
      </c>
      <c r="AO19" s="95" t="s">
        <v>118</v>
      </c>
      <c r="AP19" s="310" t="str">
        <f t="shared" si="2"/>
        <v>CIF</v>
      </c>
      <c r="AQ19" s="26" t="s">
        <v>116</v>
      </c>
      <c r="AR19" s="26" t="s">
        <v>116</v>
      </c>
      <c r="AS19" s="26" t="s">
        <v>116</v>
      </c>
      <c r="AT19" s="39" t="s">
        <v>637</v>
      </c>
      <c r="AU19" s="26" t="s">
        <v>120</v>
      </c>
      <c r="AV19" s="26" t="s">
        <v>116</v>
      </c>
      <c r="AW19" s="26" t="s">
        <v>113</v>
      </c>
      <c r="AX19" s="26" t="s">
        <v>120</v>
      </c>
      <c r="AY19" s="26" t="s">
        <v>120</v>
      </c>
      <c r="AZ19" s="26" t="s">
        <v>127</v>
      </c>
      <c r="BA19" s="92" t="s">
        <v>113</v>
      </c>
      <c r="BB19" s="92" t="s">
        <v>113</v>
      </c>
      <c r="BC19" s="328" t="s">
        <v>508</v>
      </c>
      <c r="BD19" s="269">
        <v>42500</v>
      </c>
      <c r="BE19" s="93" t="s">
        <v>128</v>
      </c>
      <c r="BF19" s="92" t="s">
        <v>113</v>
      </c>
      <c r="BG19" s="92" t="s">
        <v>113</v>
      </c>
      <c r="BH19" s="92" t="s">
        <v>113</v>
      </c>
      <c r="BI19" s="92" t="s">
        <v>113</v>
      </c>
      <c r="BJ19" s="269">
        <v>42507</v>
      </c>
      <c r="BK19" s="25" t="s">
        <v>142</v>
      </c>
      <c r="BL19" s="280" t="s">
        <v>434</v>
      </c>
      <c r="BM19" s="280" t="s">
        <v>434</v>
      </c>
      <c r="BN19" s="273">
        <v>8496058</v>
      </c>
    </row>
    <row r="20" spans="1:66" s="97" customFormat="1" ht="65.25" customHeight="1" x14ac:dyDescent="0.2">
      <c r="A20" s="316">
        <v>14</v>
      </c>
      <c r="B20" s="296" t="s">
        <v>212</v>
      </c>
      <c r="C20" s="281" t="s">
        <v>509</v>
      </c>
      <c r="D20" s="294" t="s">
        <v>1</v>
      </c>
      <c r="E20" s="56" t="str">
        <f t="shared" si="0"/>
        <v>5000701</v>
      </c>
      <c r="F20" s="54">
        <f t="shared" si="1"/>
        <v>42482</v>
      </c>
      <c r="G20" s="293" t="s">
        <v>137</v>
      </c>
      <c r="H20" s="314">
        <v>2400</v>
      </c>
      <c r="I20" s="53" t="s">
        <v>123</v>
      </c>
      <c r="J20" s="269" t="s">
        <v>28</v>
      </c>
      <c r="K20" s="46">
        <v>42467</v>
      </c>
      <c r="L20" s="280" t="s">
        <v>19</v>
      </c>
      <c r="M20" s="294" t="s">
        <v>20</v>
      </c>
      <c r="N20" s="269" t="s">
        <v>29</v>
      </c>
      <c r="O20" s="270" t="s">
        <v>2</v>
      </c>
      <c r="P20" s="294" t="s">
        <v>10</v>
      </c>
      <c r="Q20" s="269" t="s">
        <v>510</v>
      </c>
      <c r="R20" s="46">
        <v>42467</v>
      </c>
      <c r="S20" s="280" t="s">
        <v>30</v>
      </c>
      <c r="T20" s="320">
        <f>15197.57+3415</f>
        <v>18612.57</v>
      </c>
      <c r="U20" s="294" t="s">
        <v>4</v>
      </c>
      <c r="V20" s="269" t="s">
        <v>511</v>
      </c>
      <c r="W20" s="269" t="s">
        <v>512</v>
      </c>
      <c r="X20" s="327">
        <v>42479</v>
      </c>
      <c r="Y20" s="295" t="s">
        <v>513</v>
      </c>
      <c r="Z20" s="321">
        <v>42482</v>
      </c>
      <c r="AA20" s="271">
        <v>29163190</v>
      </c>
      <c r="AB20" s="18">
        <v>7.4999999999999997E-2</v>
      </c>
      <c r="AC20" s="16" t="s">
        <v>109</v>
      </c>
      <c r="AD20" s="17" t="s">
        <v>110</v>
      </c>
      <c r="AE20" s="17" t="s">
        <v>111</v>
      </c>
      <c r="AF20" s="17" t="s">
        <v>112</v>
      </c>
      <c r="AG20" s="272" t="s">
        <v>141</v>
      </c>
      <c r="AH20" s="94" t="s">
        <v>118</v>
      </c>
      <c r="AI20" s="95" t="s">
        <v>118</v>
      </c>
      <c r="AJ20" s="95" t="s">
        <v>118</v>
      </c>
      <c r="AK20" s="95" t="s">
        <v>118</v>
      </c>
      <c r="AL20" s="95" t="s">
        <v>118</v>
      </c>
      <c r="AM20" s="95" t="s">
        <v>118</v>
      </c>
      <c r="AN20" s="95" t="s">
        <v>118</v>
      </c>
      <c r="AO20" s="95" t="s">
        <v>118</v>
      </c>
      <c r="AP20" s="310" t="str">
        <f t="shared" si="2"/>
        <v>CIF</v>
      </c>
      <c r="AQ20" s="53" t="s">
        <v>116</v>
      </c>
      <c r="AR20" s="53" t="s">
        <v>116</v>
      </c>
      <c r="AS20" s="53" t="s">
        <v>116</v>
      </c>
      <c r="AT20" s="53" t="s">
        <v>116</v>
      </c>
      <c r="AU20" s="26" t="s">
        <v>120</v>
      </c>
      <c r="AV20" s="26" t="s">
        <v>120</v>
      </c>
      <c r="AW20" s="53" t="s">
        <v>113</v>
      </c>
      <c r="AX20" s="53" t="s">
        <v>120</v>
      </c>
      <c r="AY20" s="53" t="s">
        <v>120</v>
      </c>
      <c r="AZ20" s="53" t="s">
        <v>127</v>
      </c>
      <c r="BA20" s="92" t="s">
        <v>113</v>
      </c>
      <c r="BB20" s="92" t="s">
        <v>113</v>
      </c>
      <c r="BC20" s="295" t="s">
        <v>513</v>
      </c>
      <c r="BD20" s="321">
        <v>42482</v>
      </c>
      <c r="BE20" s="93" t="s">
        <v>128</v>
      </c>
      <c r="BF20" s="92" t="s">
        <v>113</v>
      </c>
      <c r="BG20" s="92" t="s">
        <v>113</v>
      </c>
      <c r="BH20" s="92" t="s">
        <v>113</v>
      </c>
      <c r="BI20" s="92" t="s">
        <v>113</v>
      </c>
      <c r="BJ20" s="269">
        <v>42509</v>
      </c>
      <c r="BK20" s="25" t="s">
        <v>142</v>
      </c>
      <c r="BL20" s="280" t="s">
        <v>434</v>
      </c>
      <c r="BM20" s="293" t="s">
        <v>434</v>
      </c>
      <c r="BN20" s="297">
        <v>248160</v>
      </c>
    </row>
    <row r="21" spans="1:66" s="97" customFormat="1" ht="73.5" customHeight="1" x14ac:dyDescent="0.2">
      <c r="A21" s="316">
        <v>15</v>
      </c>
      <c r="B21" s="296" t="s">
        <v>514</v>
      </c>
      <c r="C21" s="296" t="s">
        <v>515</v>
      </c>
      <c r="D21" s="294" t="s">
        <v>1</v>
      </c>
      <c r="E21" s="56" t="str">
        <f t="shared" si="0"/>
        <v xml:space="preserve">5195189 </v>
      </c>
      <c r="F21" s="54">
        <f t="shared" si="1"/>
        <v>42499</v>
      </c>
      <c r="G21" s="293" t="s">
        <v>516</v>
      </c>
      <c r="H21" s="317">
        <v>50</v>
      </c>
      <c r="I21" s="53" t="s">
        <v>123</v>
      </c>
      <c r="J21" s="269" t="s">
        <v>517</v>
      </c>
      <c r="K21" s="325">
        <v>42495</v>
      </c>
      <c r="L21" s="280" t="s">
        <v>143</v>
      </c>
      <c r="M21" s="294" t="s">
        <v>20</v>
      </c>
      <c r="N21" s="269" t="s">
        <v>518</v>
      </c>
      <c r="O21" s="280" t="s">
        <v>147</v>
      </c>
      <c r="P21" s="294" t="s">
        <v>10</v>
      </c>
      <c r="Q21" s="269" t="s">
        <v>626</v>
      </c>
      <c r="R21" s="46">
        <v>42487</v>
      </c>
      <c r="S21" s="280" t="s">
        <v>519</v>
      </c>
      <c r="T21" s="320">
        <f>1197.5+15</f>
        <v>1212.5</v>
      </c>
      <c r="U21" s="294" t="s">
        <v>4</v>
      </c>
      <c r="V21" s="269" t="s">
        <v>520</v>
      </c>
      <c r="W21" s="293" t="s">
        <v>521</v>
      </c>
      <c r="X21" s="327">
        <v>42492</v>
      </c>
      <c r="Y21" s="295" t="s">
        <v>523</v>
      </c>
      <c r="Z21" s="321">
        <v>42499</v>
      </c>
      <c r="AA21" s="295" t="s">
        <v>522</v>
      </c>
      <c r="AB21" s="18">
        <v>0.6</v>
      </c>
      <c r="AC21" s="16" t="s">
        <v>109</v>
      </c>
      <c r="AD21" s="17" t="s">
        <v>110</v>
      </c>
      <c r="AE21" s="17" t="s">
        <v>111</v>
      </c>
      <c r="AF21" s="17" t="s">
        <v>112</v>
      </c>
      <c r="AG21" s="272" t="s">
        <v>166</v>
      </c>
      <c r="AH21" s="94" t="s">
        <v>118</v>
      </c>
      <c r="AI21" s="95" t="s">
        <v>118</v>
      </c>
      <c r="AJ21" s="95" t="s">
        <v>118</v>
      </c>
      <c r="AK21" s="95" t="s">
        <v>118</v>
      </c>
      <c r="AL21" s="95" t="s">
        <v>118</v>
      </c>
      <c r="AM21" s="95" t="s">
        <v>118</v>
      </c>
      <c r="AN21" s="95" t="s">
        <v>118</v>
      </c>
      <c r="AO21" s="95" t="s">
        <v>118</v>
      </c>
      <c r="AP21" s="310" t="str">
        <f t="shared" si="2"/>
        <v>CIF</v>
      </c>
      <c r="AQ21" s="26" t="s">
        <v>116</v>
      </c>
      <c r="AR21" s="26" t="s">
        <v>116</v>
      </c>
      <c r="AS21" s="26" t="s">
        <v>116</v>
      </c>
      <c r="AT21" s="26" t="s">
        <v>116</v>
      </c>
      <c r="AU21" s="26" t="s">
        <v>120</v>
      </c>
      <c r="AV21" s="26" t="s">
        <v>120</v>
      </c>
      <c r="AW21" s="26" t="s">
        <v>120</v>
      </c>
      <c r="AX21" s="26" t="s">
        <v>120</v>
      </c>
      <c r="AY21" s="26" t="s">
        <v>120</v>
      </c>
      <c r="AZ21" s="26" t="s">
        <v>127</v>
      </c>
      <c r="BA21" s="92" t="s">
        <v>113</v>
      </c>
      <c r="BB21" s="92" t="s">
        <v>113</v>
      </c>
      <c r="BC21" s="295" t="s">
        <v>523</v>
      </c>
      <c r="BD21" s="321">
        <v>42499</v>
      </c>
      <c r="BE21" s="93" t="s">
        <v>128</v>
      </c>
      <c r="BF21" s="92" t="s">
        <v>113</v>
      </c>
      <c r="BG21" s="92" t="s">
        <v>113</v>
      </c>
      <c r="BH21" s="92" t="s">
        <v>113</v>
      </c>
      <c r="BI21" s="92" t="s">
        <v>113</v>
      </c>
      <c r="BJ21" s="269">
        <v>42510</v>
      </c>
      <c r="BK21" s="25" t="s">
        <v>142</v>
      </c>
      <c r="BL21" s="280" t="s">
        <v>434</v>
      </c>
      <c r="BM21" s="293" t="s">
        <v>434</v>
      </c>
      <c r="BN21" s="297">
        <v>81810</v>
      </c>
    </row>
    <row r="22" spans="1:66" s="97" customFormat="1" ht="66.75" customHeight="1" x14ac:dyDescent="0.2">
      <c r="A22" s="316">
        <v>16</v>
      </c>
      <c r="B22" s="293" t="s">
        <v>280</v>
      </c>
      <c r="C22" s="293" t="s">
        <v>501</v>
      </c>
      <c r="D22" s="280" t="s">
        <v>1</v>
      </c>
      <c r="E22" s="56" t="str">
        <f t="shared" si="0"/>
        <v>5280728</v>
      </c>
      <c r="F22" s="54">
        <f t="shared" si="1"/>
        <v>42506</v>
      </c>
      <c r="G22" s="293" t="s">
        <v>502</v>
      </c>
      <c r="H22" s="317">
        <v>4535.92</v>
      </c>
      <c r="I22" s="53" t="s">
        <v>123</v>
      </c>
      <c r="J22" s="269" t="s">
        <v>503</v>
      </c>
      <c r="K22" s="325">
        <v>42504</v>
      </c>
      <c r="L22" s="280" t="s">
        <v>19</v>
      </c>
      <c r="M22" s="280" t="s">
        <v>613</v>
      </c>
      <c r="N22" s="269" t="s">
        <v>504</v>
      </c>
      <c r="O22" s="280" t="s">
        <v>2</v>
      </c>
      <c r="P22" s="280" t="s">
        <v>3</v>
      </c>
      <c r="Q22" s="319" t="s">
        <v>627</v>
      </c>
      <c r="R22" s="46">
        <v>42457</v>
      </c>
      <c r="S22" s="280" t="s">
        <v>23</v>
      </c>
      <c r="T22" s="320">
        <v>237001.82</v>
      </c>
      <c r="U22" s="280" t="s">
        <v>4</v>
      </c>
      <c r="V22" s="269" t="s">
        <v>524</v>
      </c>
      <c r="W22" s="293" t="s">
        <v>525</v>
      </c>
      <c r="X22" s="269">
        <v>42505</v>
      </c>
      <c r="Y22" s="329" t="s">
        <v>526</v>
      </c>
      <c r="Z22" s="321">
        <v>42506</v>
      </c>
      <c r="AA22" s="328" t="s">
        <v>507</v>
      </c>
      <c r="AB22" s="18">
        <v>7.4999999999999997E-2</v>
      </c>
      <c r="AC22" s="16" t="s">
        <v>109</v>
      </c>
      <c r="AD22" s="17" t="s">
        <v>110</v>
      </c>
      <c r="AE22" s="17" t="s">
        <v>111</v>
      </c>
      <c r="AF22" s="17" t="s">
        <v>112</v>
      </c>
      <c r="AG22" s="272" t="s">
        <v>165</v>
      </c>
      <c r="AH22" s="94" t="s">
        <v>118</v>
      </c>
      <c r="AI22" s="95" t="s">
        <v>118</v>
      </c>
      <c r="AJ22" s="95" t="s">
        <v>118</v>
      </c>
      <c r="AK22" s="95" t="s">
        <v>118</v>
      </c>
      <c r="AL22" s="95" t="s">
        <v>118</v>
      </c>
      <c r="AM22" s="95" t="s">
        <v>118</v>
      </c>
      <c r="AN22" s="95" t="s">
        <v>118</v>
      </c>
      <c r="AO22" s="95" t="s">
        <v>118</v>
      </c>
      <c r="AP22" s="310" t="str">
        <f t="shared" si="2"/>
        <v>CIF</v>
      </c>
      <c r="AQ22" s="26" t="s">
        <v>116</v>
      </c>
      <c r="AR22" s="26" t="s">
        <v>116</v>
      </c>
      <c r="AS22" s="26" t="s">
        <v>116</v>
      </c>
      <c r="AT22" s="39" t="s">
        <v>637</v>
      </c>
      <c r="AU22" s="26" t="s">
        <v>120</v>
      </c>
      <c r="AV22" s="26" t="s">
        <v>116</v>
      </c>
      <c r="AW22" s="26" t="s">
        <v>113</v>
      </c>
      <c r="AX22" s="26" t="s">
        <v>120</v>
      </c>
      <c r="AY22" s="26" t="s">
        <v>120</v>
      </c>
      <c r="AZ22" s="26" t="s">
        <v>127</v>
      </c>
      <c r="BA22" s="92" t="s">
        <v>113</v>
      </c>
      <c r="BB22" s="92" t="s">
        <v>113</v>
      </c>
      <c r="BC22" s="329" t="s">
        <v>526</v>
      </c>
      <c r="BD22" s="321">
        <v>42506</v>
      </c>
      <c r="BE22" s="93" t="s">
        <v>128</v>
      </c>
      <c r="BF22" s="92" t="s">
        <v>113</v>
      </c>
      <c r="BG22" s="92" t="s">
        <v>113</v>
      </c>
      <c r="BH22" s="92" t="s">
        <v>113</v>
      </c>
      <c r="BI22" s="92" t="s">
        <v>113</v>
      </c>
      <c r="BJ22" s="269">
        <v>42509</v>
      </c>
      <c r="BK22" s="25" t="s">
        <v>142</v>
      </c>
      <c r="BL22" s="280" t="s">
        <v>434</v>
      </c>
      <c r="BM22" s="293" t="s">
        <v>434</v>
      </c>
      <c r="BN22" s="304">
        <v>4248029</v>
      </c>
    </row>
    <row r="23" spans="1:66" s="97" customFormat="1" ht="69.75" customHeight="1" x14ac:dyDescent="0.2">
      <c r="A23" s="316">
        <v>17</v>
      </c>
      <c r="B23" s="296" t="s">
        <v>293</v>
      </c>
      <c r="C23" s="293" t="s">
        <v>527</v>
      </c>
      <c r="D23" s="294" t="s">
        <v>1</v>
      </c>
      <c r="E23" s="56" t="str">
        <f t="shared" si="0"/>
        <v>5293106</v>
      </c>
      <c r="F23" s="54">
        <f t="shared" si="1"/>
        <v>42507</v>
      </c>
      <c r="G23" s="269" t="s">
        <v>159</v>
      </c>
      <c r="H23" s="317">
        <v>400</v>
      </c>
      <c r="I23" s="53" t="s">
        <v>123</v>
      </c>
      <c r="J23" s="293" t="s">
        <v>528</v>
      </c>
      <c r="K23" s="330">
        <v>42520</v>
      </c>
      <c r="L23" s="280" t="s">
        <v>19</v>
      </c>
      <c r="M23" s="294" t="s">
        <v>20</v>
      </c>
      <c r="N23" s="269" t="s">
        <v>144</v>
      </c>
      <c r="O23" s="280" t="s">
        <v>2</v>
      </c>
      <c r="P23" s="294" t="s">
        <v>10</v>
      </c>
      <c r="Q23" s="319" t="s">
        <v>628</v>
      </c>
      <c r="R23" s="46">
        <v>42467</v>
      </c>
      <c r="S23" s="280" t="s">
        <v>25</v>
      </c>
      <c r="T23" s="320">
        <v>4980.49</v>
      </c>
      <c r="U23" s="294" t="s">
        <v>4</v>
      </c>
      <c r="V23" s="269" t="s">
        <v>529</v>
      </c>
      <c r="W23" s="293" t="s">
        <v>530</v>
      </c>
      <c r="X23" s="269">
        <v>42505</v>
      </c>
      <c r="Y23" s="295" t="s">
        <v>533</v>
      </c>
      <c r="Z23" s="321">
        <v>42507</v>
      </c>
      <c r="AA23" s="271">
        <v>33029011</v>
      </c>
      <c r="AB23" s="18">
        <v>0.1</v>
      </c>
      <c r="AC23" s="16" t="s">
        <v>109</v>
      </c>
      <c r="AD23" s="17" t="s">
        <v>110</v>
      </c>
      <c r="AE23" s="17" t="s">
        <v>111</v>
      </c>
      <c r="AF23" s="17" t="s">
        <v>112</v>
      </c>
      <c r="AG23" s="283" t="s">
        <v>457</v>
      </c>
      <c r="AH23" s="94" t="s">
        <v>118</v>
      </c>
      <c r="AI23" s="95" t="s">
        <v>118</v>
      </c>
      <c r="AJ23" s="95" t="s">
        <v>118</v>
      </c>
      <c r="AK23" s="95" t="s">
        <v>118</v>
      </c>
      <c r="AL23" s="95" t="s">
        <v>118</v>
      </c>
      <c r="AM23" s="95" t="s">
        <v>118</v>
      </c>
      <c r="AN23" s="95" t="s">
        <v>118</v>
      </c>
      <c r="AO23" s="95" t="s">
        <v>118</v>
      </c>
      <c r="AP23" s="310" t="str">
        <f t="shared" si="2"/>
        <v>CIF</v>
      </c>
      <c r="AQ23" s="53" t="s">
        <v>116</v>
      </c>
      <c r="AR23" s="53" t="s">
        <v>116</v>
      </c>
      <c r="AS23" s="53" t="s">
        <v>116</v>
      </c>
      <c r="AT23" s="53" t="s">
        <v>116</v>
      </c>
      <c r="AU23" s="26" t="s">
        <v>120</v>
      </c>
      <c r="AV23" s="26" t="s">
        <v>116</v>
      </c>
      <c r="AW23" s="53" t="s">
        <v>120</v>
      </c>
      <c r="AX23" s="53" t="s">
        <v>120</v>
      </c>
      <c r="AY23" s="53" t="s">
        <v>120</v>
      </c>
      <c r="AZ23" s="53" t="s">
        <v>127</v>
      </c>
      <c r="BA23" s="92" t="s">
        <v>113</v>
      </c>
      <c r="BB23" s="92" t="s">
        <v>113</v>
      </c>
      <c r="BC23" s="295" t="s">
        <v>533</v>
      </c>
      <c r="BD23" s="321">
        <v>42507</v>
      </c>
      <c r="BE23" s="93" t="s">
        <v>128</v>
      </c>
      <c r="BF23" s="92" t="s">
        <v>113</v>
      </c>
      <c r="BG23" s="92" t="s">
        <v>113</v>
      </c>
      <c r="BH23" s="92" t="s">
        <v>113</v>
      </c>
      <c r="BI23" s="92" t="s">
        <v>113</v>
      </c>
      <c r="BJ23" s="269">
        <v>42510</v>
      </c>
      <c r="BK23" s="293" t="s">
        <v>531</v>
      </c>
      <c r="BL23" s="280" t="s">
        <v>531</v>
      </c>
      <c r="BM23" s="293" t="s">
        <v>532</v>
      </c>
      <c r="BN23" s="297">
        <v>114626.98</v>
      </c>
    </row>
    <row r="24" spans="1:66" s="97" customFormat="1" ht="78" customHeight="1" x14ac:dyDescent="0.2">
      <c r="A24" s="316">
        <v>18</v>
      </c>
      <c r="B24" s="294" t="s">
        <v>298</v>
      </c>
      <c r="C24" s="294" t="s">
        <v>534</v>
      </c>
      <c r="D24" s="278" t="s">
        <v>1</v>
      </c>
      <c r="E24" s="56" t="str">
        <f t="shared" si="0"/>
        <v>5438528</v>
      </c>
      <c r="F24" s="54">
        <f t="shared" si="1"/>
        <v>42520</v>
      </c>
      <c r="G24" s="272" t="s">
        <v>535</v>
      </c>
      <c r="H24" s="315" t="s">
        <v>611</v>
      </c>
      <c r="I24" s="53" t="s">
        <v>123</v>
      </c>
      <c r="J24" s="272" t="s">
        <v>24</v>
      </c>
      <c r="K24" s="330">
        <v>42524</v>
      </c>
      <c r="L24" s="270" t="s">
        <v>19</v>
      </c>
      <c r="M24" s="278" t="s">
        <v>20</v>
      </c>
      <c r="N24" s="270" t="s">
        <v>21</v>
      </c>
      <c r="O24" s="270" t="s">
        <v>2</v>
      </c>
      <c r="P24" s="278" t="s">
        <v>10</v>
      </c>
      <c r="Q24" s="331" t="s">
        <v>629</v>
      </c>
      <c r="R24" s="46">
        <v>42510</v>
      </c>
      <c r="S24" s="270" t="s">
        <v>23</v>
      </c>
      <c r="T24" s="308">
        <v>16420</v>
      </c>
      <c r="U24" s="270" t="s">
        <v>4</v>
      </c>
      <c r="V24" s="293" t="s">
        <v>536</v>
      </c>
      <c r="W24" s="280" t="s">
        <v>537</v>
      </c>
      <c r="X24" s="327">
        <v>42517</v>
      </c>
      <c r="Y24" s="295" t="s">
        <v>538</v>
      </c>
      <c r="Z24" s="295">
        <v>42520</v>
      </c>
      <c r="AA24" s="276">
        <v>33029090</v>
      </c>
      <c r="AB24" s="18">
        <v>0.1</v>
      </c>
      <c r="AC24" s="16" t="s">
        <v>109</v>
      </c>
      <c r="AD24" s="17" t="s">
        <v>110</v>
      </c>
      <c r="AE24" s="17" t="s">
        <v>111</v>
      </c>
      <c r="AF24" s="17" t="s">
        <v>112</v>
      </c>
      <c r="AG24" s="272" t="s">
        <v>166</v>
      </c>
      <c r="AH24" s="94" t="s">
        <v>118</v>
      </c>
      <c r="AI24" s="95" t="s">
        <v>118</v>
      </c>
      <c r="AJ24" s="95" t="s">
        <v>118</v>
      </c>
      <c r="AK24" s="95" t="s">
        <v>118</v>
      </c>
      <c r="AL24" s="95" t="s">
        <v>118</v>
      </c>
      <c r="AM24" s="95" t="s">
        <v>118</v>
      </c>
      <c r="AN24" s="95" t="s">
        <v>118</v>
      </c>
      <c r="AO24" s="95" t="s">
        <v>118</v>
      </c>
      <c r="AP24" s="310" t="str">
        <f t="shared" si="2"/>
        <v>CIF</v>
      </c>
      <c r="AQ24" s="53" t="s">
        <v>116</v>
      </c>
      <c r="AR24" s="53" t="s">
        <v>116</v>
      </c>
      <c r="AS24" s="53" t="s">
        <v>116</v>
      </c>
      <c r="AT24" s="53" t="s">
        <v>116</v>
      </c>
      <c r="AU24" s="26" t="s">
        <v>116</v>
      </c>
      <c r="AV24" s="26" t="s">
        <v>120</v>
      </c>
      <c r="AW24" s="53" t="s">
        <v>113</v>
      </c>
      <c r="AX24" s="53" t="s">
        <v>127</v>
      </c>
      <c r="AY24" s="53" t="s">
        <v>120</v>
      </c>
      <c r="AZ24" s="53" t="s">
        <v>127</v>
      </c>
      <c r="BA24" s="92" t="s">
        <v>113</v>
      </c>
      <c r="BB24" s="92" t="s">
        <v>113</v>
      </c>
      <c r="BC24" s="295" t="s">
        <v>538</v>
      </c>
      <c r="BD24" s="295">
        <v>42520</v>
      </c>
      <c r="BE24" s="93" t="s">
        <v>128</v>
      </c>
      <c r="BF24" s="92" t="s">
        <v>113</v>
      </c>
      <c r="BG24" s="92" t="s">
        <v>113</v>
      </c>
      <c r="BH24" s="92" t="s">
        <v>113</v>
      </c>
      <c r="BI24" s="92" t="s">
        <v>113</v>
      </c>
      <c r="BJ24" s="295">
        <v>42523</v>
      </c>
      <c r="BK24" s="293" t="s">
        <v>531</v>
      </c>
      <c r="BL24" s="280" t="s">
        <v>531</v>
      </c>
      <c r="BM24" s="293" t="s">
        <v>532</v>
      </c>
      <c r="BN24" s="292">
        <v>332257.65000000002</v>
      </c>
    </row>
    <row r="25" spans="1:66" s="97" customFormat="1" ht="94.5" customHeight="1" x14ac:dyDescent="0.2">
      <c r="A25" s="316">
        <v>19</v>
      </c>
      <c r="B25" s="296" t="s">
        <v>266</v>
      </c>
      <c r="C25" s="293" t="s">
        <v>539</v>
      </c>
      <c r="D25" s="294" t="s">
        <v>1</v>
      </c>
      <c r="E25" s="56" t="str">
        <f t="shared" si="0"/>
        <v>5533123</v>
      </c>
      <c r="F25" s="54">
        <f t="shared" si="1"/>
        <v>42527</v>
      </c>
      <c r="G25" s="269" t="s">
        <v>540</v>
      </c>
      <c r="H25" s="317" t="s">
        <v>612</v>
      </c>
      <c r="I25" s="53" t="s">
        <v>123</v>
      </c>
      <c r="J25" s="293" t="s">
        <v>528</v>
      </c>
      <c r="K25" s="279">
        <v>42529</v>
      </c>
      <c r="L25" s="280" t="s">
        <v>19</v>
      </c>
      <c r="M25" s="294" t="s">
        <v>20</v>
      </c>
      <c r="N25" s="269" t="s">
        <v>144</v>
      </c>
      <c r="O25" s="280" t="s">
        <v>2</v>
      </c>
      <c r="P25" s="294" t="s">
        <v>10</v>
      </c>
      <c r="Q25" s="319" t="s">
        <v>630</v>
      </c>
      <c r="R25" s="46">
        <v>42493</v>
      </c>
      <c r="S25" s="280" t="s">
        <v>25</v>
      </c>
      <c r="T25" s="320">
        <v>17086.82</v>
      </c>
      <c r="U25" s="294" t="s">
        <v>4</v>
      </c>
      <c r="V25" s="269" t="s">
        <v>541</v>
      </c>
      <c r="W25" s="293" t="s">
        <v>542</v>
      </c>
      <c r="X25" s="332" t="s">
        <v>543</v>
      </c>
      <c r="Y25" s="295" t="s">
        <v>544</v>
      </c>
      <c r="Z25" s="321">
        <v>42527</v>
      </c>
      <c r="AA25" s="271">
        <v>33029011</v>
      </c>
      <c r="AB25" s="18">
        <v>0.1</v>
      </c>
      <c r="AC25" s="16" t="s">
        <v>109</v>
      </c>
      <c r="AD25" s="17" t="s">
        <v>110</v>
      </c>
      <c r="AE25" s="17" t="s">
        <v>111</v>
      </c>
      <c r="AF25" s="17" t="s">
        <v>112</v>
      </c>
      <c r="AG25" s="275" t="s">
        <v>457</v>
      </c>
      <c r="AH25" s="94" t="s">
        <v>118</v>
      </c>
      <c r="AI25" s="95" t="s">
        <v>118</v>
      </c>
      <c r="AJ25" s="95" t="s">
        <v>118</v>
      </c>
      <c r="AK25" s="95" t="s">
        <v>118</v>
      </c>
      <c r="AL25" s="95" t="s">
        <v>118</v>
      </c>
      <c r="AM25" s="95" t="s">
        <v>118</v>
      </c>
      <c r="AN25" s="95" t="s">
        <v>118</v>
      </c>
      <c r="AO25" s="95" t="s">
        <v>118</v>
      </c>
      <c r="AP25" s="310" t="str">
        <f t="shared" si="2"/>
        <v>CIF</v>
      </c>
      <c r="AQ25" s="53" t="s">
        <v>116</v>
      </c>
      <c r="AR25" s="53" t="s">
        <v>116</v>
      </c>
      <c r="AS25" s="53" t="s">
        <v>116</v>
      </c>
      <c r="AT25" s="53" t="s">
        <v>116</v>
      </c>
      <c r="AU25" s="26" t="s">
        <v>120</v>
      </c>
      <c r="AV25" s="26" t="s">
        <v>116</v>
      </c>
      <c r="AW25" s="53" t="s">
        <v>120</v>
      </c>
      <c r="AX25" s="53" t="s">
        <v>120</v>
      </c>
      <c r="AY25" s="53" t="s">
        <v>120</v>
      </c>
      <c r="AZ25" s="53" t="s">
        <v>127</v>
      </c>
      <c r="BA25" s="92" t="s">
        <v>113</v>
      </c>
      <c r="BB25" s="92" t="s">
        <v>113</v>
      </c>
      <c r="BC25" s="295" t="s">
        <v>544</v>
      </c>
      <c r="BD25" s="321">
        <v>42527</v>
      </c>
      <c r="BE25" s="93" t="s">
        <v>128</v>
      </c>
      <c r="BF25" s="92" t="s">
        <v>113</v>
      </c>
      <c r="BG25" s="92" t="s">
        <v>113</v>
      </c>
      <c r="BH25" s="92" t="s">
        <v>113</v>
      </c>
      <c r="BI25" s="92" t="s">
        <v>113</v>
      </c>
      <c r="BJ25" s="295">
        <v>42536</v>
      </c>
      <c r="BK25" s="293" t="s">
        <v>531</v>
      </c>
      <c r="BL25" s="280" t="s">
        <v>531</v>
      </c>
      <c r="BM25" s="293" t="s">
        <v>532</v>
      </c>
      <c r="BN25" s="297">
        <f>223121.2+167340.9</f>
        <v>390462.1</v>
      </c>
    </row>
    <row r="26" spans="1:66" s="97" customFormat="1" ht="82.5" customHeight="1" x14ac:dyDescent="0.2">
      <c r="A26" s="316">
        <v>20</v>
      </c>
      <c r="B26" s="296" t="s">
        <v>545</v>
      </c>
      <c r="C26" s="296" t="s">
        <v>546</v>
      </c>
      <c r="D26" s="278" t="s">
        <v>1</v>
      </c>
      <c r="E26" s="56" t="str">
        <f t="shared" si="0"/>
        <v>5607801</v>
      </c>
      <c r="F26" s="54">
        <f t="shared" si="1"/>
        <v>42534</v>
      </c>
      <c r="G26" s="277" t="s">
        <v>158</v>
      </c>
      <c r="H26" s="317">
        <v>400</v>
      </c>
      <c r="I26" s="53" t="s">
        <v>123</v>
      </c>
      <c r="J26" s="277" t="s">
        <v>160</v>
      </c>
      <c r="K26" s="279">
        <v>42529</v>
      </c>
      <c r="L26" s="306" t="s">
        <v>143</v>
      </c>
      <c r="M26" s="270" t="s">
        <v>20</v>
      </c>
      <c r="N26" s="277" t="s">
        <v>162</v>
      </c>
      <c r="O26" s="306" t="s">
        <v>147</v>
      </c>
      <c r="P26" s="307" t="s">
        <v>10</v>
      </c>
      <c r="Q26" s="322" t="s">
        <v>631</v>
      </c>
      <c r="R26" s="46">
        <v>42528</v>
      </c>
      <c r="S26" s="270" t="s">
        <v>140</v>
      </c>
      <c r="T26" s="320">
        <v>2224</v>
      </c>
      <c r="U26" s="270" t="s">
        <v>4</v>
      </c>
      <c r="V26" s="269" t="s">
        <v>547</v>
      </c>
      <c r="W26" s="293" t="s">
        <v>548</v>
      </c>
      <c r="X26" s="318">
        <v>42532</v>
      </c>
      <c r="Y26" s="333" t="s">
        <v>549</v>
      </c>
      <c r="Z26" s="321">
        <v>42534</v>
      </c>
      <c r="AA26" s="324">
        <v>38249090</v>
      </c>
      <c r="AB26" s="18">
        <v>7.4999999999999997E-2</v>
      </c>
      <c r="AC26" s="16" t="s">
        <v>109</v>
      </c>
      <c r="AD26" s="17" t="s">
        <v>110</v>
      </c>
      <c r="AE26" s="17" t="s">
        <v>111</v>
      </c>
      <c r="AF26" s="17" t="s">
        <v>112</v>
      </c>
      <c r="AG26" s="272" t="s">
        <v>165</v>
      </c>
      <c r="AH26" s="94" t="s">
        <v>118</v>
      </c>
      <c r="AI26" s="95" t="s">
        <v>118</v>
      </c>
      <c r="AJ26" s="95" t="s">
        <v>118</v>
      </c>
      <c r="AK26" s="95" t="s">
        <v>118</v>
      </c>
      <c r="AL26" s="95" t="s">
        <v>118</v>
      </c>
      <c r="AM26" s="95" t="s">
        <v>118</v>
      </c>
      <c r="AN26" s="95" t="s">
        <v>118</v>
      </c>
      <c r="AO26" s="95" t="s">
        <v>118</v>
      </c>
      <c r="AP26" s="310" t="str">
        <f t="shared" si="2"/>
        <v>CIF</v>
      </c>
      <c r="AQ26" s="53" t="s">
        <v>116</v>
      </c>
      <c r="AR26" s="53" t="s">
        <v>116</v>
      </c>
      <c r="AS26" s="53" t="s">
        <v>116</v>
      </c>
      <c r="AT26" s="53" t="s">
        <v>116</v>
      </c>
      <c r="AU26" s="26" t="s">
        <v>120</v>
      </c>
      <c r="AV26" s="26" t="s">
        <v>116</v>
      </c>
      <c r="AW26" s="53" t="s">
        <v>113</v>
      </c>
      <c r="AX26" s="53" t="s">
        <v>127</v>
      </c>
      <c r="AY26" s="26" t="s">
        <v>120</v>
      </c>
      <c r="AZ26" s="26" t="s">
        <v>127</v>
      </c>
      <c r="BA26" s="92" t="s">
        <v>113</v>
      </c>
      <c r="BB26" s="92" t="s">
        <v>113</v>
      </c>
      <c r="BC26" s="333" t="s">
        <v>549</v>
      </c>
      <c r="BD26" s="321">
        <v>42534</v>
      </c>
      <c r="BE26" s="93" t="s">
        <v>128</v>
      </c>
      <c r="BF26" s="92" t="s">
        <v>113</v>
      </c>
      <c r="BG26" s="92" t="s">
        <v>113</v>
      </c>
      <c r="BH26" s="92" t="s">
        <v>113</v>
      </c>
      <c r="BI26" s="92" t="s">
        <v>113</v>
      </c>
      <c r="BJ26" s="295">
        <v>42537</v>
      </c>
      <c r="BK26" s="293" t="s">
        <v>531</v>
      </c>
      <c r="BL26" s="280" t="s">
        <v>531</v>
      </c>
      <c r="BM26" s="293" t="s">
        <v>532</v>
      </c>
      <c r="BN26" s="304">
        <v>45621.4</v>
      </c>
    </row>
    <row r="27" spans="1:66" s="97" customFormat="1" ht="84" customHeight="1" x14ac:dyDescent="0.2">
      <c r="A27" s="299">
        <v>21</v>
      </c>
      <c r="B27" s="296" t="s">
        <v>550</v>
      </c>
      <c r="C27" s="296" t="s">
        <v>551</v>
      </c>
      <c r="D27" s="294" t="s">
        <v>1</v>
      </c>
      <c r="E27" s="56" t="str">
        <f t="shared" si="0"/>
        <v>5607861</v>
      </c>
      <c r="F27" s="54">
        <f t="shared" si="1"/>
        <v>42534</v>
      </c>
      <c r="G27" s="293" t="s">
        <v>552</v>
      </c>
      <c r="H27" s="317">
        <v>200</v>
      </c>
      <c r="I27" s="53" t="s">
        <v>123</v>
      </c>
      <c r="J27" s="293" t="s">
        <v>161</v>
      </c>
      <c r="K27" s="279">
        <v>42538</v>
      </c>
      <c r="L27" s="280" t="s">
        <v>19</v>
      </c>
      <c r="M27" s="294" t="s">
        <v>20</v>
      </c>
      <c r="N27" s="296" t="s">
        <v>21</v>
      </c>
      <c r="O27" s="150" t="s">
        <v>2</v>
      </c>
      <c r="P27" s="294" t="s">
        <v>10</v>
      </c>
      <c r="Q27" s="319" t="s">
        <v>632</v>
      </c>
      <c r="R27" s="46">
        <v>42514</v>
      </c>
      <c r="S27" s="280" t="s">
        <v>23</v>
      </c>
      <c r="T27" s="320">
        <v>6378</v>
      </c>
      <c r="U27" s="270" t="s">
        <v>4</v>
      </c>
      <c r="V27" s="269" t="s">
        <v>553</v>
      </c>
      <c r="W27" s="269" t="s">
        <v>554</v>
      </c>
      <c r="X27" s="318">
        <v>42526</v>
      </c>
      <c r="Y27" s="295" t="s">
        <v>557</v>
      </c>
      <c r="Z27" s="321">
        <v>42534</v>
      </c>
      <c r="AA27" s="271">
        <v>33029011</v>
      </c>
      <c r="AB27" s="18">
        <v>0.1</v>
      </c>
      <c r="AC27" s="16" t="s">
        <v>109</v>
      </c>
      <c r="AD27" s="17" t="s">
        <v>110</v>
      </c>
      <c r="AE27" s="17" t="s">
        <v>111</v>
      </c>
      <c r="AF27" s="17" t="s">
        <v>112</v>
      </c>
      <c r="AG27" s="275" t="s">
        <v>657</v>
      </c>
      <c r="AH27" s="94" t="s">
        <v>118</v>
      </c>
      <c r="AI27" s="95" t="s">
        <v>118</v>
      </c>
      <c r="AJ27" s="95" t="s">
        <v>118</v>
      </c>
      <c r="AK27" s="95" t="s">
        <v>118</v>
      </c>
      <c r="AL27" s="95" t="s">
        <v>118</v>
      </c>
      <c r="AM27" s="95" t="s">
        <v>118</v>
      </c>
      <c r="AN27" s="95" t="s">
        <v>118</v>
      </c>
      <c r="AO27" s="95" t="s">
        <v>118</v>
      </c>
      <c r="AP27" s="310" t="str">
        <f t="shared" si="2"/>
        <v>CIF</v>
      </c>
      <c r="AQ27" s="26" t="s">
        <v>116</v>
      </c>
      <c r="AR27" s="26" t="s">
        <v>116</v>
      </c>
      <c r="AS27" s="26" t="s">
        <v>116</v>
      </c>
      <c r="AT27" s="26" t="s">
        <v>116</v>
      </c>
      <c r="AU27" s="26" t="s">
        <v>116</v>
      </c>
      <c r="AV27" s="26" t="s">
        <v>116</v>
      </c>
      <c r="AW27" s="26" t="s">
        <v>113</v>
      </c>
      <c r="AX27" s="26" t="s">
        <v>120</v>
      </c>
      <c r="AY27" s="26" t="s">
        <v>120</v>
      </c>
      <c r="AZ27" s="26" t="s">
        <v>127</v>
      </c>
      <c r="BA27" s="92" t="s">
        <v>113</v>
      </c>
      <c r="BB27" s="92" t="s">
        <v>113</v>
      </c>
      <c r="BC27" s="295" t="s">
        <v>557</v>
      </c>
      <c r="BD27" s="321">
        <v>42534</v>
      </c>
      <c r="BE27" s="93" t="s">
        <v>128</v>
      </c>
      <c r="BF27" s="92" t="s">
        <v>113</v>
      </c>
      <c r="BG27" s="92" t="s">
        <v>113</v>
      </c>
      <c r="BH27" s="92" t="s">
        <v>113</v>
      </c>
      <c r="BI27" s="92" t="s">
        <v>113</v>
      </c>
      <c r="BJ27" s="295">
        <v>42539</v>
      </c>
      <c r="BK27" s="293" t="s">
        <v>555</v>
      </c>
      <c r="BL27" s="280" t="s">
        <v>555</v>
      </c>
      <c r="BM27" s="293" t="s">
        <v>556</v>
      </c>
      <c r="BN27" s="297">
        <v>129532.71</v>
      </c>
    </row>
    <row r="28" spans="1:66" s="97" customFormat="1" ht="91.5" customHeight="1" x14ac:dyDescent="0.2">
      <c r="A28" s="316">
        <v>22</v>
      </c>
      <c r="B28" s="296" t="s">
        <v>583</v>
      </c>
      <c r="C28" s="296" t="s">
        <v>584</v>
      </c>
      <c r="D28" s="270" t="s">
        <v>1</v>
      </c>
      <c r="E28" s="56" t="str">
        <f t="shared" si="0"/>
        <v>5707541</v>
      </c>
      <c r="F28" s="54">
        <f t="shared" si="1"/>
        <v>42542</v>
      </c>
      <c r="G28" s="293" t="s">
        <v>496</v>
      </c>
      <c r="H28" s="317" t="s">
        <v>585</v>
      </c>
      <c r="I28" s="26" t="s">
        <v>123</v>
      </c>
      <c r="J28" s="272" t="s">
        <v>24</v>
      </c>
      <c r="K28" s="279">
        <v>42538</v>
      </c>
      <c r="L28" s="270" t="s">
        <v>19</v>
      </c>
      <c r="M28" s="294" t="s">
        <v>20</v>
      </c>
      <c r="N28" s="293" t="s">
        <v>21</v>
      </c>
      <c r="O28" s="280" t="s">
        <v>2</v>
      </c>
      <c r="P28" s="294" t="s">
        <v>10</v>
      </c>
      <c r="Q28" s="319" t="s">
        <v>633</v>
      </c>
      <c r="R28" s="46">
        <v>42531</v>
      </c>
      <c r="S28" s="280" t="s">
        <v>23</v>
      </c>
      <c r="T28" s="320">
        <f>9612+918.75</f>
        <v>10530.75</v>
      </c>
      <c r="U28" s="294" t="s">
        <v>4</v>
      </c>
      <c r="V28" s="269" t="s">
        <v>586</v>
      </c>
      <c r="W28" s="293" t="s">
        <v>587</v>
      </c>
      <c r="X28" s="327">
        <v>42539</v>
      </c>
      <c r="Y28" s="295" t="s">
        <v>588</v>
      </c>
      <c r="Z28" s="298">
        <v>42542</v>
      </c>
      <c r="AA28" s="295" t="s">
        <v>171</v>
      </c>
      <c r="AB28" s="18">
        <v>0.1</v>
      </c>
      <c r="AC28" s="16" t="s">
        <v>109</v>
      </c>
      <c r="AD28" s="17" t="s">
        <v>110</v>
      </c>
      <c r="AE28" s="17" t="s">
        <v>111</v>
      </c>
      <c r="AF28" s="17" t="s">
        <v>112</v>
      </c>
      <c r="AG28" s="272" t="s">
        <v>166</v>
      </c>
      <c r="AH28" s="94" t="s">
        <v>118</v>
      </c>
      <c r="AI28" s="95" t="s">
        <v>118</v>
      </c>
      <c r="AJ28" s="95" t="s">
        <v>118</v>
      </c>
      <c r="AK28" s="95" t="s">
        <v>118</v>
      </c>
      <c r="AL28" s="95" t="s">
        <v>118</v>
      </c>
      <c r="AM28" s="95" t="s">
        <v>118</v>
      </c>
      <c r="AN28" s="95" t="s">
        <v>118</v>
      </c>
      <c r="AO28" s="95" t="s">
        <v>118</v>
      </c>
      <c r="AP28" s="310" t="str">
        <f t="shared" si="2"/>
        <v>CIF</v>
      </c>
      <c r="AQ28" s="53" t="s">
        <v>116</v>
      </c>
      <c r="AR28" s="53" t="s">
        <v>116</v>
      </c>
      <c r="AS28" s="53" t="s">
        <v>116</v>
      </c>
      <c r="AT28" s="53" t="s">
        <v>116</v>
      </c>
      <c r="AU28" s="26" t="s">
        <v>116</v>
      </c>
      <c r="AV28" s="26" t="s">
        <v>120</v>
      </c>
      <c r="AW28" s="53" t="s">
        <v>113</v>
      </c>
      <c r="AX28" s="53" t="s">
        <v>127</v>
      </c>
      <c r="AY28" s="53" t="s">
        <v>120</v>
      </c>
      <c r="AZ28" s="53" t="s">
        <v>127</v>
      </c>
      <c r="BA28" s="92" t="s">
        <v>113</v>
      </c>
      <c r="BB28" s="92" t="s">
        <v>113</v>
      </c>
      <c r="BC28" s="295" t="s">
        <v>588</v>
      </c>
      <c r="BD28" s="298">
        <v>42542</v>
      </c>
      <c r="BE28" s="93" t="s">
        <v>128</v>
      </c>
      <c r="BF28" s="92" t="s">
        <v>113</v>
      </c>
      <c r="BG28" s="92" t="s">
        <v>113</v>
      </c>
      <c r="BH28" s="92" t="s">
        <v>113</v>
      </c>
      <c r="BI28" s="92" t="s">
        <v>113</v>
      </c>
      <c r="BJ28" s="298">
        <v>42548</v>
      </c>
      <c r="BK28" s="293" t="s">
        <v>555</v>
      </c>
      <c r="BL28" s="280" t="s">
        <v>555</v>
      </c>
      <c r="BM28" s="293" t="s">
        <v>556</v>
      </c>
      <c r="BN28" s="297">
        <v>213089.15</v>
      </c>
    </row>
    <row r="29" spans="1:66" s="97" customFormat="1" ht="90" customHeight="1" x14ac:dyDescent="0.2">
      <c r="A29" s="299">
        <v>23</v>
      </c>
      <c r="B29" s="296" t="s">
        <v>305</v>
      </c>
      <c r="C29" s="300" t="s">
        <v>589</v>
      </c>
      <c r="D29" s="270" t="s">
        <v>1</v>
      </c>
      <c r="E29" s="56" t="str">
        <f t="shared" si="0"/>
        <v>5708558</v>
      </c>
      <c r="F29" s="54">
        <f t="shared" si="1"/>
        <v>42542</v>
      </c>
      <c r="G29" s="272" t="s">
        <v>590</v>
      </c>
      <c r="H29" s="315">
        <v>25</v>
      </c>
      <c r="I29" s="26" t="s">
        <v>123</v>
      </c>
      <c r="J29" s="272" t="s">
        <v>591</v>
      </c>
      <c r="K29" s="279">
        <v>42538</v>
      </c>
      <c r="L29" s="270" t="s">
        <v>143</v>
      </c>
      <c r="M29" s="278" t="s">
        <v>20</v>
      </c>
      <c r="N29" s="272" t="s">
        <v>592</v>
      </c>
      <c r="O29" s="150" t="s">
        <v>147</v>
      </c>
      <c r="P29" s="278" t="s">
        <v>10</v>
      </c>
      <c r="Q29" s="302" t="s">
        <v>634</v>
      </c>
      <c r="R29" s="46">
        <v>42537</v>
      </c>
      <c r="S29" s="270" t="s">
        <v>140</v>
      </c>
      <c r="T29" s="301">
        <f>337.5+130</f>
        <v>467.5</v>
      </c>
      <c r="U29" s="270" t="s">
        <v>593</v>
      </c>
      <c r="V29" s="302" t="s">
        <v>594</v>
      </c>
      <c r="W29" s="146" t="s">
        <v>595</v>
      </c>
      <c r="X29" s="327">
        <v>42539</v>
      </c>
      <c r="Y29" s="303" t="s">
        <v>598</v>
      </c>
      <c r="Z29" s="298">
        <v>42542</v>
      </c>
      <c r="AA29" s="303" t="s">
        <v>596</v>
      </c>
      <c r="AB29" s="18">
        <v>0.15</v>
      </c>
      <c r="AC29" s="16" t="s">
        <v>109</v>
      </c>
      <c r="AD29" s="17" t="s">
        <v>110</v>
      </c>
      <c r="AE29" s="17" t="s">
        <v>111</v>
      </c>
      <c r="AF29" s="17" t="s">
        <v>112</v>
      </c>
      <c r="AG29" s="275" t="s">
        <v>597</v>
      </c>
      <c r="AH29" s="94" t="s">
        <v>118</v>
      </c>
      <c r="AI29" s="95" t="s">
        <v>118</v>
      </c>
      <c r="AJ29" s="95" t="s">
        <v>118</v>
      </c>
      <c r="AK29" s="95" t="s">
        <v>118</v>
      </c>
      <c r="AL29" s="95" t="s">
        <v>118</v>
      </c>
      <c r="AM29" s="95" t="s">
        <v>118</v>
      </c>
      <c r="AN29" s="95" t="s">
        <v>118</v>
      </c>
      <c r="AO29" s="95" t="s">
        <v>118</v>
      </c>
      <c r="AP29" s="310" t="str">
        <f t="shared" si="2"/>
        <v>CIF</v>
      </c>
      <c r="AQ29" s="26" t="s">
        <v>116</v>
      </c>
      <c r="AR29" s="26" t="s">
        <v>116</v>
      </c>
      <c r="AS29" s="26" t="s">
        <v>116</v>
      </c>
      <c r="AT29" s="26" t="s">
        <v>116</v>
      </c>
      <c r="AU29" s="26" t="s">
        <v>116</v>
      </c>
      <c r="AV29" s="26" t="s">
        <v>116</v>
      </c>
      <c r="AW29" s="26" t="s">
        <v>113</v>
      </c>
      <c r="AX29" s="26" t="s">
        <v>127</v>
      </c>
      <c r="AY29" s="26" t="s">
        <v>120</v>
      </c>
      <c r="AZ29" s="26" t="s">
        <v>127</v>
      </c>
      <c r="BA29" s="92" t="s">
        <v>113</v>
      </c>
      <c r="BB29" s="92" t="s">
        <v>113</v>
      </c>
      <c r="BC29" s="303" t="s">
        <v>598</v>
      </c>
      <c r="BD29" s="298">
        <v>42542</v>
      </c>
      <c r="BE29" s="93" t="s">
        <v>128</v>
      </c>
      <c r="BF29" s="92" t="s">
        <v>113</v>
      </c>
      <c r="BG29" s="92" t="s">
        <v>113</v>
      </c>
      <c r="BH29" s="92" t="s">
        <v>113</v>
      </c>
      <c r="BI29" s="92" t="s">
        <v>113</v>
      </c>
      <c r="BJ29" s="298">
        <v>42544</v>
      </c>
      <c r="BK29" s="293" t="s">
        <v>531</v>
      </c>
      <c r="BL29" s="280" t="s">
        <v>531</v>
      </c>
      <c r="BM29" s="293" t="s">
        <v>532</v>
      </c>
      <c r="BN29" s="304">
        <v>12877.98</v>
      </c>
    </row>
    <row r="30" spans="1:66" s="97" customFormat="1" ht="75" customHeight="1" x14ac:dyDescent="0.2">
      <c r="A30" s="316">
        <v>24</v>
      </c>
      <c r="B30" s="296" t="s">
        <v>599</v>
      </c>
      <c r="C30" s="272" t="s">
        <v>600</v>
      </c>
      <c r="D30" s="306" t="s">
        <v>1</v>
      </c>
      <c r="E30" s="56" t="str">
        <f t="shared" ref="E30:E31" si="3">BC30</f>
        <v>5707623</v>
      </c>
      <c r="F30" s="54">
        <f t="shared" ref="F30:F31" si="4">BD30</f>
        <v>42542</v>
      </c>
      <c r="G30" s="355" t="s">
        <v>656</v>
      </c>
      <c r="H30" s="315">
        <v>70000</v>
      </c>
      <c r="I30" s="53" t="s">
        <v>124</v>
      </c>
      <c r="J30" s="305" t="s">
        <v>26</v>
      </c>
      <c r="K30" s="318">
        <v>42544</v>
      </c>
      <c r="L30" s="306" t="s">
        <v>19</v>
      </c>
      <c r="M30" s="307" t="s">
        <v>20</v>
      </c>
      <c r="N30" s="277" t="s">
        <v>27</v>
      </c>
      <c r="O30" s="306" t="s">
        <v>2</v>
      </c>
      <c r="P30" s="307" t="s">
        <v>22</v>
      </c>
      <c r="Q30" s="305" t="s">
        <v>635</v>
      </c>
      <c r="R30" s="46">
        <v>42520</v>
      </c>
      <c r="S30" s="306" t="s">
        <v>23</v>
      </c>
      <c r="T30" s="308">
        <v>5454.4</v>
      </c>
      <c r="U30" s="306" t="s">
        <v>4</v>
      </c>
      <c r="V30" s="277" t="s">
        <v>601</v>
      </c>
      <c r="W30" s="277" t="s">
        <v>602</v>
      </c>
      <c r="X30" s="327">
        <v>42539</v>
      </c>
      <c r="Y30" s="334" t="s">
        <v>603</v>
      </c>
      <c r="Z30" s="298">
        <v>42542</v>
      </c>
      <c r="AA30" s="303" t="s">
        <v>164</v>
      </c>
      <c r="AB30" s="18">
        <v>0.1</v>
      </c>
      <c r="AC30" s="16" t="s">
        <v>109</v>
      </c>
      <c r="AD30" s="17" t="s">
        <v>110</v>
      </c>
      <c r="AE30" s="17" t="s">
        <v>111</v>
      </c>
      <c r="AF30" s="17" t="s">
        <v>112</v>
      </c>
      <c r="AG30" s="275" t="s">
        <v>657</v>
      </c>
      <c r="AH30" s="94" t="s">
        <v>118</v>
      </c>
      <c r="AI30" s="95" t="s">
        <v>118</v>
      </c>
      <c r="AJ30" s="95" t="s">
        <v>118</v>
      </c>
      <c r="AK30" s="95" t="s">
        <v>118</v>
      </c>
      <c r="AL30" s="95" t="s">
        <v>118</v>
      </c>
      <c r="AM30" s="95" t="s">
        <v>118</v>
      </c>
      <c r="AN30" s="95" t="s">
        <v>118</v>
      </c>
      <c r="AO30" s="95" t="s">
        <v>118</v>
      </c>
      <c r="AP30" s="310" t="str">
        <f t="shared" si="2"/>
        <v>CIF</v>
      </c>
      <c r="AQ30" s="53" t="s">
        <v>116</v>
      </c>
      <c r="AR30" s="53" t="s">
        <v>116</v>
      </c>
      <c r="AS30" s="53" t="s">
        <v>116</v>
      </c>
      <c r="AT30" s="53" t="s">
        <v>116</v>
      </c>
      <c r="AU30" s="26" t="s">
        <v>116</v>
      </c>
      <c r="AV30" s="26" t="s">
        <v>116</v>
      </c>
      <c r="AW30" s="53" t="s">
        <v>113</v>
      </c>
      <c r="AX30" s="53" t="s">
        <v>120</v>
      </c>
      <c r="AY30" s="53" t="s">
        <v>120</v>
      </c>
      <c r="AZ30" s="53" t="s">
        <v>127</v>
      </c>
      <c r="BA30" s="92" t="s">
        <v>113</v>
      </c>
      <c r="BB30" s="92" t="s">
        <v>113</v>
      </c>
      <c r="BC30" s="334" t="s">
        <v>603</v>
      </c>
      <c r="BD30" s="298">
        <v>42542</v>
      </c>
      <c r="BE30" s="93" t="s">
        <v>128</v>
      </c>
      <c r="BF30" s="92" t="s">
        <v>113</v>
      </c>
      <c r="BG30" s="92" t="s">
        <v>113</v>
      </c>
      <c r="BH30" s="92" t="s">
        <v>113</v>
      </c>
      <c r="BI30" s="92" t="s">
        <v>113</v>
      </c>
      <c r="BJ30" s="298">
        <v>42551</v>
      </c>
      <c r="BK30" s="293" t="s">
        <v>555</v>
      </c>
      <c r="BL30" s="280" t="s">
        <v>555</v>
      </c>
      <c r="BM30" s="293" t="s">
        <v>556</v>
      </c>
      <c r="BN30" s="292">
        <v>110369.55</v>
      </c>
    </row>
    <row r="31" spans="1:66" s="97" customFormat="1" ht="65.25" customHeight="1" x14ac:dyDescent="0.2">
      <c r="A31" s="316">
        <v>25</v>
      </c>
      <c r="B31" s="296" t="s">
        <v>312</v>
      </c>
      <c r="C31" s="296" t="s">
        <v>604</v>
      </c>
      <c r="D31" s="270" t="s">
        <v>1</v>
      </c>
      <c r="E31" s="56" t="str">
        <f t="shared" si="3"/>
        <v>5797683</v>
      </c>
      <c r="F31" s="54">
        <f t="shared" si="4"/>
        <v>42549</v>
      </c>
      <c r="G31" s="293" t="s">
        <v>437</v>
      </c>
      <c r="H31" s="317">
        <v>17347</v>
      </c>
      <c r="I31" s="53" t="s">
        <v>610</v>
      </c>
      <c r="J31" s="269" t="s">
        <v>438</v>
      </c>
      <c r="K31" s="52">
        <v>42443</v>
      </c>
      <c r="L31" s="270" t="s">
        <v>143</v>
      </c>
      <c r="M31" s="270" t="s">
        <v>20</v>
      </c>
      <c r="N31" s="293" t="s">
        <v>605</v>
      </c>
      <c r="O31" s="150" t="s">
        <v>147</v>
      </c>
      <c r="P31" s="270" t="s">
        <v>10</v>
      </c>
      <c r="Q31" s="319" t="s">
        <v>636</v>
      </c>
      <c r="R31" s="46">
        <v>42541</v>
      </c>
      <c r="S31" s="280" t="s">
        <v>23</v>
      </c>
      <c r="T31" s="320">
        <v>49822.64</v>
      </c>
      <c r="U31" s="270" t="s">
        <v>593</v>
      </c>
      <c r="V31" s="269" t="s">
        <v>606</v>
      </c>
      <c r="W31" s="293" t="s">
        <v>607</v>
      </c>
      <c r="X31" s="115">
        <v>42546</v>
      </c>
      <c r="Y31" s="295" t="s">
        <v>609</v>
      </c>
      <c r="Z31" s="298">
        <v>42549</v>
      </c>
      <c r="AA31" s="274">
        <v>34011190</v>
      </c>
      <c r="AB31" s="18">
        <v>0.1</v>
      </c>
      <c r="AC31" s="16" t="s">
        <v>109</v>
      </c>
      <c r="AD31" s="17" t="s">
        <v>110</v>
      </c>
      <c r="AE31" s="17" t="s">
        <v>111</v>
      </c>
      <c r="AF31" s="17" t="s">
        <v>112</v>
      </c>
      <c r="AG31" s="275" t="s">
        <v>166</v>
      </c>
      <c r="AH31" s="94" t="s">
        <v>118</v>
      </c>
      <c r="AI31" s="95" t="s">
        <v>118</v>
      </c>
      <c r="AJ31" s="95" t="s">
        <v>118</v>
      </c>
      <c r="AK31" s="95" t="s">
        <v>118</v>
      </c>
      <c r="AL31" s="95" t="s">
        <v>118</v>
      </c>
      <c r="AM31" s="95" t="s">
        <v>118</v>
      </c>
      <c r="AN31" s="95" t="s">
        <v>118</v>
      </c>
      <c r="AO31" s="95" t="s">
        <v>118</v>
      </c>
      <c r="AP31" s="310" t="str">
        <f t="shared" si="2"/>
        <v>CIF</v>
      </c>
      <c r="AQ31" s="53" t="s">
        <v>116</v>
      </c>
      <c r="AR31" s="53" t="s">
        <v>116</v>
      </c>
      <c r="AS31" s="53" t="s">
        <v>116</v>
      </c>
      <c r="AT31" s="53" t="s">
        <v>116</v>
      </c>
      <c r="AU31" s="53" t="s">
        <v>116</v>
      </c>
      <c r="AV31" s="53" t="s">
        <v>116</v>
      </c>
      <c r="AW31" s="53" t="s">
        <v>113</v>
      </c>
      <c r="AX31" s="53" t="s">
        <v>127</v>
      </c>
      <c r="AY31" s="53" t="s">
        <v>120</v>
      </c>
      <c r="AZ31" s="53" t="s">
        <v>127</v>
      </c>
      <c r="BA31" s="92" t="s">
        <v>113</v>
      </c>
      <c r="BB31" s="92" t="s">
        <v>113</v>
      </c>
      <c r="BC31" s="295" t="s">
        <v>609</v>
      </c>
      <c r="BD31" s="298">
        <v>42549</v>
      </c>
      <c r="BE31" s="93" t="s">
        <v>128</v>
      </c>
      <c r="BF31" s="92" t="s">
        <v>113</v>
      </c>
      <c r="BG31" s="92" t="s">
        <v>113</v>
      </c>
      <c r="BH31" s="92" t="s">
        <v>113</v>
      </c>
      <c r="BI31" s="92" t="s">
        <v>113</v>
      </c>
      <c r="BJ31" s="298">
        <v>42552</v>
      </c>
      <c r="BK31" s="293" t="s">
        <v>555</v>
      </c>
      <c r="BL31" s="280" t="s">
        <v>555</v>
      </c>
      <c r="BM31" s="293" t="s">
        <v>608</v>
      </c>
      <c r="BN31" s="273">
        <v>1008158.49</v>
      </c>
    </row>
    <row r="32" spans="1:66" s="97" customFormat="1" ht="27.75" customHeight="1" x14ac:dyDescent="0.25">
      <c r="B32" s="96"/>
      <c r="D32" s="99"/>
      <c r="G32" s="67"/>
      <c r="I32" s="105"/>
      <c r="K32" s="98"/>
      <c r="L32" s="101"/>
      <c r="M32" s="99"/>
      <c r="N32" s="100"/>
      <c r="O32" s="67"/>
      <c r="P32" s="105"/>
      <c r="S32" s="335"/>
      <c r="T32" s="335"/>
      <c r="AA32" s="102"/>
      <c r="AG32" s="103"/>
      <c r="AT32" s="67"/>
      <c r="BC32" s="104"/>
      <c r="BJ32" s="336"/>
      <c r="BM32" s="335"/>
      <c r="BN32" s="335"/>
    </row>
    <row r="33" spans="1:76" ht="35.25" customHeight="1" x14ac:dyDescent="0.25">
      <c r="A33" s="372" t="s">
        <v>148</v>
      </c>
      <c r="B33" s="372"/>
      <c r="C33" s="109"/>
      <c r="D33" s="117"/>
      <c r="E33" s="109"/>
      <c r="F33" s="109"/>
      <c r="G33" s="109"/>
      <c r="H33" s="109"/>
      <c r="I33" s="117"/>
      <c r="J33" s="372" t="s">
        <v>172</v>
      </c>
      <c r="K33" s="372"/>
      <c r="L33" s="117"/>
      <c r="M33" s="109"/>
      <c r="N33" s="118"/>
      <c r="O33" s="109"/>
      <c r="P33" s="117"/>
      <c r="Q33" s="109"/>
      <c r="R33" s="109"/>
      <c r="S33" s="109"/>
      <c r="T33" s="372" t="s">
        <v>149</v>
      </c>
      <c r="U33" s="372"/>
      <c r="V33" s="109"/>
      <c r="W33" s="109"/>
      <c r="X33" s="109"/>
      <c r="Y33" s="109"/>
      <c r="Z33" s="164"/>
      <c r="AA33" s="164"/>
      <c r="AB33" s="372" t="s">
        <v>173</v>
      </c>
      <c r="AC33" s="372"/>
      <c r="AD33" s="365"/>
      <c r="AE33" s="164"/>
      <c r="AF33" s="164"/>
      <c r="AG33" s="412" t="s">
        <v>149</v>
      </c>
      <c r="AH33" s="412"/>
      <c r="AI33" s="412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AT33" s="366"/>
      <c r="AU33" s="164"/>
      <c r="AV33" s="164"/>
      <c r="AW33" s="164"/>
      <c r="AX33" s="116"/>
      <c r="AY33" s="108"/>
      <c r="AZ33" s="108"/>
      <c r="BA33" s="164"/>
      <c r="BB33" s="164"/>
      <c r="BC33" s="164"/>
      <c r="BD33" s="164"/>
      <c r="BE33" s="164"/>
      <c r="BF33" s="164"/>
      <c r="BG33" s="164"/>
      <c r="BH33" s="164"/>
      <c r="BI33" s="164"/>
      <c r="BJ33" s="364"/>
      <c r="BK33" s="164"/>
      <c r="BL33" s="164"/>
      <c r="BM33" s="164"/>
      <c r="BN33" s="164"/>
      <c r="BO33" s="164"/>
      <c r="BP33" s="99"/>
      <c r="BQ33" s="99"/>
      <c r="BR33" s="164"/>
      <c r="BS33" s="164"/>
      <c r="BT33" s="164"/>
      <c r="BU33" s="164"/>
      <c r="BV33" s="164"/>
      <c r="BW33" s="164"/>
      <c r="BX33" s="164"/>
    </row>
    <row r="34" spans="1:76" s="97" customFormat="1" x14ac:dyDescent="0.25">
      <c r="D34" s="99"/>
      <c r="G34" s="353"/>
      <c r="I34" s="105"/>
      <c r="K34" s="102"/>
      <c r="L34" s="105"/>
      <c r="N34" s="126"/>
      <c r="O34" s="103"/>
      <c r="P34" s="105"/>
      <c r="S34" s="105"/>
      <c r="AT34" s="67"/>
      <c r="BM34" s="164"/>
      <c r="BN34" s="164"/>
    </row>
    <row r="35" spans="1:76" s="97" customFormat="1" x14ac:dyDescent="0.25">
      <c r="D35" s="99"/>
      <c r="G35" s="354"/>
      <c r="I35" s="105"/>
      <c r="K35" s="102"/>
      <c r="L35" s="105"/>
      <c r="N35" s="126"/>
      <c r="O35" s="103"/>
      <c r="P35" s="105"/>
      <c r="S35" s="105"/>
      <c r="AT35" s="67"/>
      <c r="BM35" s="164"/>
      <c r="BN35" s="164"/>
    </row>
    <row r="36" spans="1:76" s="97" customFormat="1" x14ac:dyDescent="0.25">
      <c r="D36" s="99"/>
      <c r="G36" s="67"/>
      <c r="I36" s="105"/>
      <c r="K36" s="102"/>
      <c r="L36" s="105"/>
      <c r="N36" s="126"/>
      <c r="O36" s="103"/>
      <c r="P36" s="105"/>
      <c r="S36" s="105"/>
      <c r="AT36" s="67"/>
      <c r="BM36" s="164"/>
      <c r="BN36" s="164"/>
    </row>
    <row r="37" spans="1:76" s="97" customFormat="1" x14ac:dyDescent="0.25">
      <c r="D37" s="99"/>
      <c r="G37" s="67"/>
      <c r="I37" s="105"/>
      <c r="K37" s="102"/>
      <c r="L37" s="105"/>
      <c r="N37" s="126"/>
      <c r="O37" s="103"/>
      <c r="P37" s="105"/>
      <c r="S37" s="105"/>
      <c r="AT37" s="67"/>
      <c r="BM37" s="164"/>
      <c r="BN37" s="164"/>
    </row>
    <row r="38" spans="1:76" s="97" customFormat="1" x14ac:dyDescent="0.25">
      <c r="D38" s="99"/>
      <c r="G38" s="67"/>
      <c r="I38" s="105"/>
      <c r="K38" s="102"/>
      <c r="L38" s="105"/>
      <c r="N38" s="126"/>
      <c r="O38" s="103"/>
      <c r="P38" s="105"/>
      <c r="S38" s="105"/>
      <c r="AT38" s="67"/>
      <c r="BM38" s="164"/>
      <c r="BN38" s="164"/>
    </row>
    <row r="39" spans="1:76" s="97" customFormat="1" x14ac:dyDescent="0.25">
      <c r="D39" s="99"/>
      <c r="G39" s="67"/>
      <c r="I39" s="105"/>
      <c r="K39" s="102"/>
      <c r="L39" s="105"/>
      <c r="N39" s="126"/>
      <c r="O39" s="103"/>
      <c r="P39" s="105"/>
      <c r="S39" s="105"/>
      <c r="AT39" s="67"/>
      <c r="BM39" s="164"/>
      <c r="BN39" s="164"/>
    </row>
    <row r="40" spans="1:76" s="97" customFormat="1" x14ac:dyDescent="0.25">
      <c r="D40" s="99"/>
      <c r="G40" s="67"/>
      <c r="I40" s="105"/>
      <c r="K40" s="102"/>
      <c r="L40" s="105"/>
      <c r="N40" s="126"/>
      <c r="O40" s="103"/>
      <c r="P40" s="105"/>
      <c r="S40" s="105"/>
      <c r="AT40" s="67"/>
      <c r="BM40" s="164"/>
      <c r="BN40" s="164"/>
    </row>
    <row r="41" spans="1:76" s="97" customFormat="1" x14ac:dyDescent="0.25">
      <c r="D41" s="99"/>
      <c r="G41" s="67"/>
      <c r="I41" s="105"/>
      <c r="K41" s="102"/>
      <c r="L41" s="105"/>
      <c r="N41" s="126"/>
      <c r="O41" s="103"/>
      <c r="P41" s="105"/>
      <c r="S41" s="105"/>
      <c r="AT41" s="67"/>
      <c r="BM41" s="164"/>
      <c r="BN41" s="164"/>
    </row>
    <row r="42" spans="1:76" s="97" customFormat="1" x14ac:dyDescent="0.25">
      <c r="D42" s="99"/>
      <c r="G42" s="67"/>
      <c r="I42" s="105"/>
      <c r="K42" s="102"/>
      <c r="L42" s="105"/>
      <c r="N42" s="126"/>
      <c r="O42" s="103"/>
      <c r="P42" s="105"/>
      <c r="S42" s="105"/>
      <c r="AT42" s="67"/>
      <c r="BM42" s="164"/>
      <c r="BN42" s="164"/>
    </row>
    <row r="43" spans="1:76" s="97" customFormat="1" x14ac:dyDescent="0.25">
      <c r="D43" s="99"/>
      <c r="G43" s="67"/>
      <c r="I43" s="105"/>
      <c r="K43" s="102"/>
      <c r="L43" s="105"/>
      <c r="N43" s="126"/>
      <c r="O43" s="103"/>
      <c r="P43" s="105"/>
      <c r="S43" s="105"/>
      <c r="AT43" s="67"/>
      <c r="BM43" s="164"/>
      <c r="BN43" s="164"/>
    </row>
    <row r="44" spans="1:76" s="97" customFormat="1" x14ac:dyDescent="0.25">
      <c r="D44" s="99"/>
      <c r="G44" s="67"/>
      <c r="I44" s="105"/>
      <c r="K44" s="102"/>
      <c r="L44" s="105"/>
      <c r="N44" s="126"/>
      <c r="O44" s="103"/>
      <c r="P44" s="105"/>
      <c r="S44" s="105"/>
      <c r="AT44" s="67"/>
      <c r="BM44" s="164"/>
      <c r="BN44" s="164"/>
    </row>
    <row r="45" spans="1:76" s="97" customFormat="1" ht="12.75" x14ac:dyDescent="0.2">
      <c r="D45" s="99"/>
      <c r="G45" s="67"/>
      <c r="I45" s="105"/>
      <c r="K45" s="102"/>
      <c r="L45" s="105"/>
      <c r="N45" s="126"/>
      <c r="O45" s="103"/>
      <c r="P45" s="105"/>
      <c r="S45" s="105"/>
      <c r="AT45" s="67"/>
    </row>
    <row r="46" spans="1:76" s="97" customFormat="1" ht="12.75" x14ac:dyDescent="0.2">
      <c r="D46" s="99"/>
      <c r="G46" s="67"/>
      <c r="I46" s="105"/>
      <c r="K46" s="102"/>
      <c r="L46" s="105"/>
      <c r="N46" s="126"/>
      <c r="O46" s="103"/>
      <c r="P46" s="105"/>
      <c r="S46" s="105"/>
      <c r="AT46" s="67"/>
    </row>
    <row r="47" spans="1:76" s="97" customFormat="1" ht="12.75" x14ac:dyDescent="0.2">
      <c r="D47" s="99"/>
      <c r="G47" s="67"/>
      <c r="I47" s="105"/>
      <c r="K47" s="102"/>
      <c r="L47" s="105"/>
      <c r="N47" s="126"/>
      <c r="O47" s="103"/>
      <c r="P47" s="105"/>
      <c r="S47" s="105"/>
      <c r="AT47" s="67"/>
    </row>
    <row r="48" spans="1:76" s="97" customFormat="1" ht="12.75" x14ac:dyDescent="0.2">
      <c r="D48" s="99"/>
      <c r="G48" s="67"/>
      <c r="I48" s="105"/>
      <c r="K48" s="102"/>
      <c r="L48" s="105"/>
      <c r="N48" s="126"/>
      <c r="O48" s="103"/>
      <c r="P48" s="105"/>
      <c r="S48" s="105"/>
      <c r="AT48" s="67"/>
    </row>
    <row r="49" spans="4:46" s="97" customFormat="1" ht="12.75" x14ac:dyDescent="0.2">
      <c r="D49" s="99"/>
      <c r="G49" s="67"/>
      <c r="I49" s="105"/>
      <c r="K49" s="102"/>
      <c r="L49" s="105"/>
      <c r="N49" s="126"/>
      <c r="O49" s="103"/>
      <c r="P49" s="105"/>
      <c r="S49" s="105"/>
      <c r="AT49" s="67"/>
    </row>
    <row r="50" spans="4:46" s="97" customFormat="1" ht="12.75" x14ac:dyDescent="0.2">
      <c r="D50" s="99"/>
      <c r="G50" s="67"/>
      <c r="I50" s="105"/>
      <c r="K50" s="102"/>
      <c r="L50" s="105"/>
      <c r="N50" s="126"/>
      <c r="O50" s="103"/>
      <c r="P50" s="105"/>
      <c r="S50" s="105"/>
      <c r="AT50" s="67"/>
    </row>
    <row r="51" spans="4:46" s="97" customFormat="1" ht="12.75" x14ac:dyDescent="0.2">
      <c r="D51" s="99"/>
      <c r="G51" s="67"/>
      <c r="I51" s="105"/>
      <c r="K51" s="102"/>
      <c r="L51" s="105"/>
      <c r="N51" s="126"/>
      <c r="O51" s="103"/>
      <c r="P51" s="105"/>
      <c r="S51" s="105"/>
      <c r="AT51" s="67"/>
    </row>
    <row r="52" spans="4:46" s="97" customFormat="1" ht="12.75" x14ac:dyDescent="0.2">
      <c r="D52" s="99"/>
      <c r="G52" s="67"/>
      <c r="I52" s="105"/>
      <c r="K52" s="102"/>
      <c r="L52" s="105"/>
      <c r="N52" s="126"/>
      <c r="O52" s="103"/>
      <c r="P52" s="105"/>
      <c r="S52" s="105"/>
      <c r="AT52" s="67"/>
    </row>
    <row r="53" spans="4:46" s="97" customFormat="1" ht="12.75" x14ac:dyDescent="0.2">
      <c r="D53" s="99"/>
      <c r="G53" s="67"/>
      <c r="I53" s="105"/>
      <c r="K53" s="102"/>
      <c r="L53" s="105"/>
      <c r="N53" s="126"/>
      <c r="O53" s="103"/>
      <c r="P53" s="105"/>
      <c r="S53" s="105"/>
      <c r="AT53" s="67"/>
    </row>
    <row r="54" spans="4:46" s="97" customFormat="1" ht="12.75" x14ac:dyDescent="0.2">
      <c r="D54" s="99"/>
      <c r="G54" s="67"/>
      <c r="I54" s="105"/>
      <c r="K54" s="102"/>
      <c r="L54" s="105"/>
      <c r="N54" s="126"/>
      <c r="O54" s="103"/>
      <c r="P54" s="105"/>
      <c r="S54" s="105"/>
      <c r="AT54" s="67"/>
    </row>
    <row r="55" spans="4:46" s="97" customFormat="1" ht="12.75" x14ac:dyDescent="0.2">
      <c r="D55" s="99"/>
      <c r="G55" s="67"/>
      <c r="I55" s="105"/>
      <c r="K55" s="102"/>
      <c r="L55" s="105"/>
      <c r="N55" s="126"/>
      <c r="O55" s="103"/>
      <c r="P55" s="105"/>
      <c r="S55" s="105"/>
      <c r="AT55" s="67"/>
    </row>
    <row r="56" spans="4:46" s="97" customFormat="1" ht="12.75" x14ac:dyDescent="0.2">
      <c r="D56" s="99"/>
      <c r="G56" s="67"/>
      <c r="I56" s="105"/>
      <c r="K56" s="102"/>
      <c r="L56" s="105"/>
      <c r="N56" s="126"/>
      <c r="O56" s="103"/>
      <c r="P56" s="105"/>
      <c r="S56" s="105"/>
      <c r="AT56" s="67"/>
    </row>
    <row r="57" spans="4:46" s="97" customFormat="1" ht="12.75" x14ac:dyDescent="0.2">
      <c r="D57" s="99"/>
      <c r="G57" s="67"/>
      <c r="I57" s="105"/>
      <c r="K57" s="102"/>
      <c r="L57" s="105"/>
      <c r="N57" s="126"/>
      <c r="O57" s="103"/>
      <c r="P57" s="105"/>
      <c r="S57" s="105"/>
      <c r="AT57" s="67"/>
    </row>
    <row r="58" spans="4:46" s="97" customFormat="1" ht="12.75" x14ac:dyDescent="0.2">
      <c r="D58" s="99"/>
      <c r="G58" s="67"/>
      <c r="I58" s="105"/>
      <c r="K58" s="102"/>
      <c r="L58" s="105"/>
      <c r="N58" s="126"/>
      <c r="O58" s="103"/>
      <c r="P58" s="105"/>
      <c r="S58" s="105"/>
      <c r="AT58" s="67"/>
    </row>
    <row r="59" spans="4:46" s="97" customFormat="1" ht="12.75" x14ac:dyDescent="0.2">
      <c r="D59" s="99"/>
      <c r="G59" s="67"/>
      <c r="I59" s="105"/>
      <c r="K59" s="102"/>
      <c r="L59" s="105"/>
      <c r="N59" s="126"/>
      <c r="O59" s="103"/>
      <c r="P59" s="105"/>
      <c r="S59" s="105"/>
      <c r="AT59" s="67"/>
    </row>
    <row r="60" spans="4:46" s="97" customFormat="1" ht="12.75" x14ac:dyDescent="0.2">
      <c r="D60" s="99"/>
      <c r="G60" s="67"/>
      <c r="I60" s="105"/>
      <c r="K60" s="102"/>
      <c r="L60" s="105"/>
      <c r="N60" s="126"/>
      <c r="O60" s="103"/>
      <c r="P60" s="105"/>
      <c r="S60" s="105"/>
      <c r="AT60" s="67"/>
    </row>
    <row r="61" spans="4:46" s="58" customFormat="1" x14ac:dyDescent="0.25">
      <c r="D61" s="123"/>
      <c r="G61" s="76"/>
      <c r="I61" s="106"/>
      <c r="K61" s="77"/>
      <c r="L61" s="106"/>
      <c r="N61" s="62"/>
      <c r="O61" s="129"/>
      <c r="P61" s="106"/>
      <c r="S61" s="106"/>
      <c r="AT61" s="76"/>
    </row>
    <row r="62" spans="4:46" s="58" customFormat="1" x14ac:dyDescent="0.25">
      <c r="D62" s="123"/>
      <c r="G62" s="76"/>
      <c r="I62" s="106"/>
      <c r="K62" s="77"/>
      <c r="L62" s="106"/>
      <c r="N62" s="62"/>
      <c r="O62" s="129"/>
      <c r="P62" s="106"/>
      <c r="S62" s="106"/>
      <c r="AT62" s="76"/>
    </row>
    <row r="63" spans="4:46" s="58" customFormat="1" x14ac:dyDescent="0.25">
      <c r="D63" s="123"/>
      <c r="G63" s="76"/>
      <c r="I63" s="106"/>
      <c r="K63" s="77"/>
      <c r="L63" s="106"/>
      <c r="N63" s="62"/>
      <c r="O63" s="129"/>
      <c r="P63" s="106"/>
      <c r="S63" s="106"/>
      <c r="AT63" s="76"/>
    </row>
    <row r="64" spans="4:46" s="58" customFormat="1" x14ac:dyDescent="0.25">
      <c r="D64" s="123"/>
      <c r="G64" s="76"/>
      <c r="I64" s="106"/>
      <c r="K64" s="77"/>
      <c r="L64" s="106"/>
      <c r="N64" s="62"/>
      <c r="O64" s="129"/>
      <c r="P64" s="106"/>
      <c r="S64" s="106"/>
      <c r="AT64" s="76"/>
    </row>
    <row r="65" spans="4:46" s="58" customFormat="1" x14ac:dyDescent="0.25">
      <c r="D65" s="123"/>
      <c r="G65" s="76"/>
      <c r="I65" s="106"/>
      <c r="K65" s="77"/>
      <c r="L65" s="106"/>
      <c r="N65" s="62"/>
      <c r="O65" s="129"/>
      <c r="P65" s="106"/>
      <c r="S65" s="106"/>
      <c r="AT65" s="76"/>
    </row>
    <row r="66" spans="4:46" s="58" customFormat="1" x14ac:dyDescent="0.25">
      <c r="D66" s="123"/>
      <c r="G66" s="76"/>
      <c r="I66" s="106"/>
      <c r="K66" s="77"/>
      <c r="L66" s="106"/>
      <c r="N66" s="62"/>
      <c r="O66" s="129"/>
      <c r="P66" s="106"/>
      <c r="S66" s="106"/>
      <c r="AT66" s="76"/>
    </row>
    <row r="67" spans="4:46" s="58" customFormat="1" x14ac:dyDescent="0.25">
      <c r="D67" s="123"/>
      <c r="G67" s="76"/>
      <c r="I67" s="106"/>
      <c r="K67" s="77"/>
      <c r="L67" s="106"/>
      <c r="N67" s="62"/>
      <c r="O67" s="129"/>
      <c r="P67" s="106"/>
      <c r="S67" s="106"/>
      <c r="AT67" s="76"/>
    </row>
    <row r="68" spans="4:46" s="58" customFormat="1" x14ac:dyDescent="0.25">
      <c r="D68" s="123"/>
      <c r="G68" s="76"/>
      <c r="I68" s="106"/>
      <c r="K68" s="77"/>
      <c r="L68" s="106"/>
      <c r="N68" s="62"/>
      <c r="O68" s="129"/>
      <c r="P68" s="106"/>
      <c r="S68" s="106"/>
      <c r="AT68" s="76"/>
    </row>
    <row r="69" spans="4:46" s="58" customFormat="1" x14ac:dyDescent="0.25">
      <c r="D69" s="123"/>
      <c r="G69" s="76"/>
      <c r="I69" s="106"/>
      <c r="K69" s="77"/>
      <c r="L69" s="106"/>
      <c r="N69" s="62"/>
      <c r="O69" s="129"/>
      <c r="P69" s="106"/>
      <c r="S69" s="106"/>
      <c r="AT69" s="76"/>
    </row>
    <row r="70" spans="4:46" s="58" customFormat="1" x14ac:dyDescent="0.25">
      <c r="D70" s="123"/>
      <c r="G70" s="76"/>
      <c r="I70" s="106"/>
      <c r="K70" s="77"/>
      <c r="L70" s="106"/>
      <c r="N70" s="62"/>
      <c r="O70" s="129"/>
      <c r="P70" s="106"/>
      <c r="S70" s="106"/>
      <c r="AT70" s="76"/>
    </row>
    <row r="71" spans="4:46" s="58" customFormat="1" x14ac:dyDescent="0.25">
      <c r="D71" s="123"/>
      <c r="G71" s="76"/>
      <c r="I71" s="106"/>
      <c r="K71" s="77"/>
      <c r="L71" s="106"/>
      <c r="N71" s="62"/>
      <c r="O71" s="129"/>
      <c r="P71" s="106"/>
      <c r="S71" s="106"/>
      <c r="AT71" s="76"/>
    </row>
    <row r="72" spans="4:46" s="58" customFormat="1" x14ac:dyDescent="0.25">
      <c r="D72" s="123"/>
      <c r="G72" s="76"/>
      <c r="I72" s="106"/>
      <c r="K72" s="77"/>
      <c r="L72" s="106"/>
      <c r="N72" s="62"/>
      <c r="O72" s="129"/>
      <c r="P72" s="106"/>
      <c r="S72" s="106"/>
      <c r="AT72" s="76"/>
    </row>
    <row r="73" spans="4:46" s="58" customFormat="1" x14ac:dyDescent="0.25">
      <c r="D73" s="123"/>
      <c r="G73" s="76"/>
      <c r="I73" s="106"/>
      <c r="K73" s="77"/>
      <c r="L73" s="106"/>
      <c r="N73" s="62"/>
      <c r="O73" s="129"/>
      <c r="P73" s="106"/>
      <c r="S73" s="106"/>
      <c r="AT73" s="76"/>
    </row>
    <row r="74" spans="4:46" s="58" customFormat="1" x14ac:dyDescent="0.25">
      <c r="D74" s="123"/>
      <c r="G74" s="76"/>
      <c r="I74" s="106"/>
      <c r="K74" s="77"/>
      <c r="L74" s="106"/>
      <c r="N74" s="62"/>
      <c r="O74" s="129"/>
      <c r="P74" s="106"/>
      <c r="S74" s="106"/>
      <c r="AT74" s="76"/>
    </row>
    <row r="75" spans="4:46" s="58" customFormat="1" x14ac:dyDescent="0.25">
      <c r="D75" s="123"/>
      <c r="G75" s="76"/>
      <c r="I75" s="106"/>
      <c r="K75" s="77"/>
      <c r="L75" s="106"/>
      <c r="N75" s="62"/>
      <c r="O75" s="129"/>
      <c r="P75" s="106"/>
      <c r="S75" s="106"/>
      <c r="AT75" s="76"/>
    </row>
    <row r="76" spans="4:46" s="58" customFormat="1" x14ac:dyDescent="0.25">
      <c r="D76" s="123"/>
      <c r="G76" s="76"/>
      <c r="I76" s="106"/>
      <c r="K76" s="77"/>
      <c r="L76" s="106"/>
      <c r="N76" s="62"/>
      <c r="O76" s="129"/>
      <c r="P76" s="106"/>
      <c r="S76" s="106"/>
      <c r="AT76" s="76"/>
    </row>
    <row r="77" spans="4:46" s="58" customFormat="1" x14ac:dyDescent="0.25">
      <c r="D77" s="123"/>
      <c r="G77" s="76"/>
      <c r="I77" s="106"/>
      <c r="K77" s="77"/>
      <c r="L77" s="106"/>
      <c r="N77" s="62"/>
      <c r="O77" s="129"/>
      <c r="P77" s="106"/>
      <c r="S77" s="106"/>
      <c r="AT77" s="76"/>
    </row>
    <row r="78" spans="4:46" s="58" customFormat="1" x14ac:dyDescent="0.25">
      <c r="D78" s="123"/>
      <c r="G78" s="76"/>
      <c r="I78" s="106"/>
      <c r="K78" s="77"/>
      <c r="L78" s="106"/>
      <c r="N78" s="62"/>
      <c r="O78" s="129"/>
      <c r="P78" s="106"/>
      <c r="S78" s="106"/>
      <c r="AT78" s="76"/>
    </row>
    <row r="79" spans="4:46" s="58" customFormat="1" x14ac:dyDescent="0.25">
      <c r="D79" s="123"/>
      <c r="G79" s="76"/>
      <c r="I79" s="106"/>
      <c r="K79" s="77"/>
      <c r="L79" s="106"/>
      <c r="N79" s="62"/>
      <c r="O79" s="129"/>
      <c r="P79" s="106"/>
      <c r="S79" s="106"/>
      <c r="AT79" s="76"/>
    </row>
    <row r="80" spans="4:46" s="58" customFormat="1" x14ac:dyDescent="0.25">
      <c r="D80" s="123"/>
      <c r="G80" s="76"/>
      <c r="I80" s="106"/>
      <c r="K80" s="77"/>
      <c r="L80" s="106"/>
      <c r="N80" s="62"/>
      <c r="O80" s="129"/>
      <c r="P80" s="106"/>
      <c r="S80" s="106"/>
      <c r="AT80" s="76"/>
    </row>
    <row r="81" spans="4:46" s="58" customFormat="1" x14ac:dyDescent="0.25">
      <c r="D81" s="123"/>
      <c r="G81" s="76"/>
      <c r="I81" s="106"/>
      <c r="K81" s="77"/>
      <c r="L81" s="106"/>
      <c r="N81" s="62"/>
      <c r="O81" s="129"/>
      <c r="P81" s="106"/>
      <c r="S81" s="106"/>
      <c r="AT81" s="76"/>
    </row>
    <row r="82" spans="4:46" s="58" customFormat="1" x14ac:dyDescent="0.25">
      <c r="D82" s="123"/>
      <c r="G82" s="76"/>
      <c r="I82" s="106"/>
      <c r="K82" s="77"/>
      <c r="L82" s="106"/>
      <c r="N82" s="62"/>
      <c r="O82" s="129"/>
      <c r="P82" s="106"/>
      <c r="S82" s="106"/>
      <c r="AT82" s="76"/>
    </row>
    <row r="83" spans="4:46" s="58" customFormat="1" x14ac:dyDescent="0.25">
      <c r="D83" s="123"/>
      <c r="G83" s="76"/>
      <c r="I83" s="106"/>
      <c r="K83" s="77"/>
      <c r="L83" s="106"/>
      <c r="N83" s="62"/>
      <c r="O83" s="129"/>
      <c r="P83" s="106"/>
      <c r="S83" s="106"/>
      <c r="AT83" s="76"/>
    </row>
    <row r="84" spans="4:46" s="58" customFormat="1" x14ac:dyDescent="0.25">
      <c r="D84" s="123"/>
      <c r="G84" s="76"/>
      <c r="I84" s="106"/>
      <c r="K84" s="77"/>
      <c r="L84" s="106"/>
      <c r="N84" s="62"/>
      <c r="O84" s="129"/>
      <c r="P84" s="106"/>
      <c r="S84" s="106"/>
      <c r="AT84" s="76"/>
    </row>
    <row r="85" spans="4:46" s="58" customFormat="1" x14ac:dyDescent="0.25">
      <c r="D85" s="123"/>
      <c r="G85" s="76"/>
      <c r="I85" s="106"/>
      <c r="K85" s="77"/>
      <c r="L85" s="106"/>
      <c r="N85" s="62"/>
      <c r="O85" s="129"/>
      <c r="P85" s="106"/>
      <c r="S85" s="106"/>
      <c r="AT85" s="76"/>
    </row>
    <row r="86" spans="4:46" s="58" customFormat="1" x14ac:dyDescent="0.25">
      <c r="D86" s="123"/>
      <c r="G86" s="76"/>
      <c r="I86" s="106"/>
      <c r="K86" s="77"/>
      <c r="L86" s="106"/>
      <c r="N86" s="62"/>
      <c r="O86" s="129"/>
      <c r="P86" s="106"/>
      <c r="S86" s="106"/>
      <c r="AT86" s="76"/>
    </row>
    <row r="87" spans="4:46" s="58" customFormat="1" x14ac:dyDescent="0.25">
      <c r="D87" s="123"/>
      <c r="G87" s="76"/>
      <c r="I87" s="106"/>
      <c r="K87" s="77"/>
      <c r="L87" s="106"/>
      <c r="N87" s="62"/>
      <c r="O87" s="129"/>
      <c r="P87" s="106"/>
      <c r="S87" s="106"/>
      <c r="AT87" s="76"/>
    </row>
    <row r="88" spans="4:46" s="58" customFormat="1" x14ac:dyDescent="0.25">
      <c r="D88" s="123"/>
      <c r="G88" s="76"/>
      <c r="I88" s="106"/>
      <c r="K88" s="77"/>
      <c r="L88" s="106"/>
      <c r="N88" s="62"/>
      <c r="O88" s="129"/>
      <c r="P88" s="106"/>
      <c r="S88" s="106"/>
      <c r="AT88" s="76"/>
    </row>
    <row r="89" spans="4:46" s="58" customFormat="1" x14ac:dyDescent="0.25">
      <c r="D89" s="123"/>
      <c r="G89" s="76"/>
      <c r="I89" s="106"/>
      <c r="K89" s="77"/>
      <c r="L89" s="106"/>
      <c r="N89" s="62"/>
      <c r="O89" s="129"/>
      <c r="P89" s="106"/>
      <c r="S89" s="106"/>
      <c r="AT89" s="76"/>
    </row>
    <row r="90" spans="4:46" s="58" customFormat="1" x14ac:dyDescent="0.25">
      <c r="D90" s="123"/>
      <c r="G90" s="76"/>
      <c r="I90" s="106"/>
      <c r="K90" s="77"/>
      <c r="L90" s="106"/>
      <c r="N90" s="62"/>
      <c r="O90" s="129"/>
      <c r="P90" s="106"/>
      <c r="S90" s="106"/>
      <c r="AT90" s="76"/>
    </row>
    <row r="91" spans="4:46" s="58" customFormat="1" x14ac:dyDescent="0.25">
      <c r="D91" s="123"/>
      <c r="G91" s="76"/>
      <c r="I91" s="106"/>
      <c r="K91" s="77"/>
      <c r="L91" s="106"/>
      <c r="N91" s="62"/>
      <c r="O91" s="129"/>
      <c r="P91" s="106"/>
      <c r="S91" s="106"/>
      <c r="AT91" s="76"/>
    </row>
    <row r="92" spans="4:46" s="58" customFormat="1" x14ac:dyDescent="0.25">
      <c r="D92" s="123"/>
      <c r="G92" s="76"/>
      <c r="I92" s="106"/>
      <c r="K92" s="77"/>
      <c r="L92" s="106"/>
      <c r="N92" s="62"/>
      <c r="O92" s="129"/>
      <c r="P92" s="106"/>
      <c r="S92" s="106"/>
      <c r="AT92" s="76"/>
    </row>
    <row r="93" spans="4:46" s="58" customFormat="1" x14ac:dyDescent="0.25">
      <c r="D93" s="123"/>
      <c r="G93" s="76"/>
      <c r="I93" s="106"/>
      <c r="K93" s="77"/>
      <c r="L93" s="106"/>
      <c r="N93" s="62"/>
      <c r="O93" s="129"/>
      <c r="P93" s="106"/>
      <c r="S93" s="106"/>
      <c r="AT93" s="76"/>
    </row>
    <row r="94" spans="4:46" s="58" customFormat="1" x14ac:dyDescent="0.25">
      <c r="D94" s="123"/>
      <c r="G94" s="76"/>
      <c r="I94" s="106"/>
      <c r="K94" s="77"/>
      <c r="L94" s="106"/>
      <c r="N94" s="62"/>
      <c r="O94" s="129"/>
      <c r="P94" s="106"/>
      <c r="S94" s="106"/>
      <c r="AT94" s="76"/>
    </row>
    <row r="95" spans="4:46" s="58" customFormat="1" x14ac:dyDescent="0.25">
      <c r="D95" s="123"/>
      <c r="G95" s="76"/>
      <c r="I95" s="106"/>
      <c r="K95" s="77"/>
      <c r="L95" s="106"/>
      <c r="N95" s="62"/>
      <c r="O95" s="129"/>
      <c r="P95" s="106"/>
      <c r="S95" s="106"/>
      <c r="AT95" s="76"/>
    </row>
    <row r="96" spans="4:46" s="58" customFormat="1" x14ac:dyDescent="0.25">
      <c r="D96" s="123"/>
      <c r="G96" s="76"/>
      <c r="I96" s="106"/>
      <c r="K96" s="77"/>
      <c r="L96" s="106"/>
      <c r="N96" s="62"/>
      <c r="O96" s="129"/>
      <c r="P96" s="106"/>
      <c r="S96" s="106"/>
      <c r="AT96" s="76"/>
    </row>
    <row r="97" spans="4:46" s="58" customFormat="1" x14ac:dyDescent="0.25">
      <c r="D97" s="123"/>
      <c r="G97" s="76"/>
      <c r="I97" s="106"/>
      <c r="K97" s="77"/>
      <c r="L97" s="106"/>
      <c r="N97" s="62"/>
      <c r="O97" s="129"/>
      <c r="P97" s="106"/>
      <c r="S97" s="106"/>
      <c r="AT97" s="76"/>
    </row>
    <row r="98" spans="4:46" s="58" customFormat="1" x14ac:dyDescent="0.25">
      <c r="D98" s="123"/>
      <c r="G98" s="76"/>
      <c r="I98" s="106"/>
      <c r="K98" s="77"/>
      <c r="L98" s="106"/>
      <c r="N98" s="62"/>
      <c r="O98" s="129"/>
      <c r="P98" s="106"/>
      <c r="S98" s="106"/>
      <c r="AT98" s="76"/>
    </row>
    <row r="99" spans="4:46" s="58" customFormat="1" x14ac:dyDescent="0.25">
      <c r="D99" s="123"/>
      <c r="G99" s="76"/>
      <c r="I99" s="106"/>
      <c r="K99" s="77"/>
      <c r="L99" s="106"/>
      <c r="N99" s="62"/>
      <c r="O99" s="129"/>
      <c r="P99" s="106"/>
      <c r="S99" s="106"/>
      <c r="AT99" s="76"/>
    </row>
    <row r="100" spans="4:46" s="58" customFormat="1" x14ac:dyDescent="0.25">
      <c r="D100" s="123"/>
      <c r="G100" s="76"/>
      <c r="I100" s="106"/>
      <c r="K100" s="77"/>
      <c r="L100" s="106"/>
      <c r="N100" s="62"/>
      <c r="O100" s="129"/>
      <c r="P100" s="106"/>
      <c r="S100" s="106"/>
      <c r="AT100" s="76"/>
    </row>
    <row r="101" spans="4:46" s="58" customFormat="1" x14ac:dyDescent="0.25">
      <c r="D101" s="123"/>
      <c r="G101" s="76"/>
      <c r="I101" s="106"/>
      <c r="K101" s="77"/>
      <c r="L101" s="106"/>
      <c r="N101" s="62"/>
      <c r="O101" s="129"/>
      <c r="P101" s="106"/>
      <c r="S101" s="106"/>
      <c r="AT101" s="76"/>
    </row>
    <row r="102" spans="4:46" s="58" customFormat="1" x14ac:dyDescent="0.25">
      <c r="D102" s="123"/>
      <c r="G102" s="76"/>
      <c r="I102" s="106"/>
      <c r="K102" s="77"/>
      <c r="L102" s="106"/>
      <c r="N102" s="62"/>
      <c r="O102" s="129"/>
      <c r="P102" s="106"/>
      <c r="S102" s="106"/>
      <c r="AT102" s="76"/>
    </row>
    <row r="103" spans="4:46" s="58" customFormat="1" x14ac:dyDescent="0.25">
      <c r="D103" s="123"/>
      <c r="G103" s="76"/>
      <c r="I103" s="106"/>
      <c r="K103" s="77"/>
      <c r="L103" s="106"/>
      <c r="N103" s="62"/>
      <c r="O103" s="129"/>
      <c r="P103" s="106"/>
      <c r="S103" s="106"/>
      <c r="AT103" s="76"/>
    </row>
    <row r="104" spans="4:46" s="58" customFormat="1" x14ac:dyDescent="0.25">
      <c r="D104" s="123"/>
      <c r="G104" s="76"/>
      <c r="I104" s="106"/>
      <c r="K104" s="77"/>
      <c r="L104" s="106"/>
      <c r="N104" s="62"/>
      <c r="O104" s="129"/>
      <c r="P104" s="106"/>
      <c r="S104" s="106"/>
      <c r="AT104" s="76"/>
    </row>
    <row r="105" spans="4:46" s="58" customFormat="1" x14ac:dyDescent="0.25">
      <c r="D105" s="123"/>
      <c r="G105" s="76"/>
      <c r="I105" s="106"/>
      <c r="K105" s="77"/>
      <c r="L105" s="106"/>
      <c r="N105" s="62"/>
      <c r="O105" s="129"/>
      <c r="P105" s="106"/>
      <c r="S105" s="106"/>
      <c r="AT105" s="76"/>
    </row>
    <row r="106" spans="4:46" s="58" customFormat="1" x14ac:dyDescent="0.25">
      <c r="D106" s="123"/>
      <c r="G106" s="76"/>
      <c r="I106" s="106"/>
      <c r="K106" s="77"/>
      <c r="L106" s="106"/>
      <c r="N106" s="62"/>
      <c r="O106" s="129"/>
      <c r="P106" s="106"/>
      <c r="S106" s="106"/>
      <c r="AT106" s="76"/>
    </row>
    <row r="107" spans="4:46" s="58" customFormat="1" x14ac:dyDescent="0.25">
      <c r="D107" s="123"/>
      <c r="G107" s="76"/>
      <c r="I107" s="106"/>
      <c r="K107" s="77"/>
      <c r="L107" s="106"/>
      <c r="N107" s="62"/>
      <c r="O107" s="129"/>
      <c r="P107" s="106"/>
      <c r="S107" s="106"/>
      <c r="AT107" s="76"/>
    </row>
    <row r="108" spans="4:46" s="58" customFormat="1" x14ac:dyDescent="0.25">
      <c r="D108" s="123"/>
      <c r="G108" s="76"/>
      <c r="I108" s="106"/>
      <c r="K108" s="77"/>
      <c r="L108" s="106"/>
      <c r="N108" s="62"/>
      <c r="O108" s="129"/>
      <c r="P108" s="106"/>
      <c r="S108" s="106"/>
      <c r="AT108" s="76"/>
    </row>
    <row r="109" spans="4:46" s="58" customFormat="1" x14ac:dyDescent="0.25">
      <c r="D109" s="123"/>
      <c r="G109" s="76"/>
      <c r="I109" s="106"/>
      <c r="K109" s="77"/>
      <c r="L109" s="106"/>
      <c r="N109" s="62"/>
      <c r="O109" s="129"/>
      <c r="P109" s="106"/>
      <c r="S109" s="106"/>
      <c r="AT109" s="76"/>
    </row>
    <row r="110" spans="4:46" s="58" customFormat="1" x14ac:dyDescent="0.25">
      <c r="D110" s="123"/>
      <c r="G110" s="76"/>
      <c r="I110" s="106"/>
      <c r="K110" s="77"/>
      <c r="L110" s="106"/>
      <c r="N110" s="62"/>
      <c r="O110" s="129"/>
      <c r="P110" s="106"/>
      <c r="S110" s="106"/>
      <c r="AT110" s="76"/>
    </row>
    <row r="111" spans="4:46" s="58" customFormat="1" x14ac:dyDescent="0.25">
      <c r="D111" s="123"/>
      <c r="G111" s="76"/>
      <c r="I111" s="106"/>
      <c r="K111" s="77"/>
      <c r="L111" s="106"/>
      <c r="N111" s="62"/>
      <c r="O111" s="129"/>
      <c r="P111" s="106"/>
      <c r="S111" s="106"/>
      <c r="AT111" s="76"/>
    </row>
    <row r="112" spans="4:46" s="58" customFormat="1" x14ac:dyDescent="0.25">
      <c r="D112" s="123"/>
      <c r="G112" s="76"/>
      <c r="I112" s="106"/>
      <c r="K112" s="77"/>
      <c r="L112" s="106"/>
      <c r="N112" s="62"/>
      <c r="O112" s="129"/>
      <c r="P112" s="106"/>
      <c r="S112" s="106"/>
      <c r="AT112" s="76"/>
    </row>
    <row r="113" spans="4:46" s="58" customFormat="1" x14ac:dyDescent="0.25">
      <c r="D113" s="123"/>
      <c r="G113" s="76"/>
      <c r="I113" s="106"/>
      <c r="K113" s="77"/>
      <c r="L113" s="106"/>
      <c r="N113" s="62"/>
      <c r="O113" s="129"/>
      <c r="P113" s="106"/>
      <c r="S113" s="106"/>
      <c r="AT113" s="76"/>
    </row>
    <row r="114" spans="4:46" s="58" customFormat="1" x14ac:dyDescent="0.25">
      <c r="D114" s="123"/>
      <c r="G114" s="76"/>
      <c r="I114" s="106"/>
      <c r="K114" s="77"/>
      <c r="L114" s="106"/>
      <c r="N114" s="62"/>
      <c r="O114" s="129"/>
      <c r="P114" s="106"/>
      <c r="S114" s="106"/>
      <c r="AT114" s="76"/>
    </row>
    <row r="115" spans="4:46" s="58" customFormat="1" x14ac:dyDescent="0.25">
      <c r="D115" s="123"/>
      <c r="G115" s="76"/>
      <c r="I115" s="106"/>
      <c r="K115" s="77"/>
      <c r="L115" s="106"/>
      <c r="N115" s="62"/>
      <c r="O115" s="129"/>
      <c r="P115" s="106"/>
      <c r="S115" s="106"/>
      <c r="AT115" s="76"/>
    </row>
    <row r="116" spans="4:46" s="58" customFormat="1" x14ac:dyDescent="0.25">
      <c r="D116" s="123"/>
      <c r="G116" s="76"/>
      <c r="I116" s="106"/>
      <c r="K116" s="77"/>
      <c r="L116" s="106"/>
      <c r="N116" s="62"/>
      <c r="O116" s="129"/>
      <c r="P116" s="106"/>
      <c r="S116" s="106"/>
      <c r="AT116" s="76"/>
    </row>
    <row r="117" spans="4:46" s="58" customFormat="1" x14ac:dyDescent="0.25">
      <c r="D117" s="123"/>
      <c r="G117" s="76"/>
      <c r="I117" s="106"/>
      <c r="K117" s="77"/>
      <c r="L117" s="106"/>
      <c r="N117" s="62"/>
      <c r="O117" s="129"/>
      <c r="P117" s="106"/>
      <c r="S117" s="106"/>
      <c r="AT117" s="76"/>
    </row>
    <row r="118" spans="4:46" s="58" customFormat="1" x14ac:dyDescent="0.25">
      <c r="D118" s="123"/>
      <c r="G118" s="76"/>
      <c r="I118" s="106"/>
      <c r="K118" s="77"/>
      <c r="L118" s="106"/>
      <c r="N118" s="62"/>
      <c r="O118" s="129"/>
      <c r="P118" s="106"/>
      <c r="S118" s="106"/>
      <c r="AT118" s="76"/>
    </row>
    <row r="119" spans="4:46" s="58" customFormat="1" x14ac:dyDescent="0.25">
      <c r="D119" s="123"/>
      <c r="G119" s="76"/>
      <c r="I119" s="106"/>
      <c r="K119" s="77"/>
      <c r="L119" s="106"/>
      <c r="N119" s="62"/>
      <c r="O119" s="129"/>
      <c r="P119" s="106"/>
      <c r="S119" s="106"/>
      <c r="AT119" s="76"/>
    </row>
    <row r="120" spans="4:46" s="58" customFormat="1" x14ac:dyDescent="0.25">
      <c r="D120" s="123"/>
      <c r="G120" s="76"/>
      <c r="I120" s="106"/>
      <c r="K120" s="77"/>
      <c r="L120" s="106"/>
      <c r="N120" s="62"/>
      <c r="O120" s="129"/>
      <c r="P120" s="106"/>
      <c r="S120" s="106"/>
      <c r="AT120" s="76"/>
    </row>
    <row r="121" spans="4:46" s="58" customFormat="1" x14ac:dyDescent="0.25">
      <c r="D121" s="123"/>
      <c r="G121" s="76"/>
      <c r="I121" s="106"/>
      <c r="K121" s="77"/>
      <c r="L121" s="106"/>
      <c r="N121" s="62"/>
      <c r="O121" s="129"/>
      <c r="P121" s="106"/>
      <c r="S121" s="106"/>
      <c r="AT121" s="76"/>
    </row>
    <row r="122" spans="4:46" s="58" customFormat="1" x14ac:dyDescent="0.25">
      <c r="D122" s="123"/>
      <c r="G122" s="76"/>
      <c r="I122" s="106"/>
      <c r="K122" s="77"/>
      <c r="L122" s="106"/>
      <c r="N122" s="62"/>
      <c r="O122" s="129"/>
      <c r="P122" s="106"/>
      <c r="S122" s="106"/>
      <c r="AT122" s="76"/>
    </row>
    <row r="123" spans="4:46" s="58" customFormat="1" x14ac:dyDescent="0.25">
      <c r="D123" s="123"/>
      <c r="G123" s="76"/>
      <c r="I123" s="106"/>
      <c r="K123" s="77"/>
      <c r="L123" s="106"/>
      <c r="N123" s="62"/>
      <c r="O123" s="129"/>
      <c r="P123" s="106"/>
      <c r="S123" s="106"/>
      <c r="AT123" s="76"/>
    </row>
    <row r="124" spans="4:46" s="58" customFormat="1" x14ac:dyDescent="0.25">
      <c r="D124" s="123"/>
      <c r="G124" s="76"/>
      <c r="I124" s="106"/>
      <c r="K124" s="77"/>
      <c r="L124" s="106"/>
      <c r="N124" s="62"/>
      <c r="O124" s="129"/>
      <c r="P124" s="106"/>
      <c r="S124" s="106"/>
      <c r="AT124" s="76"/>
    </row>
    <row r="125" spans="4:46" s="58" customFormat="1" x14ac:dyDescent="0.25">
      <c r="D125" s="123"/>
      <c r="G125" s="76"/>
      <c r="I125" s="106"/>
      <c r="K125" s="77"/>
      <c r="L125" s="106"/>
      <c r="N125" s="62"/>
      <c r="O125" s="129"/>
      <c r="P125" s="106"/>
      <c r="S125" s="106"/>
      <c r="AT125" s="76"/>
    </row>
    <row r="126" spans="4:46" s="58" customFormat="1" x14ac:dyDescent="0.25">
      <c r="D126" s="123"/>
      <c r="G126" s="76"/>
      <c r="I126" s="106"/>
      <c r="K126" s="77"/>
      <c r="L126" s="106"/>
      <c r="N126" s="62"/>
      <c r="O126" s="129"/>
      <c r="P126" s="106"/>
      <c r="S126" s="106"/>
      <c r="AT126" s="76"/>
    </row>
    <row r="127" spans="4:46" s="58" customFormat="1" x14ac:dyDescent="0.25">
      <c r="D127" s="123"/>
      <c r="G127" s="76"/>
      <c r="I127" s="106"/>
      <c r="K127" s="77"/>
      <c r="L127" s="106"/>
      <c r="N127" s="62"/>
      <c r="O127" s="129"/>
      <c r="P127" s="106"/>
      <c r="S127" s="106"/>
      <c r="AT127" s="76"/>
    </row>
    <row r="128" spans="4:46" s="58" customFormat="1" x14ac:dyDescent="0.25">
      <c r="D128" s="123"/>
      <c r="G128" s="76"/>
      <c r="I128" s="106"/>
      <c r="K128" s="77"/>
      <c r="L128" s="106"/>
      <c r="N128" s="62"/>
      <c r="O128" s="129"/>
      <c r="P128" s="106"/>
      <c r="S128" s="106"/>
      <c r="AT128" s="76"/>
    </row>
    <row r="129" spans="4:46" s="58" customFormat="1" x14ac:dyDescent="0.25">
      <c r="D129" s="123"/>
      <c r="G129" s="76"/>
      <c r="I129" s="106"/>
      <c r="K129" s="77"/>
      <c r="L129" s="106"/>
      <c r="N129" s="62"/>
      <c r="O129" s="129"/>
      <c r="P129" s="106"/>
      <c r="S129" s="106"/>
      <c r="AT129" s="76"/>
    </row>
    <row r="130" spans="4:46" s="58" customFormat="1" x14ac:dyDescent="0.25">
      <c r="D130" s="123"/>
      <c r="G130" s="76"/>
      <c r="I130" s="106"/>
      <c r="K130" s="77"/>
      <c r="L130" s="106"/>
      <c r="N130" s="62"/>
      <c r="O130" s="129"/>
      <c r="P130" s="106"/>
      <c r="S130" s="106"/>
      <c r="AT130" s="76"/>
    </row>
    <row r="131" spans="4:46" s="58" customFormat="1" x14ac:dyDescent="0.25">
      <c r="D131" s="123"/>
      <c r="G131" s="76"/>
      <c r="I131" s="106"/>
      <c r="K131" s="77"/>
      <c r="L131" s="106"/>
      <c r="N131" s="62"/>
      <c r="O131" s="129"/>
      <c r="P131" s="106"/>
      <c r="S131" s="106"/>
      <c r="AT131" s="76"/>
    </row>
    <row r="132" spans="4:46" s="58" customFormat="1" x14ac:dyDescent="0.25">
      <c r="D132" s="123"/>
      <c r="G132" s="76"/>
      <c r="I132" s="106"/>
      <c r="K132" s="77"/>
      <c r="L132" s="106"/>
      <c r="N132" s="62"/>
      <c r="O132" s="129"/>
      <c r="P132" s="106"/>
      <c r="S132" s="106"/>
      <c r="AT132" s="76"/>
    </row>
    <row r="133" spans="4:46" s="58" customFormat="1" x14ac:dyDescent="0.25">
      <c r="D133" s="123"/>
      <c r="G133" s="76"/>
      <c r="I133" s="106"/>
      <c r="K133" s="77"/>
      <c r="L133" s="106"/>
      <c r="N133" s="62"/>
      <c r="O133" s="129"/>
      <c r="P133" s="106"/>
      <c r="S133" s="106"/>
      <c r="AT133" s="76"/>
    </row>
    <row r="134" spans="4:46" s="58" customFormat="1" x14ac:dyDescent="0.25">
      <c r="D134" s="123"/>
      <c r="G134" s="76"/>
      <c r="I134" s="106"/>
      <c r="K134" s="77"/>
      <c r="L134" s="106"/>
      <c r="N134" s="62"/>
      <c r="O134" s="129"/>
      <c r="P134" s="106"/>
      <c r="S134" s="106"/>
      <c r="AT134" s="76"/>
    </row>
    <row r="135" spans="4:46" s="58" customFormat="1" x14ac:dyDescent="0.25">
      <c r="D135" s="123"/>
      <c r="G135" s="76"/>
      <c r="I135" s="106"/>
      <c r="K135" s="77"/>
      <c r="L135" s="106"/>
      <c r="N135" s="62"/>
      <c r="O135" s="129"/>
      <c r="P135" s="106"/>
      <c r="S135" s="106"/>
      <c r="AT135" s="76"/>
    </row>
    <row r="136" spans="4:46" s="58" customFormat="1" x14ac:dyDescent="0.25">
      <c r="D136" s="123"/>
      <c r="G136" s="76"/>
      <c r="I136" s="106"/>
      <c r="K136" s="77"/>
      <c r="L136" s="106"/>
      <c r="N136" s="62"/>
      <c r="O136" s="129"/>
      <c r="P136" s="106"/>
      <c r="S136" s="106"/>
      <c r="AT136" s="76"/>
    </row>
    <row r="137" spans="4:46" s="58" customFormat="1" x14ac:dyDescent="0.25">
      <c r="D137" s="123"/>
      <c r="G137" s="76"/>
      <c r="I137" s="106"/>
      <c r="K137" s="77"/>
      <c r="L137" s="106"/>
      <c r="N137" s="62"/>
      <c r="O137" s="129"/>
      <c r="P137" s="106"/>
      <c r="S137" s="106"/>
      <c r="AT137" s="76"/>
    </row>
    <row r="138" spans="4:46" s="58" customFormat="1" x14ac:dyDescent="0.25">
      <c r="D138" s="123"/>
      <c r="G138" s="76"/>
      <c r="I138" s="106"/>
      <c r="K138" s="77"/>
      <c r="L138" s="106"/>
      <c r="N138" s="62"/>
      <c r="O138" s="129"/>
      <c r="P138" s="106"/>
      <c r="S138" s="106"/>
      <c r="AT138" s="76"/>
    </row>
    <row r="139" spans="4:46" s="58" customFormat="1" x14ac:dyDescent="0.25">
      <c r="D139" s="123"/>
      <c r="G139" s="76"/>
      <c r="I139" s="106"/>
      <c r="K139" s="77"/>
      <c r="L139" s="106"/>
      <c r="N139" s="62"/>
      <c r="O139" s="129"/>
      <c r="P139" s="106"/>
      <c r="S139" s="106"/>
      <c r="AT139" s="76"/>
    </row>
    <row r="140" spans="4:46" s="58" customFormat="1" x14ac:dyDescent="0.25">
      <c r="D140" s="123"/>
      <c r="G140" s="76"/>
      <c r="I140" s="106"/>
      <c r="K140" s="77"/>
      <c r="L140" s="106"/>
      <c r="N140" s="62"/>
      <c r="O140" s="129"/>
      <c r="P140" s="106"/>
      <c r="S140" s="106"/>
      <c r="AT140" s="76"/>
    </row>
    <row r="141" spans="4:46" s="58" customFormat="1" x14ac:dyDescent="0.25">
      <c r="D141" s="123"/>
      <c r="G141" s="76"/>
      <c r="I141" s="106"/>
      <c r="K141" s="77"/>
      <c r="L141" s="106"/>
      <c r="N141" s="62"/>
      <c r="O141" s="129"/>
      <c r="P141" s="106"/>
      <c r="S141" s="106"/>
      <c r="AT141" s="76"/>
    </row>
    <row r="142" spans="4:46" s="58" customFormat="1" x14ac:dyDescent="0.25">
      <c r="D142" s="123"/>
      <c r="G142" s="76"/>
      <c r="I142" s="106"/>
      <c r="K142" s="77"/>
      <c r="L142" s="106"/>
      <c r="N142" s="62"/>
      <c r="O142" s="129"/>
      <c r="P142" s="106"/>
      <c r="S142" s="106"/>
      <c r="AT142" s="76"/>
    </row>
    <row r="143" spans="4:46" s="58" customFormat="1" x14ac:dyDescent="0.25">
      <c r="D143" s="123"/>
      <c r="G143" s="76"/>
      <c r="I143" s="106"/>
      <c r="K143" s="77"/>
      <c r="L143" s="106"/>
      <c r="N143" s="62"/>
      <c r="O143" s="129"/>
      <c r="P143" s="106"/>
      <c r="S143" s="106"/>
      <c r="AT143" s="76"/>
    </row>
    <row r="144" spans="4:46" s="58" customFormat="1" x14ac:dyDescent="0.25">
      <c r="D144" s="123"/>
      <c r="G144" s="76"/>
      <c r="I144" s="106"/>
      <c r="K144" s="77"/>
      <c r="L144" s="106"/>
      <c r="N144" s="62"/>
      <c r="O144" s="129"/>
      <c r="P144" s="106"/>
      <c r="S144" s="106"/>
      <c r="AT144" s="76"/>
    </row>
    <row r="145" spans="4:46" s="58" customFormat="1" x14ac:dyDescent="0.25">
      <c r="D145" s="123"/>
      <c r="G145" s="76"/>
      <c r="I145" s="106"/>
      <c r="K145" s="77"/>
      <c r="L145" s="106"/>
      <c r="N145" s="62"/>
      <c r="O145" s="129"/>
      <c r="P145" s="106"/>
      <c r="S145" s="106"/>
      <c r="AT145" s="76"/>
    </row>
    <row r="146" spans="4:46" s="58" customFormat="1" x14ac:dyDescent="0.25">
      <c r="D146" s="123"/>
      <c r="G146" s="76"/>
      <c r="I146" s="106"/>
      <c r="K146" s="77"/>
      <c r="L146" s="106"/>
      <c r="N146" s="62"/>
      <c r="O146" s="129"/>
      <c r="P146" s="106"/>
      <c r="S146" s="106"/>
      <c r="AT146" s="76"/>
    </row>
    <row r="147" spans="4:46" s="58" customFormat="1" x14ac:dyDescent="0.25">
      <c r="D147" s="123"/>
      <c r="G147" s="76"/>
      <c r="I147" s="106"/>
      <c r="K147" s="77"/>
      <c r="L147" s="106"/>
      <c r="N147" s="62"/>
      <c r="O147" s="129"/>
      <c r="P147" s="106"/>
      <c r="S147" s="106"/>
      <c r="AT147" s="76"/>
    </row>
    <row r="148" spans="4:46" s="58" customFormat="1" x14ac:dyDescent="0.25">
      <c r="D148" s="123"/>
      <c r="G148" s="76"/>
      <c r="I148" s="106"/>
      <c r="K148" s="77"/>
      <c r="L148" s="106"/>
      <c r="N148" s="62"/>
      <c r="O148" s="129"/>
      <c r="P148" s="106"/>
      <c r="S148" s="106"/>
      <c r="AT148" s="76"/>
    </row>
    <row r="149" spans="4:46" s="58" customFormat="1" x14ac:dyDescent="0.25">
      <c r="D149" s="123"/>
      <c r="G149" s="76"/>
      <c r="I149" s="106"/>
      <c r="K149" s="77"/>
      <c r="L149" s="106"/>
      <c r="N149" s="62"/>
      <c r="O149" s="129"/>
      <c r="P149" s="106"/>
      <c r="S149" s="106"/>
      <c r="AT149" s="76"/>
    </row>
    <row r="150" spans="4:46" s="58" customFormat="1" x14ac:dyDescent="0.25">
      <c r="D150" s="123"/>
      <c r="G150" s="76"/>
      <c r="I150" s="106"/>
      <c r="K150" s="77"/>
      <c r="L150" s="106"/>
      <c r="N150" s="62"/>
      <c r="O150" s="129"/>
      <c r="P150" s="106"/>
      <c r="S150" s="106"/>
      <c r="AT150" s="76"/>
    </row>
    <row r="151" spans="4:46" s="58" customFormat="1" x14ac:dyDescent="0.25">
      <c r="D151" s="123"/>
      <c r="G151" s="76"/>
      <c r="I151" s="106"/>
      <c r="K151" s="77"/>
      <c r="L151" s="106"/>
      <c r="N151" s="62"/>
      <c r="O151" s="129"/>
      <c r="P151" s="106"/>
      <c r="S151" s="106"/>
      <c r="AT151" s="76"/>
    </row>
    <row r="152" spans="4:46" s="58" customFormat="1" x14ac:dyDescent="0.25">
      <c r="D152" s="123"/>
      <c r="G152" s="76"/>
      <c r="I152" s="106"/>
      <c r="K152" s="77"/>
      <c r="L152" s="106"/>
      <c r="N152" s="62"/>
      <c r="O152" s="129"/>
      <c r="P152" s="106"/>
      <c r="S152" s="106"/>
      <c r="AT152" s="76"/>
    </row>
    <row r="153" spans="4:46" s="58" customFormat="1" x14ac:dyDescent="0.25">
      <c r="D153" s="123"/>
      <c r="G153" s="76"/>
      <c r="I153" s="106"/>
      <c r="K153" s="77"/>
      <c r="L153" s="106"/>
      <c r="N153" s="62"/>
      <c r="O153" s="129"/>
      <c r="P153" s="106"/>
      <c r="S153" s="106"/>
      <c r="AT153" s="76"/>
    </row>
    <row r="154" spans="4:46" s="58" customFormat="1" x14ac:dyDescent="0.25">
      <c r="D154" s="123"/>
      <c r="G154" s="76"/>
      <c r="I154" s="106"/>
      <c r="K154" s="77"/>
      <c r="L154" s="106"/>
      <c r="N154" s="62"/>
      <c r="O154" s="129"/>
      <c r="P154" s="106"/>
      <c r="S154" s="106"/>
      <c r="AT154" s="76"/>
    </row>
    <row r="155" spans="4:46" s="58" customFormat="1" x14ac:dyDescent="0.25">
      <c r="D155" s="123"/>
      <c r="G155" s="76"/>
      <c r="I155" s="106"/>
      <c r="K155" s="77"/>
      <c r="L155" s="106"/>
      <c r="N155" s="62"/>
      <c r="O155" s="129"/>
      <c r="P155" s="106"/>
      <c r="S155" s="106"/>
      <c r="AT155" s="76"/>
    </row>
    <row r="156" spans="4:46" s="58" customFormat="1" x14ac:dyDescent="0.25">
      <c r="D156" s="123"/>
      <c r="G156" s="76"/>
      <c r="I156" s="106"/>
      <c r="K156" s="77"/>
      <c r="L156" s="106"/>
      <c r="N156" s="62"/>
      <c r="O156" s="129"/>
      <c r="P156" s="106"/>
      <c r="S156" s="106"/>
      <c r="AT156" s="76"/>
    </row>
    <row r="157" spans="4:46" s="58" customFormat="1" x14ac:dyDescent="0.25">
      <c r="D157" s="123"/>
      <c r="G157" s="76"/>
      <c r="I157" s="106"/>
      <c r="K157" s="77"/>
      <c r="L157" s="106"/>
      <c r="N157" s="62"/>
      <c r="O157" s="129"/>
      <c r="P157" s="106"/>
      <c r="S157" s="106"/>
      <c r="AT157" s="76"/>
    </row>
    <row r="158" spans="4:46" s="58" customFormat="1" x14ac:dyDescent="0.25">
      <c r="D158" s="123"/>
      <c r="G158" s="76"/>
      <c r="I158" s="106"/>
      <c r="K158" s="77"/>
      <c r="L158" s="106"/>
      <c r="N158" s="62"/>
      <c r="O158" s="129"/>
      <c r="P158" s="106"/>
      <c r="S158" s="106"/>
      <c r="AT158" s="76"/>
    </row>
    <row r="159" spans="4:46" s="58" customFormat="1" x14ac:dyDescent="0.25">
      <c r="D159" s="123"/>
      <c r="G159" s="76"/>
      <c r="I159" s="106"/>
      <c r="K159" s="77"/>
      <c r="L159" s="106"/>
      <c r="N159" s="62"/>
      <c r="O159" s="129"/>
      <c r="P159" s="106"/>
      <c r="S159" s="106"/>
      <c r="AT159" s="76"/>
    </row>
    <row r="160" spans="4:46" s="58" customFormat="1" x14ac:dyDescent="0.25">
      <c r="D160" s="123"/>
      <c r="G160" s="76"/>
      <c r="I160" s="106"/>
      <c r="K160" s="77"/>
      <c r="L160" s="106"/>
      <c r="N160" s="62"/>
      <c r="O160" s="129"/>
      <c r="P160" s="106"/>
      <c r="S160" s="106"/>
      <c r="AT160" s="76"/>
    </row>
    <row r="161" spans="4:46" s="58" customFormat="1" x14ac:dyDescent="0.25">
      <c r="D161" s="123"/>
      <c r="G161" s="76"/>
      <c r="I161" s="106"/>
      <c r="K161" s="77"/>
      <c r="L161" s="106"/>
      <c r="N161" s="62"/>
      <c r="O161" s="129"/>
      <c r="P161" s="106"/>
      <c r="S161" s="106"/>
      <c r="AT161" s="76"/>
    </row>
    <row r="162" spans="4:46" s="58" customFormat="1" x14ac:dyDescent="0.25">
      <c r="D162" s="123"/>
      <c r="G162" s="76"/>
      <c r="I162" s="106"/>
      <c r="K162" s="77"/>
      <c r="L162" s="106"/>
      <c r="N162" s="62"/>
      <c r="O162" s="129"/>
      <c r="P162" s="106"/>
      <c r="S162" s="106"/>
      <c r="AT162" s="76"/>
    </row>
    <row r="163" spans="4:46" s="58" customFormat="1" x14ac:dyDescent="0.25">
      <c r="D163" s="123"/>
      <c r="G163" s="76"/>
      <c r="I163" s="106"/>
      <c r="K163" s="77"/>
      <c r="L163" s="106"/>
      <c r="N163" s="62"/>
      <c r="O163" s="129"/>
      <c r="P163" s="106"/>
      <c r="S163" s="106"/>
      <c r="AT163" s="76"/>
    </row>
    <row r="164" spans="4:46" s="58" customFormat="1" x14ac:dyDescent="0.25">
      <c r="D164" s="123"/>
      <c r="G164" s="76"/>
      <c r="I164" s="106"/>
      <c r="K164" s="77"/>
      <c r="L164" s="106"/>
      <c r="N164" s="62"/>
      <c r="O164" s="129"/>
      <c r="P164" s="106"/>
      <c r="S164" s="106"/>
      <c r="AT164" s="76"/>
    </row>
    <row r="165" spans="4:46" s="58" customFormat="1" x14ac:dyDescent="0.25">
      <c r="D165" s="123"/>
      <c r="G165" s="76"/>
      <c r="I165" s="106"/>
      <c r="K165" s="77"/>
      <c r="L165" s="106"/>
      <c r="N165" s="62"/>
      <c r="O165" s="129"/>
      <c r="P165" s="106"/>
      <c r="S165" s="106"/>
      <c r="AT165" s="76"/>
    </row>
    <row r="166" spans="4:46" s="58" customFormat="1" x14ac:dyDescent="0.25">
      <c r="D166" s="123"/>
      <c r="G166" s="76"/>
      <c r="I166" s="106"/>
      <c r="K166" s="77"/>
      <c r="L166" s="106"/>
      <c r="N166" s="62"/>
      <c r="O166" s="129"/>
      <c r="P166" s="106"/>
      <c r="S166" s="106"/>
      <c r="AT166" s="76"/>
    </row>
    <row r="167" spans="4:46" s="58" customFormat="1" x14ac:dyDescent="0.25">
      <c r="D167" s="123"/>
      <c r="G167" s="76"/>
      <c r="I167" s="106"/>
      <c r="K167" s="77"/>
      <c r="L167" s="106"/>
      <c r="N167" s="62"/>
      <c r="O167" s="129"/>
      <c r="P167" s="106"/>
      <c r="S167" s="106"/>
      <c r="AT167" s="76"/>
    </row>
    <row r="168" spans="4:46" s="58" customFormat="1" x14ac:dyDescent="0.25">
      <c r="D168" s="123"/>
      <c r="G168" s="76"/>
      <c r="I168" s="106"/>
      <c r="K168" s="77"/>
      <c r="L168" s="106"/>
      <c r="N168" s="62"/>
      <c r="O168" s="129"/>
      <c r="P168" s="106"/>
      <c r="S168" s="106"/>
      <c r="AT168" s="76"/>
    </row>
    <row r="169" spans="4:46" s="58" customFormat="1" x14ac:dyDescent="0.25">
      <c r="D169" s="123"/>
      <c r="G169" s="76"/>
      <c r="I169" s="106"/>
      <c r="K169" s="77"/>
      <c r="L169" s="106"/>
      <c r="N169" s="62"/>
      <c r="O169" s="129"/>
      <c r="P169" s="106"/>
      <c r="S169" s="106"/>
      <c r="AT169" s="76"/>
    </row>
    <row r="170" spans="4:46" s="58" customFormat="1" x14ac:dyDescent="0.25">
      <c r="D170" s="123"/>
      <c r="G170" s="76"/>
      <c r="I170" s="106"/>
      <c r="K170" s="77"/>
      <c r="L170" s="106"/>
      <c r="N170" s="62"/>
      <c r="O170" s="129"/>
      <c r="P170" s="106"/>
      <c r="S170" s="106"/>
      <c r="AT170" s="76"/>
    </row>
    <row r="171" spans="4:46" s="58" customFormat="1" x14ac:dyDescent="0.25">
      <c r="D171" s="123"/>
      <c r="G171" s="76"/>
      <c r="I171" s="106"/>
      <c r="K171" s="77"/>
      <c r="L171" s="106"/>
      <c r="N171" s="62"/>
      <c r="O171" s="129"/>
      <c r="P171" s="106"/>
      <c r="S171" s="106"/>
      <c r="AT171" s="76"/>
    </row>
    <row r="172" spans="4:46" s="58" customFormat="1" x14ac:dyDescent="0.25">
      <c r="D172" s="123"/>
      <c r="G172" s="76"/>
      <c r="I172" s="106"/>
      <c r="K172" s="77"/>
      <c r="L172" s="106"/>
      <c r="N172" s="62"/>
      <c r="O172" s="129"/>
      <c r="P172" s="106"/>
      <c r="S172" s="106"/>
      <c r="AT172" s="76"/>
    </row>
    <row r="173" spans="4:46" s="58" customFormat="1" x14ac:dyDescent="0.25">
      <c r="D173" s="123"/>
      <c r="G173" s="76"/>
      <c r="I173" s="106"/>
      <c r="K173" s="77"/>
      <c r="L173" s="106"/>
      <c r="N173" s="62"/>
      <c r="O173" s="129"/>
      <c r="P173" s="106"/>
      <c r="S173" s="106"/>
      <c r="AT173" s="76"/>
    </row>
    <row r="174" spans="4:46" s="58" customFormat="1" x14ac:dyDescent="0.25">
      <c r="D174" s="123"/>
      <c r="G174" s="76"/>
      <c r="I174" s="106"/>
      <c r="K174" s="77"/>
      <c r="L174" s="106"/>
      <c r="N174" s="62"/>
      <c r="O174" s="129"/>
      <c r="P174" s="106"/>
      <c r="S174" s="106"/>
      <c r="AT174" s="76"/>
    </row>
    <row r="175" spans="4:46" s="58" customFormat="1" x14ac:dyDescent="0.25">
      <c r="D175" s="123"/>
      <c r="G175" s="76"/>
      <c r="I175" s="106"/>
      <c r="K175" s="77"/>
      <c r="L175" s="106"/>
      <c r="N175" s="62"/>
      <c r="O175" s="129"/>
      <c r="P175" s="106"/>
      <c r="S175" s="106"/>
      <c r="AT175" s="76"/>
    </row>
    <row r="176" spans="4:46" s="58" customFormat="1" x14ac:dyDescent="0.25">
      <c r="D176" s="123"/>
      <c r="G176" s="76"/>
      <c r="I176" s="106"/>
      <c r="K176" s="77"/>
      <c r="L176" s="106"/>
      <c r="N176" s="62"/>
      <c r="O176" s="129"/>
      <c r="P176" s="106"/>
      <c r="S176" s="106"/>
      <c r="AT176" s="76"/>
    </row>
    <row r="177" spans="4:46" s="58" customFormat="1" x14ac:dyDescent="0.25">
      <c r="D177" s="123"/>
      <c r="G177" s="76"/>
      <c r="I177" s="106"/>
      <c r="K177" s="77"/>
      <c r="L177" s="106"/>
      <c r="N177" s="62"/>
      <c r="O177" s="129"/>
      <c r="P177" s="106"/>
      <c r="S177" s="106"/>
      <c r="AT177" s="76"/>
    </row>
    <row r="178" spans="4:46" s="58" customFormat="1" x14ac:dyDescent="0.25">
      <c r="D178" s="123"/>
      <c r="G178" s="76"/>
      <c r="I178" s="106"/>
      <c r="K178" s="77"/>
      <c r="L178" s="106"/>
      <c r="N178" s="62"/>
      <c r="O178" s="129"/>
      <c r="P178" s="106"/>
      <c r="S178" s="106"/>
      <c r="AT178" s="76"/>
    </row>
    <row r="179" spans="4:46" s="58" customFormat="1" x14ac:dyDescent="0.25">
      <c r="D179" s="123"/>
      <c r="G179" s="76"/>
      <c r="I179" s="106"/>
      <c r="K179" s="77"/>
      <c r="L179" s="106"/>
      <c r="N179" s="62"/>
      <c r="O179" s="129"/>
      <c r="P179" s="106"/>
      <c r="S179" s="106"/>
      <c r="AT179" s="76"/>
    </row>
    <row r="180" spans="4:46" s="58" customFormat="1" x14ac:dyDescent="0.25">
      <c r="D180" s="123"/>
      <c r="G180" s="76"/>
      <c r="I180" s="106"/>
      <c r="K180" s="77"/>
      <c r="L180" s="106"/>
      <c r="N180" s="62"/>
      <c r="O180" s="129"/>
      <c r="P180" s="106"/>
      <c r="S180" s="106"/>
      <c r="AT180" s="76"/>
    </row>
    <row r="181" spans="4:46" s="58" customFormat="1" x14ac:dyDescent="0.25">
      <c r="D181" s="123"/>
      <c r="G181" s="76"/>
      <c r="I181" s="106"/>
      <c r="K181" s="77"/>
      <c r="L181" s="106"/>
      <c r="N181" s="62"/>
      <c r="O181" s="129"/>
      <c r="P181" s="106"/>
      <c r="S181" s="106"/>
      <c r="AT181" s="76"/>
    </row>
    <row r="182" spans="4:46" s="58" customFormat="1" x14ac:dyDescent="0.25">
      <c r="D182" s="123"/>
      <c r="G182" s="76"/>
      <c r="I182" s="106"/>
      <c r="K182" s="77"/>
      <c r="L182" s="106"/>
      <c r="N182" s="62"/>
      <c r="O182" s="129"/>
      <c r="P182" s="106"/>
      <c r="S182" s="106"/>
      <c r="AT182" s="76"/>
    </row>
    <row r="183" spans="4:46" s="58" customFormat="1" x14ac:dyDescent="0.25">
      <c r="D183" s="123"/>
      <c r="G183" s="76"/>
      <c r="I183" s="106"/>
      <c r="K183" s="77"/>
      <c r="L183" s="106"/>
      <c r="N183" s="62"/>
      <c r="O183" s="129"/>
      <c r="P183" s="106"/>
      <c r="S183" s="106"/>
      <c r="AT183" s="76"/>
    </row>
    <row r="184" spans="4:46" s="58" customFormat="1" x14ac:dyDescent="0.25">
      <c r="D184" s="123"/>
      <c r="G184" s="76"/>
      <c r="I184" s="106"/>
      <c r="K184" s="77"/>
      <c r="L184" s="106"/>
      <c r="N184" s="62"/>
      <c r="O184" s="129"/>
      <c r="P184" s="106"/>
      <c r="S184" s="106"/>
      <c r="AT184" s="76"/>
    </row>
    <row r="185" spans="4:46" s="58" customFormat="1" x14ac:dyDescent="0.25">
      <c r="D185" s="123"/>
      <c r="G185" s="76"/>
      <c r="I185" s="106"/>
      <c r="K185" s="77"/>
      <c r="L185" s="106"/>
      <c r="N185" s="62"/>
      <c r="O185" s="129"/>
      <c r="P185" s="106"/>
      <c r="S185" s="106"/>
      <c r="AT185" s="76"/>
    </row>
    <row r="186" spans="4:46" s="58" customFormat="1" x14ac:dyDescent="0.25">
      <c r="D186" s="123"/>
      <c r="G186" s="76"/>
      <c r="I186" s="106"/>
      <c r="K186" s="77"/>
      <c r="L186" s="106"/>
      <c r="N186" s="62"/>
      <c r="O186" s="129"/>
      <c r="P186" s="106"/>
      <c r="S186" s="106"/>
      <c r="AT186" s="76"/>
    </row>
    <row r="187" spans="4:46" s="58" customFormat="1" x14ac:dyDescent="0.25">
      <c r="D187" s="123"/>
      <c r="G187" s="76"/>
      <c r="I187" s="106"/>
      <c r="K187" s="77"/>
      <c r="L187" s="106"/>
      <c r="N187" s="62"/>
      <c r="O187" s="129"/>
      <c r="P187" s="106"/>
      <c r="S187" s="106"/>
      <c r="AT187" s="76"/>
    </row>
    <row r="188" spans="4:46" s="58" customFormat="1" x14ac:dyDescent="0.25">
      <c r="D188" s="123"/>
      <c r="G188" s="76"/>
      <c r="I188" s="106"/>
      <c r="K188" s="77"/>
      <c r="L188" s="106"/>
      <c r="N188" s="62"/>
      <c r="O188" s="129"/>
      <c r="P188" s="106"/>
      <c r="S188" s="106"/>
      <c r="AT188" s="76"/>
    </row>
    <row r="189" spans="4:46" s="58" customFormat="1" x14ac:dyDescent="0.25">
      <c r="D189" s="123"/>
      <c r="G189" s="76"/>
      <c r="I189" s="106"/>
      <c r="K189" s="77"/>
      <c r="L189" s="106"/>
      <c r="N189" s="62"/>
      <c r="O189" s="129"/>
      <c r="P189" s="106"/>
      <c r="S189" s="106"/>
      <c r="AT189" s="76"/>
    </row>
    <row r="190" spans="4:46" s="58" customFormat="1" x14ac:dyDescent="0.25">
      <c r="D190" s="123"/>
      <c r="G190" s="76"/>
      <c r="I190" s="106"/>
      <c r="K190" s="77"/>
      <c r="L190" s="106"/>
      <c r="N190" s="62"/>
      <c r="O190" s="129"/>
      <c r="P190" s="106"/>
      <c r="S190" s="106"/>
      <c r="AT190" s="76"/>
    </row>
    <row r="191" spans="4:46" s="58" customFormat="1" x14ac:dyDescent="0.25">
      <c r="D191" s="123"/>
      <c r="G191" s="76"/>
      <c r="I191" s="106"/>
      <c r="K191" s="77"/>
      <c r="L191" s="106"/>
      <c r="N191" s="62"/>
      <c r="O191" s="129"/>
      <c r="P191" s="106"/>
      <c r="S191" s="106"/>
      <c r="AT191" s="76"/>
    </row>
    <row r="192" spans="4:46" s="58" customFormat="1" x14ac:dyDescent="0.25">
      <c r="D192" s="123"/>
      <c r="G192" s="76"/>
      <c r="I192" s="106"/>
      <c r="K192" s="77"/>
      <c r="L192" s="106"/>
      <c r="N192" s="62"/>
      <c r="O192" s="129"/>
      <c r="P192" s="106"/>
      <c r="S192" s="106"/>
      <c r="AT192" s="76"/>
    </row>
    <row r="193" spans="4:46" s="58" customFormat="1" x14ac:dyDescent="0.25">
      <c r="D193" s="123"/>
      <c r="G193" s="76"/>
      <c r="I193" s="106"/>
      <c r="K193" s="77"/>
      <c r="L193" s="106"/>
      <c r="N193" s="62"/>
      <c r="O193" s="129"/>
      <c r="P193" s="106"/>
      <c r="S193" s="106"/>
      <c r="AT193" s="76"/>
    </row>
    <row r="194" spans="4:46" s="58" customFormat="1" x14ac:dyDescent="0.25">
      <c r="D194" s="123"/>
      <c r="G194" s="76"/>
      <c r="I194" s="106"/>
      <c r="K194" s="77"/>
      <c r="L194" s="106"/>
      <c r="N194" s="62"/>
      <c r="O194" s="129"/>
      <c r="P194" s="106"/>
      <c r="S194" s="106"/>
      <c r="AT194" s="76"/>
    </row>
    <row r="195" spans="4:46" s="58" customFormat="1" x14ac:dyDescent="0.25">
      <c r="D195" s="123"/>
      <c r="G195" s="76"/>
      <c r="I195" s="106"/>
      <c r="K195" s="77"/>
      <c r="L195" s="106"/>
      <c r="N195" s="62"/>
      <c r="O195" s="129"/>
      <c r="P195" s="106"/>
      <c r="S195" s="106"/>
      <c r="AT195" s="76"/>
    </row>
    <row r="196" spans="4:46" s="58" customFormat="1" x14ac:dyDescent="0.25">
      <c r="D196" s="123"/>
      <c r="G196" s="76"/>
      <c r="I196" s="106"/>
      <c r="K196" s="77"/>
      <c r="L196" s="106"/>
      <c r="N196" s="62"/>
      <c r="O196" s="129"/>
      <c r="P196" s="106"/>
      <c r="S196" s="106"/>
      <c r="AT196" s="76"/>
    </row>
    <row r="197" spans="4:46" s="58" customFormat="1" x14ac:dyDescent="0.25">
      <c r="D197" s="123"/>
      <c r="G197" s="76"/>
      <c r="I197" s="106"/>
      <c r="K197" s="77"/>
      <c r="L197" s="106"/>
      <c r="N197" s="62"/>
      <c r="O197" s="129"/>
      <c r="P197" s="106"/>
      <c r="S197" s="106"/>
      <c r="AT197" s="76"/>
    </row>
    <row r="198" spans="4:46" s="58" customFormat="1" x14ac:dyDescent="0.25">
      <c r="D198" s="123"/>
      <c r="G198" s="76"/>
      <c r="I198" s="106"/>
      <c r="K198" s="77"/>
      <c r="L198" s="106"/>
      <c r="N198" s="62"/>
      <c r="O198" s="129"/>
      <c r="P198" s="106"/>
      <c r="S198" s="106"/>
      <c r="AT198" s="76"/>
    </row>
    <row r="199" spans="4:46" s="58" customFormat="1" x14ac:dyDescent="0.25">
      <c r="D199" s="123"/>
      <c r="G199" s="76"/>
      <c r="I199" s="106"/>
      <c r="K199" s="77"/>
      <c r="L199" s="106"/>
      <c r="N199" s="62"/>
      <c r="O199" s="129"/>
      <c r="P199" s="106"/>
      <c r="S199" s="106"/>
      <c r="AT199" s="76"/>
    </row>
    <row r="200" spans="4:46" s="58" customFormat="1" x14ac:dyDescent="0.25">
      <c r="D200" s="123"/>
      <c r="G200" s="76"/>
      <c r="I200" s="106"/>
      <c r="K200" s="77"/>
      <c r="L200" s="106"/>
      <c r="N200" s="62"/>
      <c r="O200" s="129"/>
      <c r="P200" s="106"/>
      <c r="S200" s="106"/>
      <c r="AT200" s="76"/>
    </row>
    <row r="201" spans="4:46" s="58" customFormat="1" x14ac:dyDescent="0.25">
      <c r="D201" s="123"/>
      <c r="G201" s="76"/>
      <c r="I201" s="106"/>
      <c r="K201" s="77"/>
      <c r="L201" s="106"/>
      <c r="N201" s="62"/>
      <c r="O201" s="129"/>
      <c r="P201" s="106"/>
      <c r="S201" s="106"/>
      <c r="AT201" s="76"/>
    </row>
    <row r="202" spans="4:46" s="58" customFormat="1" x14ac:dyDescent="0.25">
      <c r="D202" s="123"/>
      <c r="G202" s="76"/>
      <c r="I202" s="106"/>
      <c r="K202" s="77"/>
      <c r="L202" s="106"/>
      <c r="N202" s="62"/>
      <c r="O202" s="129"/>
      <c r="P202" s="106"/>
      <c r="S202" s="106"/>
      <c r="AT202" s="76"/>
    </row>
    <row r="203" spans="4:46" s="58" customFormat="1" x14ac:dyDescent="0.25">
      <c r="D203" s="123"/>
      <c r="G203" s="76"/>
      <c r="I203" s="106"/>
      <c r="K203" s="77"/>
      <c r="L203" s="106"/>
      <c r="N203" s="62"/>
      <c r="O203" s="129"/>
      <c r="P203" s="106"/>
      <c r="S203" s="106"/>
      <c r="AT203" s="76"/>
    </row>
    <row r="204" spans="4:46" s="58" customFormat="1" x14ac:dyDescent="0.25">
      <c r="D204" s="123"/>
      <c r="G204" s="76"/>
      <c r="I204" s="106"/>
      <c r="K204" s="77"/>
      <c r="L204" s="106"/>
      <c r="N204" s="62"/>
      <c r="O204" s="129"/>
      <c r="P204" s="106"/>
      <c r="S204" s="106"/>
      <c r="AT204" s="76"/>
    </row>
    <row r="205" spans="4:46" s="58" customFormat="1" x14ac:dyDescent="0.25">
      <c r="D205" s="123"/>
      <c r="G205" s="76"/>
      <c r="I205" s="106"/>
      <c r="K205" s="77"/>
      <c r="L205" s="106"/>
      <c r="N205" s="62"/>
      <c r="O205" s="129"/>
      <c r="P205" s="106"/>
      <c r="S205" s="106"/>
      <c r="AT205" s="76"/>
    </row>
    <row r="206" spans="4:46" s="58" customFormat="1" x14ac:dyDescent="0.25">
      <c r="D206" s="123"/>
      <c r="G206" s="76"/>
      <c r="I206" s="106"/>
      <c r="K206" s="77"/>
      <c r="L206" s="106"/>
      <c r="N206" s="62"/>
      <c r="O206" s="129"/>
      <c r="P206" s="106"/>
      <c r="S206" s="106"/>
      <c r="AT206" s="76"/>
    </row>
    <row r="207" spans="4:46" s="58" customFormat="1" x14ac:dyDescent="0.25">
      <c r="D207" s="123"/>
      <c r="G207" s="76"/>
      <c r="I207" s="106"/>
      <c r="K207" s="77"/>
      <c r="L207" s="106"/>
      <c r="N207" s="62"/>
      <c r="O207" s="129"/>
      <c r="P207" s="106"/>
      <c r="S207" s="106"/>
      <c r="AT207" s="76"/>
    </row>
    <row r="208" spans="4:46" s="58" customFormat="1" x14ac:dyDescent="0.25">
      <c r="D208" s="123"/>
      <c r="G208" s="76"/>
      <c r="I208" s="106"/>
      <c r="K208" s="77"/>
      <c r="L208" s="106"/>
      <c r="N208" s="62"/>
      <c r="O208" s="129"/>
      <c r="P208" s="106"/>
      <c r="S208" s="106"/>
      <c r="AT208" s="76"/>
    </row>
    <row r="209" spans="4:46" s="58" customFormat="1" x14ac:dyDescent="0.25">
      <c r="D209" s="123"/>
      <c r="G209" s="76"/>
      <c r="I209" s="106"/>
      <c r="K209" s="77"/>
      <c r="L209" s="106"/>
      <c r="N209" s="62"/>
      <c r="O209" s="129"/>
      <c r="P209" s="106"/>
      <c r="S209" s="106"/>
      <c r="AT209" s="76"/>
    </row>
    <row r="210" spans="4:46" s="58" customFormat="1" x14ac:dyDescent="0.25">
      <c r="D210" s="123"/>
      <c r="G210" s="76"/>
      <c r="I210" s="106"/>
      <c r="K210" s="77"/>
      <c r="L210" s="106"/>
      <c r="N210" s="62"/>
      <c r="O210" s="129"/>
      <c r="P210" s="106"/>
      <c r="S210" s="106"/>
      <c r="AT210" s="76"/>
    </row>
    <row r="211" spans="4:46" s="58" customFormat="1" x14ac:dyDescent="0.25">
      <c r="D211" s="123"/>
      <c r="G211" s="76"/>
      <c r="I211" s="106"/>
      <c r="K211" s="77"/>
      <c r="L211" s="106"/>
      <c r="N211" s="62"/>
      <c r="O211" s="129"/>
      <c r="P211" s="106"/>
      <c r="S211" s="106"/>
      <c r="AT211" s="76"/>
    </row>
    <row r="212" spans="4:46" s="58" customFormat="1" x14ac:dyDescent="0.25">
      <c r="D212" s="123"/>
      <c r="G212" s="76"/>
      <c r="I212" s="106"/>
      <c r="K212" s="77"/>
      <c r="L212" s="106"/>
      <c r="N212" s="62"/>
      <c r="O212" s="129"/>
      <c r="P212" s="106"/>
      <c r="S212" s="106"/>
      <c r="AT212" s="76"/>
    </row>
    <row r="213" spans="4:46" s="58" customFormat="1" x14ac:dyDescent="0.25">
      <c r="D213" s="123"/>
      <c r="G213" s="76"/>
      <c r="I213" s="106"/>
      <c r="K213" s="77"/>
      <c r="L213" s="106"/>
      <c r="N213" s="62"/>
      <c r="O213" s="129"/>
      <c r="P213" s="106"/>
      <c r="S213" s="106"/>
      <c r="AT213" s="76"/>
    </row>
    <row r="214" spans="4:46" s="58" customFormat="1" x14ac:dyDescent="0.25">
      <c r="D214" s="123"/>
      <c r="G214" s="76"/>
      <c r="I214" s="106"/>
      <c r="K214" s="77"/>
      <c r="L214" s="106"/>
      <c r="N214" s="62"/>
      <c r="O214" s="129"/>
      <c r="P214" s="106"/>
      <c r="S214" s="106"/>
      <c r="AT214" s="76"/>
    </row>
    <row r="215" spans="4:46" s="58" customFormat="1" x14ac:dyDescent="0.25">
      <c r="D215" s="123"/>
      <c r="G215" s="76"/>
      <c r="I215" s="106"/>
      <c r="K215" s="77"/>
      <c r="L215" s="106"/>
      <c r="N215" s="62"/>
      <c r="O215" s="129"/>
      <c r="P215" s="106"/>
      <c r="S215" s="106"/>
      <c r="AT215" s="76"/>
    </row>
    <row r="216" spans="4:46" s="58" customFormat="1" x14ac:dyDescent="0.25">
      <c r="D216" s="123"/>
      <c r="G216" s="76"/>
      <c r="I216" s="106"/>
      <c r="K216" s="77"/>
      <c r="L216" s="106"/>
      <c r="N216" s="62"/>
      <c r="O216" s="129"/>
      <c r="P216" s="106"/>
      <c r="S216" s="106"/>
      <c r="AT216" s="76"/>
    </row>
    <row r="217" spans="4:46" s="58" customFormat="1" x14ac:dyDescent="0.25">
      <c r="D217" s="123"/>
      <c r="G217" s="76"/>
      <c r="I217" s="106"/>
      <c r="K217" s="77"/>
      <c r="L217" s="106"/>
      <c r="N217" s="62"/>
      <c r="O217" s="129"/>
      <c r="P217" s="106"/>
      <c r="S217" s="106"/>
      <c r="AT217" s="76"/>
    </row>
    <row r="218" spans="4:46" s="58" customFormat="1" x14ac:dyDescent="0.25">
      <c r="D218" s="123"/>
      <c r="G218" s="76"/>
      <c r="I218" s="106"/>
      <c r="K218" s="77"/>
      <c r="L218" s="106"/>
      <c r="N218" s="62"/>
      <c r="O218" s="129"/>
      <c r="P218" s="106"/>
      <c r="S218" s="106"/>
      <c r="AT218" s="76"/>
    </row>
    <row r="219" spans="4:46" s="58" customFormat="1" x14ac:dyDescent="0.25">
      <c r="D219" s="123"/>
      <c r="G219" s="76"/>
      <c r="I219" s="106"/>
      <c r="K219" s="77"/>
      <c r="L219" s="106"/>
      <c r="N219" s="62"/>
      <c r="O219" s="129"/>
      <c r="P219" s="106"/>
      <c r="S219" s="106"/>
      <c r="AT219" s="76"/>
    </row>
    <row r="220" spans="4:46" s="58" customFormat="1" x14ac:dyDescent="0.25">
      <c r="D220" s="123"/>
      <c r="G220" s="76"/>
      <c r="I220" s="106"/>
      <c r="K220" s="77"/>
      <c r="L220" s="106"/>
      <c r="N220" s="62"/>
      <c r="O220" s="129"/>
      <c r="P220" s="106"/>
      <c r="S220" s="106"/>
      <c r="AT220" s="76"/>
    </row>
    <row r="221" spans="4:46" s="58" customFormat="1" x14ac:dyDescent="0.25">
      <c r="D221" s="123"/>
      <c r="G221" s="76"/>
      <c r="I221" s="106"/>
      <c r="K221" s="77"/>
      <c r="L221" s="106"/>
      <c r="N221" s="62"/>
      <c r="O221" s="129"/>
      <c r="P221" s="106"/>
      <c r="S221" s="106"/>
      <c r="AT221" s="76"/>
    </row>
    <row r="222" spans="4:46" s="58" customFormat="1" x14ac:dyDescent="0.25">
      <c r="D222" s="123"/>
      <c r="G222" s="76"/>
      <c r="I222" s="106"/>
      <c r="K222" s="77"/>
      <c r="L222" s="106"/>
      <c r="N222" s="62"/>
      <c r="O222" s="129"/>
      <c r="P222" s="106"/>
      <c r="S222" s="106"/>
      <c r="AT222" s="76"/>
    </row>
    <row r="223" spans="4:46" s="58" customFormat="1" x14ac:dyDescent="0.25">
      <c r="D223" s="123"/>
      <c r="G223" s="76"/>
      <c r="I223" s="106"/>
      <c r="K223" s="77"/>
      <c r="L223" s="106"/>
      <c r="N223" s="62"/>
      <c r="O223" s="129"/>
      <c r="P223" s="106"/>
      <c r="S223" s="106"/>
      <c r="AT223" s="76"/>
    </row>
    <row r="224" spans="4:46" s="58" customFormat="1" x14ac:dyDescent="0.25">
      <c r="D224" s="123"/>
      <c r="G224" s="76"/>
      <c r="I224" s="106"/>
      <c r="K224" s="77"/>
      <c r="L224" s="106"/>
      <c r="N224" s="62"/>
      <c r="O224" s="129"/>
      <c r="P224" s="106"/>
      <c r="S224" s="106"/>
      <c r="AT224" s="76"/>
    </row>
    <row r="225" spans="4:46" s="58" customFormat="1" x14ac:dyDescent="0.25">
      <c r="D225" s="123"/>
      <c r="G225" s="76"/>
      <c r="I225" s="106"/>
      <c r="K225" s="77"/>
      <c r="L225" s="106"/>
      <c r="N225" s="62"/>
      <c r="O225" s="129"/>
      <c r="P225" s="106"/>
      <c r="S225" s="106"/>
      <c r="AT225" s="76"/>
    </row>
    <row r="226" spans="4:46" s="58" customFormat="1" x14ac:dyDescent="0.25">
      <c r="D226" s="123"/>
      <c r="G226" s="76"/>
      <c r="I226" s="106"/>
      <c r="K226" s="77"/>
      <c r="L226" s="106"/>
      <c r="N226" s="62"/>
      <c r="O226" s="129"/>
      <c r="P226" s="106"/>
      <c r="S226" s="106"/>
      <c r="AT226" s="76"/>
    </row>
    <row r="227" spans="4:46" s="58" customFormat="1" x14ac:dyDescent="0.25">
      <c r="D227" s="123"/>
      <c r="G227" s="76"/>
      <c r="I227" s="106"/>
      <c r="K227" s="77"/>
      <c r="L227" s="106"/>
      <c r="N227" s="62"/>
      <c r="O227" s="129"/>
      <c r="P227" s="106"/>
      <c r="S227" s="106"/>
      <c r="AT227" s="76"/>
    </row>
    <row r="228" spans="4:46" s="58" customFormat="1" x14ac:dyDescent="0.25">
      <c r="D228" s="123"/>
      <c r="G228" s="76"/>
      <c r="I228" s="106"/>
      <c r="K228" s="77"/>
      <c r="L228" s="106"/>
      <c r="N228" s="62"/>
      <c r="O228" s="129"/>
      <c r="P228" s="106"/>
      <c r="S228" s="106"/>
      <c r="AT228" s="76"/>
    </row>
    <row r="229" spans="4:46" s="58" customFormat="1" x14ac:dyDescent="0.25">
      <c r="D229" s="123"/>
      <c r="G229" s="76"/>
      <c r="I229" s="106"/>
      <c r="K229" s="77"/>
      <c r="L229" s="106"/>
      <c r="N229" s="62"/>
      <c r="O229" s="129"/>
      <c r="P229" s="106"/>
      <c r="S229" s="106"/>
      <c r="AT229" s="76"/>
    </row>
    <row r="230" spans="4:46" s="58" customFormat="1" x14ac:dyDescent="0.25">
      <c r="D230" s="123"/>
      <c r="G230" s="76"/>
      <c r="I230" s="106"/>
      <c r="K230" s="77"/>
      <c r="L230" s="106"/>
      <c r="N230" s="62"/>
      <c r="O230" s="129"/>
      <c r="P230" s="106"/>
      <c r="S230" s="106"/>
      <c r="AT230" s="76"/>
    </row>
    <row r="231" spans="4:46" s="58" customFormat="1" x14ac:dyDescent="0.25">
      <c r="D231" s="123"/>
      <c r="G231" s="76"/>
      <c r="I231" s="106"/>
      <c r="K231" s="77"/>
      <c r="L231" s="106"/>
      <c r="N231" s="62"/>
      <c r="O231" s="129"/>
      <c r="P231" s="106"/>
      <c r="S231" s="106"/>
      <c r="AT231" s="76"/>
    </row>
    <row r="232" spans="4:46" s="58" customFormat="1" x14ac:dyDescent="0.25">
      <c r="D232" s="123"/>
      <c r="G232" s="76"/>
      <c r="I232" s="106"/>
      <c r="K232" s="77"/>
      <c r="L232" s="106"/>
      <c r="N232" s="62"/>
      <c r="O232" s="129"/>
      <c r="P232" s="106"/>
      <c r="S232" s="106"/>
      <c r="AT232" s="76"/>
    </row>
    <row r="233" spans="4:46" s="58" customFormat="1" x14ac:dyDescent="0.25">
      <c r="D233" s="123"/>
      <c r="G233" s="76"/>
      <c r="I233" s="106"/>
      <c r="K233" s="77"/>
      <c r="L233" s="106"/>
      <c r="N233" s="62"/>
      <c r="O233" s="129"/>
      <c r="P233" s="106"/>
      <c r="S233" s="106"/>
      <c r="AT233" s="76"/>
    </row>
    <row r="234" spans="4:46" s="58" customFormat="1" x14ac:dyDescent="0.25">
      <c r="D234" s="123"/>
      <c r="G234" s="76"/>
      <c r="I234" s="106"/>
      <c r="K234" s="77"/>
      <c r="L234" s="106"/>
      <c r="N234" s="62"/>
      <c r="O234" s="129"/>
      <c r="P234" s="106"/>
      <c r="S234" s="106"/>
      <c r="AT234" s="76"/>
    </row>
    <row r="235" spans="4:46" s="58" customFormat="1" x14ac:dyDescent="0.25">
      <c r="D235" s="123"/>
      <c r="G235" s="76"/>
      <c r="I235" s="106"/>
      <c r="K235" s="77"/>
      <c r="L235" s="106"/>
      <c r="N235" s="62"/>
      <c r="O235" s="129"/>
      <c r="P235" s="106"/>
      <c r="S235" s="106"/>
      <c r="AT235" s="76"/>
    </row>
    <row r="236" spans="4:46" s="58" customFormat="1" x14ac:dyDescent="0.25">
      <c r="D236" s="123"/>
      <c r="G236" s="76"/>
      <c r="I236" s="106"/>
      <c r="K236" s="77"/>
      <c r="L236" s="106"/>
      <c r="N236" s="62"/>
      <c r="O236" s="129"/>
      <c r="P236" s="106"/>
      <c r="S236" s="106"/>
      <c r="AT236" s="76"/>
    </row>
    <row r="237" spans="4:46" s="58" customFormat="1" x14ac:dyDescent="0.25">
      <c r="D237" s="123"/>
      <c r="G237" s="76"/>
      <c r="I237" s="106"/>
      <c r="K237" s="77"/>
      <c r="L237" s="106"/>
      <c r="N237" s="62"/>
      <c r="O237" s="129"/>
      <c r="P237" s="106"/>
      <c r="S237" s="106"/>
      <c r="AT237" s="76"/>
    </row>
    <row r="238" spans="4:46" s="58" customFormat="1" x14ac:dyDescent="0.25">
      <c r="D238" s="123"/>
      <c r="G238" s="76"/>
      <c r="I238" s="106"/>
      <c r="K238" s="77"/>
      <c r="L238" s="106"/>
      <c r="N238" s="62"/>
      <c r="O238" s="129"/>
      <c r="P238" s="106"/>
      <c r="S238" s="106"/>
      <c r="AT238" s="76"/>
    </row>
    <row r="239" spans="4:46" s="58" customFormat="1" x14ac:dyDescent="0.25">
      <c r="D239" s="123"/>
      <c r="G239" s="76"/>
      <c r="I239" s="106"/>
      <c r="K239" s="77"/>
      <c r="L239" s="106"/>
      <c r="N239" s="62"/>
      <c r="O239" s="129"/>
      <c r="P239" s="106"/>
      <c r="S239" s="106"/>
      <c r="AT239" s="76"/>
    </row>
    <row r="240" spans="4:46" s="58" customFormat="1" x14ac:dyDescent="0.25">
      <c r="D240" s="123"/>
      <c r="G240" s="76"/>
      <c r="I240" s="106"/>
      <c r="K240" s="77"/>
      <c r="L240" s="106"/>
      <c r="N240" s="62"/>
      <c r="O240" s="129"/>
      <c r="P240" s="106"/>
      <c r="S240" s="106"/>
      <c r="AT240" s="76"/>
    </row>
    <row r="241" spans="4:46" s="58" customFormat="1" x14ac:dyDescent="0.25">
      <c r="D241" s="123"/>
      <c r="G241" s="76"/>
      <c r="I241" s="106"/>
      <c r="K241" s="77"/>
      <c r="L241" s="106"/>
      <c r="N241" s="62"/>
      <c r="O241" s="129"/>
      <c r="P241" s="106"/>
      <c r="S241" s="106"/>
      <c r="AT241" s="76"/>
    </row>
    <row r="242" spans="4:46" s="58" customFormat="1" x14ac:dyDescent="0.25">
      <c r="D242" s="123"/>
      <c r="G242" s="76"/>
      <c r="I242" s="106"/>
      <c r="K242" s="77"/>
      <c r="L242" s="106"/>
      <c r="N242" s="62"/>
      <c r="O242" s="129"/>
      <c r="P242" s="106"/>
      <c r="S242" s="106"/>
      <c r="AT242" s="76"/>
    </row>
    <row r="243" spans="4:46" s="58" customFormat="1" x14ac:dyDescent="0.25">
      <c r="D243" s="123"/>
      <c r="G243" s="76"/>
      <c r="I243" s="106"/>
      <c r="K243" s="77"/>
      <c r="L243" s="106"/>
      <c r="N243" s="62"/>
      <c r="O243" s="129"/>
      <c r="P243" s="106"/>
      <c r="S243" s="106"/>
      <c r="AT243" s="76"/>
    </row>
    <row r="244" spans="4:46" s="58" customFormat="1" x14ac:dyDescent="0.25">
      <c r="D244" s="123"/>
      <c r="G244" s="76"/>
      <c r="I244" s="106"/>
      <c r="K244" s="77"/>
      <c r="L244" s="106"/>
      <c r="N244" s="62"/>
      <c r="O244" s="129"/>
      <c r="P244" s="106"/>
      <c r="S244" s="106"/>
      <c r="AT244" s="76"/>
    </row>
    <row r="245" spans="4:46" s="58" customFormat="1" x14ac:dyDescent="0.25">
      <c r="D245" s="123"/>
      <c r="G245" s="76"/>
      <c r="I245" s="106"/>
      <c r="K245" s="77"/>
      <c r="L245" s="106"/>
      <c r="N245" s="62"/>
      <c r="O245" s="129"/>
      <c r="P245" s="106"/>
      <c r="S245" s="106"/>
      <c r="AT245" s="76"/>
    </row>
    <row r="246" spans="4:46" s="58" customFormat="1" x14ac:dyDescent="0.25">
      <c r="D246" s="123"/>
      <c r="G246" s="76"/>
      <c r="I246" s="106"/>
      <c r="K246" s="77"/>
      <c r="L246" s="106"/>
      <c r="N246" s="62"/>
      <c r="O246" s="129"/>
      <c r="P246" s="106"/>
      <c r="S246" s="106"/>
      <c r="AT246" s="76"/>
    </row>
    <row r="247" spans="4:46" s="58" customFormat="1" x14ac:dyDescent="0.25">
      <c r="D247" s="123"/>
      <c r="G247" s="76"/>
      <c r="I247" s="106"/>
      <c r="K247" s="77"/>
      <c r="L247" s="106"/>
      <c r="N247" s="62"/>
      <c r="O247" s="129"/>
      <c r="P247" s="106"/>
      <c r="S247" s="106"/>
      <c r="AT247" s="76"/>
    </row>
    <row r="248" spans="4:46" s="58" customFormat="1" x14ac:dyDescent="0.25">
      <c r="D248" s="123"/>
      <c r="G248" s="76"/>
      <c r="I248" s="106"/>
      <c r="K248" s="77"/>
      <c r="L248" s="106"/>
      <c r="N248" s="62"/>
      <c r="O248" s="129"/>
      <c r="P248" s="106"/>
      <c r="S248" s="106"/>
      <c r="AT248" s="76"/>
    </row>
    <row r="249" spans="4:46" s="58" customFormat="1" x14ac:dyDescent="0.25">
      <c r="D249" s="123"/>
      <c r="G249" s="76"/>
      <c r="I249" s="106"/>
      <c r="K249" s="77"/>
      <c r="L249" s="106"/>
      <c r="N249" s="62"/>
      <c r="O249" s="129"/>
      <c r="P249" s="106"/>
      <c r="S249" s="106"/>
      <c r="AT249" s="76"/>
    </row>
    <row r="250" spans="4:46" s="58" customFormat="1" x14ac:dyDescent="0.25">
      <c r="D250" s="123"/>
      <c r="G250" s="76"/>
      <c r="I250" s="106"/>
      <c r="K250" s="77"/>
      <c r="L250" s="106"/>
      <c r="N250" s="62"/>
      <c r="O250" s="129"/>
      <c r="P250" s="106"/>
      <c r="S250" s="106"/>
      <c r="AT250" s="76"/>
    </row>
    <row r="251" spans="4:46" s="58" customFormat="1" x14ac:dyDescent="0.25">
      <c r="D251" s="123"/>
      <c r="G251" s="76"/>
      <c r="I251" s="106"/>
      <c r="K251" s="77"/>
      <c r="L251" s="106"/>
      <c r="N251" s="62"/>
      <c r="O251" s="129"/>
      <c r="P251" s="106"/>
      <c r="S251" s="106"/>
      <c r="AT251" s="76"/>
    </row>
    <row r="252" spans="4:46" s="58" customFormat="1" x14ac:dyDescent="0.25">
      <c r="D252" s="123"/>
      <c r="G252" s="76"/>
      <c r="I252" s="106"/>
      <c r="K252" s="77"/>
      <c r="L252" s="106"/>
      <c r="N252" s="62"/>
      <c r="O252" s="129"/>
      <c r="P252" s="106"/>
      <c r="S252" s="106"/>
      <c r="AT252" s="76"/>
    </row>
    <row r="253" spans="4:46" s="58" customFormat="1" x14ac:dyDescent="0.25">
      <c r="D253" s="123"/>
      <c r="G253" s="76"/>
      <c r="I253" s="106"/>
      <c r="K253" s="77"/>
      <c r="L253" s="106"/>
      <c r="N253" s="62"/>
      <c r="O253" s="129"/>
      <c r="P253" s="106"/>
      <c r="S253" s="106"/>
      <c r="AT253" s="76"/>
    </row>
    <row r="254" spans="4:46" s="58" customFormat="1" x14ac:dyDescent="0.25">
      <c r="D254" s="123"/>
      <c r="G254" s="76"/>
      <c r="I254" s="106"/>
      <c r="K254" s="77"/>
      <c r="L254" s="106"/>
      <c r="N254" s="62"/>
      <c r="O254" s="129"/>
      <c r="P254" s="106"/>
      <c r="S254" s="106"/>
      <c r="AT254" s="76"/>
    </row>
    <row r="255" spans="4:46" s="58" customFormat="1" x14ac:dyDescent="0.25">
      <c r="D255" s="123"/>
      <c r="G255" s="76"/>
      <c r="I255" s="106"/>
      <c r="K255" s="77"/>
      <c r="L255" s="106"/>
      <c r="N255" s="62"/>
      <c r="O255" s="129"/>
      <c r="P255" s="106"/>
      <c r="S255" s="106"/>
      <c r="AT255" s="76"/>
    </row>
    <row r="256" spans="4:46" s="58" customFormat="1" x14ac:dyDescent="0.25">
      <c r="D256" s="123"/>
      <c r="G256" s="76"/>
      <c r="I256" s="106"/>
      <c r="K256" s="77"/>
      <c r="L256" s="106"/>
      <c r="N256" s="62"/>
      <c r="O256" s="129"/>
      <c r="P256" s="106"/>
      <c r="S256" s="106"/>
      <c r="AT256" s="76"/>
    </row>
    <row r="257" spans="4:46" s="58" customFormat="1" x14ac:dyDescent="0.25">
      <c r="D257" s="123"/>
      <c r="G257" s="76"/>
      <c r="I257" s="106"/>
      <c r="K257" s="77"/>
      <c r="L257" s="106"/>
      <c r="N257" s="62"/>
      <c r="O257" s="129"/>
      <c r="P257" s="106"/>
      <c r="S257" s="106"/>
      <c r="AT257" s="76"/>
    </row>
    <row r="258" spans="4:46" s="58" customFormat="1" x14ac:dyDescent="0.25">
      <c r="D258" s="123"/>
      <c r="G258" s="76"/>
      <c r="I258" s="106"/>
      <c r="K258" s="77"/>
      <c r="L258" s="106"/>
      <c r="N258" s="62"/>
      <c r="O258" s="129"/>
      <c r="P258" s="106"/>
      <c r="S258" s="106"/>
      <c r="AT258" s="76"/>
    </row>
    <row r="259" spans="4:46" s="58" customFormat="1" x14ac:dyDescent="0.25">
      <c r="D259" s="123"/>
      <c r="G259" s="76"/>
      <c r="I259" s="106"/>
      <c r="K259" s="77"/>
      <c r="L259" s="106"/>
      <c r="N259" s="62"/>
      <c r="O259" s="129"/>
      <c r="P259" s="106"/>
      <c r="S259" s="106"/>
      <c r="AT259" s="76"/>
    </row>
    <row r="260" spans="4:46" s="58" customFormat="1" x14ac:dyDescent="0.25">
      <c r="D260" s="123"/>
      <c r="G260" s="76"/>
      <c r="I260" s="106"/>
      <c r="K260" s="77"/>
      <c r="L260" s="106"/>
      <c r="N260" s="62"/>
      <c r="O260" s="129"/>
      <c r="P260" s="106"/>
      <c r="S260" s="106"/>
      <c r="AT260" s="76"/>
    </row>
    <row r="261" spans="4:46" s="58" customFormat="1" x14ac:dyDescent="0.25">
      <c r="D261" s="123"/>
      <c r="G261" s="76"/>
      <c r="I261" s="106"/>
      <c r="K261" s="77"/>
      <c r="L261" s="106"/>
      <c r="N261" s="62"/>
      <c r="O261" s="129"/>
      <c r="P261" s="106"/>
      <c r="S261" s="106"/>
      <c r="AT261" s="76"/>
    </row>
    <row r="262" spans="4:46" s="58" customFormat="1" x14ac:dyDescent="0.25">
      <c r="D262" s="123"/>
      <c r="G262" s="76"/>
      <c r="I262" s="106"/>
      <c r="K262" s="77"/>
      <c r="L262" s="106"/>
      <c r="N262" s="62"/>
      <c r="O262" s="129"/>
      <c r="P262" s="106"/>
      <c r="S262" s="106"/>
      <c r="AT262" s="76"/>
    </row>
    <row r="263" spans="4:46" s="58" customFormat="1" x14ac:dyDescent="0.25">
      <c r="D263" s="123"/>
      <c r="G263" s="76"/>
      <c r="I263" s="106"/>
      <c r="K263" s="77"/>
      <c r="L263" s="106"/>
      <c r="N263" s="62"/>
      <c r="O263" s="129"/>
      <c r="P263" s="106"/>
      <c r="S263" s="106"/>
      <c r="AT263" s="76"/>
    </row>
    <row r="264" spans="4:46" s="58" customFormat="1" x14ac:dyDescent="0.25">
      <c r="D264" s="123"/>
      <c r="G264" s="76"/>
      <c r="I264" s="106"/>
      <c r="K264" s="77"/>
      <c r="L264" s="106"/>
      <c r="N264" s="62"/>
      <c r="O264" s="129"/>
      <c r="P264" s="106"/>
      <c r="S264" s="106"/>
      <c r="AT264" s="76"/>
    </row>
    <row r="265" spans="4:46" s="58" customFormat="1" x14ac:dyDescent="0.25">
      <c r="D265" s="123"/>
      <c r="G265" s="76"/>
      <c r="I265" s="106"/>
      <c r="K265" s="77"/>
      <c r="L265" s="106"/>
      <c r="N265" s="62"/>
      <c r="O265" s="129"/>
      <c r="P265" s="106"/>
      <c r="S265" s="106"/>
      <c r="AT265" s="76"/>
    </row>
    <row r="266" spans="4:46" s="58" customFormat="1" x14ac:dyDescent="0.25">
      <c r="D266" s="123"/>
      <c r="G266" s="76"/>
      <c r="I266" s="106"/>
      <c r="K266" s="77"/>
      <c r="L266" s="106"/>
      <c r="N266" s="62"/>
      <c r="O266" s="129"/>
      <c r="P266" s="106"/>
      <c r="S266" s="106"/>
      <c r="AT266" s="76"/>
    </row>
    <row r="267" spans="4:46" s="58" customFormat="1" x14ac:dyDescent="0.25">
      <c r="D267" s="123"/>
      <c r="G267" s="76"/>
      <c r="I267" s="106"/>
      <c r="K267" s="77"/>
      <c r="L267" s="106"/>
      <c r="N267" s="62"/>
      <c r="O267" s="129"/>
      <c r="P267" s="106"/>
      <c r="S267" s="106"/>
      <c r="AT267" s="76"/>
    </row>
    <row r="268" spans="4:46" s="58" customFormat="1" x14ac:dyDescent="0.25">
      <c r="D268" s="123"/>
      <c r="G268" s="76"/>
      <c r="I268" s="106"/>
      <c r="K268" s="77"/>
      <c r="L268" s="106"/>
      <c r="N268" s="62"/>
      <c r="O268" s="129"/>
      <c r="P268" s="106"/>
      <c r="S268" s="106"/>
      <c r="AT268" s="76"/>
    </row>
    <row r="269" spans="4:46" s="58" customFormat="1" x14ac:dyDescent="0.25">
      <c r="D269" s="123"/>
      <c r="G269" s="76"/>
      <c r="I269" s="106"/>
      <c r="K269" s="77"/>
      <c r="L269" s="106"/>
      <c r="N269" s="62"/>
      <c r="O269" s="129"/>
      <c r="P269" s="106"/>
      <c r="S269" s="106"/>
      <c r="AT269" s="76"/>
    </row>
    <row r="270" spans="4:46" s="58" customFormat="1" x14ac:dyDescent="0.25">
      <c r="D270" s="123"/>
      <c r="G270" s="76"/>
      <c r="I270" s="106"/>
      <c r="K270" s="77"/>
      <c r="L270" s="106"/>
      <c r="N270" s="62"/>
      <c r="O270" s="129"/>
      <c r="P270" s="106"/>
      <c r="S270" s="106"/>
      <c r="AT270" s="76"/>
    </row>
    <row r="271" spans="4:46" s="58" customFormat="1" x14ac:dyDescent="0.25">
      <c r="D271" s="123"/>
      <c r="G271" s="76"/>
      <c r="I271" s="106"/>
      <c r="K271" s="77"/>
      <c r="L271" s="106"/>
      <c r="N271" s="62"/>
      <c r="O271" s="129"/>
      <c r="P271" s="106"/>
      <c r="S271" s="106"/>
      <c r="AT271" s="76"/>
    </row>
    <row r="272" spans="4:46" s="58" customFormat="1" x14ac:dyDescent="0.25">
      <c r="D272" s="123"/>
      <c r="G272" s="76"/>
      <c r="I272" s="106"/>
      <c r="K272" s="77"/>
      <c r="L272" s="106"/>
      <c r="N272" s="62"/>
      <c r="O272" s="129"/>
      <c r="P272" s="106"/>
      <c r="S272" s="106"/>
      <c r="AT272" s="76"/>
    </row>
    <row r="273" spans="4:46" s="58" customFormat="1" x14ac:dyDescent="0.25">
      <c r="D273" s="123"/>
      <c r="G273" s="76"/>
      <c r="I273" s="106"/>
      <c r="K273" s="77"/>
      <c r="L273" s="106"/>
      <c r="N273" s="62"/>
      <c r="O273" s="129"/>
      <c r="P273" s="106"/>
      <c r="S273" s="106"/>
      <c r="AT273" s="76"/>
    </row>
    <row r="274" spans="4:46" s="58" customFormat="1" x14ac:dyDescent="0.25">
      <c r="D274" s="123"/>
      <c r="G274" s="76"/>
      <c r="I274" s="106"/>
      <c r="K274" s="77"/>
      <c r="L274" s="106"/>
      <c r="N274" s="62"/>
      <c r="O274" s="129"/>
      <c r="P274" s="106"/>
      <c r="S274" s="106"/>
      <c r="AT274" s="76"/>
    </row>
    <row r="275" spans="4:46" s="58" customFormat="1" x14ac:dyDescent="0.25">
      <c r="D275" s="123"/>
      <c r="G275" s="76"/>
      <c r="I275" s="106"/>
      <c r="K275" s="77"/>
      <c r="L275" s="106"/>
      <c r="N275" s="62"/>
      <c r="O275" s="129"/>
      <c r="P275" s="106"/>
      <c r="S275" s="106"/>
      <c r="AT275" s="76"/>
    </row>
    <row r="276" spans="4:46" s="58" customFormat="1" x14ac:dyDescent="0.25">
      <c r="D276" s="123"/>
      <c r="G276" s="76"/>
      <c r="I276" s="106"/>
      <c r="K276" s="77"/>
      <c r="L276" s="106"/>
      <c r="N276" s="62"/>
      <c r="O276" s="129"/>
      <c r="P276" s="106"/>
      <c r="S276" s="106"/>
      <c r="AT276" s="76"/>
    </row>
    <row r="277" spans="4:46" s="58" customFormat="1" x14ac:dyDescent="0.25">
      <c r="D277" s="123"/>
      <c r="G277" s="76"/>
      <c r="I277" s="106"/>
      <c r="K277" s="77"/>
      <c r="L277" s="106"/>
      <c r="N277" s="62"/>
      <c r="O277" s="129"/>
      <c r="P277" s="106"/>
      <c r="S277" s="106"/>
      <c r="AT277" s="76"/>
    </row>
    <row r="278" spans="4:46" s="58" customFormat="1" x14ac:dyDescent="0.25">
      <c r="D278" s="123"/>
      <c r="G278" s="76"/>
      <c r="I278" s="106"/>
      <c r="K278" s="77"/>
      <c r="L278" s="106"/>
      <c r="N278" s="62"/>
      <c r="O278" s="129"/>
      <c r="P278" s="106"/>
      <c r="S278" s="106"/>
      <c r="AT278" s="76"/>
    </row>
    <row r="279" spans="4:46" s="58" customFormat="1" x14ac:dyDescent="0.25">
      <c r="D279" s="123"/>
      <c r="G279" s="76"/>
      <c r="I279" s="106"/>
      <c r="K279" s="77"/>
      <c r="L279" s="106"/>
      <c r="N279" s="62"/>
      <c r="O279" s="129"/>
      <c r="P279" s="106"/>
      <c r="S279" s="106"/>
      <c r="AT279" s="76"/>
    </row>
    <row r="280" spans="4:46" s="58" customFormat="1" x14ac:dyDescent="0.25">
      <c r="D280" s="123"/>
      <c r="G280" s="76"/>
      <c r="I280" s="106"/>
      <c r="K280" s="77"/>
      <c r="L280" s="106"/>
      <c r="N280" s="62"/>
      <c r="O280" s="129"/>
      <c r="P280" s="106"/>
      <c r="S280" s="106"/>
      <c r="AT280" s="76"/>
    </row>
    <row r="281" spans="4:46" s="58" customFormat="1" x14ac:dyDescent="0.25">
      <c r="D281" s="123"/>
      <c r="G281" s="76"/>
      <c r="I281" s="106"/>
      <c r="K281" s="77"/>
      <c r="L281" s="106"/>
      <c r="N281" s="62"/>
      <c r="O281" s="129"/>
      <c r="P281" s="106"/>
      <c r="S281" s="106"/>
      <c r="AT281" s="76"/>
    </row>
    <row r="282" spans="4:46" s="58" customFormat="1" x14ac:dyDescent="0.25">
      <c r="D282" s="123"/>
      <c r="G282" s="76"/>
      <c r="I282" s="106"/>
      <c r="K282" s="77"/>
      <c r="L282" s="106"/>
      <c r="N282" s="62"/>
      <c r="O282" s="129"/>
      <c r="P282" s="106"/>
      <c r="S282" s="106"/>
      <c r="AT282" s="76"/>
    </row>
    <row r="283" spans="4:46" s="58" customFormat="1" x14ac:dyDescent="0.25">
      <c r="D283" s="123"/>
      <c r="G283" s="76"/>
      <c r="I283" s="106"/>
      <c r="K283" s="77"/>
      <c r="L283" s="106"/>
      <c r="N283" s="62"/>
      <c r="O283" s="129"/>
      <c r="P283" s="106"/>
      <c r="S283" s="106"/>
      <c r="AT283" s="76"/>
    </row>
    <row r="284" spans="4:46" s="58" customFormat="1" x14ac:dyDescent="0.25">
      <c r="D284" s="123"/>
      <c r="G284" s="76"/>
      <c r="I284" s="106"/>
      <c r="K284" s="77"/>
      <c r="L284" s="106"/>
      <c r="N284" s="62"/>
      <c r="O284" s="129"/>
      <c r="P284" s="106"/>
      <c r="S284" s="106"/>
      <c r="AT284" s="76"/>
    </row>
    <row r="285" spans="4:46" s="58" customFormat="1" x14ac:dyDescent="0.25">
      <c r="D285" s="123"/>
      <c r="G285" s="76"/>
      <c r="I285" s="106"/>
      <c r="K285" s="77"/>
      <c r="L285" s="106"/>
      <c r="N285" s="62"/>
      <c r="O285" s="129"/>
      <c r="P285" s="106"/>
      <c r="S285" s="106"/>
      <c r="AT285" s="76"/>
    </row>
    <row r="286" spans="4:46" s="58" customFormat="1" x14ac:dyDescent="0.25">
      <c r="D286" s="123"/>
      <c r="G286" s="76"/>
      <c r="I286" s="106"/>
      <c r="K286" s="77"/>
      <c r="L286" s="106"/>
      <c r="N286" s="62"/>
      <c r="O286" s="129"/>
      <c r="P286" s="106"/>
      <c r="S286" s="106"/>
      <c r="AT286" s="76"/>
    </row>
    <row r="287" spans="4:46" s="58" customFormat="1" x14ac:dyDescent="0.25">
      <c r="D287" s="123"/>
      <c r="G287" s="76"/>
      <c r="I287" s="106"/>
      <c r="K287" s="77"/>
      <c r="L287" s="106"/>
      <c r="N287" s="62"/>
      <c r="O287" s="129"/>
      <c r="P287" s="106"/>
      <c r="S287" s="106"/>
      <c r="AT287" s="76"/>
    </row>
    <row r="288" spans="4:46" s="58" customFormat="1" x14ac:dyDescent="0.25">
      <c r="D288" s="123"/>
      <c r="G288" s="76"/>
      <c r="I288" s="106"/>
      <c r="K288" s="77"/>
      <c r="L288" s="106"/>
      <c r="N288" s="62"/>
      <c r="O288" s="129"/>
      <c r="P288" s="106"/>
      <c r="S288" s="106"/>
      <c r="AT288" s="76"/>
    </row>
    <row r="289" spans="4:46" s="58" customFormat="1" x14ac:dyDescent="0.25">
      <c r="D289" s="123"/>
      <c r="G289" s="76"/>
      <c r="I289" s="106"/>
      <c r="K289" s="77"/>
      <c r="L289" s="106"/>
      <c r="N289" s="62"/>
      <c r="O289" s="129"/>
      <c r="P289" s="106"/>
      <c r="S289" s="106"/>
      <c r="AT289" s="76"/>
    </row>
    <row r="290" spans="4:46" s="58" customFormat="1" x14ac:dyDescent="0.25">
      <c r="D290" s="123"/>
      <c r="G290" s="76"/>
      <c r="I290" s="106"/>
      <c r="K290" s="77"/>
      <c r="L290" s="106"/>
      <c r="N290" s="62"/>
      <c r="O290" s="129"/>
      <c r="P290" s="106"/>
      <c r="S290" s="106"/>
      <c r="AT290" s="76"/>
    </row>
    <row r="291" spans="4:46" s="58" customFormat="1" x14ac:dyDescent="0.25">
      <c r="D291" s="123"/>
      <c r="G291" s="76"/>
      <c r="I291" s="106"/>
      <c r="K291" s="77"/>
      <c r="L291" s="106"/>
      <c r="N291" s="62"/>
      <c r="O291" s="129"/>
      <c r="P291" s="106"/>
      <c r="S291" s="106"/>
      <c r="AT291" s="76"/>
    </row>
    <row r="292" spans="4:46" s="58" customFormat="1" x14ac:dyDescent="0.25">
      <c r="D292" s="123"/>
      <c r="G292" s="76"/>
      <c r="I292" s="106"/>
      <c r="K292" s="77"/>
      <c r="L292" s="106"/>
      <c r="N292" s="62"/>
      <c r="O292" s="129"/>
      <c r="P292" s="106"/>
      <c r="S292" s="106"/>
      <c r="AT292" s="76"/>
    </row>
    <row r="293" spans="4:46" s="58" customFormat="1" x14ac:dyDescent="0.25">
      <c r="D293" s="123"/>
      <c r="G293" s="76"/>
      <c r="I293" s="106"/>
      <c r="K293" s="77"/>
      <c r="L293" s="106"/>
      <c r="N293" s="62"/>
      <c r="O293" s="129"/>
      <c r="P293" s="106"/>
      <c r="S293" s="106"/>
      <c r="AT293" s="76"/>
    </row>
    <row r="294" spans="4:46" s="58" customFormat="1" x14ac:dyDescent="0.25">
      <c r="D294" s="123"/>
      <c r="G294" s="76"/>
      <c r="I294" s="106"/>
      <c r="K294" s="77"/>
      <c r="L294" s="106"/>
      <c r="N294" s="62"/>
      <c r="O294" s="129"/>
      <c r="P294" s="106"/>
      <c r="S294" s="106"/>
      <c r="AT294" s="76"/>
    </row>
    <row r="295" spans="4:46" s="58" customFormat="1" x14ac:dyDescent="0.25">
      <c r="D295" s="123"/>
      <c r="G295" s="76"/>
      <c r="I295" s="106"/>
      <c r="K295" s="77"/>
      <c r="L295" s="106"/>
      <c r="N295" s="62"/>
      <c r="O295" s="129"/>
      <c r="P295" s="106"/>
      <c r="S295" s="106"/>
      <c r="AT295" s="76"/>
    </row>
    <row r="296" spans="4:46" s="58" customFormat="1" x14ac:dyDescent="0.25">
      <c r="D296" s="123"/>
      <c r="G296" s="76"/>
      <c r="I296" s="106"/>
      <c r="K296" s="77"/>
      <c r="L296" s="106"/>
      <c r="N296" s="62"/>
      <c r="O296" s="129"/>
      <c r="P296" s="106"/>
      <c r="S296" s="106"/>
      <c r="AT296" s="76"/>
    </row>
    <row r="297" spans="4:46" s="58" customFormat="1" x14ac:dyDescent="0.25">
      <c r="D297" s="123"/>
      <c r="G297" s="76"/>
      <c r="I297" s="106"/>
      <c r="K297" s="77"/>
      <c r="L297" s="106"/>
      <c r="N297" s="62"/>
      <c r="O297" s="129"/>
      <c r="P297" s="106"/>
      <c r="S297" s="106"/>
      <c r="AT297" s="76"/>
    </row>
    <row r="298" spans="4:46" s="58" customFormat="1" x14ac:dyDescent="0.25">
      <c r="D298" s="123"/>
      <c r="G298" s="76"/>
      <c r="I298" s="106"/>
      <c r="K298" s="77"/>
      <c r="L298" s="106"/>
      <c r="N298" s="62"/>
      <c r="O298" s="129"/>
      <c r="P298" s="106"/>
      <c r="S298" s="106"/>
      <c r="AT298" s="76"/>
    </row>
    <row r="299" spans="4:46" s="58" customFormat="1" x14ac:dyDescent="0.25">
      <c r="D299" s="123"/>
      <c r="G299" s="76"/>
      <c r="I299" s="106"/>
      <c r="K299" s="77"/>
      <c r="L299" s="106"/>
      <c r="N299" s="62"/>
      <c r="O299" s="129"/>
      <c r="P299" s="106"/>
      <c r="S299" s="106"/>
      <c r="AT299" s="76"/>
    </row>
    <row r="300" spans="4:46" s="58" customFormat="1" x14ac:dyDescent="0.25">
      <c r="D300" s="123"/>
      <c r="G300" s="76"/>
      <c r="I300" s="106"/>
      <c r="K300" s="77"/>
      <c r="L300" s="106"/>
      <c r="N300" s="62"/>
      <c r="O300" s="129"/>
      <c r="P300" s="106"/>
      <c r="S300" s="106"/>
      <c r="AT300" s="76"/>
    </row>
    <row r="301" spans="4:46" s="58" customFormat="1" x14ac:dyDescent="0.25">
      <c r="D301" s="123"/>
      <c r="G301" s="76"/>
      <c r="I301" s="106"/>
      <c r="K301" s="77"/>
      <c r="L301" s="106"/>
      <c r="N301" s="62"/>
      <c r="O301" s="129"/>
      <c r="P301" s="106"/>
      <c r="S301" s="106"/>
      <c r="AT301" s="76"/>
    </row>
    <row r="302" spans="4:46" s="58" customFormat="1" x14ac:dyDescent="0.25">
      <c r="D302" s="123"/>
      <c r="G302" s="76"/>
      <c r="I302" s="106"/>
      <c r="K302" s="77"/>
      <c r="L302" s="106"/>
      <c r="N302" s="62"/>
      <c r="O302" s="129"/>
      <c r="P302" s="106"/>
      <c r="S302" s="106"/>
      <c r="AT302" s="76"/>
    </row>
    <row r="303" spans="4:46" s="58" customFormat="1" x14ac:dyDescent="0.25">
      <c r="D303" s="123"/>
      <c r="G303" s="76"/>
      <c r="I303" s="106"/>
      <c r="K303" s="77"/>
      <c r="L303" s="106"/>
      <c r="N303" s="62"/>
      <c r="O303" s="129"/>
      <c r="P303" s="106"/>
      <c r="S303" s="106"/>
      <c r="AT303" s="76"/>
    </row>
    <row r="304" spans="4:46" s="58" customFormat="1" x14ac:dyDescent="0.25">
      <c r="D304" s="123"/>
      <c r="G304" s="76"/>
      <c r="I304" s="106"/>
      <c r="K304" s="77"/>
      <c r="L304" s="106"/>
      <c r="N304" s="62"/>
      <c r="O304" s="129"/>
      <c r="P304" s="106"/>
      <c r="S304" s="106"/>
      <c r="AT304" s="76"/>
    </row>
    <row r="305" spans="4:46" s="58" customFormat="1" x14ac:dyDescent="0.25">
      <c r="D305" s="123"/>
      <c r="G305" s="76"/>
      <c r="I305" s="106"/>
      <c r="K305" s="77"/>
      <c r="L305" s="106"/>
      <c r="N305" s="62"/>
      <c r="O305" s="129"/>
      <c r="P305" s="106"/>
      <c r="S305" s="106"/>
      <c r="AT305" s="76"/>
    </row>
    <row r="306" spans="4:46" s="58" customFormat="1" x14ac:dyDescent="0.25">
      <c r="D306" s="123"/>
      <c r="G306" s="76"/>
      <c r="I306" s="106"/>
      <c r="K306" s="77"/>
      <c r="L306" s="106"/>
      <c r="N306" s="62"/>
      <c r="O306" s="129"/>
      <c r="P306" s="106"/>
      <c r="S306" s="106"/>
      <c r="AT306" s="76"/>
    </row>
    <row r="307" spans="4:46" s="58" customFormat="1" x14ac:dyDescent="0.25">
      <c r="D307" s="123"/>
      <c r="G307" s="76"/>
      <c r="I307" s="106"/>
      <c r="K307" s="77"/>
      <c r="L307" s="106"/>
      <c r="N307" s="62"/>
      <c r="O307" s="129"/>
      <c r="P307" s="106"/>
      <c r="S307" s="106"/>
      <c r="AT307" s="76"/>
    </row>
    <row r="308" spans="4:46" s="58" customFormat="1" x14ac:dyDescent="0.25">
      <c r="D308" s="123"/>
      <c r="G308" s="76"/>
      <c r="I308" s="106"/>
      <c r="K308" s="77"/>
      <c r="L308" s="106"/>
      <c r="N308" s="62"/>
      <c r="O308" s="129"/>
      <c r="P308" s="106"/>
      <c r="S308" s="106"/>
      <c r="AT308" s="76"/>
    </row>
    <row r="309" spans="4:46" s="58" customFormat="1" x14ac:dyDescent="0.25">
      <c r="D309" s="123"/>
      <c r="G309" s="76"/>
      <c r="I309" s="106"/>
      <c r="K309" s="77"/>
      <c r="L309" s="106"/>
      <c r="N309" s="62"/>
      <c r="O309" s="129"/>
      <c r="P309" s="106"/>
      <c r="S309" s="106"/>
      <c r="AT309" s="76"/>
    </row>
    <row r="310" spans="4:46" s="58" customFormat="1" x14ac:dyDescent="0.25">
      <c r="D310" s="123"/>
      <c r="G310" s="76"/>
      <c r="I310" s="106"/>
      <c r="K310" s="77"/>
      <c r="L310" s="106"/>
      <c r="N310" s="62"/>
      <c r="O310" s="129"/>
      <c r="P310" s="106"/>
      <c r="S310" s="106"/>
      <c r="AT310" s="76"/>
    </row>
    <row r="311" spans="4:46" s="58" customFormat="1" x14ac:dyDescent="0.25">
      <c r="D311" s="123"/>
      <c r="G311" s="76"/>
      <c r="I311" s="106"/>
      <c r="K311" s="77"/>
      <c r="L311" s="106"/>
      <c r="N311" s="62"/>
      <c r="O311" s="129"/>
      <c r="P311" s="106"/>
      <c r="S311" s="106"/>
      <c r="AT311" s="76"/>
    </row>
    <row r="312" spans="4:46" s="58" customFormat="1" x14ac:dyDescent="0.25">
      <c r="D312" s="123"/>
      <c r="G312" s="76"/>
      <c r="I312" s="106"/>
      <c r="K312" s="77"/>
      <c r="L312" s="106"/>
      <c r="N312" s="62"/>
      <c r="O312" s="129"/>
      <c r="P312" s="106"/>
      <c r="S312" s="106"/>
      <c r="AT312" s="76"/>
    </row>
    <row r="313" spans="4:46" s="58" customFormat="1" x14ac:dyDescent="0.25">
      <c r="D313" s="123"/>
      <c r="G313" s="76"/>
      <c r="I313" s="106"/>
      <c r="K313" s="77"/>
      <c r="L313" s="106"/>
      <c r="N313" s="62"/>
      <c r="O313" s="129"/>
      <c r="P313" s="106"/>
      <c r="S313" s="106"/>
      <c r="AT313" s="76"/>
    </row>
    <row r="314" spans="4:46" s="58" customFormat="1" x14ac:dyDescent="0.25">
      <c r="D314" s="123"/>
      <c r="G314" s="76"/>
      <c r="I314" s="106"/>
      <c r="K314" s="77"/>
      <c r="L314" s="106"/>
      <c r="N314" s="62"/>
      <c r="O314" s="129"/>
      <c r="P314" s="106"/>
      <c r="S314" s="106"/>
      <c r="AT314" s="76"/>
    </row>
    <row r="315" spans="4:46" s="58" customFormat="1" x14ac:dyDescent="0.25">
      <c r="D315" s="123"/>
      <c r="G315" s="76"/>
      <c r="I315" s="106"/>
      <c r="K315" s="77"/>
      <c r="L315" s="106"/>
      <c r="N315" s="62"/>
      <c r="O315" s="129"/>
      <c r="P315" s="106"/>
      <c r="S315" s="106"/>
      <c r="AT315" s="76"/>
    </row>
    <row r="316" spans="4:46" s="58" customFormat="1" x14ac:dyDescent="0.25">
      <c r="D316" s="123"/>
      <c r="G316" s="76"/>
      <c r="I316" s="106"/>
      <c r="K316" s="77"/>
      <c r="L316" s="106"/>
      <c r="N316" s="62"/>
      <c r="O316" s="129"/>
      <c r="P316" s="106"/>
      <c r="S316" s="106"/>
      <c r="AT316" s="76"/>
    </row>
    <row r="317" spans="4:46" s="58" customFormat="1" x14ac:dyDescent="0.25">
      <c r="D317" s="123"/>
      <c r="G317" s="76"/>
      <c r="I317" s="106"/>
      <c r="K317" s="77"/>
      <c r="L317" s="106"/>
      <c r="N317" s="62"/>
      <c r="O317" s="129"/>
      <c r="P317" s="106"/>
      <c r="S317" s="106"/>
      <c r="AT317" s="76"/>
    </row>
    <row r="318" spans="4:46" s="58" customFormat="1" x14ac:dyDescent="0.25">
      <c r="D318" s="123"/>
      <c r="G318" s="76"/>
      <c r="I318" s="106"/>
      <c r="K318" s="77"/>
      <c r="L318" s="106"/>
      <c r="N318" s="62"/>
      <c r="O318" s="129"/>
      <c r="P318" s="106"/>
      <c r="S318" s="106"/>
      <c r="AT318" s="76"/>
    </row>
    <row r="319" spans="4:46" s="58" customFormat="1" x14ac:dyDescent="0.25">
      <c r="D319" s="123"/>
      <c r="G319" s="76"/>
      <c r="I319" s="106"/>
      <c r="K319" s="77"/>
      <c r="L319" s="106"/>
      <c r="N319" s="62"/>
      <c r="O319" s="129"/>
      <c r="P319" s="106"/>
      <c r="S319" s="106"/>
      <c r="AT319" s="76"/>
    </row>
    <row r="320" spans="4:46" s="58" customFormat="1" x14ac:dyDescent="0.25">
      <c r="D320" s="123"/>
      <c r="G320" s="76"/>
      <c r="I320" s="106"/>
      <c r="K320" s="77"/>
      <c r="L320" s="106"/>
      <c r="N320" s="62"/>
      <c r="O320" s="129"/>
      <c r="P320" s="106"/>
      <c r="S320" s="106"/>
      <c r="AT320" s="76"/>
    </row>
    <row r="321" spans="4:46" s="58" customFormat="1" x14ac:dyDescent="0.25">
      <c r="D321" s="123"/>
      <c r="G321" s="76"/>
      <c r="I321" s="106"/>
      <c r="K321" s="77"/>
      <c r="L321" s="106"/>
      <c r="N321" s="62"/>
      <c r="O321" s="129"/>
      <c r="P321" s="106"/>
      <c r="S321" s="106"/>
      <c r="AT321" s="76"/>
    </row>
    <row r="322" spans="4:46" s="58" customFormat="1" x14ac:dyDescent="0.25">
      <c r="D322" s="123"/>
      <c r="G322" s="76"/>
      <c r="I322" s="106"/>
      <c r="K322" s="77"/>
      <c r="L322" s="106"/>
      <c r="N322" s="62"/>
      <c r="O322" s="129"/>
      <c r="P322" s="106"/>
      <c r="S322" s="106"/>
      <c r="AT322" s="76"/>
    </row>
    <row r="323" spans="4:46" s="58" customFormat="1" x14ac:dyDescent="0.25">
      <c r="D323" s="123"/>
      <c r="G323" s="76"/>
      <c r="I323" s="106"/>
      <c r="K323" s="77"/>
      <c r="L323" s="106"/>
      <c r="N323" s="62"/>
      <c r="O323" s="129"/>
      <c r="P323" s="106"/>
      <c r="S323" s="106"/>
      <c r="AT323" s="76"/>
    </row>
    <row r="324" spans="4:46" s="58" customFormat="1" x14ac:dyDescent="0.25">
      <c r="D324" s="123"/>
      <c r="G324" s="76"/>
      <c r="I324" s="106"/>
      <c r="K324" s="77"/>
      <c r="L324" s="106"/>
      <c r="N324" s="62"/>
      <c r="O324" s="129"/>
      <c r="P324" s="106"/>
      <c r="S324" s="106"/>
      <c r="AT324" s="76"/>
    </row>
    <row r="325" spans="4:46" s="58" customFormat="1" x14ac:dyDescent="0.25">
      <c r="D325" s="123"/>
      <c r="G325" s="76"/>
      <c r="I325" s="106"/>
      <c r="K325" s="77"/>
      <c r="L325" s="106"/>
      <c r="N325" s="62"/>
      <c r="O325" s="129"/>
      <c r="P325" s="106"/>
      <c r="S325" s="106"/>
      <c r="AT325" s="76"/>
    </row>
    <row r="326" spans="4:46" s="58" customFormat="1" x14ac:dyDescent="0.25">
      <c r="D326" s="123"/>
      <c r="G326" s="76"/>
      <c r="I326" s="106"/>
      <c r="K326" s="77"/>
      <c r="L326" s="106"/>
      <c r="N326" s="62"/>
      <c r="O326" s="129"/>
      <c r="P326" s="106"/>
      <c r="S326" s="106"/>
      <c r="AT326" s="76"/>
    </row>
    <row r="327" spans="4:46" s="58" customFormat="1" x14ac:dyDescent="0.25">
      <c r="D327" s="123"/>
      <c r="G327" s="76"/>
      <c r="I327" s="106"/>
      <c r="K327" s="77"/>
      <c r="L327" s="106"/>
      <c r="N327" s="62"/>
      <c r="O327" s="129"/>
      <c r="P327" s="106"/>
      <c r="S327" s="106"/>
      <c r="AT327" s="76"/>
    </row>
    <row r="328" spans="4:46" s="58" customFormat="1" x14ac:dyDescent="0.25">
      <c r="D328" s="123"/>
      <c r="G328" s="76"/>
      <c r="I328" s="106"/>
      <c r="K328" s="77"/>
      <c r="L328" s="106"/>
      <c r="N328" s="62"/>
      <c r="O328" s="129"/>
      <c r="P328" s="106"/>
      <c r="S328" s="106"/>
      <c r="AT328" s="76"/>
    </row>
    <row r="329" spans="4:46" s="58" customFormat="1" x14ac:dyDescent="0.25">
      <c r="D329" s="123"/>
      <c r="G329" s="76"/>
      <c r="I329" s="106"/>
      <c r="K329" s="77"/>
      <c r="L329" s="106"/>
      <c r="N329" s="62"/>
      <c r="O329" s="129"/>
      <c r="P329" s="106"/>
      <c r="S329" s="106"/>
      <c r="AT329" s="76"/>
    </row>
    <row r="330" spans="4:46" s="58" customFormat="1" x14ac:dyDescent="0.25">
      <c r="D330" s="123"/>
      <c r="G330" s="76"/>
      <c r="I330" s="106"/>
      <c r="K330" s="77"/>
      <c r="L330" s="106"/>
      <c r="N330" s="62"/>
      <c r="O330" s="129"/>
      <c r="P330" s="106"/>
      <c r="S330" s="106"/>
      <c r="AT330" s="76"/>
    </row>
    <row r="331" spans="4:46" s="58" customFormat="1" x14ac:dyDescent="0.25">
      <c r="D331" s="123"/>
      <c r="G331" s="76"/>
      <c r="I331" s="106"/>
      <c r="K331" s="77"/>
      <c r="L331" s="106"/>
      <c r="N331" s="62"/>
      <c r="O331" s="129"/>
      <c r="P331" s="106"/>
      <c r="S331" s="106"/>
      <c r="AT331" s="76"/>
    </row>
    <row r="332" spans="4:46" s="58" customFormat="1" x14ac:dyDescent="0.25">
      <c r="D332" s="123"/>
      <c r="G332" s="76"/>
      <c r="I332" s="106"/>
      <c r="K332" s="77"/>
      <c r="L332" s="106"/>
      <c r="N332" s="62"/>
      <c r="O332" s="129"/>
      <c r="P332" s="106"/>
      <c r="S332" s="106"/>
      <c r="AT332" s="76"/>
    </row>
    <row r="333" spans="4:46" s="58" customFormat="1" x14ac:dyDescent="0.25">
      <c r="D333" s="123"/>
      <c r="G333" s="76"/>
      <c r="I333" s="106"/>
      <c r="K333" s="77"/>
      <c r="L333" s="106"/>
      <c r="N333" s="62"/>
      <c r="O333" s="129"/>
      <c r="P333" s="106"/>
      <c r="S333" s="106"/>
      <c r="AT333" s="76"/>
    </row>
    <row r="334" spans="4:46" s="58" customFormat="1" x14ac:dyDescent="0.25">
      <c r="D334" s="123"/>
      <c r="G334" s="76"/>
      <c r="I334" s="106"/>
      <c r="K334" s="77"/>
      <c r="L334" s="106"/>
      <c r="N334" s="62"/>
      <c r="O334" s="129"/>
      <c r="P334" s="106"/>
      <c r="S334" s="106"/>
      <c r="AT334" s="76"/>
    </row>
    <row r="335" spans="4:46" s="58" customFormat="1" x14ac:dyDescent="0.25">
      <c r="D335" s="123"/>
      <c r="G335" s="76"/>
      <c r="I335" s="106"/>
      <c r="K335" s="77"/>
      <c r="L335" s="106"/>
      <c r="N335" s="62"/>
      <c r="O335" s="129"/>
      <c r="P335" s="106"/>
      <c r="S335" s="106"/>
      <c r="AT335" s="76"/>
    </row>
    <row r="336" spans="4:46" s="58" customFormat="1" x14ac:dyDescent="0.25">
      <c r="D336" s="123"/>
      <c r="G336" s="76"/>
      <c r="I336" s="106"/>
      <c r="K336" s="77"/>
      <c r="L336" s="106"/>
      <c r="N336" s="62"/>
      <c r="O336" s="129"/>
      <c r="P336" s="106"/>
      <c r="S336" s="106"/>
      <c r="AT336" s="76"/>
    </row>
    <row r="337" spans="4:46" s="58" customFormat="1" x14ac:dyDescent="0.25">
      <c r="D337" s="123"/>
      <c r="G337" s="76"/>
      <c r="I337" s="106"/>
      <c r="K337" s="77"/>
      <c r="L337" s="106"/>
      <c r="N337" s="62"/>
      <c r="O337" s="129"/>
      <c r="P337" s="106"/>
      <c r="S337" s="106"/>
      <c r="AT337" s="76"/>
    </row>
    <row r="338" spans="4:46" s="58" customFormat="1" x14ac:dyDescent="0.25">
      <c r="D338" s="123"/>
      <c r="G338" s="76"/>
      <c r="I338" s="106"/>
      <c r="K338" s="77"/>
      <c r="L338" s="106"/>
      <c r="N338" s="62"/>
      <c r="O338" s="129"/>
      <c r="P338" s="106"/>
      <c r="S338" s="106"/>
      <c r="AT338" s="76"/>
    </row>
    <row r="339" spans="4:46" s="58" customFormat="1" x14ac:dyDescent="0.25">
      <c r="D339" s="123"/>
      <c r="G339" s="76"/>
      <c r="I339" s="106"/>
      <c r="K339" s="77"/>
      <c r="L339" s="106"/>
      <c r="N339" s="62"/>
      <c r="O339" s="129"/>
      <c r="P339" s="106"/>
      <c r="S339" s="106"/>
      <c r="AT339" s="76"/>
    </row>
    <row r="340" spans="4:46" s="58" customFormat="1" x14ac:dyDescent="0.25">
      <c r="D340" s="123"/>
      <c r="G340" s="76"/>
      <c r="I340" s="106"/>
      <c r="K340" s="77"/>
      <c r="L340" s="106"/>
      <c r="N340" s="62"/>
      <c r="O340" s="129"/>
      <c r="P340" s="106"/>
      <c r="S340" s="106"/>
      <c r="AT340" s="76"/>
    </row>
    <row r="341" spans="4:46" s="58" customFormat="1" x14ac:dyDescent="0.25">
      <c r="D341" s="123"/>
      <c r="G341" s="76"/>
      <c r="I341" s="106"/>
      <c r="K341" s="77"/>
      <c r="L341" s="106"/>
      <c r="N341" s="62"/>
      <c r="O341" s="129"/>
      <c r="P341" s="106"/>
      <c r="S341" s="106"/>
      <c r="AT341" s="76"/>
    </row>
    <row r="342" spans="4:46" s="58" customFormat="1" x14ac:dyDescent="0.25">
      <c r="D342" s="123"/>
      <c r="G342" s="76"/>
      <c r="I342" s="106"/>
      <c r="K342" s="77"/>
      <c r="L342" s="106"/>
      <c r="N342" s="62"/>
      <c r="O342" s="129"/>
      <c r="P342" s="106"/>
      <c r="S342" s="106"/>
      <c r="AT342" s="76"/>
    </row>
    <row r="343" spans="4:46" s="58" customFormat="1" x14ac:dyDescent="0.25">
      <c r="D343" s="123"/>
      <c r="G343" s="76"/>
      <c r="I343" s="106"/>
      <c r="K343" s="77"/>
      <c r="L343" s="106"/>
      <c r="N343" s="62"/>
      <c r="O343" s="129"/>
      <c r="P343" s="106"/>
      <c r="S343" s="106"/>
      <c r="AT343" s="76"/>
    </row>
    <row r="344" spans="4:46" s="58" customFormat="1" x14ac:dyDescent="0.25">
      <c r="D344" s="123"/>
      <c r="G344" s="76"/>
      <c r="I344" s="106"/>
      <c r="K344" s="77"/>
      <c r="L344" s="106"/>
      <c r="N344" s="62"/>
      <c r="O344" s="129"/>
      <c r="P344" s="106"/>
      <c r="S344" s="106"/>
      <c r="AT344" s="76"/>
    </row>
    <row r="345" spans="4:46" s="58" customFormat="1" x14ac:dyDescent="0.25">
      <c r="D345" s="123"/>
      <c r="G345" s="76"/>
      <c r="I345" s="106"/>
      <c r="K345" s="77"/>
      <c r="L345" s="106"/>
      <c r="N345" s="62"/>
      <c r="O345" s="129"/>
      <c r="P345" s="106"/>
      <c r="S345" s="106"/>
      <c r="AT345" s="76"/>
    </row>
    <row r="346" spans="4:46" s="58" customFormat="1" x14ac:dyDescent="0.25">
      <c r="D346" s="123"/>
      <c r="G346" s="76"/>
      <c r="I346" s="106"/>
      <c r="K346" s="77"/>
      <c r="L346" s="106"/>
      <c r="N346" s="62"/>
      <c r="O346" s="129"/>
      <c r="P346" s="106"/>
      <c r="S346" s="106"/>
      <c r="AT346" s="76"/>
    </row>
    <row r="347" spans="4:46" s="58" customFormat="1" x14ac:dyDescent="0.25">
      <c r="D347" s="123"/>
      <c r="G347" s="76"/>
      <c r="I347" s="106"/>
      <c r="K347" s="77"/>
      <c r="L347" s="106"/>
      <c r="N347" s="62"/>
      <c r="O347" s="129"/>
      <c r="P347" s="106"/>
      <c r="S347" s="106"/>
      <c r="AT347" s="76"/>
    </row>
    <row r="348" spans="4:46" s="58" customFormat="1" x14ac:dyDescent="0.25">
      <c r="D348" s="123"/>
      <c r="G348" s="76"/>
      <c r="I348" s="106"/>
      <c r="K348" s="77"/>
      <c r="L348" s="106"/>
      <c r="N348" s="62"/>
      <c r="O348" s="129"/>
      <c r="P348" s="106"/>
      <c r="S348" s="106"/>
      <c r="AT348" s="76"/>
    </row>
    <row r="349" spans="4:46" s="58" customFormat="1" x14ac:dyDescent="0.25">
      <c r="D349" s="123"/>
      <c r="G349" s="76"/>
      <c r="I349" s="106"/>
      <c r="K349" s="77"/>
      <c r="L349" s="106"/>
      <c r="N349" s="62"/>
      <c r="O349" s="129"/>
      <c r="P349" s="106"/>
      <c r="S349" s="106"/>
      <c r="AT349" s="76"/>
    </row>
    <row r="350" spans="4:46" s="58" customFormat="1" x14ac:dyDescent="0.25">
      <c r="D350" s="123"/>
      <c r="G350" s="76"/>
      <c r="I350" s="106"/>
      <c r="K350" s="77"/>
      <c r="L350" s="106"/>
      <c r="N350" s="62"/>
      <c r="O350" s="129"/>
      <c r="P350" s="106"/>
      <c r="S350" s="106"/>
      <c r="AT350" s="76"/>
    </row>
    <row r="351" spans="4:46" s="58" customFormat="1" x14ac:dyDescent="0.25">
      <c r="D351" s="123"/>
      <c r="G351" s="76"/>
      <c r="I351" s="106"/>
      <c r="K351" s="77"/>
      <c r="L351" s="106"/>
      <c r="N351" s="62"/>
      <c r="O351" s="129"/>
      <c r="P351" s="106"/>
      <c r="S351" s="106"/>
      <c r="AT351" s="76"/>
    </row>
    <row r="352" spans="4:46" s="58" customFormat="1" x14ac:dyDescent="0.25">
      <c r="D352" s="123"/>
      <c r="G352" s="76"/>
      <c r="I352" s="106"/>
      <c r="K352" s="77"/>
      <c r="L352" s="106"/>
      <c r="N352" s="62"/>
      <c r="O352" s="129"/>
      <c r="P352" s="106"/>
      <c r="S352" s="106"/>
      <c r="AT352" s="76"/>
    </row>
    <row r="353" spans="4:46" s="58" customFormat="1" x14ac:dyDescent="0.25">
      <c r="D353" s="123"/>
      <c r="G353" s="76"/>
      <c r="I353" s="106"/>
      <c r="K353" s="77"/>
      <c r="L353" s="106"/>
      <c r="N353" s="62"/>
      <c r="O353" s="129"/>
      <c r="P353" s="106"/>
      <c r="S353" s="106"/>
      <c r="AT353" s="76"/>
    </row>
    <row r="354" spans="4:46" s="58" customFormat="1" x14ac:dyDescent="0.25">
      <c r="D354" s="123"/>
      <c r="G354" s="76"/>
      <c r="I354" s="106"/>
      <c r="K354" s="77"/>
      <c r="L354" s="106"/>
      <c r="N354" s="62"/>
      <c r="O354" s="129"/>
      <c r="P354" s="106"/>
      <c r="S354" s="106"/>
      <c r="AT354" s="76"/>
    </row>
    <row r="355" spans="4:46" s="58" customFormat="1" x14ac:dyDescent="0.25">
      <c r="D355" s="123"/>
      <c r="G355" s="76"/>
      <c r="I355" s="106"/>
      <c r="K355" s="77"/>
      <c r="L355" s="106"/>
      <c r="N355" s="62"/>
      <c r="O355" s="129"/>
      <c r="P355" s="106"/>
      <c r="S355" s="106"/>
      <c r="AT355" s="76"/>
    </row>
    <row r="356" spans="4:46" s="58" customFormat="1" x14ac:dyDescent="0.25">
      <c r="D356" s="123"/>
      <c r="G356" s="76"/>
      <c r="I356" s="106"/>
      <c r="K356" s="77"/>
      <c r="L356" s="106"/>
      <c r="N356" s="62"/>
      <c r="O356" s="129"/>
      <c r="P356" s="106"/>
      <c r="S356" s="106"/>
      <c r="AT356" s="76"/>
    </row>
    <row r="357" spans="4:46" s="58" customFormat="1" x14ac:dyDescent="0.25">
      <c r="D357" s="123"/>
      <c r="G357" s="76"/>
      <c r="I357" s="106"/>
      <c r="K357" s="77"/>
      <c r="L357" s="106"/>
      <c r="N357" s="62"/>
      <c r="O357" s="129"/>
      <c r="P357" s="106"/>
      <c r="S357" s="106"/>
      <c r="AT357" s="76"/>
    </row>
    <row r="358" spans="4:46" s="58" customFormat="1" x14ac:dyDescent="0.25">
      <c r="D358" s="123"/>
      <c r="G358" s="76"/>
      <c r="I358" s="106"/>
      <c r="K358" s="77"/>
      <c r="L358" s="106"/>
      <c r="N358" s="62"/>
      <c r="O358" s="129"/>
      <c r="P358" s="106"/>
      <c r="S358" s="106"/>
      <c r="AT358" s="76"/>
    </row>
    <row r="359" spans="4:46" s="58" customFormat="1" x14ac:dyDescent="0.25">
      <c r="D359" s="123"/>
      <c r="G359" s="76"/>
      <c r="I359" s="106"/>
      <c r="K359" s="77"/>
      <c r="L359" s="106"/>
      <c r="N359" s="62"/>
      <c r="O359" s="129"/>
      <c r="P359" s="106"/>
      <c r="S359" s="106"/>
      <c r="AT359" s="76"/>
    </row>
    <row r="360" spans="4:46" s="58" customFormat="1" x14ac:dyDescent="0.25">
      <c r="D360" s="123"/>
      <c r="G360" s="76"/>
      <c r="I360" s="106"/>
      <c r="K360" s="77"/>
      <c r="L360" s="106"/>
      <c r="N360" s="62"/>
      <c r="O360" s="129"/>
      <c r="P360" s="106"/>
      <c r="S360" s="106"/>
      <c r="AT360" s="76"/>
    </row>
    <row r="361" spans="4:46" s="58" customFormat="1" x14ac:dyDescent="0.25">
      <c r="D361" s="123"/>
      <c r="G361" s="76"/>
      <c r="I361" s="106"/>
      <c r="K361" s="77"/>
      <c r="L361" s="106"/>
      <c r="N361" s="62"/>
      <c r="O361" s="129"/>
      <c r="P361" s="106"/>
      <c r="S361" s="106"/>
      <c r="AT361" s="76"/>
    </row>
    <row r="362" spans="4:46" s="58" customFormat="1" x14ac:dyDescent="0.25">
      <c r="D362" s="123"/>
      <c r="G362" s="76"/>
      <c r="I362" s="106"/>
      <c r="K362" s="77"/>
      <c r="L362" s="106"/>
      <c r="N362" s="62"/>
      <c r="O362" s="129"/>
      <c r="P362" s="106"/>
      <c r="S362" s="106"/>
      <c r="AT362" s="76"/>
    </row>
    <row r="363" spans="4:46" s="58" customFormat="1" x14ac:dyDescent="0.25">
      <c r="D363" s="123"/>
      <c r="G363" s="76"/>
      <c r="I363" s="106"/>
      <c r="K363" s="77"/>
      <c r="L363" s="106"/>
      <c r="N363" s="62"/>
      <c r="O363" s="129"/>
      <c r="P363" s="106"/>
      <c r="S363" s="106"/>
      <c r="AT363" s="76"/>
    </row>
    <row r="364" spans="4:46" s="58" customFormat="1" x14ac:dyDescent="0.25">
      <c r="D364" s="123"/>
      <c r="G364" s="76"/>
      <c r="I364" s="106"/>
      <c r="K364" s="77"/>
      <c r="L364" s="106"/>
      <c r="N364" s="62"/>
      <c r="O364" s="129"/>
      <c r="P364" s="106"/>
      <c r="S364" s="106"/>
      <c r="AT364" s="76"/>
    </row>
    <row r="365" spans="4:46" s="58" customFormat="1" x14ac:dyDescent="0.25">
      <c r="D365" s="123"/>
      <c r="G365" s="76"/>
      <c r="I365" s="106"/>
      <c r="K365" s="77"/>
      <c r="L365" s="106"/>
      <c r="N365" s="62"/>
      <c r="O365" s="129"/>
      <c r="P365" s="106"/>
      <c r="S365" s="106"/>
      <c r="AT365" s="76"/>
    </row>
    <row r="366" spans="4:46" s="58" customFormat="1" x14ac:dyDescent="0.25">
      <c r="D366" s="123"/>
      <c r="G366" s="76"/>
      <c r="I366" s="106"/>
      <c r="K366" s="77"/>
      <c r="L366" s="106"/>
      <c r="N366" s="62"/>
      <c r="O366" s="129"/>
      <c r="P366" s="106"/>
      <c r="S366" s="106"/>
      <c r="AT366" s="76"/>
    </row>
    <row r="367" spans="4:46" s="58" customFormat="1" x14ac:dyDescent="0.25">
      <c r="D367" s="123"/>
      <c r="G367" s="76"/>
      <c r="I367" s="106"/>
      <c r="K367" s="77"/>
      <c r="L367" s="106"/>
      <c r="N367" s="62"/>
      <c r="O367" s="129"/>
      <c r="P367" s="106"/>
      <c r="S367" s="106"/>
      <c r="AT367" s="76"/>
    </row>
    <row r="368" spans="4:46" s="58" customFormat="1" x14ac:dyDescent="0.25">
      <c r="D368" s="123"/>
      <c r="G368" s="76"/>
      <c r="I368" s="106"/>
      <c r="K368" s="77"/>
      <c r="L368" s="106"/>
      <c r="N368" s="62"/>
      <c r="O368" s="129"/>
      <c r="P368" s="106"/>
      <c r="S368" s="106"/>
      <c r="AT368" s="76"/>
    </row>
    <row r="369" spans="4:46" s="58" customFormat="1" x14ac:dyDescent="0.25">
      <c r="D369" s="123"/>
      <c r="G369" s="76"/>
      <c r="I369" s="106"/>
      <c r="K369" s="77"/>
      <c r="L369" s="106"/>
      <c r="N369" s="62"/>
      <c r="O369" s="129"/>
      <c r="P369" s="106"/>
      <c r="S369" s="106"/>
      <c r="AT369" s="76"/>
    </row>
    <row r="370" spans="4:46" s="58" customFormat="1" x14ac:dyDescent="0.25">
      <c r="D370" s="123"/>
      <c r="G370" s="76"/>
      <c r="I370" s="106"/>
      <c r="K370" s="77"/>
      <c r="L370" s="106"/>
      <c r="N370" s="62"/>
      <c r="O370" s="129"/>
      <c r="P370" s="106"/>
      <c r="S370" s="106"/>
      <c r="AT370" s="76"/>
    </row>
    <row r="371" spans="4:46" s="58" customFormat="1" x14ac:dyDescent="0.25">
      <c r="D371" s="123"/>
      <c r="G371" s="76"/>
      <c r="I371" s="106"/>
      <c r="K371" s="77"/>
      <c r="L371" s="106"/>
      <c r="N371" s="62"/>
      <c r="O371" s="129"/>
      <c r="P371" s="106"/>
      <c r="S371" s="106"/>
      <c r="AT371" s="76"/>
    </row>
    <row r="372" spans="4:46" s="58" customFormat="1" x14ac:dyDescent="0.25">
      <c r="D372" s="123"/>
      <c r="G372" s="76"/>
      <c r="I372" s="106"/>
      <c r="K372" s="77"/>
      <c r="L372" s="106"/>
      <c r="N372" s="62"/>
      <c r="O372" s="129"/>
      <c r="P372" s="106"/>
      <c r="S372" s="106"/>
      <c r="AT372" s="76"/>
    </row>
    <row r="373" spans="4:46" s="58" customFormat="1" x14ac:dyDescent="0.25">
      <c r="D373" s="123"/>
      <c r="G373" s="76"/>
      <c r="I373" s="106"/>
      <c r="K373" s="77"/>
      <c r="L373" s="106"/>
      <c r="N373" s="62"/>
      <c r="O373" s="129"/>
      <c r="P373" s="106"/>
      <c r="S373" s="106"/>
      <c r="AT373" s="76"/>
    </row>
    <row r="374" spans="4:46" s="58" customFormat="1" x14ac:dyDescent="0.25">
      <c r="D374" s="123"/>
      <c r="G374" s="76"/>
      <c r="I374" s="106"/>
      <c r="K374" s="77"/>
      <c r="L374" s="106"/>
      <c r="N374" s="62"/>
      <c r="O374" s="129"/>
      <c r="P374" s="106"/>
      <c r="S374" s="106"/>
      <c r="AT374" s="76"/>
    </row>
    <row r="375" spans="4:46" s="58" customFormat="1" x14ac:dyDescent="0.25">
      <c r="D375" s="123"/>
      <c r="G375" s="76"/>
      <c r="I375" s="106"/>
      <c r="K375" s="77"/>
      <c r="L375" s="106"/>
      <c r="N375" s="62"/>
      <c r="O375" s="129"/>
      <c r="P375" s="106"/>
      <c r="S375" s="106"/>
      <c r="AT375" s="76"/>
    </row>
    <row r="376" spans="4:46" s="58" customFormat="1" x14ac:dyDescent="0.25">
      <c r="D376" s="123"/>
      <c r="G376" s="76"/>
      <c r="I376" s="106"/>
      <c r="K376" s="77"/>
      <c r="L376" s="106"/>
      <c r="N376" s="62"/>
      <c r="O376" s="129"/>
      <c r="P376" s="106"/>
      <c r="S376" s="106"/>
      <c r="AT376" s="76"/>
    </row>
    <row r="377" spans="4:46" s="58" customFormat="1" x14ac:dyDescent="0.25">
      <c r="D377" s="123"/>
      <c r="G377" s="76"/>
      <c r="I377" s="106"/>
      <c r="K377" s="77"/>
      <c r="L377" s="106"/>
      <c r="N377" s="62"/>
      <c r="O377" s="129"/>
      <c r="P377" s="106"/>
      <c r="S377" s="106"/>
      <c r="AT377" s="76"/>
    </row>
    <row r="378" spans="4:46" s="58" customFormat="1" x14ac:dyDescent="0.25">
      <c r="D378" s="123"/>
      <c r="G378" s="76"/>
      <c r="I378" s="106"/>
      <c r="K378" s="77"/>
      <c r="L378" s="106"/>
      <c r="N378" s="62"/>
      <c r="O378" s="129"/>
      <c r="P378" s="106"/>
      <c r="S378" s="106"/>
      <c r="AT378" s="76"/>
    </row>
    <row r="379" spans="4:46" s="58" customFormat="1" x14ac:dyDescent="0.25">
      <c r="D379" s="123"/>
      <c r="G379" s="76"/>
      <c r="I379" s="106"/>
      <c r="K379" s="77"/>
      <c r="L379" s="106"/>
      <c r="N379" s="62"/>
      <c r="O379" s="129"/>
      <c r="P379" s="106"/>
      <c r="S379" s="106"/>
      <c r="AT379" s="76"/>
    </row>
    <row r="380" spans="4:46" s="58" customFormat="1" x14ac:dyDescent="0.25">
      <c r="D380" s="123"/>
      <c r="G380" s="76"/>
      <c r="I380" s="106"/>
      <c r="K380" s="77"/>
      <c r="L380" s="106"/>
      <c r="N380" s="62"/>
      <c r="O380" s="129"/>
      <c r="P380" s="106"/>
      <c r="S380" s="106"/>
      <c r="AT380" s="76"/>
    </row>
    <row r="381" spans="4:46" s="58" customFormat="1" x14ac:dyDescent="0.25">
      <c r="D381" s="123"/>
      <c r="G381" s="76"/>
      <c r="I381" s="106"/>
      <c r="K381" s="77"/>
      <c r="L381" s="106"/>
      <c r="N381" s="62"/>
      <c r="O381" s="129"/>
      <c r="P381" s="106"/>
      <c r="S381" s="106"/>
      <c r="AT381" s="76"/>
    </row>
    <row r="382" spans="4:46" s="58" customFormat="1" x14ac:dyDescent="0.25">
      <c r="D382" s="123"/>
      <c r="G382" s="76"/>
      <c r="I382" s="106"/>
      <c r="K382" s="77"/>
      <c r="L382" s="106"/>
      <c r="N382" s="62"/>
      <c r="O382" s="129"/>
      <c r="P382" s="106"/>
      <c r="S382" s="106"/>
      <c r="AT382" s="76"/>
    </row>
    <row r="383" spans="4:46" s="58" customFormat="1" x14ac:dyDescent="0.25">
      <c r="D383" s="123"/>
      <c r="G383" s="76"/>
      <c r="I383" s="106"/>
      <c r="K383" s="77"/>
      <c r="L383" s="106"/>
      <c r="N383" s="62"/>
      <c r="O383" s="129"/>
      <c r="P383" s="106"/>
      <c r="S383" s="106"/>
      <c r="AT383" s="76"/>
    </row>
    <row r="384" spans="4:46" s="58" customFormat="1" x14ac:dyDescent="0.25">
      <c r="D384" s="123"/>
      <c r="G384" s="76"/>
      <c r="I384" s="106"/>
      <c r="K384" s="77"/>
      <c r="L384" s="106"/>
      <c r="N384" s="62"/>
      <c r="O384" s="129"/>
      <c r="P384" s="106"/>
      <c r="S384" s="106"/>
      <c r="AT384" s="76"/>
    </row>
    <row r="385" spans="4:46" s="58" customFormat="1" x14ac:dyDescent="0.25">
      <c r="D385" s="123"/>
      <c r="G385" s="76"/>
      <c r="I385" s="106"/>
      <c r="K385" s="77"/>
      <c r="L385" s="106"/>
      <c r="N385" s="62"/>
      <c r="O385" s="129"/>
      <c r="P385" s="106"/>
      <c r="S385" s="106"/>
      <c r="AT385" s="76"/>
    </row>
    <row r="386" spans="4:46" s="58" customFormat="1" x14ac:dyDescent="0.25">
      <c r="D386" s="123"/>
      <c r="G386" s="76"/>
      <c r="I386" s="106"/>
      <c r="K386" s="77"/>
      <c r="L386" s="106"/>
      <c r="N386" s="62"/>
      <c r="O386" s="129"/>
      <c r="P386" s="106"/>
      <c r="S386" s="106"/>
      <c r="AT386" s="76"/>
    </row>
    <row r="387" spans="4:46" s="58" customFormat="1" x14ac:dyDescent="0.25">
      <c r="D387" s="123"/>
      <c r="G387" s="76"/>
      <c r="I387" s="106"/>
      <c r="K387" s="77"/>
      <c r="L387" s="106"/>
      <c r="N387" s="62"/>
      <c r="O387" s="129"/>
      <c r="P387" s="106"/>
      <c r="S387" s="106"/>
      <c r="AT387" s="76"/>
    </row>
    <row r="388" spans="4:46" s="58" customFormat="1" x14ac:dyDescent="0.25">
      <c r="D388" s="123"/>
      <c r="G388" s="76"/>
      <c r="I388" s="106"/>
      <c r="K388" s="77"/>
      <c r="L388" s="106"/>
      <c r="N388" s="62"/>
      <c r="O388" s="129"/>
      <c r="P388" s="106"/>
      <c r="S388" s="106"/>
      <c r="AT388" s="76"/>
    </row>
    <row r="389" spans="4:46" s="58" customFormat="1" x14ac:dyDescent="0.25">
      <c r="D389" s="123"/>
      <c r="G389" s="76"/>
      <c r="I389" s="106"/>
      <c r="K389" s="77"/>
      <c r="L389" s="106"/>
      <c r="N389" s="62"/>
      <c r="O389" s="129"/>
      <c r="P389" s="106"/>
      <c r="S389" s="106"/>
      <c r="AT389" s="76"/>
    </row>
    <row r="390" spans="4:46" s="58" customFormat="1" x14ac:dyDescent="0.25">
      <c r="D390" s="123"/>
      <c r="G390" s="76"/>
      <c r="I390" s="106"/>
      <c r="K390" s="77"/>
      <c r="L390" s="106"/>
      <c r="N390" s="62"/>
      <c r="O390" s="129"/>
      <c r="P390" s="106"/>
      <c r="S390" s="106"/>
      <c r="AT390" s="76"/>
    </row>
    <row r="391" spans="4:46" s="58" customFormat="1" x14ac:dyDescent="0.25">
      <c r="D391" s="123"/>
      <c r="G391" s="76"/>
      <c r="I391" s="106"/>
      <c r="K391" s="77"/>
      <c r="L391" s="106"/>
      <c r="N391" s="62"/>
      <c r="O391" s="129"/>
      <c r="P391" s="106"/>
      <c r="S391" s="106"/>
      <c r="AT391" s="76"/>
    </row>
    <row r="392" spans="4:46" s="58" customFormat="1" x14ac:dyDescent="0.25">
      <c r="D392" s="123"/>
      <c r="G392" s="76"/>
      <c r="I392" s="106"/>
      <c r="K392" s="77"/>
      <c r="L392" s="106"/>
      <c r="N392" s="62"/>
      <c r="O392" s="129"/>
      <c r="P392" s="106"/>
      <c r="S392" s="106"/>
      <c r="AT392" s="76"/>
    </row>
    <row r="393" spans="4:46" s="58" customFormat="1" x14ac:dyDescent="0.25">
      <c r="D393" s="123"/>
      <c r="G393" s="76"/>
      <c r="I393" s="106"/>
      <c r="K393" s="77"/>
      <c r="L393" s="106"/>
      <c r="N393" s="62"/>
      <c r="O393" s="129"/>
      <c r="P393" s="106"/>
      <c r="S393" s="106"/>
      <c r="AT393" s="76"/>
    </row>
    <row r="394" spans="4:46" s="58" customFormat="1" x14ac:dyDescent="0.25">
      <c r="D394" s="123"/>
      <c r="G394" s="76"/>
      <c r="I394" s="106"/>
      <c r="K394" s="77"/>
      <c r="L394" s="106"/>
      <c r="N394" s="62"/>
      <c r="O394" s="129"/>
      <c r="P394" s="106"/>
      <c r="S394" s="106"/>
      <c r="AT394" s="76"/>
    </row>
    <row r="395" spans="4:46" s="58" customFormat="1" x14ac:dyDescent="0.25">
      <c r="D395" s="123"/>
      <c r="G395" s="76"/>
      <c r="I395" s="106"/>
      <c r="K395" s="77"/>
      <c r="L395" s="106"/>
      <c r="N395" s="62"/>
      <c r="O395" s="129"/>
      <c r="P395" s="106"/>
      <c r="S395" s="106"/>
      <c r="AT395" s="76"/>
    </row>
    <row r="396" spans="4:46" s="58" customFormat="1" x14ac:dyDescent="0.25">
      <c r="D396" s="123"/>
      <c r="G396" s="76"/>
      <c r="I396" s="106"/>
      <c r="K396" s="77"/>
      <c r="L396" s="106"/>
      <c r="N396" s="62"/>
      <c r="O396" s="129"/>
      <c r="P396" s="106"/>
      <c r="S396" s="106"/>
      <c r="AT396" s="76"/>
    </row>
    <row r="397" spans="4:46" s="58" customFormat="1" x14ac:dyDescent="0.25">
      <c r="D397" s="123"/>
      <c r="G397" s="76"/>
      <c r="I397" s="106"/>
      <c r="K397" s="77"/>
      <c r="L397" s="106"/>
      <c r="N397" s="62"/>
      <c r="O397" s="129"/>
      <c r="P397" s="106"/>
      <c r="S397" s="106"/>
      <c r="AT397" s="76"/>
    </row>
    <row r="398" spans="4:46" s="58" customFormat="1" x14ac:dyDescent="0.25">
      <c r="D398" s="123"/>
      <c r="G398" s="76"/>
      <c r="I398" s="106"/>
      <c r="K398" s="77"/>
      <c r="L398" s="106"/>
      <c r="N398" s="62"/>
      <c r="O398" s="129"/>
      <c r="P398" s="106"/>
      <c r="S398" s="106"/>
      <c r="AT398" s="76"/>
    </row>
    <row r="399" spans="4:46" s="58" customFormat="1" x14ac:dyDescent="0.25">
      <c r="D399" s="123"/>
      <c r="G399" s="76"/>
      <c r="I399" s="106"/>
      <c r="K399" s="77"/>
      <c r="L399" s="106"/>
      <c r="N399" s="62"/>
      <c r="O399" s="129"/>
      <c r="P399" s="106"/>
      <c r="S399" s="106"/>
      <c r="AT399" s="76"/>
    </row>
    <row r="400" spans="4:46" s="58" customFormat="1" x14ac:dyDescent="0.25">
      <c r="D400" s="123"/>
      <c r="G400" s="76"/>
      <c r="I400" s="106"/>
      <c r="K400" s="77"/>
      <c r="L400" s="106"/>
      <c r="N400" s="62"/>
      <c r="O400" s="129"/>
      <c r="P400" s="106"/>
      <c r="S400" s="106"/>
      <c r="AT400" s="76"/>
    </row>
    <row r="401" spans="4:46" s="58" customFormat="1" x14ac:dyDescent="0.25">
      <c r="D401" s="123"/>
      <c r="G401" s="76"/>
      <c r="I401" s="106"/>
      <c r="K401" s="77"/>
      <c r="L401" s="106"/>
      <c r="N401" s="62"/>
      <c r="O401" s="129"/>
      <c r="P401" s="106"/>
      <c r="S401" s="106"/>
      <c r="AT401" s="76"/>
    </row>
    <row r="402" spans="4:46" s="58" customFormat="1" x14ac:dyDescent="0.25">
      <c r="D402" s="123"/>
      <c r="G402" s="76"/>
      <c r="I402" s="106"/>
      <c r="K402" s="77"/>
      <c r="L402" s="106"/>
      <c r="N402" s="62"/>
      <c r="O402" s="129"/>
      <c r="P402" s="106"/>
      <c r="S402" s="106"/>
      <c r="AT402" s="76"/>
    </row>
    <row r="403" spans="4:46" s="58" customFormat="1" x14ac:dyDescent="0.25">
      <c r="D403" s="123"/>
      <c r="G403" s="76"/>
      <c r="I403" s="106"/>
      <c r="K403" s="77"/>
      <c r="L403" s="106"/>
      <c r="N403" s="62"/>
      <c r="O403" s="129"/>
      <c r="P403" s="106"/>
      <c r="S403" s="106"/>
      <c r="AT403" s="76"/>
    </row>
    <row r="404" spans="4:46" s="58" customFormat="1" x14ac:dyDescent="0.25">
      <c r="D404" s="123"/>
      <c r="G404" s="76"/>
      <c r="I404" s="106"/>
      <c r="K404" s="77"/>
      <c r="L404" s="106"/>
      <c r="N404" s="62"/>
      <c r="O404" s="129"/>
      <c r="P404" s="106"/>
      <c r="S404" s="106"/>
      <c r="AT404" s="76"/>
    </row>
    <row r="405" spans="4:46" s="58" customFormat="1" x14ac:dyDescent="0.25">
      <c r="D405" s="123"/>
      <c r="G405" s="76"/>
      <c r="I405" s="106"/>
      <c r="K405" s="77"/>
      <c r="L405" s="106"/>
      <c r="N405" s="62"/>
      <c r="O405" s="129"/>
      <c r="P405" s="106"/>
      <c r="S405" s="106"/>
      <c r="AT405" s="76"/>
    </row>
    <row r="406" spans="4:46" s="58" customFormat="1" x14ac:dyDescent="0.25">
      <c r="D406" s="123"/>
      <c r="G406" s="76"/>
      <c r="I406" s="106"/>
      <c r="K406" s="77"/>
      <c r="L406" s="106"/>
      <c r="N406" s="62"/>
      <c r="O406" s="129"/>
      <c r="P406" s="106"/>
      <c r="S406" s="106"/>
      <c r="AT406" s="76"/>
    </row>
    <row r="407" spans="4:46" s="58" customFormat="1" x14ac:dyDescent="0.25">
      <c r="D407" s="123"/>
      <c r="G407" s="76"/>
      <c r="I407" s="106"/>
      <c r="K407" s="77"/>
      <c r="L407" s="106"/>
      <c r="N407" s="62"/>
      <c r="O407" s="129"/>
      <c r="P407" s="106"/>
      <c r="S407" s="106"/>
      <c r="AT407" s="76"/>
    </row>
    <row r="408" spans="4:46" s="58" customFormat="1" x14ac:dyDescent="0.25">
      <c r="D408" s="123"/>
      <c r="G408" s="76"/>
      <c r="I408" s="106"/>
      <c r="K408" s="77"/>
      <c r="L408" s="106"/>
      <c r="N408" s="62"/>
      <c r="O408" s="129"/>
      <c r="P408" s="106"/>
      <c r="S408" s="106"/>
      <c r="AT408" s="76"/>
    </row>
    <row r="409" spans="4:46" s="58" customFormat="1" x14ac:dyDescent="0.25">
      <c r="D409" s="123"/>
      <c r="G409" s="76"/>
      <c r="I409" s="106"/>
      <c r="K409" s="77"/>
      <c r="L409" s="106"/>
      <c r="N409" s="62"/>
      <c r="O409" s="129"/>
      <c r="P409" s="106"/>
      <c r="S409" s="106"/>
      <c r="AT409" s="76"/>
    </row>
    <row r="410" spans="4:46" s="58" customFormat="1" x14ac:dyDescent="0.25">
      <c r="D410" s="123"/>
      <c r="G410" s="76"/>
      <c r="I410" s="106"/>
      <c r="K410" s="77"/>
      <c r="L410" s="106"/>
      <c r="N410" s="62"/>
      <c r="O410" s="129"/>
      <c r="P410" s="106"/>
      <c r="S410" s="106"/>
      <c r="AT410" s="76"/>
    </row>
    <row r="411" spans="4:46" s="58" customFormat="1" x14ac:dyDescent="0.25">
      <c r="D411" s="123"/>
      <c r="G411" s="76"/>
      <c r="I411" s="106"/>
      <c r="K411" s="77"/>
      <c r="L411" s="106"/>
      <c r="N411" s="62"/>
      <c r="O411" s="129"/>
      <c r="P411" s="106"/>
      <c r="S411" s="106"/>
      <c r="AT411" s="76"/>
    </row>
    <row r="412" spans="4:46" s="58" customFormat="1" x14ac:dyDescent="0.25">
      <c r="D412" s="123"/>
      <c r="G412" s="76"/>
      <c r="I412" s="106"/>
      <c r="K412" s="77"/>
      <c r="L412" s="106"/>
      <c r="N412" s="62"/>
      <c r="O412" s="129"/>
      <c r="P412" s="106"/>
      <c r="S412" s="106"/>
      <c r="AT412" s="76"/>
    </row>
    <row r="413" spans="4:46" s="58" customFormat="1" x14ac:dyDescent="0.25">
      <c r="D413" s="123"/>
      <c r="G413" s="76"/>
      <c r="I413" s="106"/>
      <c r="K413" s="77"/>
      <c r="L413" s="106"/>
      <c r="N413" s="62"/>
      <c r="O413" s="129"/>
      <c r="P413" s="106"/>
      <c r="S413" s="106"/>
      <c r="AT413" s="76"/>
    </row>
    <row r="414" spans="4:46" s="58" customFormat="1" x14ac:dyDescent="0.25">
      <c r="D414" s="123"/>
      <c r="G414" s="76"/>
      <c r="I414" s="106"/>
      <c r="K414" s="77"/>
      <c r="L414" s="106"/>
      <c r="N414" s="62"/>
      <c r="O414" s="129"/>
      <c r="P414" s="106"/>
      <c r="S414" s="106"/>
      <c r="AT414" s="76"/>
    </row>
    <row r="415" spans="4:46" s="58" customFormat="1" x14ac:dyDescent="0.25">
      <c r="D415" s="123"/>
      <c r="G415" s="76"/>
      <c r="I415" s="106"/>
      <c r="K415" s="77"/>
      <c r="L415" s="106"/>
      <c r="N415" s="62"/>
      <c r="O415" s="129"/>
      <c r="P415" s="106"/>
      <c r="S415" s="106"/>
      <c r="AT415" s="76"/>
    </row>
    <row r="416" spans="4:46" s="58" customFormat="1" x14ac:dyDescent="0.25">
      <c r="D416" s="123"/>
      <c r="G416" s="76"/>
      <c r="I416" s="106"/>
      <c r="K416" s="77"/>
      <c r="L416" s="106"/>
      <c r="N416" s="62"/>
      <c r="O416" s="129"/>
      <c r="P416" s="106"/>
      <c r="S416" s="106"/>
      <c r="AT416" s="76"/>
    </row>
    <row r="417" spans="4:46" s="58" customFormat="1" x14ac:dyDescent="0.25">
      <c r="D417" s="123"/>
      <c r="G417" s="76"/>
      <c r="I417" s="106"/>
      <c r="K417" s="77"/>
      <c r="L417" s="106"/>
      <c r="N417" s="62"/>
      <c r="O417" s="129"/>
      <c r="P417" s="106"/>
      <c r="S417" s="106"/>
      <c r="AT417" s="76"/>
    </row>
    <row r="418" spans="4:46" s="58" customFormat="1" x14ac:dyDescent="0.25">
      <c r="D418" s="123"/>
      <c r="G418" s="76"/>
      <c r="I418" s="106"/>
      <c r="K418" s="77"/>
      <c r="L418" s="106"/>
      <c r="N418" s="62"/>
      <c r="O418" s="129"/>
      <c r="P418" s="106"/>
      <c r="S418" s="106"/>
      <c r="AT418" s="76"/>
    </row>
    <row r="419" spans="4:46" s="58" customFormat="1" x14ac:dyDescent="0.25">
      <c r="D419" s="123"/>
      <c r="G419" s="76"/>
      <c r="I419" s="106"/>
      <c r="K419" s="77"/>
      <c r="L419" s="106"/>
      <c r="N419" s="62"/>
      <c r="O419" s="129"/>
      <c r="P419" s="106"/>
      <c r="S419" s="106"/>
      <c r="AT419" s="76"/>
    </row>
    <row r="420" spans="4:46" s="58" customFormat="1" x14ac:dyDescent="0.25">
      <c r="D420" s="123"/>
      <c r="G420" s="76"/>
      <c r="I420" s="106"/>
      <c r="K420" s="77"/>
      <c r="L420" s="106"/>
      <c r="N420" s="62"/>
      <c r="O420" s="129"/>
      <c r="P420" s="106"/>
      <c r="S420" s="106"/>
      <c r="AT420" s="76"/>
    </row>
    <row r="421" spans="4:46" s="58" customFormat="1" x14ac:dyDescent="0.25">
      <c r="D421" s="123"/>
      <c r="G421" s="76"/>
      <c r="I421" s="106"/>
      <c r="K421" s="77"/>
      <c r="L421" s="106"/>
      <c r="N421" s="62"/>
      <c r="O421" s="129"/>
      <c r="P421" s="106"/>
      <c r="S421" s="106"/>
      <c r="AT421" s="76"/>
    </row>
    <row r="422" spans="4:46" s="58" customFormat="1" x14ac:dyDescent="0.25">
      <c r="D422" s="123"/>
      <c r="G422" s="76"/>
      <c r="I422" s="106"/>
      <c r="K422" s="77"/>
      <c r="L422" s="106"/>
      <c r="N422" s="62"/>
      <c r="O422" s="129"/>
      <c r="P422" s="106"/>
      <c r="S422" s="106"/>
      <c r="AT422" s="76"/>
    </row>
    <row r="423" spans="4:46" s="58" customFormat="1" x14ac:dyDescent="0.25">
      <c r="D423" s="123"/>
      <c r="G423" s="76"/>
      <c r="I423" s="106"/>
      <c r="K423" s="77"/>
      <c r="L423" s="106"/>
      <c r="N423" s="62"/>
      <c r="O423" s="129"/>
      <c r="P423" s="106"/>
      <c r="S423" s="106"/>
      <c r="AT423" s="76"/>
    </row>
    <row r="424" spans="4:46" s="58" customFormat="1" x14ac:dyDescent="0.25">
      <c r="D424" s="123"/>
      <c r="G424" s="76"/>
      <c r="I424" s="106"/>
      <c r="K424" s="77"/>
      <c r="L424" s="106"/>
      <c r="N424" s="62"/>
      <c r="O424" s="129"/>
      <c r="P424" s="106"/>
      <c r="S424" s="106"/>
      <c r="AT424" s="76"/>
    </row>
    <row r="425" spans="4:46" s="58" customFormat="1" x14ac:dyDescent="0.25">
      <c r="D425" s="123"/>
      <c r="G425" s="76"/>
      <c r="I425" s="106"/>
      <c r="K425" s="77"/>
      <c r="L425" s="106"/>
      <c r="N425" s="62"/>
      <c r="O425" s="129"/>
      <c r="P425" s="106"/>
      <c r="S425" s="106"/>
      <c r="AT425" s="76"/>
    </row>
    <row r="426" spans="4:46" s="58" customFormat="1" x14ac:dyDescent="0.25">
      <c r="D426" s="123"/>
      <c r="G426" s="76"/>
      <c r="I426" s="106"/>
      <c r="K426" s="77"/>
      <c r="L426" s="106"/>
      <c r="N426" s="62"/>
      <c r="O426" s="129"/>
      <c r="P426" s="106"/>
      <c r="S426" s="106"/>
      <c r="AT426" s="76"/>
    </row>
    <row r="427" spans="4:46" s="58" customFormat="1" x14ac:dyDescent="0.25">
      <c r="D427" s="123"/>
      <c r="G427" s="76"/>
      <c r="I427" s="106"/>
      <c r="K427" s="77"/>
      <c r="L427" s="106"/>
      <c r="N427" s="62"/>
      <c r="O427" s="129"/>
      <c r="P427" s="106"/>
      <c r="S427" s="106"/>
      <c r="AT427" s="76"/>
    </row>
    <row r="428" spans="4:46" s="58" customFormat="1" x14ac:dyDescent="0.25">
      <c r="D428" s="123"/>
      <c r="G428" s="76"/>
      <c r="I428" s="106"/>
      <c r="K428" s="77"/>
      <c r="L428" s="106"/>
      <c r="N428" s="62"/>
      <c r="O428" s="129"/>
      <c r="P428" s="106"/>
      <c r="S428" s="106"/>
      <c r="AT428" s="76"/>
    </row>
    <row r="429" spans="4:46" s="58" customFormat="1" x14ac:dyDescent="0.25">
      <c r="D429" s="123"/>
      <c r="G429" s="76"/>
      <c r="I429" s="106"/>
      <c r="K429" s="77"/>
      <c r="L429" s="106"/>
      <c r="N429" s="62"/>
      <c r="O429" s="129"/>
      <c r="P429" s="106"/>
      <c r="S429" s="106"/>
      <c r="AT429" s="76"/>
    </row>
    <row r="430" spans="4:46" s="58" customFormat="1" x14ac:dyDescent="0.25">
      <c r="D430" s="123"/>
      <c r="G430" s="76"/>
      <c r="I430" s="106"/>
      <c r="K430" s="77"/>
      <c r="L430" s="106"/>
      <c r="N430" s="62"/>
      <c r="O430" s="129"/>
      <c r="P430" s="106"/>
      <c r="S430" s="106"/>
      <c r="AT430" s="76"/>
    </row>
    <row r="431" spans="4:46" s="58" customFormat="1" x14ac:dyDescent="0.25">
      <c r="D431" s="123"/>
      <c r="G431" s="76"/>
      <c r="I431" s="106"/>
      <c r="K431" s="77"/>
      <c r="L431" s="106"/>
      <c r="N431" s="62"/>
      <c r="O431" s="129"/>
      <c r="P431" s="106"/>
      <c r="S431" s="106"/>
      <c r="AT431" s="76"/>
    </row>
    <row r="432" spans="4:46" s="58" customFormat="1" x14ac:dyDescent="0.25">
      <c r="D432" s="123"/>
      <c r="G432" s="76"/>
      <c r="I432" s="106"/>
      <c r="K432" s="77"/>
      <c r="L432" s="106"/>
      <c r="N432" s="62"/>
      <c r="O432" s="129"/>
      <c r="P432" s="106"/>
      <c r="S432" s="106"/>
      <c r="AT432" s="76"/>
    </row>
    <row r="433" spans="4:46" s="58" customFormat="1" x14ac:dyDescent="0.25">
      <c r="D433" s="123"/>
      <c r="G433" s="76"/>
      <c r="I433" s="106"/>
      <c r="K433" s="77"/>
      <c r="L433" s="106"/>
      <c r="N433" s="62"/>
      <c r="O433" s="129"/>
      <c r="P433" s="106"/>
      <c r="S433" s="106"/>
      <c r="AT433" s="76"/>
    </row>
    <row r="434" spans="4:46" s="58" customFormat="1" x14ac:dyDescent="0.25">
      <c r="D434" s="123"/>
      <c r="G434" s="76"/>
      <c r="I434" s="106"/>
      <c r="K434" s="77"/>
      <c r="L434" s="106"/>
      <c r="N434" s="62"/>
      <c r="O434" s="129"/>
      <c r="P434" s="106"/>
      <c r="S434" s="106"/>
      <c r="AT434" s="76"/>
    </row>
    <row r="435" spans="4:46" s="58" customFormat="1" x14ac:dyDescent="0.25">
      <c r="D435" s="123"/>
      <c r="G435" s="76"/>
      <c r="I435" s="106"/>
      <c r="K435" s="77"/>
      <c r="L435" s="106"/>
      <c r="N435" s="62"/>
      <c r="O435" s="129"/>
      <c r="P435" s="106"/>
      <c r="S435" s="106"/>
      <c r="AT435" s="76"/>
    </row>
    <row r="436" spans="4:46" s="58" customFormat="1" x14ac:dyDescent="0.25">
      <c r="D436" s="123"/>
      <c r="G436" s="76"/>
      <c r="I436" s="106"/>
      <c r="K436" s="77"/>
      <c r="L436" s="106"/>
      <c r="N436" s="62"/>
      <c r="O436" s="129"/>
      <c r="P436" s="106"/>
      <c r="S436" s="106"/>
      <c r="AT436" s="76"/>
    </row>
    <row r="437" spans="4:46" s="58" customFormat="1" x14ac:dyDescent="0.25">
      <c r="D437" s="123"/>
      <c r="G437" s="76"/>
      <c r="I437" s="106"/>
      <c r="K437" s="77"/>
      <c r="L437" s="106"/>
      <c r="N437" s="62"/>
      <c r="O437" s="129"/>
      <c r="P437" s="106"/>
      <c r="S437" s="106"/>
      <c r="AT437" s="76"/>
    </row>
    <row r="438" spans="4:46" s="58" customFormat="1" x14ac:dyDescent="0.25">
      <c r="D438" s="123"/>
      <c r="G438" s="76"/>
      <c r="I438" s="106"/>
      <c r="K438" s="77"/>
      <c r="L438" s="106"/>
      <c r="N438" s="62"/>
      <c r="O438" s="129"/>
      <c r="P438" s="106"/>
      <c r="S438" s="106"/>
      <c r="AT438" s="76"/>
    </row>
    <row r="439" spans="4:46" s="58" customFormat="1" x14ac:dyDescent="0.25">
      <c r="D439" s="123"/>
      <c r="G439" s="76"/>
      <c r="I439" s="106"/>
      <c r="K439" s="77"/>
      <c r="L439" s="106"/>
      <c r="N439" s="62"/>
      <c r="O439" s="129"/>
      <c r="P439" s="106"/>
      <c r="S439" s="106"/>
      <c r="AT439" s="76"/>
    </row>
    <row r="440" spans="4:46" s="58" customFormat="1" x14ac:dyDescent="0.25">
      <c r="D440" s="123"/>
      <c r="G440" s="76"/>
      <c r="I440" s="106"/>
      <c r="K440" s="77"/>
      <c r="L440" s="106"/>
      <c r="N440" s="62"/>
      <c r="O440" s="129"/>
      <c r="P440" s="106"/>
      <c r="S440" s="106"/>
      <c r="AT440" s="76"/>
    </row>
    <row r="441" spans="4:46" s="58" customFormat="1" x14ac:dyDescent="0.25">
      <c r="D441" s="123"/>
      <c r="G441" s="76"/>
      <c r="I441" s="106"/>
      <c r="K441" s="77"/>
      <c r="L441" s="106"/>
      <c r="N441" s="62"/>
      <c r="O441" s="129"/>
      <c r="P441" s="106"/>
      <c r="S441" s="106"/>
      <c r="AT441" s="76"/>
    </row>
    <row r="442" spans="4:46" s="58" customFormat="1" x14ac:dyDescent="0.25">
      <c r="D442" s="123"/>
      <c r="G442" s="76"/>
      <c r="I442" s="106"/>
      <c r="K442" s="77"/>
      <c r="L442" s="106"/>
      <c r="N442" s="62"/>
      <c r="O442" s="129"/>
      <c r="P442" s="106"/>
      <c r="S442" s="106"/>
      <c r="AT442" s="76"/>
    </row>
    <row r="443" spans="4:46" s="58" customFormat="1" x14ac:dyDescent="0.25">
      <c r="D443" s="123"/>
      <c r="G443" s="76"/>
      <c r="I443" s="106"/>
      <c r="K443" s="77"/>
      <c r="L443" s="106"/>
      <c r="N443" s="62"/>
      <c r="O443" s="129"/>
      <c r="P443" s="106"/>
      <c r="S443" s="106"/>
      <c r="AT443" s="76"/>
    </row>
    <row r="444" spans="4:46" s="58" customFormat="1" x14ac:dyDescent="0.25">
      <c r="D444" s="123"/>
      <c r="G444" s="76"/>
      <c r="I444" s="106"/>
      <c r="K444" s="77"/>
      <c r="L444" s="106"/>
      <c r="N444" s="62"/>
      <c r="O444" s="129"/>
      <c r="P444" s="106"/>
      <c r="S444" s="106"/>
      <c r="AT444" s="76"/>
    </row>
    <row r="445" spans="4:46" s="58" customFormat="1" x14ac:dyDescent="0.25">
      <c r="D445" s="123"/>
      <c r="G445" s="76"/>
      <c r="I445" s="106"/>
      <c r="K445" s="77"/>
      <c r="L445" s="106"/>
      <c r="N445" s="62"/>
      <c r="O445" s="129"/>
      <c r="P445" s="106"/>
      <c r="S445" s="106"/>
      <c r="AT445" s="76"/>
    </row>
    <row r="446" spans="4:46" s="58" customFormat="1" x14ac:dyDescent="0.25">
      <c r="D446" s="123"/>
      <c r="G446" s="76"/>
      <c r="I446" s="106"/>
      <c r="K446" s="77"/>
      <c r="L446" s="106"/>
      <c r="N446" s="62"/>
      <c r="O446" s="129"/>
      <c r="P446" s="106"/>
      <c r="S446" s="106"/>
      <c r="AT446" s="76"/>
    </row>
    <row r="447" spans="4:46" s="58" customFormat="1" x14ac:dyDescent="0.25">
      <c r="D447" s="123"/>
      <c r="G447" s="76"/>
      <c r="I447" s="106"/>
      <c r="K447" s="77"/>
      <c r="L447" s="106"/>
      <c r="N447" s="62"/>
      <c r="O447" s="129"/>
      <c r="P447" s="106"/>
      <c r="S447" s="106"/>
      <c r="AT447" s="76"/>
    </row>
    <row r="448" spans="4:46" s="58" customFormat="1" x14ac:dyDescent="0.25">
      <c r="D448" s="123"/>
      <c r="G448" s="76"/>
      <c r="I448" s="106"/>
      <c r="K448" s="77"/>
      <c r="L448" s="106"/>
      <c r="N448" s="62"/>
      <c r="O448" s="129"/>
      <c r="P448" s="106"/>
      <c r="S448" s="106"/>
      <c r="AT448" s="76"/>
    </row>
    <row r="449" spans="4:46" s="58" customFormat="1" x14ac:dyDescent="0.25">
      <c r="D449" s="123"/>
      <c r="G449" s="76"/>
      <c r="I449" s="106"/>
      <c r="K449" s="77"/>
      <c r="L449" s="106"/>
      <c r="N449" s="62"/>
      <c r="O449" s="129"/>
      <c r="P449" s="106"/>
      <c r="S449" s="106"/>
      <c r="AT449" s="76"/>
    </row>
    <row r="450" spans="4:46" s="58" customFormat="1" x14ac:dyDescent="0.25">
      <c r="D450" s="123"/>
      <c r="G450" s="76"/>
      <c r="I450" s="106"/>
      <c r="K450" s="77"/>
      <c r="L450" s="106"/>
      <c r="N450" s="62"/>
      <c r="O450" s="129"/>
      <c r="P450" s="106"/>
      <c r="S450" s="106"/>
      <c r="AT450" s="76"/>
    </row>
    <row r="451" spans="4:46" s="58" customFormat="1" x14ac:dyDescent="0.25">
      <c r="D451" s="123"/>
      <c r="G451" s="76"/>
      <c r="I451" s="106"/>
      <c r="K451" s="77"/>
      <c r="L451" s="106"/>
      <c r="N451" s="62"/>
      <c r="O451" s="129"/>
      <c r="P451" s="106"/>
      <c r="S451" s="106"/>
      <c r="AT451" s="76"/>
    </row>
    <row r="452" spans="4:46" s="58" customFormat="1" x14ac:dyDescent="0.25">
      <c r="D452" s="123"/>
      <c r="G452" s="76"/>
      <c r="I452" s="106"/>
      <c r="K452" s="77"/>
      <c r="L452" s="106"/>
      <c r="N452" s="62"/>
      <c r="O452" s="129"/>
      <c r="P452" s="106"/>
      <c r="S452" s="106"/>
      <c r="AT452" s="76"/>
    </row>
    <row r="453" spans="4:46" s="58" customFormat="1" x14ac:dyDescent="0.25">
      <c r="D453" s="123"/>
      <c r="G453" s="76"/>
      <c r="I453" s="106"/>
      <c r="K453" s="77"/>
      <c r="L453" s="106"/>
      <c r="N453" s="62"/>
      <c r="O453" s="129"/>
      <c r="P453" s="106"/>
      <c r="S453" s="106"/>
      <c r="AT453" s="76"/>
    </row>
    <row r="454" spans="4:46" s="58" customFormat="1" x14ac:dyDescent="0.25">
      <c r="D454" s="123"/>
      <c r="G454" s="76"/>
      <c r="I454" s="106"/>
      <c r="K454" s="77"/>
      <c r="L454" s="106"/>
      <c r="N454" s="62"/>
      <c r="O454" s="129"/>
      <c r="P454" s="106"/>
      <c r="S454" s="106"/>
      <c r="AT454" s="76"/>
    </row>
    <row r="455" spans="4:46" s="58" customFormat="1" x14ac:dyDescent="0.25">
      <c r="D455" s="123"/>
      <c r="G455" s="76"/>
      <c r="I455" s="106"/>
      <c r="K455" s="77"/>
      <c r="L455" s="106"/>
      <c r="N455" s="62"/>
      <c r="O455" s="129"/>
      <c r="P455" s="106"/>
      <c r="S455" s="106"/>
      <c r="AT455" s="76"/>
    </row>
    <row r="456" spans="4:46" s="58" customFormat="1" x14ac:dyDescent="0.25">
      <c r="D456" s="123"/>
      <c r="G456" s="76"/>
      <c r="I456" s="106"/>
      <c r="K456" s="77"/>
      <c r="L456" s="106"/>
      <c r="N456" s="62"/>
      <c r="O456" s="129"/>
      <c r="P456" s="106"/>
      <c r="S456" s="106"/>
      <c r="AT456" s="76"/>
    </row>
    <row r="457" spans="4:46" s="58" customFormat="1" x14ac:dyDescent="0.25">
      <c r="D457" s="123"/>
      <c r="G457" s="76"/>
      <c r="I457" s="106"/>
      <c r="K457" s="77"/>
      <c r="L457" s="106"/>
      <c r="N457" s="62"/>
      <c r="O457" s="129"/>
      <c r="P457" s="106"/>
      <c r="S457" s="106"/>
      <c r="AT457" s="76"/>
    </row>
    <row r="458" spans="4:46" s="58" customFormat="1" x14ac:dyDescent="0.25">
      <c r="D458" s="123"/>
      <c r="G458" s="76"/>
      <c r="I458" s="106"/>
      <c r="K458" s="77"/>
      <c r="L458" s="106"/>
      <c r="N458" s="62"/>
      <c r="O458" s="129"/>
      <c r="P458" s="106"/>
      <c r="S458" s="106"/>
      <c r="AT458" s="76"/>
    </row>
    <row r="459" spans="4:46" s="58" customFormat="1" x14ac:dyDescent="0.25">
      <c r="D459" s="123"/>
      <c r="G459" s="76"/>
      <c r="I459" s="106"/>
      <c r="K459" s="77"/>
      <c r="L459" s="106"/>
      <c r="N459" s="62"/>
      <c r="O459" s="129"/>
      <c r="P459" s="106"/>
      <c r="S459" s="106"/>
      <c r="AT459" s="76"/>
    </row>
    <row r="460" spans="4:46" s="58" customFormat="1" x14ac:dyDescent="0.25">
      <c r="D460" s="123"/>
      <c r="G460" s="76"/>
      <c r="I460" s="106"/>
      <c r="K460" s="77"/>
      <c r="L460" s="106"/>
      <c r="N460" s="62"/>
      <c r="O460" s="129"/>
      <c r="P460" s="106"/>
      <c r="S460" s="106"/>
      <c r="AT460" s="76"/>
    </row>
    <row r="461" spans="4:46" s="58" customFormat="1" x14ac:dyDescent="0.25">
      <c r="D461" s="123"/>
      <c r="G461" s="76"/>
      <c r="I461" s="106"/>
      <c r="K461" s="77"/>
      <c r="L461" s="106"/>
      <c r="N461" s="62"/>
      <c r="O461" s="129"/>
      <c r="P461" s="106"/>
      <c r="S461" s="106"/>
      <c r="AT461" s="76"/>
    </row>
    <row r="462" spans="4:46" s="58" customFormat="1" x14ac:dyDescent="0.25">
      <c r="D462" s="123"/>
      <c r="G462" s="76"/>
      <c r="I462" s="106"/>
      <c r="K462" s="77"/>
      <c r="L462" s="106"/>
      <c r="N462" s="62"/>
      <c r="O462" s="129"/>
      <c r="P462" s="106"/>
      <c r="S462" s="106"/>
      <c r="AT462" s="76"/>
    </row>
    <row r="463" spans="4:46" s="58" customFormat="1" x14ac:dyDescent="0.25">
      <c r="D463" s="123"/>
      <c r="G463" s="76"/>
      <c r="I463" s="106"/>
      <c r="K463" s="77"/>
      <c r="L463" s="106"/>
      <c r="N463" s="62"/>
      <c r="O463" s="129"/>
      <c r="P463" s="106"/>
      <c r="S463" s="106"/>
      <c r="AT463" s="76"/>
    </row>
    <row r="464" spans="4:46" s="58" customFormat="1" x14ac:dyDescent="0.25">
      <c r="D464" s="123"/>
      <c r="G464" s="76"/>
      <c r="I464" s="106"/>
      <c r="K464" s="77"/>
      <c r="L464" s="106"/>
      <c r="N464" s="62"/>
      <c r="O464" s="129"/>
      <c r="P464" s="106"/>
      <c r="S464" s="106"/>
      <c r="AT464" s="76"/>
    </row>
    <row r="465" spans="4:46" s="58" customFormat="1" x14ac:dyDescent="0.25">
      <c r="D465" s="123"/>
      <c r="G465" s="76"/>
      <c r="I465" s="106"/>
      <c r="K465" s="77"/>
      <c r="L465" s="106"/>
      <c r="N465" s="62"/>
      <c r="O465" s="129"/>
      <c r="P465" s="106"/>
      <c r="S465" s="106"/>
      <c r="AT465" s="76"/>
    </row>
    <row r="466" spans="4:46" s="58" customFormat="1" x14ac:dyDescent="0.25">
      <c r="D466" s="123"/>
      <c r="G466" s="76"/>
      <c r="I466" s="106"/>
      <c r="K466" s="77"/>
      <c r="L466" s="106"/>
      <c r="N466" s="62"/>
      <c r="O466" s="129"/>
      <c r="P466" s="106"/>
      <c r="S466" s="106"/>
      <c r="AT466" s="76"/>
    </row>
    <row r="467" spans="4:46" s="58" customFormat="1" x14ac:dyDescent="0.25">
      <c r="D467" s="123"/>
      <c r="G467" s="76"/>
      <c r="I467" s="106"/>
      <c r="K467" s="77"/>
      <c r="L467" s="106"/>
      <c r="N467" s="62"/>
      <c r="O467" s="129"/>
      <c r="P467" s="106"/>
      <c r="S467" s="106"/>
      <c r="AT467" s="76"/>
    </row>
    <row r="468" spans="4:46" s="58" customFormat="1" x14ac:dyDescent="0.25">
      <c r="D468" s="123"/>
      <c r="G468" s="76"/>
      <c r="I468" s="106"/>
      <c r="K468" s="77"/>
      <c r="L468" s="106"/>
      <c r="N468" s="62"/>
      <c r="O468" s="129"/>
      <c r="P468" s="106"/>
      <c r="S468" s="106"/>
      <c r="AT468" s="76"/>
    </row>
    <row r="469" spans="4:46" s="58" customFormat="1" x14ac:dyDescent="0.25">
      <c r="D469" s="123"/>
      <c r="G469" s="76"/>
      <c r="I469" s="106"/>
      <c r="K469" s="77"/>
      <c r="L469" s="106"/>
      <c r="N469" s="62"/>
      <c r="O469" s="129"/>
      <c r="P469" s="106"/>
      <c r="S469" s="106"/>
      <c r="AT469" s="76"/>
    </row>
    <row r="470" spans="4:46" s="58" customFormat="1" x14ac:dyDescent="0.25">
      <c r="D470" s="123"/>
      <c r="G470" s="76"/>
      <c r="I470" s="106"/>
      <c r="K470" s="77"/>
      <c r="L470" s="106"/>
      <c r="N470" s="62"/>
      <c r="O470" s="129"/>
      <c r="P470" s="106"/>
      <c r="S470" s="106"/>
      <c r="AT470" s="76"/>
    </row>
    <row r="471" spans="4:46" s="58" customFormat="1" x14ac:dyDescent="0.25">
      <c r="D471" s="123"/>
      <c r="G471" s="76"/>
      <c r="I471" s="106"/>
      <c r="K471" s="77"/>
      <c r="L471" s="106"/>
      <c r="N471" s="62"/>
      <c r="O471" s="129"/>
      <c r="P471" s="106"/>
      <c r="S471" s="106"/>
      <c r="AT471" s="76"/>
    </row>
    <row r="472" spans="4:46" s="58" customFormat="1" x14ac:dyDescent="0.25">
      <c r="D472" s="123"/>
      <c r="G472" s="76"/>
      <c r="I472" s="106"/>
      <c r="K472" s="77"/>
      <c r="L472" s="106"/>
      <c r="N472" s="62"/>
      <c r="O472" s="129"/>
      <c r="P472" s="106"/>
      <c r="S472" s="106"/>
      <c r="AT472" s="76"/>
    </row>
    <row r="473" spans="4:46" s="58" customFormat="1" x14ac:dyDescent="0.25">
      <c r="D473" s="123"/>
      <c r="G473" s="76"/>
      <c r="I473" s="106"/>
      <c r="K473" s="77"/>
      <c r="L473" s="106"/>
      <c r="N473" s="62"/>
      <c r="O473" s="129"/>
      <c r="P473" s="106"/>
      <c r="S473" s="106"/>
      <c r="AT473" s="76"/>
    </row>
    <row r="474" spans="4:46" s="58" customFormat="1" x14ac:dyDescent="0.25">
      <c r="D474" s="123"/>
      <c r="G474" s="76"/>
      <c r="I474" s="106"/>
      <c r="K474" s="77"/>
      <c r="L474" s="106"/>
      <c r="N474" s="62"/>
      <c r="O474" s="129"/>
      <c r="P474" s="106"/>
      <c r="S474" s="106"/>
      <c r="AT474" s="76"/>
    </row>
    <row r="475" spans="4:46" s="58" customFormat="1" x14ac:dyDescent="0.25">
      <c r="D475" s="123"/>
      <c r="G475" s="76"/>
      <c r="I475" s="106"/>
      <c r="K475" s="77"/>
      <c r="L475" s="106"/>
      <c r="N475" s="62"/>
      <c r="O475" s="129"/>
      <c r="P475" s="106"/>
      <c r="S475" s="106"/>
      <c r="AT475" s="76"/>
    </row>
    <row r="476" spans="4:46" s="58" customFormat="1" x14ac:dyDescent="0.25">
      <c r="D476" s="123"/>
      <c r="G476" s="76"/>
      <c r="I476" s="106"/>
      <c r="K476" s="77"/>
      <c r="L476" s="106"/>
      <c r="N476" s="62"/>
      <c r="O476" s="129"/>
      <c r="P476" s="106"/>
      <c r="S476" s="106"/>
      <c r="AT476" s="76"/>
    </row>
    <row r="477" spans="4:46" s="58" customFormat="1" x14ac:dyDescent="0.25">
      <c r="D477" s="123"/>
      <c r="G477" s="76"/>
      <c r="I477" s="106"/>
      <c r="K477" s="77"/>
      <c r="L477" s="106"/>
      <c r="N477" s="62"/>
      <c r="O477" s="129"/>
      <c r="P477" s="106"/>
      <c r="S477" s="106"/>
      <c r="AT477" s="76"/>
    </row>
    <row r="478" spans="4:46" s="58" customFormat="1" x14ac:dyDescent="0.25">
      <c r="D478" s="123"/>
      <c r="G478" s="76"/>
      <c r="I478" s="106"/>
      <c r="K478" s="77"/>
      <c r="L478" s="106"/>
      <c r="N478" s="62"/>
      <c r="O478" s="129"/>
      <c r="P478" s="106"/>
      <c r="S478" s="106"/>
      <c r="AT478" s="76"/>
    </row>
    <row r="479" spans="4:46" s="58" customFormat="1" x14ac:dyDescent="0.25">
      <c r="D479" s="123"/>
      <c r="G479" s="76"/>
      <c r="I479" s="106"/>
      <c r="K479" s="77"/>
      <c r="L479" s="106"/>
      <c r="N479" s="62"/>
      <c r="O479" s="129"/>
      <c r="P479" s="106"/>
      <c r="S479" s="106"/>
      <c r="AT479" s="76"/>
    </row>
    <row r="480" spans="4:46" s="58" customFormat="1" x14ac:dyDescent="0.25">
      <c r="D480" s="123"/>
      <c r="G480" s="76"/>
      <c r="I480" s="106"/>
      <c r="K480" s="77"/>
      <c r="L480" s="106"/>
      <c r="N480" s="62"/>
      <c r="O480" s="129"/>
      <c r="P480" s="106"/>
      <c r="S480" s="106"/>
      <c r="AT480" s="76"/>
    </row>
    <row r="481" spans="4:46" s="58" customFormat="1" x14ac:dyDescent="0.25">
      <c r="D481" s="123"/>
      <c r="G481" s="76"/>
      <c r="I481" s="106"/>
      <c r="K481" s="77"/>
      <c r="L481" s="106"/>
      <c r="N481" s="62"/>
      <c r="O481" s="129"/>
      <c r="P481" s="106"/>
      <c r="S481" s="106"/>
      <c r="AT481" s="76"/>
    </row>
    <row r="482" spans="4:46" s="58" customFormat="1" x14ac:dyDescent="0.25">
      <c r="D482" s="123"/>
      <c r="G482" s="76"/>
      <c r="I482" s="106"/>
      <c r="K482" s="77"/>
      <c r="L482" s="106"/>
      <c r="N482" s="62"/>
      <c r="O482" s="129"/>
      <c r="P482" s="106"/>
      <c r="S482" s="106"/>
      <c r="AT482" s="76"/>
    </row>
    <row r="483" spans="4:46" s="58" customFormat="1" x14ac:dyDescent="0.25">
      <c r="D483" s="123"/>
      <c r="G483" s="76"/>
      <c r="I483" s="106"/>
      <c r="K483" s="77"/>
      <c r="L483" s="106"/>
      <c r="N483" s="62"/>
      <c r="O483" s="129"/>
      <c r="P483" s="106"/>
      <c r="S483" s="106"/>
      <c r="AT483" s="76"/>
    </row>
    <row r="484" spans="4:46" s="58" customFormat="1" x14ac:dyDescent="0.25">
      <c r="D484" s="123"/>
      <c r="G484" s="76"/>
      <c r="I484" s="106"/>
      <c r="K484" s="77"/>
      <c r="L484" s="106"/>
      <c r="N484" s="62"/>
      <c r="O484" s="129"/>
      <c r="P484" s="106"/>
      <c r="S484" s="106"/>
      <c r="AT484" s="76"/>
    </row>
    <row r="485" spans="4:46" s="58" customFormat="1" x14ac:dyDescent="0.25">
      <c r="D485" s="123"/>
      <c r="G485" s="76"/>
      <c r="I485" s="106"/>
      <c r="K485" s="77"/>
      <c r="L485" s="106"/>
      <c r="N485" s="62"/>
      <c r="O485" s="129"/>
      <c r="P485" s="106"/>
      <c r="S485" s="106"/>
      <c r="AT485" s="76"/>
    </row>
    <row r="486" spans="4:46" s="58" customFormat="1" x14ac:dyDescent="0.25">
      <c r="D486" s="123"/>
      <c r="G486" s="76"/>
      <c r="I486" s="106"/>
      <c r="K486" s="77"/>
      <c r="L486" s="106"/>
      <c r="N486" s="62"/>
      <c r="O486" s="129"/>
      <c r="P486" s="106"/>
      <c r="S486" s="106"/>
      <c r="AT486" s="76"/>
    </row>
    <row r="487" spans="4:46" s="58" customFormat="1" x14ac:dyDescent="0.25">
      <c r="D487" s="123"/>
      <c r="G487" s="76"/>
      <c r="I487" s="106"/>
      <c r="K487" s="77"/>
      <c r="L487" s="106"/>
      <c r="N487" s="62"/>
      <c r="O487" s="129"/>
      <c r="P487" s="106"/>
      <c r="S487" s="106"/>
      <c r="AT487" s="76"/>
    </row>
    <row r="488" spans="4:46" s="58" customFormat="1" x14ac:dyDescent="0.25">
      <c r="D488" s="123"/>
      <c r="G488" s="76"/>
      <c r="I488" s="106"/>
      <c r="K488" s="77"/>
      <c r="L488" s="106"/>
      <c r="N488" s="62"/>
      <c r="O488" s="129"/>
      <c r="P488" s="106"/>
      <c r="S488" s="106"/>
      <c r="AT488" s="76"/>
    </row>
    <row r="489" spans="4:46" s="58" customFormat="1" x14ac:dyDescent="0.25">
      <c r="D489" s="123"/>
      <c r="G489" s="76"/>
      <c r="I489" s="106"/>
      <c r="K489" s="77"/>
      <c r="L489" s="106"/>
      <c r="N489" s="62"/>
      <c r="O489" s="129"/>
      <c r="P489" s="106"/>
      <c r="S489" s="106"/>
      <c r="AT489" s="76"/>
    </row>
    <row r="490" spans="4:46" s="58" customFormat="1" x14ac:dyDescent="0.25">
      <c r="D490" s="123"/>
      <c r="G490" s="76"/>
      <c r="I490" s="106"/>
      <c r="K490" s="77"/>
      <c r="L490" s="106"/>
      <c r="N490" s="62"/>
      <c r="O490" s="129"/>
      <c r="P490" s="106"/>
      <c r="S490" s="106"/>
      <c r="AT490" s="76"/>
    </row>
    <row r="491" spans="4:46" s="58" customFormat="1" x14ac:dyDescent="0.25">
      <c r="D491" s="123"/>
      <c r="G491" s="76"/>
      <c r="I491" s="106"/>
      <c r="K491" s="77"/>
      <c r="L491" s="106"/>
      <c r="N491" s="62"/>
      <c r="O491" s="129"/>
      <c r="P491" s="106"/>
      <c r="S491" s="106"/>
      <c r="AT491" s="76"/>
    </row>
    <row r="492" spans="4:46" s="58" customFormat="1" x14ac:dyDescent="0.25">
      <c r="D492" s="123"/>
      <c r="G492" s="76"/>
      <c r="I492" s="106"/>
      <c r="K492" s="77"/>
      <c r="L492" s="106"/>
      <c r="N492" s="62"/>
      <c r="O492" s="129"/>
      <c r="P492" s="106"/>
      <c r="S492" s="106"/>
      <c r="AT492" s="76"/>
    </row>
    <row r="493" spans="4:46" s="58" customFormat="1" x14ac:dyDescent="0.25">
      <c r="D493" s="123"/>
      <c r="G493" s="76"/>
      <c r="I493" s="106"/>
      <c r="K493" s="77"/>
      <c r="L493" s="106"/>
      <c r="N493" s="62"/>
      <c r="O493" s="129"/>
      <c r="P493" s="106"/>
      <c r="S493" s="106"/>
      <c r="AT493" s="76"/>
    </row>
    <row r="494" spans="4:46" s="58" customFormat="1" x14ac:dyDescent="0.25">
      <c r="D494" s="123"/>
      <c r="G494" s="76"/>
      <c r="I494" s="106"/>
      <c r="K494" s="77"/>
      <c r="L494" s="106"/>
      <c r="N494" s="62"/>
      <c r="O494" s="129"/>
      <c r="P494" s="106"/>
      <c r="S494" s="106"/>
      <c r="AT494" s="76"/>
    </row>
    <row r="495" spans="4:46" s="58" customFormat="1" x14ac:dyDescent="0.25">
      <c r="D495" s="123"/>
      <c r="G495" s="76"/>
      <c r="I495" s="106"/>
      <c r="K495" s="77"/>
      <c r="L495" s="106"/>
      <c r="N495" s="62"/>
      <c r="O495" s="129"/>
      <c r="P495" s="106"/>
      <c r="S495" s="106"/>
      <c r="AT495" s="76"/>
    </row>
    <row r="496" spans="4:46" s="58" customFormat="1" x14ac:dyDescent="0.25">
      <c r="D496" s="123"/>
      <c r="G496" s="76"/>
      <c r="I496" s="106"/>
      <c r="K496" s="77"/>
      <c r="L496" s="106"/>
      <c r="N496" s="62"/>
      <c r="O496" s="129"/>
      <c r="P496" s="106"/>
      <c r="S496" s="106"/>
      <c r="AT496" s="76"/>
    </row>
    <row r="497" spans="4:46" s="58" customFormat="1" x14ac:dyDescent="0.25">
      <c r="D497" s="123"/>
      <c r="G497" s="76"/>
      <c r="I497" s="106"/>
      <c r="K497" s="77"/>
      <c r="L497" s="106"/>
      <c r="N497" s="62"/>
      <c r="O497" s="129"/>
      <c r="P497" s="106"/>
      <c r="S497" s="106"/>
      <c r="AT497" s="76"/>
    </row>
    <row r="498" spans="4:46" s="58" customFormat="1" x14ac:dyDescent="0.25">
      <c r="D498" s="123"/>
      <c r="G498" s="76"/>
      <c r="I498" s="106"/>
      <c r="K498" s="77"/>
      <c r="L498" s="106"/>
      <c r="N498" s="62"/>
      <c r="O498" s="129"/>
      <c r="P498" s="106"/>
      <c r="S498" s="106"/>
      <c r="AT498" s="76"/>
    </row>
    <row r="499" spans="4:46" s="58" customFormat="1" x14ac:dyDescent="0.25">
      <c r="D499" s="123"/>
      <c r="G499" s="76"/>
      <c r="I499" s="106"/>
      <c r="K499" s="77"/>
      <c r="L499" s="106"/>
      <c r="N499" s="62"/>
      <c r="O499" s="129"/>
      <c r="P499" s="106"/>
      <c r="S499" s="106"/>
      <c r="AT499" s="76"/>
    </row>
    <row r="500" spans="4:46" s="58" customFormat="1" x14ac:dyDescent="0.25">
      <c r="D500" s="123"/>
      <c r="G500" s="76"/>
      <c r="I500" s="106"/>
      <c r="K500" s="77"/>
      <c r="L500" s="106"/>
      <c r="N500" s="62"/>
      <c r="O500" s="129"/>
      <c r="P500" s="106"/>
      <c r="S500" s="106"/>
      <c r="AT500" s="76"/>
    </row>
    <row r="501" spans="4:46" s="58" customFormat="1" x14ac:dyDescent="0.25">
      <c r="D501" s="123"/>
      <c r="G501" s="76"/>
      <c r="I501" s="106"/>
      <c r="K501" s="77"/>
      <c r="L501" s="106"/>
      <c r="N501" s="62"/>
      <c r="O501" s="129"/>
      <c r="P501" s="106"/>
      <c r="S501" s="106"/>
      <c r="AT501" s="76"/>
    </row>
    <row r="502" spans="4:46" s="58" customFormat="1" x14ac:dyDescent="0.25">
      <c r="D502" s="123"/>
      <c r="G502" s="76"/>
      <c r="I502" s="106"/>
      <c r="K502" s="77"/>
      <c r="L502" s="106"/>
      <c r="N502" s="62"/>
      <c r="O502" s="129"/>
      <c r="P502" s="106"/>
      <c r="S502" s="106"/>
      <c r="AT502" s="76"/>
    </row>
    <row r="503" spans="4:46" s="58" customFormat="1" x14ac:dyDescent="0.25">
      <c r="D503" s="123"/>
      <c r="G503" s="76"/>
      <c r="I503" s="106"/>
      <c r="K503" s="77"/>
      <c r="L503" s="106"/>
      <c r="N503" s="62"/>
      <c r="O503" s="129"/>
      <c r="P503" s="106"/>
      <c r="S503" s="106"/>
      <c r="AT503" s="76"/>
    </row>
    <row r="504" spans="4:46" s="58" customFormat="1" x14ac:dyDescent="0.25">
      <c r="D504" s="123"/>
      <c r="G504" s="76"/>
      <c r="I504" s="106"/>
      <c r="K504" s="77"/>
      <c r="L504" s="106"/>
      <c r="N504" s="62"/>
      <c r="O504" s="129"/>
      <c r="P504" s="106"/>
      <c r="S504" s="106"/>
      <c r="AT504" s="76"/>
    </row>
    <row r="505" spans="4:46" s="58" customFormat="1" x14ac:dyDescent="0.25">
      <c r="D505" s="123"/>
      <c r="G505" s="76"/>
      <c r="I505" s="106"/>
      <c r="K505" s="77"/>
      <c r="L505" s="106"/>
      <c r="N505" s="62"/>
      <c r="O505" s="129"/>
      <c r="P505" s="106"/>
      <c r="S505" s="106"/>
      <c r="AT505" s="76"/>
    </row>
    <row r="506" spans="4:46" s="58" customFormat="1" x14ac:dyDescent="0.25">
      <c r="D506" s="123"/>
      <c r="G506" s="76"/>
      <c r="I506" s="106"/>
      <c r="K506" s="77"/>
      <c r="L506" s="106"/>
      <c r="N506" s="62"/>
      <c r="O506" s="129"/>
      <c r="P506" s="106"/>
      <c r="S506" s="106"/>
      <c r="AT506" s="76"/>
    </row>
    <row r="507" spans="4:46" s="58" customFormat="1" x14ac:dyDescent="0.25">
      <c r="D507" s="123"/>
      <c r="G507" s="76"/>
      <c r="I507" s="106"/>
      <c r="K507" s="77"/>
      <c r="L507" s="106"/>
      <c r="N507" s="62"/>
      <c r="O507" s="129"/>
      <c r="P507" s="106"/>
      <c r="S507" s="106"/>
      <c r="AT507" s="76"/>
    </row>
    <row r="508" spans="4:46" s="58" customFormat="1" x14ac:dyDescent="0.25">
      <c r="D508" s="123"/>
      <c r="G508" s="76"/>
      <c r="I508" s="106"/>
      <c r="K508" s="77"/>
      <c r="L508" s="106"/>
      <c r="N508" s="62"/>
      <c r="O508" s="129"/>
      <c r="P508" s="106"/>
      <c r="S508" s="106"/>
      <c r="AT508" s="76"/>
    </row>
    <row r="509" spans="4:46" s="58" customFormat="1" x14ac:dyDescent="0.25">
      <c r="D509" s="123"/>
      <c r="G509" s="76"/>
      <c r="I509" s="106"/>
      <c r="K509" s="77"/>
      <c r="L509" s="106"/>
      <c r="N509" s="62"/>
      <c r="O509" s="129"/>
      <c r="P509" s="106"/>
      <c r="S509" s="106"/>
      <c r="AT509" s="76"/>
    </row>
    <row r="510" spans="4:46" s="58" customFormat="1" x14ac:dyDescent="0.25">
      <c r="D510" s="123"/>
      <c r="G510" s="76"/>
      <c r="I510" s="106"/>
      <c r="K510" s="77"/>
      <c r="L510" s="106"/>
      <c r="N510" s="62"/>
      <c r="O510" s="129"/>
      <c r="P510" s="106"/>
      <c r="S510" s="106"/>
      <c r="AT510" s="76"/>
    </row>
    <row r="511" spans="4:46" s="58" customFormat="1" x14ac:dyDescent="0.25">
      <c r="D511" s="123"/>
      <c r="G511" s="76"/>
      <c r="I511" s="106"/>
      <c r="K511" s="77"/>
      <c r="L511" s="106"/>
      <c r="N511" s="62"/>
      <c r="O511" s="129"/>
      <c r="P511" s="106"/>
      <c r="S511" s="106"/>
      <c r="AT511" s="76"/>
    </row>
    <row r="512" spans="4:46" s="58" customFormat="1" x14ac:dyDescent="0.25">
      <c r="D512" s="123"/>
      <c r="G512" s="76"/>
      <c r="I512" s="106"/>
      <c r="K512" s="77"/>
      <c r="L512" s="106"/>
      <c r="N512" s="62"/>
      <c r="O512" s="129"/>
      <c r="P512" s="106"/>
      <c r="S512" s="106"/>
      <c r="AT512" s="76"/>
    </row>
    <row r="513" spans="4:46" s="58" customFormat="1" x14ac:dyDescent="0.25">
      <c r="D513" s="123"/>
      <c r="G513" s="76"/>
      <c r="I513" s="106"/>
      <c r="K513" s="77"/>
      <c r="L513" s="106"/>
      <c r="N513" s="62"/>
      <c r="O513" s="129"/>
      <c r="P513" s="106"/>
      <c r="S513" s="106"/>
      <c r="AT513" s="76"/>
    </row>
    <row r="514" spans="4:46" s="58" customFormat="1" x14ac:dyDescent="0.25">
      <c r="D514" s="123"/>
      <c r="G514" s="76"/>
      <c r="I514" s="106"/>
      <c r="K514" s="77"/>
      <c r="L514" s="106"/>
      <c r="N514" s="62"/>
      <c r="O514" s="129"/>
      <c r="P514" s="106"/>
      <c r="S514" s="106"/>
      <c r="AT514" s="76"/>
    </row>
    <row r="515" spans="4:46" s="58" customFormat="1" x14ac:dyDescent="0.25">
      <c r="D515" s="123"/>
      <c r="G515" s="76"/>
      <c r="I515" s="106"/>
      <c r="K515" s="77"/>
      <c r="L515" s="106"/>
      <c r="N515" s="62"/>
      <c r="O515" s="129"/>
      <c r="P515" s="106"/>
      <c r="S515" s="106"/>
      <c r="AT515" s="76"/>
    </row>
    <row r="516" spans="4:46" s="58" customFormat="1" x14ac:dyDescent="0.25">
      <c r="D516" s="123"/>
      <c r="G516" s="76"/>
      <c r="I516" s="106"/>
      <c r="K516" s="77"/>
      <c r="L516" s="106"/>
      <c r="N516" s="62"/>
      <c r="O516" s="129"/>
      <c r="P516" s="106"/>
      <c r="S516" s="106"/>
      <c r="AT516" s="76"/>
    </row>
    <row r="517" spans="4:46" s="58" customFormat="1" x14ac:dyDescent="0.25">
      <c r="D517" s="123"/>
      <c r="G517" s="76"/>
      <c r="I517" s="106"/>
      <c r="K517" s="77"/>
      <c r="L517" s="106"/>
      <c r="N517" s="62"/>
      <c r="O517" s="129"/>
      <c r="P517" s="106"/>
      <c r="S517" s="106"/>
      <c r="AT517" s="76"/>
    </row>
    <row r="518" spans="4:46" s="58" customFormat="1" x14ac:dyDescent="0.25">
      <c r="D518" s="123"/>
      <c r="G518" s="76"/>
      <c r="I518" s="106"/>
      <c r="K518" s="77"/>
      <c r="L518" s="106"/>
      <c r="N518" s="62"/>
      <c r="O518" s="129"/>
      <c r="P518" s="106"/>
      <c r="S518" s="106"/>
      <c r="AT518" s="76"/>
    </row>
    <row r="519" spans="4:46" s="58" customFormat="1" x14ac:dyDescent="0.25">
      <c r="D519" s="123"/>
      <c r="G519" s="76"/>
      <c r="I519" s="106"/>
      <c r="K519" s="77"/>
      <c r="L519" s="106"/>
      <c r="N519" s="62"/>
      <c r="O519" s="129"/>
      <c r="P519" s="106"/>
      <c r="S519" s="106"/>
      <c r="AT519" s="76"/>
    </row>
    <row r="520" spans="4:46" s="58" customFormat="1" x14ac:dyDescent="0.25">
      <c r="D520" s="123"/>
      <c r="G520" s="76"/>
      <c r="I520" s="106"/>
      <c r="K520" s="77"/>
      <c r="L520" s="106"/>
      <c r="N520" s="62"/>
      <c r="O520" s="129"/>
      <c r="P520" s="106"/>
      <c r="S520" s="106"/>
      <c r="AT520" s="76"/>
    </row>
    <row r="521" spans="4:46" s="58" customFormat="1" x14ac:dyDescent="0.25">
      <c r="D521" s="123"/>
      <c r="G521" s="76"/>
      <c r="I521" s="106"/>
      <c r="K521" s="77"/>
      <c r="L521" s="106"/>
      <c r="N521" s="62"/>
      <c r="O521" s="129"/>
      <c r="P521" s="106"/>
      <c r="S521" s="106"/>
      <c r="AT521" s="76"/>
    </row>
    <row r="522" spans="4:46" s="58" customFormat="1" x14ac:dyDescent="0.25">
      <c r="D522" s="123"/>
      <c r="G522" s="76"/>
      <c r="I522" s="106"/>
      <c r="K522" s="77"/>
      <c r="L522" s="106"/>
      <c r="N522" s="62"/>
      <c r="O522" s="129"/>
      <c r="P522" s="106"/>
      <c r="S522" s="106"/>
      <c r="AT522" s="76"/>
    </row>
    <row r="523" spans="4:46" s="58" customFormat="1" x14ac:dyDescent="0.25">
      <c r="D523" s="123"/>
      <c r="G523" s="76"/>
      <c r="I523" s="106"/>
      <c r="K523" s="77"/>
      <c r="L523" s="106"/>
      <c r="N523" s="62"/>
      <c r="O523" s="129"/>
      <c r="P523" s="106"/>
      <c r="S523" s="106"/>
      <c r="AT523" s="76"/>
    </row>
    <row r="524" spans="4:46" s="58" customFormat="1" x14ac:dyDescent="0.25">
      <c r="D524" s="123"/>
      <c r="G524" s="76"/>
      <c r="I524" s="106"/>
      <c r="K524" s="77"/>
      <c r="L524" s="106"/>
      <c r="N524" s="62"/>
      <c r="O524" s="129"/>
      <c r="P524" s="106"/>
      <c r="S524" s="106"/>
      <c r="AT524" s="76"/>
    </row>
    <row r="525" spans="4:46" s="58" customFormat="1" x14ac:dyDescent="0.25">
      <c r="D525" s="123"/>
      <c r="G525" s="76"/>
      <c r="I525" s="106"/>
      <c r="K525" s="77"/>
      <c r="L525" s="106"/>
      <c r="N525" s="62"/>
      <c r="O525" s="129"/>
      <c r="P525" s="106"/>
      <c r="S525" s="106"/>
      <c r="AT525" s="76"/>
    </row>
    <row r="526" spans="4:46" s="58" customFormat="1" x14ac:dyDescent="0.25">
      <c r="D526" s="123"/>
      <c r="G526" s="76"/>
      <c r="I526" s="106"/>
      <c r="K526" s="77"/>
      <c r="L526" s="106"/>
      <c r="N526" s="62"/>
      <c r="O526" s="129"/>
      <c r="P526" s="106"/>
      <c r="S526" s="106"/>
      <c r="AT526" s="76"/>
    </row>
    <row r="527" spans="4:46" s="58" customFormat="1" x14ac:dyDescent="0.25">
      <c r="D527" s="123"/>
      <c r="G527" s="76"/>
      <c r="I527" s="106"/>
      <c r="K527" s="77"/>
      <c r="L527" s="106"/>
      <c r="N527" s="62"/>
      <c r="O527" s="129"/>
      <c r="P527" s="106"/>
      <c r="S527" s="106"/>
      <c r="AT527" s="76"/>
    </row>
    <row r="528" spans="4:46" s="58" customFormat="1" x14ac:dyDescent="0.25">
      <c r="D528" s="123"/>
      <c r="G528" s="76"/>
      <c r="I528" s="106"/>
      <c r="K528" s="77"/>
      <c r="L528" s="106"/>
      <c r="N528" s="62"/>
      <c r="O528" s="129"/>
      <c r="P528" s="106"/>
      <c r="S528" s="106"/>
      <c r="AT528" s="76"/>
    </row>
    <row r="529" spans="4:46" s="58" customFormat="1" x14ac:dyDescent="0.25">
      <c r="D529" s="123"/>
      <c r="G529" s="76"/>
      <c r="I529" s="106"/>
      <c r="K529" s="77"/>
      <c r="L529" s="106"/>
      <c r="N529" s="62"/>
      <c r="O529" s="129"/>
      <c r="P529" s="106"/>
      <c r="S529" s="106"/>
      <c r="AT529" s="76"/>
    </row>
    <row r="530" spans="4:46" s="58" customFormat="1" x14ac:dyDescent="0.25">
      <c r="D530" s="123"/>
      <c r="G530" s="76"/>
      <c r="I530" s="106"/>
      <c r="K530" s="77"/>
      <c r="L530" s="106"/>
      <c r="N530" s="62"/>
      <c r="O530" s="129"/>
      <c r="P530" s="106"/>
      <c r="S530" s="106"/>
      <c r="AT530" s="76"/>
    </row>
    <row r="531" spans="4:46" s="58" customFormat="1" x14ac:dyDescent="0.25">
      <c r="D531" s="123"/>
      <c r="G531" s="76"/>
      <c r="I531" s="106"/>
      <c r="K531" s="77"/>
      <c r="L531" s="106"/>
      <c r="N531" s="62"/>
      <c r="O531" s="129"/>
      <c r="P531" s="106"/>
      <c r="S531" s="106"/>
      <c r="AT531" s="76"/>
    </row>
    <row r="532" spans="4:46" s="58" customFormat="1" x14ac:dyDescent="0.25">
      <c r="D532" s="123"/>
      <c r="G532" s="76"/>
      <c r="I532" s="106"/>
      <c r="K532" s="77"/>
      <c r="L532" s="106"/>
      <c r="N532" s="62"/>
      <c r="O532" s="129"/>
      <c r="P532" s="106"/>
      <c r="S532" s="106"/>
      <c r="AT532" s="76"/>
    </row>
    <row r="533" spans="4:46" s="58" customFormat="1" x14ac:dyDescent="0.25">
      <c r="D533" s="123"/>
      <c r="G533" s="76"/>
      <c r="I533" s="106"/>
      <c r="K533" s="77"/>
      <c r="L533" s="106"/>
      <c r="N533" s="62"/>
      <c r="O533" s="129"/>
      <c r="P533" s="106"/>
      <c r="S533" s="106"/>
      <c r="AT533" s="76"/>
    </row>
    <row r="534" spans="4:46" s="58" customFormat="1" x14ac:dyDescent="0.25">
      <c r="D534" s="123"/>
      <c r="G534" s="76"/>
      <c r="I534" s="106"/>
      <c r="K534" s="77"/>
      <c r="L534" s="106"/>
      <c r="N534" s="62"/>
      <c r="O534" s="129"/>
      <c r="P534" s="106"/>
      <c r="S534" s="106"/>
      <c r="AT534" s="76"/>
    </row>
    <row r="535" spans="4:46" s="58" customFormat="1" x14ac:dyDescent="0.25">
      <c r="D535" s="123"/>
      <c r="G535" s="76"/>
      <c r="I535" s="106"/>
      <c r="K535" s="77"/>
      <c r="L535" s="106"/>
      <c r="N535" s="62"/>
      <c r="O535" s="129"/>
      <c r="P535" s="106"/>
      <c r="S535" s="106"/>
      <c r="AT535" s="76"/>
    </row>
    <row r="536" spans="4:46" s="58" customFormat="1" x14ac:dyDescent="0.25">
      <c r="D536" s="123"/>
      <c r="G536" s="76"/>
      <c r="I536" s="106"/>
      <c r="K536" s="77"/>
      <c r="L536" s="106"/>
      <c r="N536" s="62"/>
      <c r="O536" s="129"/>
      <c r="P536" s="106"/>
      <c r="S536" s="106"/>
      <c r="AT536" s="76"/>
    </row>
    <row r="537" spans="4:46" s="58" customFormat="1" x14ac:dyDescent="0.25">
      <c r="D537" s="123"/>
      <c r="G537" s="76"/>
      <c r="I537" s="106"/>
      <c r="K537" s="77"/>
      <c r="L537" s="106"/>
      <c r="N537" s="62"/>
      <c r="O537" s="129"/>
      <c r="P537" s="106"/>
      <c r="S537" s="106"/>
      <c r="AT537" s="76"/>
    </row>
    <row r="538" spans="4:46" s="58" customFormat="1" x14ac:dyDescent="0.25">
      <c r="D538" s="123"/>
      <c r="G538" s="76"/>
      <c r="I538" s="106"/>
      <c r="K538" s="77"/>
      <c r="L538" s="106"/>
      <c r="N538" s="62"/>
      <c r="O538" s="129"/>
      <c r="P538" s="106"/>
      <c r="S538" s="106"/>
      <c r="AT538" s="76"/>
    </row>
    <row r="539" spans="4:46" s="58" customFormat="1" x14ac:dyDescent="0.25">
      <c r="D539" s="123"/>
      <c r="G539" s="76"/>
      <c r="I539" s="106"/>
      <c r="K539" s="77"/>
      <c r="L539" s="106"/>
      <c r="N539" s="62"/>
      <c r="O539" s="129"/>
      <c r="P539" s="106"/>
      <c r="S539" s="106"/>
      <c r="AT539" s="76"/>
    </row>
    <row r="540" spans="4:46" s="58" customFormat="1" x14ac:dyDescent="0.25">
      <c r="D540" s="123"/>
      <c r="G540" s="76"/>
      <c r="I540" s="106"/>
      <c r="K540" s="77"/>
      <c r="L540" s="106"/>
      <c r="N540" s="62"/>
      <c r="O540" s="129"/>
      <c r="P540" s="106"/>
      <c r="S540" s="106"/>
      <c r="AT540" s="76"/>
    </row>
    <row r="541" spans="4:46" s="58" customFormat="1" x14ac:dyDescent="0.25">
      <c r="D541" s="123"/>
      <c r="G541" s="76"/>
      <c r="I541" s="106"/>
      <c r="K541" s="77"/>
      <c r="L541" s="106"/>
      <c r="N541" s="62"/>
      <c r="O541" s="129"/>
      <c r="P541" s="106"/>
      <c r="S541" s="106"/>
      <c r="AT541" s="76"/>
    </row>
    <row r="542" spans="4:46" s="58" customFormat="1" x14ac:dyDescent="0.25">
      <c r="D542" s="123"/>
      <c r="G542" s="76"/>
      <c r="I542" s="106"/>
      <c r="K542" s="77"/>
      <c r="L542" s="106"/>
      <c r="N542" s="62"/>
      <c r="O542" s="129"/>
      <c r="P542" s="106"/>
      <c r="S542" s="106"/>
      <c r="AT542" s="76"/>
    </row>
    <row r="543" spans="4:46" s="58" customFormat="1" x14ac:dyDescent="0.25">
      <c r="D543" s="123"/>
      <c r="G543" s="76"/>
      <c r="I543" s="106"/>
      <c r="K543" s="77"/>
      <c r="L543" s="106"/>
      <c r="N543" s="62"/>
      <c r="O543" s="129"/>
      <c r="P543" s="106"/>
      <c r="S543" s="106"/>
      <c r="AT543" s="76"/>
    </row>
    <row r="544" spans="4:46" s="58" customFormat="1" x14ac:dyDescent="0.25">
      <c r="D544" s="123"/>
      <c r="G544" s="76"/>
      <c r="I544" s="106"/>
      <c r="K544" s="77"/>
      <c r="L544" s="106"/>
      <c r="N544" s="62"/>
      <c r="O544" s="129"/>
      <c r="P544" s="106"/>
      <c r="S544" s="106"/>
      <c r="AT544" s="76"/>
    </row>
    <row r="545" spans="4:46" s="58" customFormat="1" x14ac:dyDescent="0.25">
      <c r="D545" s="123"/>
      <c r="G545" s="76"/>
      <c r="I545" s="106"/>
      <c r="K545" s="77"/>
      <c r="L545" s="106"/>
      <c r="N545" s="62"/>
      <c r="O545" s="129"/>
      <c r="P545" s="106"/>
      <c r="S545" s="106"/>
      <c r="AT545" s="76"/>
    </row>
    <row r="546" spans="4:46" s="58" customFormat="1" x14ac:dyDescent="0.25">
      <c r="D546" s="123"/>
      <c r="G546" s="76"/>
      <c r="I546" s="106"/>
      <c r="K546" s="77"/>
      <c r="L546" s="106"/>
      <c r="N546" s="62"/>
      <c r="O546" s="129"/>
      <c r="P546" s="106"/>
      <c r="S546" s="106"/>
      <c r="AT546" s="76"/>
    </row>
    <row r="547" spans="4:46" s="58" customFormat="1" x14ac:dyDescent="0.25">
      <c r="D547" s="123"/>
      <c r="G547" s="76"/>
      <c r="I547" s="106"/>
      <c r="K547" s="77"/>
      <c r="L547" s="106"/>
      <c r="N547" s="62"/>
      <c r="O547" s="129"/>
      <c r="P547" s="106"/>
      <c r="S547" s="106"/>
      <c r="AT547" s="76"/>
    </row>
    <row r="548" spans="4:46" s="58" customFormat="1" x14ac:dyDescent="0.25">
      <c r="D548" s="123"/>
      <c r="G548" s="76"/>
      <c r="I548" s="106"/>
      <c r="K548" s="77"/>
      <c r="L548" s="106"/>
      <c r="N548" s="62"/>
      <c r="O548" s="129"/>
      <c r="P548" s="106"/>
      <c r="S548" s="106"/>
      <c r="AT548" s="76"/>
    </row>
    <row r="549" spans="4:46" s="58" customFormat="1" x14ac:dyDescent="0.25">
      <c r="D549" s="123"/>
      <c r="G549" s="76"/>
      <c r="I549" s="106"/>
      <c r="K549" s="77"/>
      <c r="L549" s="106"/>
      <c r="N549" s="62"/>
      <c r="O549" s="129"/>
      <c r="P549" s="106"/>
      <c r="S549" s="106"/>
      <c r="AT549" s="76"/>
    </row>
    <row r="550" spans="4:46" s="58" customFormat="1" x14ac:dyDescent="0.25">
      <c r="D550" s="123"/>
      <c r="G550" s="76"/>
      <c r="I550" s="106"/>
      <c r="K550" s="77"/>
      <c r="L550" s="106"/>
      <c r="N550" s="62"/>
      <c r="O550" s="129"/>
      <c r="P550" s="106"/>
      <c r="S550" s="106"/>
      <c r="AT550" s="76"/>
    </row>
    <row r="551" spans="4:46" s="58" customFormat="1" x14ac:dyDescent="0.25">
      <c r="D551" s="123"/>
      <c r="G551" s="76"/>
      <c r="I551" s="106"/>
      <c r="K551" s="77"/>
      <c r="L551" s="106"/>
      <c r="N551" s="62"/>
      <c r="O551" s="129"/>
      <c r="P551" s="106"/>
      <c r="S551" s="106"/>
      <c r="AT551" s="76"/>
    </row>
    <row r="552" spans="4:46" s="58" customFormat="1" x14ac:dyDescent="0.25">
      <c r="D552" s="123"/>
      <c r="G552" s="76"/>
      <c r="I552" s="106"/>
      <c r="K552" s="77"/>
      <c r="L552" s="106"/>
      <c r="N552" s="62"/>
      <c r="O552" s="129"/>
      <c r="P552" s="106"/>
      <c r="S552" s="106"/>
      <c r="AT552" s="76"/>
    </row>
    <row r="553" spans="4:46" s="58" customFormat="1" x14ac:dyDescent="0.25">
      <c r="D553" s="123"/>
      <c r="G553" s="76"/>
      <c r="I553" s="106"/>
      <c r="K553" s="77"/>
      <c r="L553" s="106"/>
      <c r="N553" s="62"/>
      <c r="O553" s="129"/>
      <c r="P553" s="106"/>
      <c r="S553" s="106"/>
      <c r="AT553" s="76"/>
    </row>
    <row r="554" spans="4:46" s="58" customFormat="1" x14ac:dyDescent="0.25">
      <c r="D554" s="123"/>
      <c r="G554" s="76"/>
      <c r="I554" s="106"/>
      <c r="K554" s="77"/>
      <c r="L554" s="106"/>
      <c r="N554" s="62"/>
      <c r="O554" s="129"/>
      <c r="P554" s="106"/>
      <c r="S554" s="106"/>
      <c r="AT554" s="76"/>
    </row>
    <row r="555" spans="4:46" s="58" customFormat="1" x14ac:dyDescent="0.25">
      <c r="D555" s="123"/>
      <c r="G555" s="76"/>
      <c r="I555" s="106"/>
      <c r="K555" s="77"/>
      <c r="L555" s="106"/>
      <c r="N555" s="62"/>
      <c r="O555" s="129"/>
      <c r="P555" s="106"/>
      <c r="S555" s="106"/>
      <c r="AT555" s="76"/>
    </row>
    <row r="556" spans="4:46" s="58" customFormat="1" x14ac:dyDescent="0.25">
      <c r="D556" s="123"/>
      <c r="G556" s="76"/>
      <c r="I556" s="106"/>
      <c r="K556" s="77"/>
      <c r="L556" s="106"/>
      <c r="N556" s="62"/>
      <c r="O556" s="129"/>
      <c r="P556" s="106"/>
      <c r="S556" s="106"/>
      <c r="AT556" s="76"/>
    </row>
    <row r="557" spans="4:46" s="58" customFormat="1" x14ac:dyDescent="0.25">
      <c r="D557" s="123"/>
      <c r="G557" s="76"/>
      <c r="I557" s="106"/>
      <c r="K557" s="77"/>
      <c r="L557" s="106"/>
      <c r="N557" s="62"/>
      <c r="O557" s="129"/>
      <c r="P557" s="106"/>
      <c r="S557" s="106"/>
      <c r="AT557" s="76"/>
    </row>
    <row r="558" spans="4:46" s="58" customFormat="1" x14ac:dyDescent="0.25">
      <c r="D558" s="123"/>
      <c r="G558" s="76"/>
      <c r="I558" s="106"/>
      <c r="K558" s="77"/>
      <c r="L558" s="106"/>
      <c r="N558" s="62"/>
      <c r="O558" s="129"/>
      <c r="P558" s="106"/>
      <c r="S558" s="106"/>
      <c r="AT558" s="76"/>
    </row>
    <row r="559" spans="4:46" s="58" customFormat="1" x14ac:dyDescent="0.25">
      <c r="D559" s="123"/>
      <c r="G559" s="76"/>
      <c r="I559" s="106"/>
      <c r="K559" s="77"/>
      <c r="L559" s="106"/>
      <c r="N559" s="62"/>
      <c r="O559" s="129"/>
      <c r="P559" s="106"/>
      <c r="S559" s="106"/>
      <c r="AT559" s="76"/>
    </row>
    <row r="560" spans="4:46" s="58" customFormat="1" x14ac:dyDescent="0.25">
      <c r="D560" s="123"/>
      <c r="G560" s="76"/>
      <c r="I560" s="106"/>
      <c r="K560" s="77"/>
      <c r="L560" s="106"/>
      <c r="N560" s="62"/>
      <c r="O560" s="129"/>
      <c r="P560" s="106"/>
      <c r="S560" s="106"/>
      <c r="AT560" s="76"/>
    </row>
    <row r="561" spans="4:46" s="58" customFormat="1" x14ac:dyDescent="0.25">
      <c r="D561" s="123"/>
      <c r="G561" s="76"/>
      <c r="I561" s="106"/>
      <c r="K561" s="77"/>
      <c r="L561" s="106"/>
      <c r="N561" s="62"/>
      <c r="O561" s="129"/>
      <c r="P561" s="106"/>
      <c r="S561" s="106"/>
      <c r="AT561" s="76"/>
    </row>
    <row r="562" spans="4:46" s="58" customFormat="1" x14ac:dyDescent="0.25">
      <c r="D562" s="123"/>
      <c r="G562" s="76"/>
      <c r="I562" s="106"/>
      <c r="K562" s="77"/>
      <c r="L562" s="106"/>
      <c r="N562" s="62"/>
      <c r="O562" s="129"/>
      <c r="P562" s="106"/>
      <c r="S562" s="106"/>
      <c r="AT562" s="76"/>
    </row>
    <row r="563" spans="4:46" s="58" customFormat="1" x14ac:dyDescent="0.25">
      <c r="D563" s="123"/>
      <c r="G563" s="76"/>
      <c r="I563" s="106"/>
      <c r="K563" s="77"/>
      <c r="L563" s="106"/>
      <c r="N563" s="62"/>
      <c r="O563" s="129"/>
      <c r="P563" s="106"/>
      <c r="S563" s="106"/>
      <c r="AT563" s="76"/>
    </row>
    <row r="564" spans="4:46" s="58" customFormat="1" x14ac:dyDescent="0.25">
      <c r="D564" s="123"/>
      <c r="G564" s="76"/>
      <c r="I564" s="106"/>
      <c r="K564" s="77"/>
      <c r="L564" s="106"/>
      <c r="N564" s="62"/>
      <c r="O564" s="129"/>
      <c r="P564" s="106"/>
      <c r="S564" s="106"/>
      <c r="AT564" s="76"/>
    </row>
    <row r="565" spans="4:46" s="58" customFormat="1" x14ac:dyDescent="0.25">
      <c r="D565" s="123"/>
      <c r="G565" s="76"/>
      <c r="I565" s="106"/>
      <c r="K565" s="77"/>
      <c r="L565" s="106"/>
      <c r="N565" s="62"/>
      <c r="O565" s="129"/>
      <c r="P565" s="106"/>
      <c r="S565" s="106"/>
      <c r="AT565" s="76"/>
    </row>
    <row r="566" spans="4:46" s="58" customFormat="1" x14ac:dyDescent="0.25">
      <c r="D566" s="123"/>
      <c r="G566" s="76"/>
      <c r="I566" s="106"/>
      <c r="K566" s="77"/>
      <c r="L566" s="106"/>
      <c r="N566" s="62"/>
      <c r="O566" s="129"/>
      <c r="P566" s="106"/>
      <c r="S566" s="106"/>
      <c r="AT566" s="76"/>
    </row>
    <row r="567" spans="4:46" s="58" customFormat="1" x14ac:dyDescent="0.25">
      <c r="D567" s="123"/>
      <c r="G567" s="76"/>
      <c r="I567" s="106"/>
      <c r="K567" s="77"/>
      <c r="L567" s="106"/>
      <c r="N567" s="62"/>
      <c r="O567" s="129"/>
      <c r="P567" s="106"/>
      <c r="S567" s="106"/>
      <c r="AT567" s="76"/>
    </row>
    <row r="568" spans="4:46" s="58" customFormat="1" x14ac:dyDescent="0.25">
      <c r="D568" s="123"/>
      <c r="G568" s="76"/>
      <c r="I568" s="106"/>
      <c r="K568" s="77"/>
      <c r="L568" s="106"/>
      <c r="N568" s="62"/>
      <c r="O568" s="129"/>
      <c r="P568" s="106"/>
      <c r="S568" s="106"/>
      <c r="AT568" s="76"/>
    </row>
    <row r="569" spans="4:46" s="58" customFormat="1" x14ac:dyDescent="0.25">
      <c r="D569" s="123"/>
      <c r="G569" s="76"/>
      <c r="I569" s="106"/>
      <c r="K569" s="77"/>
      <c r="L569" s="106"/>
      <c r="N569" s="62"/>
      <c r="O569" s="129"/>
      <c r="P569" s="106"/>
      <c r="S569" s="106"/>
      <c r="AT569" s="76"/>
    </row>
    <row r="570" spans="4:46" s="58" customFormat="1" x14ac:dyDescent="0.25">
      <c r="D570" s="123"/>
      <c r="G570" s="76"/>
      <c r="I570" s="106"/>
      <c r="K570" s="77"/>
      <c r="L570" s="106"/>
      <c r="N570" s="62"/>
      <c r="O570" s="129"/>
      <c r="P570" s="106"/>
      <c r="S570" s="106"/>
      <c r="AT570" s="76"/>
    </row>
    <row r="571" spans="4:46" s="58" customFormat="1" x14ac:dyDescent="0.25">
      <c r="D571" s="123"/>
      <c r="G571" s="76"/>
      <c r="I571" s="106"/>
      <c r="K571" s="77"/>
      <c r="L571" s="106"/>
      <c r="N571" s="62"/>
      <c r="O571" s="129"/>
      <c r="P571" s="106"/>
      <c r="S571" s="106"/>
      <c r="AT571" s="76"/>
    </row>
    <row r="572" spans="4:46" s="58" customFormat="1" x14ac:dyDescent="0.25">
      <c r="D572" s="123"/>
      <c r="G572" s="76"/>
      <c r="I572" s="106"/>
      <c r="K572" s="77"/>
      <c r="L572" s="106"/>
      <c r="N572" s="62"/>
      <c r="O572" s="129"/>
      <c r="P572" s="106"/>
      <c r="S572" s="106"/>
      <c r="AT572" s="76"/>
    </row>
    <row r="573" spans="4:46" s="58" customFormat="1" x14ac:dyDescent="0.25">
      <c r="D573" s="123"/>
      <c r="G573" s="76"/>
      <c r="I573" s="106"/>
      <c r="K573" s="77"/>
      <c r="L573" s="106"/>
      <c r="N573" s="62"/>
      <c r="O573" s="129"/>
      <c r="P573" s="106"/>
      <c r="S573" s="106"/>
      <c r="AT573" s="76"/>
    </row>
    <row r="574" spans="4:46" s="58" customFormat="1" x14ac:dyDescent="0.25">
      <c r="D574" s="123"/>
      <c r="G574" s="76"/>
      <c r="I574" s="106"/>
      <c r="K574" s="77"/>
      <c r="L574" s="106"/>
      <c r="N574" s="62"/>
      <c r="O574" s="129"/>
      <c r="P574" s="106"/>
      <c r="S574" s="106"/>
      <c r="AT574" s="76"/>
    </row>
    <row r="575" spans="4:46" s="58" customFormat="1" x14ac:dyDescent="0.25">
      <c r="D575" s="123"/>
      <c r="G575" s="76"/>
      <c r="I575" s="106"/>
      <c r="K575" s="77"/>
      <c r="L575" s="106"/>
      <c r="N575" s="62"/>
      <c r="O575" s="129"/>
      <c r="P575" s="106"/>
      <c r="S575" s="106"/>
      <c r="AT575" s="76"/>
    </row>
    <row r="576" spans="4:46" s="58" customFormat="1" x14ac:dyDescent="0.25">
      <c r="D576" s="123"/>
      <c r="G576" s="76"/>
      <c r="I576" s="106"/>
      <c r="K576" s="77"/>
      <c r="L576" s="106"/>
      <c r="N576" s="62"/>
      <c r="O576" s="129"/>
      <c r="P576" s="106"/>
      <c r="S576" s="106"/>
      <c r="AT576" s="76"/>
    </row>
    <row r="577" spans="4:46" s="58" customFormat="1" x14ac:dyDescent="0.25">
      <c r="D577" s="123"/>
      <c r="G577" s="76"/>
      <c r="I577" s="106"/>
      <c r="K577" s="77"/>
      <c r="L577" s="106"/>
      <c r="N577" s="62"/>
      <c r="O577" s="129"/>
      <c r="P577" s="106"/>
      <c r="S577" s="106"/>
      <c r="AT577" s="76"/>
    </row>
    <row r="578" spans="4:46" s="58" customFormat="1" x14ac:dyDescent="0.25">
      <c r="D578" s="123"/>
      <c r="G578" s="76"/>
      <c r="I578" s="106"/>
      <c r="K578" s="77"/>
      <c r="L578" s="106"/>
      <c r="N578" s="62"/>
      <c r="O578" s="129"/>
      <c r="P578" s="106"/>
      <c r="S578" s="106"/>
      <c r="AT578" s="76"/>
    </row>
    <row r="579" spans="4:46" s="58" customFormat="1" x14ac:dyDescent="0.25">
      <c r="D579" s="123"/>
      <c r="G579" s="76"/>
      <c r="I579" s="106"/>
      <c r="K579" s="77"/>
      <c r="L579" s="106"/>
      <c r="N579" s="62"/>
      <c r="O579" s="129"/>
      <c r="P579" s="106"/>
      <c r="S579" s="106"/>
      <c r="AT579" s="76"/>
    </row>
    <row r="580" spans="4:46" s="58" customFormat="1" x14ac:dyDescent="0.25">
      <c r="D580" s="123"/>
      <c r="G580" s="76"/>
      <c r="I580" s="106"/>
      <c r="K580" s="77"/>
      <c r="L580" s="106"/>
      <c r="N580" s="62"/>
      <c r="O580" s="129"/>
      <c r="P580" s="106"/>
      <c r="S580" s="106"/>
      <c r="AT580" s="76"/>
    </row>
    <row r="581" spans="4:46" s="58" customFormat="1" x14ac:dyDescent="0.25">
      <c r="D581" s="123"/>
      <c r="G581" s="76"/>
      <c r="I581" s="106"/>
      <c r="K581" s="77"/>
      <c r="L581" s="106"/>
      <c r="N581" s="62"/>
      <c r="O581" s="129"/>
      <c r="P581" s="106"/>
      <c r="S581" s="106"/>
      <c r="AT581" s="76"/>
    </row>
    <row r="582" spans="4:46" s="58" customFormat="1" x14ac:dyDescent="0.25">
      <c r="D582" s="123"/>
      <c r="G582" s="76"/>
      <c r="I582" s="106"/>
      <c r="K582" s="77"/>
      <c r="L582" s="106"/>
      <c r="N582" s="62"/>
      <c r="O582" s="129"/>
      <c r="P582" s="106"/>
      <c r="S582" s="106"/>
      <c r="AT582" s="76"/>
    </row>
    <row r="583" spans="4:46" s="58" customFormat="1" x14ac:dyDescent="0.25">
      <c r="D583" s="123"/>
      <c r="G583" s="76"/>
      <c r="I583" s="106"/>
      <c r="K583" s="77"/>
      <c r="L583" s="106"/>
      <c r="N583" s="62"/>
      <c r="O583" s="129"/>
      <c r="P583" s="106"/>
      <c r="S583" s="106"/>
      <c r="AT583" s="76"/>
    </row>
    <row r="584" spans="4:46" s="58" customFormat="1" x14ac:dyDescent="0.25">
      <c r="D584" s="123"/>
      <c r="G584" s="76"/>
      <c r="I584" s="106"/>
      <c r="K584" s="77"/>
      <c r="L584" s="106"/>
      <c r="N584" s="62"/>
      <c r="O584" s="129"/>
      <c r="P584" s="106"/>
      <c r="S584" s="106"/>
      <c r="AT584" s="76"/>
    </row>
    <row r="585" spans="4:46" s="58" customFormat="1" x14ac:dyDescent="0.25">
      <c r="D585" s="123"/>
      <c r="G585" s="76"/>
      <c r="I585" s="106"/>
      <c r="K585" s="77"/>
      <c r="L585" s="106"/>
      <c r="N585" s="62"/>
      <c r="O585" s="129"/>
      <c r="P585" s="106"/>
      <c r="S585" s="106"/>
      <c r="AT585" s="76"/>
    </row>
    <row r="586" spans="4:46" s="58" customFormat="1" x14ac:dyDescent="0.25">
      <c r="D586" s="123"/>
      <c r="G586" s="76"/>
      <c r="I586" s="106"/>
      <c r="K586" s="77"/>
      <c r="L586" s="106"/>
      <c r="N586" s="62"/>
      <c r="O586" s="129"/>
      <c r="P586" s="106"/>
      <c r="S586" s="106"/>
      <c r="AT586" s="76"/>
    </row>
    <row r="587" spans="4:46" s="58" customFormat="1" x14ac:dyDescent="0.25">
      <c r="D587" s="123"/>
      <c r="G587" s="76"/>
      <c r="I587" s="106"/>
      <c r="K587" s="77"/>
      <c r="L587" s="106"/>
      <c r="N587" s="62"/>
      <c r="O587" s="129"/>
      <c r="P587" s="106"/>
      <c r="S587" s="106"/>
      <c r="AT587" s="76"/>
    </row>
    <row r="588" spans="4:46" s="58" customFormat="1" x14ac:dyDescent="0.25">
      <c r="D588" s="123"/>
      <c r="G588" s="76"/>
      <c r="I588" s="106"/>
      <c r="K588" s="77"/>
      <c r="L588" s="106"/>
      <c r="N588" s="62"/>
      <c r="O588" s="129"/>
      <c r="P588" s="106"/>
      <c r="S588" s="106"/>
      <c r="AT588" s="76"/>
    </row>
    <row r="589" spans="4:46" s="58" customFormat="1" x14ac:dyDescent="0.25">
      <c r="D589" s="123"/>
      <c r="G589" s="76"/>
      <c r="I589" s="106"/>
      <c r="K589" s="77"/>
      <c r="L589" s="106"/>
      <c r="N589" s="62"/>
      <c r="O589" s="129"/>
      <c r="P589" s="106"/>
      <c r="S589" s="106"/>
      <c r="AT589" s="76"/>
    </row>
    <row r="590" spans="4:46" s="58" customFormat="1" x14ac:dyDescent="0.25">
      <c r="D590" s="123"/>
      <c r="G590" s="76"/>
      <c r="I590" s="106"/>
      <c r="K590" s="77"/>
      <c r="L590" s="106"/>
      <c r="N590" s="62"/>
      <c r="O590" s="129"/>
      <c r="P590" s="106"/>
      <c r="S590" s="106"/>
      <c r="AT590" s="76"/>
    </row>
    <row r="591" spans="4:46" s="58" customFormat="1" x14ac:dyDescent="0.25">
      <c r="D591" s="123"/>
      <c r="G591" s="76"/>
      <c r="I591" s="106"/>
      <c r="K591" s="77"/>
      <c r="L591" s="106"/>
      <c r="N591" s="62"/>
      <c r="O591" s="129"/>
      <c r="P591" s="106"/>
      <c r="S591" s="106"/>
      <c r="AT591" s="76"/>
    </row>
    <row r="592" spans="4:46" s="58" customFormat="1" x14ac:dyDescent="0.25">
      <c r="D592" s="123"/>
      <c r="G592" s="76"/>
      <c r="I592" s="106"/>
      <c r="K592" s="77"/>
      <c r="L592" s="106"/>
      <c r="N592" s="62"/>
      <c r="O592" s="129"/>
      <c r="P592" s="106"/>
      <c r="S592" s="106"/>
      <c r="AT592" s="76"/>
    </row>
    <row r="593" spans="4:46" s="58" customFormat="1" x14ac:dyDescent="0.25">
      <c r="D593" s="123"/>
      <c r="G593" s="76"/>
      <c r="I593" s="106"/>
      <c r="K593" s="77"/>
      <c r="L593" s="106"/>
      <c r="N593" s="62"/>
      <c r="O593" s="129"/>
      <c r="P593" s="106"/>
      <c r="S593" s="106"/>
      <c r="AT593" s="76"/>
    </row>
    <row r="594" spans="4:46" s="58" customFormat="1" x14ac:dyDescent="0.25">
      <c r="D594" s="123"/>
      <c r="G594" s="76"/>
      <c r="I594" s="106"/>
      <c r="K594" s="77"/>
      <c r="L594" s="106"/>
      <c r="N594" s="62"/>
      <c r="O594" s="129"/>
      <c r="P594" s="106"/>
      <c r="S594" s="106"/>
      <c r="AT594" s="76"/>
    </row>
    <row r="595" spans="4:46" s="58" customFormat="1" x14ac:dyDescent="0.25">
      <c r="D595" s="123"/>
      <c r="G595" s="76"/>
      <c r="I595" s="106"/>
      <c r="K595" s="77"/>
      <c r="L595" s="106"/>
      <c r="N595" s="62"/>
      <c r="O595" s="129"/>
      <c r="P595" s="106"/>
      <c r="S595" s="106"/>
      <c r="AT595" s="76"/>
    </row>
    <row r="596" spans="4:46" s="58" customFormat="1" x14ac:dyDescent="0.25">
      <c r="D596" s="123"/>
      <c r="G596" s="76"/>
      <c r="I596" s="106"/>
      <c r="K596" s="77"/>
      <c r="L596" s="106"/>
      <c r="N596" s="62"/>
      <c r="O596" s="129"/>
      <c r="P596" s="106"/>
      <c r="S596" s="106"/>
      <c r="AT596" s="76"/>
    </row>
    <row r="597" spans="4:46" s="58" customFormat="1" x14ac:dyDescent="0.25">
      <c r="D597" s="123"/>
      <c r="G597" s="76"/>
      <c r="I597" s="106"/>
      <c r="K597" s="77"/>
      <c r="L597" s="106"/>
      <c r="N597" s="62"/>
      <c r="O597" s="129"/>
      <c r="P597" s="106"/>
      <c r="S597" s="106"/>
      <c r="AT597" s="76"/>
    </row>
    <row r="598" spans="4:46" s="58" customFormat="1" x14ac:dyDescent="0.25">
      <c r="D598" s="123"/>
      <c r="G598" s="76"/>
      <c r="I598" s="106"/>
      <c r="K598" s="77"/>
      <c r="L598" s="106"/>
      <c r="N598" s="62"/>
      <c r="O598" s="129"/>
      <c r="P598" s="106"/>
      <c r="S598" s="106"/>
      <c r="AT598" s="76"/>
    </row>
    <row r="599" spans="4:46" s="58" customFormat="1" x14ac:dyDescent="0.25">
      <c r="D599" s="123"/>
      <c r="G599" s="76"/>
      <c r="I599" s="106"/>
      <c r="K599" s="77"/>
      <c r="L599" s="106"/>
      <c r="N599" s="62"/>
      <c r="O599" s="129"/>
      <c r="P599" s="106"/>
      <c r="S599" s="106"/>
      <c r="AT599" s="76"/>
    </row>
    <row r="600" spans="4:46" s="58" customFormat="1" x14ac:dyDescent="0.25">
      <c r="D600" s="123"/>
      <c r="G600" s="76"/>
      <c r="I600" s="106"/>
      <c r="K600" s="77"/>
      <c r="L600" s="106"/>
      <c r="N600" s="62"/>
      <c r="O600" s="129"/>
      <c r="P600" s="106"/>
      <c r="S600" s="106"/>
      <c r="AT600" s="76"/>
    </row>
    <row r="601" spans="4:46" s="58" customFormat="1" x14ac:dyDescent="0.25">
      <c r="D601" s="123"/>
      <c r="G601" s="76"/>
      <c r="I601" s="106"/>
      <c r="K601" s="77"/>
      <c r="L601" s="106"/>
      <c r="N601" s="62"/>
      <c r="O601" s="129"/>
      <c r="P601" s="106"/>
      <c r="S601" s="106"/>
      <c r="AT601" s="76"/>
    </row>
    <row r="602" spans="4:46" s="58" customFormat="1" x14ac:dyDescent="0.25">
      <c r="D602" s="123"/>
      <c r="G602" s="76"/>
      <c r="I602" s="106"/>
      <c r="K602" s="77"/>
      <c r="L602" s="106"/>
      <c r="N602" s="62"/>
      <c r="O602" s="129"/>
      <c r="P602" s="106"/>
      <c r="S602" s="106"/>
      <c r="AT602" s="76"/>
    </row>
    <row r="603" spans="4:46" s="58" customFormat="1" x14ac:dyDescent="0.25">
      <c r="D603" s="123"/>
      <c r="G603" s="76"/>
      <c r="I603" s="106"/>
      <c r="K603" s="77"/>
      <c r="L603" s="106"/>
      <c r="N603" s="62"/>
      <c r="O603" s="129"/>
      <c r="P603" s="106"/>
      <c r="S603" s="106"/>
      <c r="AT603" s="76"/>
    </row>
    <row r="604" spans="4:46" s="58" customFormat="1" x14ac:dyDescent="0.25">
      <c r="D604" s="123"/>
      <c r="G604" s="76"/>
      <c r="I604" s="106"/>
      <c r="K604" s="77"/>
      <c r="L604" s="106"/>
      <c r="N604" s="62"/>
      <c r="O604" s="129"/>
      <c r="P604" s="106"/>
      <c r="S604" s="106"/>
      <c r="AT604" s="76"/>
    </row>
    <row r="605" spans="4:46" s="58" customFormat="1" x14ac:dyDescent="0.25">
      <c r="D605" s="123"/>
      <c r="G605" s="76"/>
      <c r="I605" s="106"/>
      <c r="K605" s="77"/>
      <c r="L605" s="106"/>
      <c r="N605" s="62"/>
      <c r="O605" s="129"/>
      <c r="P605" s="106"/>
      <c r="S605" s="106"/>
      <c r="AT605" s="76"/>
    </row>
    <row r="606" spans="4:46" s="58" customFormat="1" x14ac:dyDescent="0.25">
      <c r="D606" s="123"/>
      <c r="G606" s="76"/>
      <c r="I606" s="106"/>
      <c r="K606" s="77"/>
      <c r="L606" s="106"/>
      <c r="N606" s="62"/>
      <c r="O606" s="129"/>
      <c r="P606" s="106"/>
      <c r="S606" s="106"/>
      <c r="AT606" s="76"/>
    </row>
    <row r="607" spans="4:46" s="58" customFormat="1" x14ac:dyDescent="0.25">
      <c r="D607" s="123"/>
      <c r="G607" s="76"/>
      <c r="I607" s="106"/>
      <c r="K607" s="77"/>
      <c r="L607" s="106"/>
      <c r="N607" s="62"/>
      <c r="O607" s="129"/>
      <c r="P607" s="106"/>
      <c r="S607" s="106"/>
      <c r="AT607" s="76"/>
    </row>
    <row r="608" spans="4:46" s="58" customFormat="1" x14ac:dyDescent="0.25">
      <c r="D608" s="123"/>
      <c r="G608" s="76"/>
      <c r="I608" s="106"/>
      <c r="K608" s="77"/>
      <c r="L608" s="106"/>
      <c r="N608" s="62"/>
      <c r="O608" s="129"/>
      <c r="P608" s="106"/>
      <c r="S608" s="106"/>
      <c r="AT608" s="76"/>
    </row>
    <row r="609" spans="4:46" s="58" customFormat="1" x14ac:dyDescent="0.25">
      <c r="D609" s="123"/>
      <c r="G609" s="76"/>
      <c r="I609" s="106"/>
      <c r="K609" s="77"/>
      <c r="L609" s="106"/>
      <c r="N609" s="62"/>
      <c r="O609" s="129"/>
      <c r="P609" s="106"/>
      <c r="S609" s="106"/>
      <c r="AT609" s="76"/>
    </row>
    <row r="610" spans="4:46" s="58" customFormat="1" x14ac:dyDescent="0.25">
      <c r="D610" s="123"/>
      <c r="G610" s="76"/>
      <c r="I610" s="106"/>
      <c r="K610" s="77"/>
      <c r="L610" s="106"/>
      <c r="N610" s="62"/>
      <c r="O610" s="129"/>
      <c r="P610" s="106"/>
      <c r="S610" s="106"/>
      <c r="AT610" s="76"/>
    </row>
    <row r="611" spans="4:46" s="58" customFormat="1" x14ac:dyDescent="0.25">
      <c r="D611" s="123"/>
      <c r="G611" s="76"/>
      <c r="I611" s="106"/>
      <c r="K611" s="77"/>
      <c r="L611" s="106"/>
      <c r="N611" s="62"/>
      <c r="O611" s="129"/>
      <c r="P611" s="106"/>
      <c r="S611" s="106"/>
      <c r="AT611" s="76"/>
    </row>
    <row r="612" spans="4:46" s="58" customFormat="1" x14ac:dyDescent="0.25">
      <c r="D612" s="123"/>
      <c r="G612" s="76"/>
      <c r="I612" s="106"/>
      <c r="K612" s="77"/>
      <c r="L612" s="106"/>
      <c r="N612" s="62"/>
      <c r="O612" s="129"/>
      <c r="P612" s="106"/>
      <c r="S612" s="106"/>
      <c r="AT612" s="76"/>
    </row>
    <row r="613" spans="4:46" s="58" customFormat="1" x14ac:dyDescent="0.25">
      <c r="D613" s="123"/>
      <c r="G613" s="76"/>
      <c r="I613" s="106"/>
      <c r="K613" s="77"/>
      <c r="L613" s="106"/>
      <c r="N613" s="62"/>
      <c r="O613" s="129"/>
      <c r="P613" s="106"/>
      <c r="S613" s="106"/>
      <c r="AT613" s="76"/>
    </row>
    <row r="614" spans="4:46" s="58" customFormat="1" x14ac:dyDescent="0.25">
      <c r="D614" s="123"/>
      <c r="G614" s="76"/>
      <c r="I614" s="106"/>
      <c r="K614" s="77"/>
      <c r="L614" s="106"/>
      <c r="N614" s="62"/>
      <c r="O614" s="129"/>
      <c r="P614" s="106"/>
      <c r="S614" s="106"/>
      <c r="AT614" s="76"/>
    </row>
    <row r="615" spans="4:46" s="58" customFormat="1" x14ac:dyDescent="0.25">
      <c r="D615" s="123"/>
      <c r="G615" s="76"/>
      <c r="I615" s="106"/>
      <c r="K615" s="77"/>
      <c r="L615" s="106"/>
      <c r="N615" s="62"/>
      <c r="O615" s="129"/>
      <c r="P615" s="106"/>
      <c r="S615" s="106"/>
      <c r="AT615" s="76"/>
    </row>
    <row r="616" spans="4:46" s="58" customFormat="1" x14ac:dyDescent="0.25">
      <c r="D616" s="123"/>
      <c r="G616" s="76"/>
      <c r="I616" s="106"/>
      <c r="K616" s="77"/>
      <c r="L616" s="106"/>
      <c r="N616" s="62"/>
      <c r="O616" s="129"/>
      <c r="P616" s="106"/>
      <c r="S616" s="106"/>
      <c r="AT616" s="76"/>
    </row>
    <row r="617" spans="4:46" s="58" customFormat="1" x14ac:dyDescent="0.25">
      <c r="D617" s="123"/>
      <c r="G617" s="76"/>
      <c r="I617" s="106"/>
      <c r="K617" s="77"/>
      <c r="L617" s="106"/>
      <c r="N617" s="62"/>
      <c r="O617" s="129"/>
      <c r="P617" s="106"/>
      <c r="S617" s="106"/>
      <c r="AT617" s="76"/>
    </row>
    <row r="618" spans="4:46" s="58" customFormat="1" x14ac:dyDescent="0.25">
      <c r="D618" s="123"/>
      <c r="G618" s="76"/>
      <c r="I618" s="106"/>
      <c r="K618" s="77"/>
      <c r="L618" s="106"/>
      <c r="N618" s="62"/>
      <c r="O618" s="129"/>
      <c r="P618" s="106"/>
      <c r="S618" s="106"/>
      <c r="AT618" s="76"/>
    </row>
    <row r="619" spans="4:46" s="58" customFormat="1" x14ac:dyDescent="0.25">
      <c r="D619" s="123"/>
      <c r="G619" s="76"/>
      <c r="I619" s="106"/>
      <c r="K619" s="77"/>
      <c r="L619" s="106"/>
      <c r="N619" s="62"/>
      <c r="O619" s="129"/>
      <c r="P619" s="106"/>
      <c r="S619" s="106"/>
      <c r="AT619" s="76"/>
    </row>
    <row r="620" spans="4:46" s="58" customFormat="1" x14ac:dyDescent="0.25">
      <c r="D620" s="123"/>
      <c r="G620" s="76"/>
      <c r="I620" s="106"/>
      <c r="K620" s="77"/>
      <c r="L620" s="106"/>
      <c r="N620" s="62"/>
      <c r="O620" s="129"/>
      <c r="P620" s="106"/>
      <c r="S620" s="106"/>
      <c r="AT620" s="76"/>
    </row>
    <row r="621" spans="4:46" s="58" customFormat="1" x14ac:dyDescent="0.25">
      <c r="D621" s="123"/>
      <c r="G621" s="76"/>
      <c r="I621" s="106"/>
      <c r="K621" s="77"/>
      <c r="L621" s="106"/>
      <c r="N621" s="62"/>
      <c r="O621" s="129"/>
      <c r="P621" s="106"/>
      <c r="S621" s="106"/>
      <c r="AT621" s="76"/>
    </row>
    <row r="622" spans="4:46" s="58" customFormat="1" x14ac:dyDescent="0.25">
      <c r="D622" s="123"/>
      <c r="G622" s="76"/>
      <c r="I622" s="106"/>
      <c r="K622" s="77"/>
      <c r="L622" s="106"/>
      <c r="N622" s="62"/>
      <c r="O622" s="129"/>
      <c r="P622" s="106"/>
      <c r="S622" s="106"/>
      <c r="AT622" s="76"/>
    </row>
    <row r="623" spans="4:46" s="58" customFormat="1" x14ac:dyDescent="0.25">
      <c r="D623" s="123"/>
      <c r="G623" s="76"/>
      <c r="I623" s="106"/>
      <c r="K623" s="77"/>
      <c r="L623" s="106"/>
      <c r="N623" s="62"/>
      <c r="O623" s="129"/>
      <c r="P623" s="106"/>
      <c r="S623" s="106"/>
      <c r="AT623" s="76"/>
    </row>
    <row r="624" spans="4:46" s="58" customFormat="1" x14ac:dyDescent="0.25">
      <c r="D624" s="123"/>
      <c r="G624" s="76"/>
      <c r="I624" s="106"/>
      <c r="K624" s="77"/>
      <c r="L624" s="106"/>
      <c r="N624" s="62"/>
      <c r="O624" s="129"/>
      <c r="P624" s="106"/>
      <c r="S624" s="106"/>
      <c r="AT624" s="76"/>
    </row>
    <row r="625" spans="4:46" s="58" customFormat="1" x14ac:dyDescent="0.25">
      <c r="D625" s="123"/>
      <c r="G625" s="76"/>
      <c r="I625" s="106"/>
      <c r="K625" s="77"/>
      <c r="L625" s="106"/>
      <c r="N625" s="62"/>
      <c r="O625" s="129"/>
      <c r="P625" s="106"/>
      <c r="S625" s="106"/>
      <c r="AT625" s="76"/>
    </row>
    <row r="626" spans="4:46" s="58" customFormat="1" x14ac:dyDescent="0.25">
      <c r="D626" s="123"/>
      <c r="G626" s="76"/>
      <c r="I626" s="106"/>
      <c r="K626" s="77"/>
      <c r="L626" s="106"/>
      <c r="N626" s="62"/>
      <c r="O626" s="129"/>
      <c r="P626" s="106"/>
      <c r="S626" s="106"/>
      <c r="AT626" s="76"/>
    </row>
    <row r="627" spans="4:46" s="58" customFormat="1" x14ac:dyDescent="0.25">
      <c r="D627" s="123"/>
      <c r="G627" s="76"/>
      <c r="I627" s="106"/>
      <c r="K627" s="77"/>
      <c r="L627" s="106"/>
      <c r="N627" s="62"/>
      <c r="O627" s="129"/>
      <c r="P627" s="106"/>
      <c r="S627" s="106"/>
      <c r="AT627" s="76"/>
    </row>
    <row r="628" spans="4:46" s="58" customFormat="1" x14ac:dyDescent="0.25">
      <c r="D628" s="123"/>
      <c r="G628" s="76"/>
      <c r="I628" s="106"/>
      <c r="K628" s="77"/>
      <c r="L628" s="106"/>
      <c r="N628" s="62"/>
      <c r="O628" s="129"/>
      <c r="P628" s="106"/>
      <c r="S628" s="106"/>
      <c r="AT628" s="76"/>
    </row>
    <row r="629" spans="4:46" s="58" customFormat="1" x14ac:dyDescent="0.25">
      <c r="D629" s="123"/>
      <c r="G629" s="76"/>
      <c r="I629" s="106"/>
      <c r="K629" s="77"/>
      <c r="L629" s="106"/>
      <c r="N629" s="62"/>
      <c r="O629" s="129"/>
      <c r="P629" s="106"/>
      <c r="S629" s="106"/>
      <c r="AT629" s="76"/>
    </row>
    <row r="630" spans="4:46" s="58" customFormat="1" x14ac:dyDescent="0.25">
      <c r="D630" s="123"/>
      <c r="G630" s="76"/>
      <c r="I630" s="106"/>
      <c r="K630" s="77"/>
      <c r="L630" s="106"/>
      <c r="N630" s="62"/>
      <c r="O630" s="129"/>
      <c r="P630" s="106"/>
      <c r="S630" s="106"/>
      <c r="AT630" s="76"/>
    </row>
    <row r="631" spans="4:46" s="58" customFormat="1" x14ac:dyDescent="0.25">
      <c r="D631" s="123"/>
      <c r="G631" s="76"/>
      <c r="I631" s="106"/>
      <c r="K631" s="77"/>
      <c r="L631" s="106"/>
      <c r="N631" s="62"/>
      <c r="O631" s="129"/>
      <c r="P631" s="106"/>
      <c r="S631" s="106"/>
      <c r="AT631" s="76"/>
    </row>
    <row r="632" spans="4:46" s="58" customFormat="1" x14ac:dyDescent="0.25">
      <c r="D632" s="123"/>
      <c r="G632" s="76"/>
      <c r="I632" s="106"/>
      <c r="K632" s="77"/>
      <c r="L632" s="106"/>
      <c r="N632" s="62"/>
      <c r="O632" s="129"/>
      <c r="P632" s="106"/>
      <c r="S632" s="106"/>
      <c r="AT632" s="76"/>
    </row>
    <row r="633" spans="4:46" s="58" customFormat="1" x14ac:dyDescent="0.25">
      <c r="D633" s="123"/>
      <c r="G633" s="76"/>
      <c r="I633" s="106"/>
      <c r="K633" s="77"/>
      <c r="L633" s="106"/>
      <c r="N633" s="62"/>
      <c r="O633" s="129"/>
      <c r="P633" s="106"/>
      <c r="S633" s="106"/>
      <c r="AT633" s="76"/>
    </row>
    <row r="634" spans="4:46" s="58" customFormat="1" x14ac:dyDescent="0.25">
      <c r="D634" s="123"/>
      <c r="G634" s="76"/>
      <c r="I634" s="106"/>
      <c r="K634" s="77"/>
      <c r="L634" s="106"/>
      <c r="N634" s="62"/>
      <c r="O634" s="129"/>
      <c r="P634" s="106"/>
      <c r="S634" s="106"/>
      <c r="AT634" s="76"/>
    </row>
    <row r="635" spans="4:46" s="58" customFormat="1" x14ac:dyDescent="0.25">
      <c r="D635" s="123"/>
      <c r="G635" s="76"/>
      <c r="I635" s="106"/>
      <c r="K635" s="77"/>
      <c r="L635" s="106"/>
      <c r="N635" s="62"/>
      <c r="O635" s="129"/>
      <c r="P635" s="106"/>
      <c r="S635" s="106"/>
      <c r="AT635" s="76"/>
    </row>
    <row r="636" spans="4:46" s="58" customFormat="1" x14ac:dyDescent="0.25">
      <c r="D636" s="123"/>
      <c r="G636" s="76"/>
      <c r="I636" s="106"/>
      <c r="K636" s="77"/>
      <c r="L636" s="106"/>
      <c r="N636" s="62"/>
      <c r="O636" s="129"/>
      <c r="P636" s="106"/>
      <c r="S636" s="106"/>
      <c r="AT636" s="76"/>
    </row>
    <row r="637" spans="4:46" s="58" customFormat="1" x14ac:dyDescent="0.25">
      <c r="D637" s="123"/>
      <c r="G637" s="76"/>
      <c r="I637" s="106"/>
      <c r="K637" s="77"/>
      <c r="L637" s="106"/>
      <c r="N637" s="62"/>
      <c r="O637" s="129"/>
      <c r="P637" s="106"/>
      <c r="S637" s="106"/>
      <c r="AT637" s="76"/>
    </row>
    <row r="638" spans="4:46" s="58" customFormat="1" x14ac:dyDescent="0.25">
      <c r="D638" s="123"/>
      <c r="G638" s="76"/>
      <c r="I638" s="106"/>
      <c r="K638" s="77"/>
      <c r="L638" s="106"/>
      <c r="N638" s="62"/>
      <c r="O638" s="129"/>
      <c r="P638" s="106"/>
      <c r="S638" s="106"/>
      <c r="AT638" s="76"/>
    </row>
    <row r="639" spans="4:46" s="58" customFormat="1" x14ac:dyDescent="0.25">
      <c r="D639" s="123"/>
      <c r="G639" s="76"/>
      <c r="I639" s="106"/>
      <c r="K639" s="77"/>
      <c r="L639" s="106"/>
      <c r="N639" s="62"/>
      <c r="O639" s="129"/>
      <c r="P639" s="106"/>
      <c r="S639" s="106"/>
      <c r="AT639" s="76"/>
    </row>
    <row r="640" spans="4:46" s="58" customFormat="1" x14ac:dyDescent="0.25">
      <c r="D640" s="123"/>
      <c r="G640" s="76"/>
      <c r="I640" s="106"/>
      <c r="K640" s="77"/>
      <c r="L640" s="106"/>
      <c r="N640" s="62"/>
      <c r="O640" s="129"/>
      <c r="P640" s="106"/>
      <c r="S640" s="106"/>
      <c r="AT640" s="76"/>
    </row>
    <row r="641" spans="4:46" s="58" customFormat="1" x14ac:dyDescent="0.25">
      <c r="D641" s="123"/>
      <c r="G641" s="76"/>
      <c r="I641" s="106"/>
      <c r="K641" s="77"/>
      <c r="L641" s="106"/>
      <c r="N641" s="62"/>
      <c r="O641" s="129"/>
      <c r="P641" s="106"/>
      <c r="S641" s="106"/>
      <c r="AT641" s="76"/>
    </row>
    <row r="642" spans="4:46" s="58" customFormat="1" x14ac:dyDescent="0.25">
      <c r="D642" s="123"/>
      <c r="G642" s="76"/>
      <c r="I642" s="106"/>
      <c r="K642" s="77"/>
      <c r="L642" s="106"/>
      <c r="N642" s="62"/>
      <c r="O642" s="129"/>
      <c r="P642" s="106"/>
      <c r="S642" s="106"/>
      <c r="AT642" s="76"/>
    </row>
    <row r="643" spans="4:46" s="58" customFormat="1" x14ac:dyDescent="0.25">
      <c r="D643" s="123"/>
      <c r="G643" s="76"/>
      <c r="I643" s="106"/>
      <c r="K643" s="77"/>
      <c r="L643" s="106"/>
      <c r="N643" s="62"/>
      <c r="O643" s="129"/>
      <c r="P643" s="106"/>
      <c r="S643" s="106"/>
      <c r="AT643" s="76"/>
    </row>
    <row r="644" spans="4:46" s="58" customFormat="1" x14ac:dyDescent="0.25">
      <c r="D644" s="123"/>
      <c r="G644" s="76"/>
      <c r="I644" s="106"/>
      <c r="K644" s="77"/>
      <c r="L644" s="106"/>
      <c r="N644" s="62"/>
      <c r="O644" s="129"/>
      <c r="P644" s="106"/>
      <c r="S644" s="106"/>
      <c r="AT644" s="76"/>
    </row>
    <row r="645" spans="4:46" s="58" customFormat="1" x14ac:dyDescent="0.25">
      <c r="D645" s="123"/>
      <c r="G645" s="76"/>
      <c r="I645" s="106"/>
      <c r="K645" s="77"/>
      <c r="L645" s="106"/>
      <c r="N645" s="62"/>
      <c r="O645" s="129"/>
      <c r="P645" s="106"/>
      <c r="S645" s="106"/>
      <c r="AT645" s="76"/>
    </row>
    <row r="646" spans="4:46" s="58" customFormat="1" x14ac:dyDescent="0.25">
      <c r="D646" s="123"/>
      <c r="G646" s="76"/>
      <c r="I646" s="106"/>
      <c r="K646" s="77"/>
      <c r="L646" s="106"/>
      <c r="N646" s="62"/>
      <c r="O646" s="129"/>
      <c r="P646" s="106"/>
      <c r="S646" s="106"/>
      <c r="AT646" s="76"/>
    </row>
    <row r="647" spans="4:46" s="58" customFormat="1" x14ac:dyDescent="0.25">
      <c r="D647" s="123"/>
      <c r="G647" s="76"/>
      <c r="I647" s="106"/>
      <c r="K647" s="77"/>
      <c r="L647" s="106"/>
      <c r="N647" s="62"/>
      <c r="O647" s="129"/>
      <c r="P647" s="106"/>
      <c r="S647" s="106"/>
      <c r="AT647" s="76"/>
    </row>
    <row r="648" spans="4:46" s="58" customFormat="1" x14ac:dyDescent="0.25">
      <c r="D648" s="123"/>
      <c r="G648" s="76"/>
      <c r="I648" s="106"/>
      <c r="K648" s="77"/>
      <c r="L648" s="106"/>
      <c r="N648" s="62"/>
      <c r="O648" s="129"/>
      <c r="P648" s="106"/>
      <c r="S648" s="106"/>
      <c r="AT648" s="76"/>
    </row>
    <row r="649" spans="4:46" s="58" customFormat="1" x14ac:dyDescent="0.25">
      <c r="D649" s="123"/>
      <c r="G649" s="76"/>
      <c r="I649" s="106"/>
      <c r="K649" s="77"/>
      <c r="L649" s="106"/>
      <c r="N649" s="62"/>
      <c r="O649" s="129"/>
      <c r="P649" s="106"/>
      <c r="S649" s="106"/>
      <c r="AT649" s="76"/>
    </row>
    <row r="650" spans="4:46" s="58" customFormat="1" x14ac:dyDescent="0.25">
      <c r="D650" s="123"/>
      <c r="G650" s="76"/>
      <c r="I650" s="106"/>
      <c r="K650" s="77"/>
      <c r="L650" s="106"/>
      <c r="N650" s="62"/>
      <c r="O650" s="129"/>
      <c r="P650" s="106"/>
      <c r="S650" s="106"/>
      <c r="AT650" s="76"/>
    </row>
    <row r="651" spans="4:46" s="58" customFormat="1" x14ac:dyDescent="0.25">
      <c r="D651" s="123"/>
      <c r="G651" s="76"/>
      <c r="I651" s="106"/>
      <c r="K651" s="77"/>
      <c r="L651" s="106"/>
      <c r="N651" s="62"/>
      <c r="O651" s="129"/>
      <c r="P651" s="106"/>
      <c r="S651" s="106"/>
      <c r="AT651" s="76"/>
    </row>
    <row r="652" spans="4:46" s="58" customFormat="1" x14ac:dyDescent="0.25">
      <c r="D652" s="123"/>
      <c r="G652" s="76"/>
      <c r="I652" s="106"/>
      <c r="K652" s="77"/>
      <c r="L652" s="106"/>
      <c r="N652" s="62"/>
      <c r="O652" s="129"/>
      <c r="P652" s="106"/>
      <c r="S652" s="106"/>
      <c r="AT652" s="76"/>
    </row>
    <row r="653" spans="4:46" s="58" customFormat="1" x14ac:dyDescent="0.25">
      <c r="D653" s="123"/>
      <c r="G653" s="76"/>
      <c r="I653" s="106"/>
      <c r="K653" s="77"/>
      <c r="L653" s="106"/>
      <c r="N653" s="62"/>
      <c r="O653" s="129"/>
      <c r="P653" s="106"/>
      <c r="S653" s="106"/>
      <c r="AT653" s="76"/>
    </row>
    <row r="654" spans="4:46" s="58" customFormat="1" x14ac:dyDescent="0.25">
      <c r="D654" s="123"/>
      <c r="G654" s="76"/>
      <c r="I654" s="106"/>
      <c r="K654" s="77"/>
      <c r="L654" s="106"/>
      <c r="N654" s="62"/>
      <c r="O654" s="129"/>
      <c r="P654" s="106"/>
      <c r="S654" s="106"/>
      <c r="AT654" s="76"/>
    </row>
    <row r="655" spans="4:46" s="58" customFormat="1" x14ac:dyDescent="0.25">
      <c r="D655" s="123"/>
      <c r="G655" s="76"/>
      <c r="I655" s="106"/>
      <c r="K655" s="77"/>
      <c r="L655" s="106"/>
      <c r="N655" s="62"/>
      <c r="O655" s="129"/>
      <c r="P655" s="106"/>
      <c r="S655" s="106"/>
      <c r="AT655" s="76"/>
    </row>
    <row r="656" spans="4:46" s="58" customFormat="1" x14ac:dyDescent="0.25">
      <c r="D656" s="123"/>
      <c r="G656" s="76"/>
      <c r="I656" s="106"/>
      <c r="K656" s="77"/>
      <c r="L656" s="106"/>
      <c r="N656" s="62"/>
      <c r="O656" s="129"/>
      <c r="P656" s="106"/>
      <c r="S656" s="106"/>
      <c r="AT656" s="76"/>
    </row>
    <row r="657" spans="4:46" s="58" customFormat="1" x14ac:dyDescent="0.25">
      <c r="D657" s="123"/>
      <c r="G657" s="76"/>
      <c r="I657" s="106"/>
      <c r="K657" s="77"/>
      <c r="L657" s="106"/>
      <c r="N657" s="62"/>
      <c r="O657" s="129"/>
      <c r="P657" s="106"/>
      <c r="S657" s="106"/>
      <c r="AT657" s="76"/>
    </row>
    <row r="658" spans="4:46" s="58" customFormat="1" x14ac:dyDescent="0.25">
      <c r="D658" s="123"/>
      <c r="G658" s="76"/>
      <c r="I658" s="106"/>
      <c r="K658" s="77"/>
      <c r="L658" s="106"/>
      <c r="N658" s="62"/>
      <c r="O658" s="129"/>
      <c r="P658" s="106"/>
      <c r="S658" s="106"/>
      <c r="AT658" s="76"/>
    </row>
    <row r="659" spans="4:46" s="58" customFormat="1" x14ac:dyDescent="0.25">
      <c r="D659" s="123"/>
      <c r="G659" s="76"/>
      <c r="I659" s="106"/>
      <c r="K659" s="77"/>
      <c r="L659" s="106"/>
      <c r="N659" s="62"/>
      <c r="O659" s="129"/>
      <c r="P659" s="106"/>
      <c r="S659" s="106"/>
      <c r="AT659" s="76"/>
    </row>
    <row r="660" spans="4:46" s="58" customFormat="1" x14ac:dyDescent="0.25">
      <c r="D660" s="123"/>
      <c r="G660" s="76"/>
      <c r="I660" s="106"/>
      <c r="K660" s="77"/>
      <c r="L660" s="106"/>
      <c r="N660" s="62"/>
      <c r="O660" s="129"/>
      <c r="P660" s="106"/>
      <c r="S660" s="106"/>
      <c r="AT660" s="76"/>
    </row>
    <row r="661" spans="4:46" s="58" customFormat="1" x14ac:dyDescent="0.25">
      <c r="D661" s="123"/>
      <c r="G661" s="76"/>
      <c r="I661" s="106"/>
      <c r="K661" s="77"/>
      <c r="L661" s="106"/>
      <c r="N661" s="62"/>
      <c r="O661" s="129"/>
      <c r="P661" s="106"/>
      <c r="S661" s="106"/>
      <c r="AT661" s="76"/>
    </row>
    <row r="662" spans="4:46" s="58" customFormat="1" x14ac:dyDescent="0.25">
      <c r="D662" s="123"/>
      <c r="G662" s="76"/>
      <c r="I662" s="106"/>
      <c r="K662" s="77"/>
      <c r="L662" s="106"/>
      <c r="N662" s="62"/>
      <c r="O662" s="129"/>
      <c r="P662" s="106"/>
      <c r="S662" s="106"/>
      <c r="AT662" s="76"/>
    </row>
    <row r="663" spans="4:46" s="58" customFormat="1" x14ac:dyDescent="0.25">
      <c r="D663" s="123"/>
      <c r="G663" s="76"/>
      <c r="I663" s="106"/>
      <c r="K663" s="77"/>
      <c r="L663" s="106"/>
      <c r="N663" s="62"/>
      <c r="O663" s="129"/>
      <c r="P663" s="106"/>
      <c r="S663" s="106"/>
      <c r="AT663" s="76"/>
    </row>
    <row r="664" spans="4:46" s="58" customFormat="1" x14ac:dyDescent="0.25">
      <c r="D664" s="123"/>
      <c r="G664" s="76"/>
      <c r="I664" s="106"/>
      <c r="K664" s="77"/>
      <c r="L664" s="106"/>
      <c r="N664" s="62"/>
      <c r="O664" s="129"/>
      <c r="P664" s="106"/>
      <c r="S664" s="106"/>
      <c r="AT664" s="76"/>
    </row>
    <row r="665" spans="4:46" s="58" customFormat="1" x14ac:dyDescent="0.25">
      <c r="D665" s="123"/>
      <c r="G665" s="76"/>
      <c r="I665" s="106"/>
      <c r="K665" s="77"/>
      <c r="L665" s="106"/>
      <c r="N665" s="62"/>
      <c r="O665" s="129"/>
      <c r="P665" s="106"/>
      <c r="S665" s="106"/>
      <c r="AT665" s="76"/>
    </row>
    <row r="666" spans="4:46" s="58" customFormat="1" x14ac:dyDescent="0.25">
      <c r="D666" s="123"/>
      <c r="G666" s="76"/>
      <c r="I666" s="106"/>
      <c r="K666" s="77"/>
      <c r="L666" s="106"/>
      <c r="N666" s="62"/>
      <c r="O666" s="129"/>
      <c r="P666" s="106"/>
      <c r="S666" s="106"/>
      <c r="AT666" s="76"/>
    </row>
    <row r="667" spans="4:46" s="58" customFormat="1" x14ac:dyDescent="0.25">
      <c r="D667" s="123"/>
      <c r="G667" s="76"/>
      <c r="I667" s="106"/>
      <c r="K667" s="77"/>
      <c r="L667" s="106"/>
      <c r="N667" s="62"/>
      <c r="O667" s="129"/>
      <c r="P667" s="106"/>
      <c r="S667" s="106"/>
      <c r="AT667" s="76"/>
    </row>
    <row r="668" spans="4:46" s="58" customFormat="1" x14ac:dyDescent="0.25">
      <c r="D668" s="123"/>
      <c r="G668" s="76"/>
      <c r="I668" s="106"/>
      <c r="K668" s="77"/>
      <c r="L668" s="106"/>
      <c r="N668" s="62"/>
      <c r="O668" s="129"/>
      <c r="P668" s="106"/>
      <c r="S668" s="106"/>
      <c r="AT668" s="76"/>
    </row>
    <row r="669" spans="4:46" s="58" customFormat="1" x14ac:dyDescent="0.25">
      <c r="D669" s="123"/>
      <c r="G669" s="76"/>
      <c r="I669" s="106"/>
      <c r="K669" s="77"/>
      <c r="L669" s="106"/>
      <c r="N669" s="62"/>
      <c r="O669" s="129"/>
      <c r="P669" s="106"/>
      <c r="S669" s="106"/>
      <c r="AT669" s="76"/>
    </row>
    <row r="670" spans="4:46" s="58" customFormat="1" x14ac:dyDescent="0.25">
      <c r="D670" s="123"/>
      <c r="G670" s="76"/>
      <c r="I670" s="106"/>
      <c r="K670" s="77"/>
      <c r="L670" s="106"/>
      <c r="N670" s="62"/>
      <c r="O670" s="129"/>
      <c r="P670" s="106"/>
      <c r="S670" s="106"/>
      <c r="AT670" s="76"/>
    </row>
    <row r="671" spans="4:46" s="58" customFormat="1" x14ac:dyDescent="0.25">
      <c r="D671" s="123"/>
      <c r="G671" s="76"/>
      <c r="I671" s="106"/>
      <c r="K671" s="77"/>
      <c r="L671" s="106"/>
      <c r="N671" s="62"/>
      <c r="O671" s="129"/>
      <c r="P671" s="106"/>
      <c r="S671" s="106"/>
      <c r="AT671" s="76"/>
    </row>
    <row r="672" spans="4:46" s="58" customFormat="1" x14ac:dyDescent="0.25">
      <c r="D672" s="123"/>
      <c r="G672" s="76"/>
      <c r="I672" s="106"/>
      <c r="K672" s="77"/>
      <c r="L672" s="106"/>
      <c r="N672" s="62"/>
      <c r="O672" s="129"/>
      <c r="P672" s="106"/>
      <c r="S672" s="106"/>
      <c r="AT672" s="76"/>
    </row>
    <row r="673" spans="4:46" s="58" customFormat="1" x14ac:dyDescent="0.25">
      <c r="D673" s="123"/>
      <c r="G673" s="76"/>
      <c r="I673" s="106"/>
      <c r="K673" s="77"/>
      <c r="L673" s="106"/>
      <c r="N673" s="62"/>
      <c r="O673" s="129"/>
      <c r="P673" s="106"/>
      <c r="S673" s="106"/>
      <c r="AT673" s="76"/>
    </row>
    <row r="674" spans="4:46" s="58" customFormat="1" x14ac:dyDescent="0.25">
      <c r="D674" s="123"/>
      <c r="G674" s="76"/>
      <c r="I674" s="106"/>
      <c r="K674" s="77"/>
      <c r="L674" s="106"/>
      <c r="N674" s="62"/>
      <c r="O674" s="129"/>
      <c r="P674" s="106"/>
      <c r="S674" s="106"/>
      <c r="AT674" s="76"/>
    </row>
    <row r="675" spans="4:46" s="58" customFormat="1" x14ac:dyDescent="0.25">
      <c r="D675" s="123"/>
      <c r="G675" s="76"/>
      <c r="I675" s="106"/>
      <c r="K675" s="77"/>
      <c r="L675" s="106"/>
      <c r="N675" s="62"/>
      <c r="O675" s="129"/>
      <c r="P675" s="106"/>
      <c r="S675" s="106"/>
      <c r="AT675" s="76"/>
    </row>
    <row r="676" spans="4:46" s="58" customFormat="1" x14ac:dyDescent="0.25">
      <c r="D676" s="123"/>
      <c r="G676" s="76"/>
      <c r="I676" s="106"/>
      <c r="K676" s="77"/>
      <c r="L676" s="106"/>
      <c r="N676" s="62"/>
      <c r="O676" s="129"/>
      <c r="P676" s="106"/>
      <c r="S676" s="106"/>
      <c r="AT676" s="76"/>
    </row>
    <row r="677" spans="4:46" s="58" customFormat="1" x14ac:dyDescent="0.25">
      <c r="D677" s="123"/>
      <c r="G677" s="76"/>
      <c r="I677" s="106"/>
      <c r="K677" s="77"/>
      <c r="L677" s="106"/>
      <c r="N677" s="62"/>
      <c r="O677" s="129"/>
      <c r="P677" s="106"/>
      <c r="S677" s="106"/>
      <c r="AT677" s="76"/>
    </row>
    <row r="678" spans="4:46" s="58" customFormat="1" x14ac:dyDescent="0.25">
      <c r="D678" s="123"/>
      <c r="G678" s="76"/>
      <c r="I678" s="106"/>
      <c r="K678" s="77"/>
      <c r="L678" s="106"/>
      <c r="N678" s="62"/>
      <c r="O678" s="129"/>
      <c r="P678" s="106"/>
      <c r="S678" s="106"/>
      <c r="AT678" s="76"/>
    </row>
    <row r="679" spans="4:46" s="58" customFormat="1" x14ac:dyDescent="0.25">
      <c r="D679" s="123"/>
      <c r="G679" s="76"/>
      <c r="I679" s="106"/>
      <c r="K679" s="77"/>
      <c r="L679" s="106"/>
      <c r="N679" s="62"/>
      <c r="O679" s="129"/>
      <c r="P679" s="106"/>
      <c r="S679" s="106"/>
      <c r="AT679" s="76"/>
    </row>
    <row r="680" spans="4:46" s="58" customFormat="1" x14ac:dyDescent="0.25">
      <c r="D680" s="123"/>
      <c r="G680" s="76"/>
      <c r="I680" s="106"/>
      <c r="K680" s="77"/>
      <c r="L680" s="106"/>
      <c r="N680" s="62"/>
      <c r="O680" s="129"/>
      <c r="P680" s="106"/>
      <c r="S680" s="106"/>
      <c r="AT680" s="76"/>
    </row>
    <row r="681" spans="4:46" s="58" customFormat="1" x14ac:dyDescent="0.25">
      <c r="D681" s="123"/>
      <c r="G681" s="76"/>
      <c r="I681" s="106"/>
      <c r="K681" s="77"/>
      <c r="L681" s="106"/>
      <c r="N681" s="62"/>
      <c r="O681" s="129"/>
      <c r="P681" s="106"/>
      <c r="S681" s="106"/>
      <c r="AT681" s="76"/>
    </row>
    <row r="682" spans="4:46" s="58" customFormat="1" x14ac:dyDescent="0.25">
      <c r="D682" s="123"/>
      <c r="G682" s="76"/>
      <c r="I682" s="106"/>
      <c r="K682" s="77"/>
      <c r="L682" s="106"/>
      <c r="N682" s="62"/>
      <c r="O682" s="129"/>
      <c r="P682" s="106"/>
      <c r="S682" s="106"/>
      <c r="AT682" s="76"/>
    </row>
    <row r="683" spans="4:46" s="58" customFormat="1" x14ac:dyDescent="0.25">
      <c r="D683" s="123"/>
      <c r="G683" s="76"/>
      <c r="I683" s="106"/>
      <c r="K683" s="77"/>
      <c r="L683" s="106"/>
      <c r="N683" s="62"/>
      <c r="O683" s="129"/>
      <c r="P683" s="106"/>
      <c r="S683" s="106"/>
      <c r="AT683" s="76"/>
    </row>
    <row r="684" spans="4:46" s="58" customFormat="1" x14ac:dyDescent="0.25">
      <c r="D684" s="123"/>
      <c r="G684" s="76"/>
      <c r="I684" s="106"/>
      <c r="K684" s="77"/>
      <c r="L684" s="106"/>
      <c r="N684" s="62"/>
      <c r="O684" s="129"/>
      <c r="P684" s="106"/>
      <c r="S684" s="106"/>
      <c r="AT684" s="76"/>
    </row>
    <row r="685" spans="4:46" s="58" customFormat="1" x14ac:dyDescent="0.25">
      <c r="D685" s="123"/>
      <c r="G685" s="76"/>
      <c r="I685" s="106"/>
      <c r="K685" s="77"/>
      <c r="L685" s="106"/>
      <c r="N685" s="62"/>
      <c r="O685" s="129"/>
      <c r="P685" s="106"/>
      <c r="S685" s="106"/>
      <c r="AT685" s="76"/>
    </row>
    <row r="686" spans="4:46" s="58" customFormat="1" x14ac:dyDescent="0.25">
      <c r="D686" s="123"/>
      <c r="G686" s="76"/>
      <c r="I686" s="106"/>
      <c r="K686" s="77"/>
      <c r="L686" s="106"/>
      <c r="N686" s="62"/>
      <c r="O686" s="129"/>
      <c r="P686" s="106"/>
      <c r="S686" s="106"/>
      <c r="AT686" s="76"/>
    </row>
    <row r="687" spans="4:46" s="58" customFormat="1" x14ac:dyDescent="0.25">
      <c r="D687" s="123"/>
      <c r="G687" s="76"/>
      <c r="I687" s="106"/>
      <c r="K687" s="77"/>
      <c r="L687" s="106"/>
      <c r="N687" s="62"/>
      <c r="O687" s="129"/>
      <c r="P687" s="106"/>
      <c r="S687" s="106"/>
      <c r="AT687" s="76"/>
    </row>
    <row r="688" spans="4:46" s="58" customFormat="1" x14ac:dyDescent="0.25">
      <c r="D688" s="123"/>
      <c r="G688" s="76"/>
      <c r="I688" s="106"/>
      <c r="K688" s="77"/>
      <c r="L688" s="106"/>
      <c r="N688" s="62"/>
      <c r="O688" s="129"/>
      <c r="P688" s="106"/>
      <c r="S688" s="106"/>
      <c r="AT688" s="76"/>
    </row>
    <row r="689" spans="4:46" s="58" customFormat="1" x14ac:dyDescent="0.25">
      <c r="D689" s="123"/>
      <c r="G689" s="76"/>
      <c r="I689" s="106"/>
      <c r="K689" s="77"/>
      <c r="L689" s="106"/>
      <c r="N689" s="62"/>
      <c r="O689" s="129"/>
      <c r="P689" s="106"/>
      <c r="S689" s="106"/>
      <c r="AT689" s="76"/>
    </row>
    <row r="690" spans="4:46" s="58" customFormat="1" x14ac:dyDescent="0.25">
      <c r="D690" s="123"/>
      <c r="G690" s="76"/>
      <c r="I690" s="106"/>
      <c r="K690" s="77"/>
      <c r="L690" s="106"/>
      <c r="N690" s="62"/>
      <c r="O690" s="129"/>
      <c r="P690" s="106"/>
      <c r="S690" s="106"/>
      <c r="AT690" s="76"/>
    </row>
    <row r="691" spans="4:46" s="58" customFormat="1" x14ac:dyDescent="0.25">
      <c r="D691" s="123"/>
      <c r="G691" s="76"/>
      <c r="I691" s="106"/>
      <c r="K691" s="77"/>
      <c r="L691" s="106"/>
      <c r="N691" s="62"/>
      <c r="O691" s="129"/>
      <c r="P691" s="106"/>
      <c r="S691" s="106"/>
      <c r="AT691" s="76"/>
    </row>
    <row r="692" spans="4:46" s="58" customFormat="1" x14ac:dyDescent="0.25">
      <c r="D692" s="123"/>
      <c r="G692" s="76"/>
      <c r="I692" s="106"/>
      <c r="K692" s="77"/>
      <c r="L692" s="106"/>
      <c r="N692" s="62"/>
      <c r="O692" s="129"/>
      <c r="P692" s="106"/>
      <c r="S692" s="106"/>
      <c r="AT692" s="76"/>
    </row>
    <row r="693" spans="4:46" s="58" customFormat="1" x14ac:dyDescent="0.25">
      <c r="D693" s="123"/>
      <c r="G693" s="76"/>
      <c r="I693" s="106"/>
      <c r="K693" s="77"/>
      <c r="L693" s="106"/>
      <c r="N693" s="62"/>
      <c r="O693" s="129"/>
      <c r="P693" s="106"/>
      <c r="S693" s="106"/>
      <c r="AT693" s="76"/>
    </row>
    <row r="694" spans="4:46" s="58" customFormat="1" x14ac:dyDescent="0.25">
      <c r="D694" s="123"/>
      <c r="G694" s="76"/>
      <c r="I694" s="106"/>
      <c r="K694" s="77"/>
      <c r="L694" s="106"/>
      <c r="N694" s="62"/>
      <c r="O694" s="129"/>
      <c r="P694" s="106"/>
      <c r="S694" s="106"/>
      <c r="AT694" s="76"/>
    </row>
    <row r="695" spans="4:46" s="58" customFormat="1" x14ac:dyDescent="0.25">
      <c r="D695" s="123"/>
      <c r="G695" s="76"/>
      <c r="I695" s="106"/>
      <c r="K695" s="77"/>
      <c r="L695" s="106"/>
      <c r="N695" s="62"/>
      <c r="O695" s="129"/>
      <c r="P695" s="106"/>
      <c r="S695" s="106"/>
      <c r="AT695" s="76"/>
    </row>
    <row r="696" spans="4:46" s="58" customFormat="1" x14ac:dyDescent="0.25">
      <c r="D696" s="123"/>
      <c r="G696" s="76"/>
      <c r="I696" s="106"/>
      <c r="K696" s="77"/>
      <c r="L696" s="106"/>
      <c r="N696" s="62"/>
      <c r="O696" s="129"/>
      <c r="P696" s="106"/>
      <c r="S696" s="106"/>
      <c r="AT696" s="76"/>
    </row>
    <row r="697" spans="4:46" s="58" customFormat="1" x14ac:dyDescent="0.25">
      <c r="D697" s="123"/>
      <c r="G697" s="76"/>
      <c r="I697" s="106"/>
      <c r="K697" s="77"/>
      <c r="L697" s="106"/>
      <c r="N697" s="62"/>
      <c r="O697" s="129"/>
      <c r="P697" s="106"/>
      <c r="S697" s="106"/>
      <c r="AT697" s="76"/>
    </row>
    <row r="698" spans="4:46" s="58" customFormat="1" x14ac:dyDescent="0.25">
      <c r="D698" s="123"/>
      <c r="G698" s="76"/>
      <c r="I698" s="106"/>
      <c r="K698" s="77"/>
      <c r="L698" s="106"/>
      <c r="N698" s="62"/>
      <c r="O698" s="129"/>
      <c r="P698" s="106"/>
      <c r="S698" s="106"/>
      <c r="AT698" s="76"/>
    </row>
    <row r="699" spans="4:46" s="58" customFormat="1" x14ac:dyDescent="0.25">
      <c r="D699" s="123"/>
      <c r="G699" s="76"/>
      <c r="I699" s="106"/>
      <c r="K699" s="77"/>
      <c r="L699" s="106"/>
      <c r="N699" s="62"/>
      <c r="O699" s="129"/>
      <c r="P699" s="106"/>
      <c r="S699" s="106"/>
      <c r="AT699" s="76"/>
    </row>
    <row r="700" spans="4:46" s="58" customFormat="1" x14ac:dyDescent="0.25">
      <c r="D700" s="123"/>
      <c r="G700" s="76"/>
      <c r="I700" s="106"/>
      <c r="K700" s="77"/>
      <c r="L700" s="106"/>
      <c r="N700" s="62"/>
      <c r="O700" s="129"/>
      <c r="P700" s="106"/>
      <c r="S700" s="106"/>
      <c r="AT700" s="76"/>
    </row>
    <row r="701" spans="4:46" s="58" customFormat="1" x14ac:dyDescent="0.25">
      <c r="D701" s="123"/>
      <c r="G701" s="76"/>
      <c r="I701" s="106"/>
      <c r="K701" s="77"/>
      <c r="L701" s="106"/>
      <c r="N701" s="62"/>
      <c r="O701" s="129"/>
      <c r="P701" s="106"/>
      <c r="S701" s="106"/>
      <c r="AT701" s="76"/>
    </row>
    <row r="702" spans="4:46" s="58" customFormat="1" x14ac:dyDescent="0.25">
      <c r="D702" s="123"/>
      <c r="G702" s="76"/>
      <c r="I702" s="106"/>
      <c r="K702" s="77"/>
      <c r="L702" s="106"/>
      <c r="N702" s="62"/>
      <c r="O702" s="129"/>
      <c r="P702" s="106"/>
      <c r="S702" s="106"/>
      <c r="AT702" s="76"/>
    </row>
    <row r="703" spans="4:46" s="58" customFormat="1" x14ac:dyDescent="0.25">
      <c r="D703" s="123"/>
      <c r="G703" s="76"/>
      <c r="I703" s="106"/>
      <c r="K703" s="77"/>
      <c r="L703" s="106"/>
      <c r="N703" s="62"/>
      <c r="O703" s="129"/>
      <c r="P703" s="106"/>
      <c r="S703" s="106"/>
      <c r="AT703" s="76"/>
    </row>
    <row r="704" spans="4:46" s="58" customFormat="1" x14ac:dyDescent="0.25">
      <c r="D704" s="123"/>
      <c r="G704" s="76"/>
      <c r="I704" s="106"/>
      <c r="K704" s="77"/>
      <c r="L704" s="106"/>
      <c r="N704" s="62"/>
      <c r="O704" s="129"/>
      <c r="P704" s="106"/>
      <c r="S704" s="106"/>
      <c r="AT704" s="76"/>
    </row>
    <row r="705" spans="4:46" s="58" customFormat="1" x14ac:dyDescent="0.25">
      <c r="D705" s="123"/>
      <c r="G705" s="76"/>
      <c r="I705" s="106"/>
      <c r="K705" s="77"/>
      <c r="L705" s="106"/>
      <c r="N705" s="62"/>
      <c r="O705" s="129"/>
      <c r="P705" s="106"/>
      <c r="S705" s="106"/>
      <c r="AT705" s="76"/>
    </row>
    <row r="706" spans="4:46" s="58" customFormat="1" x14ac:dyDescent="0.25">
      <c r="D706" s="123"/>
      <c r="G706" s="76"/>
      <c r="I706" s="106"/>
      <c r="K706" s="77"/>
      <c r="L706" s="106"/>
      <c r="N706" s="62"/>
      <c r="O706" s="129"/>
      <c r="P706" s="106"/>
      <c r="S706" s="106"/>
      <c r="AT706" s="76"/>
    </row>
    <row r="707" spans="4:46" s="58" customFormat="1" x14ac:dyDescent="0.25">
      <c r="D707" s="123"/>
      <c r="G707" s="76"/>
      <c r="I707" s="106"/>
      <c r="K707" s="77"/>
      <c r="L707" s="106"/>
      <c r="N707" s="62"/>
      <c r="O707" s="129"/>
      <c r="P707" s="106"/>
      <c r="S707" s="106"/>
      <c r="AT707" s="76"/>
    </row>
    <row r="708" spans="4:46" s="58" customFormat="1" x14ac:dyDescent="0.25">
      <c r="D708" s="123"/>
      <c r="G708" s="76"/>
      <c r="I708" s="106"/>
      <c r="K708" s="77"/>
      <c r="L708" s="106"/>
      <c r="N708" s="62"/>
      <c r="O708" s="129"/>
      <c r="P708" s="106"/>
      <c r="S708" s="106"/>
      <c r="AT708" s="76"/>
    </row>
    <row r="709" spans="4:46" s="58" customFormat="1" x14ac:dyDescent="0.25">
      <c r="D709" s="123"/>
      <c r="G709" s="76"/>
      <c r="I709" s="106"/>
      <c r="K709" s="77"/>
      <c r="L709" s="106"/>
      <c r="N709" s="62"/>
      <c r="O709" s="129"/>
      <c r="P709" s="106"/>
      <c r="S709" s="106"/>
      <c r="AT709" s="76"/>
    </row>
    <row r="710" spans="4:46" s="58" customFormat="1" x14ac:dyDescent="0.25">
      <c r="D710" s="123"/>
      <c r="G710" s="76"/>
      <c r="I710" s="106"/>
      <c r="K710" s="77"/>
      <c r="L710" s="106"/>
      <c r="N710" s="62"/>
      <c r="O710" s="129"/>
      <c r="P710" s="106"/>
      <c r="S710" s="106"/>
      <c r="AT710" s="76"/>
    </row>
    <row r="711" spans="4:46" s="58" customFormat="1" x14ac:dyDescent="0.25">
      <c r="D711" s="123"/>
      <c r="G711" s="76"/>
      <c r="I711" s="106"/>
      <c r="K711" s="77"/>
      <c r="L711" s="106"/>
      <c r="N711" s="62"/>
      <c r="O711" s="129"/>
      <c r="P711" s="106"/>
      <c r="S711" s="106"/>
      <c r="AT711" s="76"/>
    </row>
    <row r="712" spans="4:46" s="58" customFormat="1" x14ac:dyDescent="0.25">
      <c r="D712" s="123"/>
      <c r="G712" s="76"/>
      <c r="I712" s="106"/>
      <c r="K712" s="77"/>
      <c r="L712" s="106"/>
      <c r="N712" s="62"/>
      <c r="O712" s="129"/>
      <c r="P712" s="106"/>
      <c r="S712" s="106"/>
      <c r="AT712" s="76"/>
    </row>
    <row r="713" spans="4:46" s="58" customFormat="1" x14ac:dyDescent="0.25">
      <c r="D713" s="123"/>
      <c r="G713" s="76"/>
      <c r="I713" s="106"/>
      <c r="K713" s="77"/>
      <c r="L713" s="106"/>
      <c r="N713" s="62"/>
      <c r="O713" s="129"/>
      <c r="P713" s="106"/>
      <c r="S713" s="106"/>
      <c r="AT713" s="76"/>
    </row>
    <row r="714" spans="4:46" s="58" customFormat="1" x14ac:dyDescent="0.25">
      <c r="D714" s="123"/>
      <c r="G714" s="76"/>
      <c r="I714" s="106"/>
      <c r="K714" s="77"/>
      <c r="L714" s="106"/>
      <c r="N714" s="62"/>
      <c r="O714" s="129"/>
      <c r="P714" s="106"/>
      <c r="S714" s="106"/>
      <c r="AT714" s="76"/>
    </row>
    <row r="715" spans="4:46" s="58" customFormat="1" x14ac:dyDescent="0.25">
      <c r="D715" s="123"/>
      <c r="G715" s="76"/>
      <c r="I715" s="106"/>
      <c r="K715" s="77"/>
      <c r="L715" s="106"/>
      <c r="N715" s="62"/>
      <c r="O715" s="129"/>
      <c r="P715" s="106"/>
      <c r="S715" s="106"/>
      <c r="AT715" s="76"/>
    </row>
    <row r="716" spans="4:46" s="58" customFormat="1" x14ac:dyDescent="0.25">
      <c r="D716" s="123"/>
      <c r="G716" s="76"/>
      <c r="I716" s="106"/>
      <c r="K716" s="77"/>
      <c r="L716" s="106"/>
      <c r="N716" s="62"/>
      <c r="O716" s="129"/>
      <c r="P716" s="106"/>
      <c r="S716" s="106"/>
      <c r="AT716" s="76"/>
    </row>
    <row r="717" spans="4:46" s="58" customFormat="1" x14ac:dyDescent="0.25">
      <c r="D717" s="123"/>
      <c r="G717" s="76"/>
      <c r="I717" s="106"/>
      <c r="K717" s="77"/>
      <c r="L717" s="106"/>
      <c r="N717" s="62"/>
      <c r="O717" s="129"/>
      <c r="P717" s="106"/>
      <c r="S717" s="106"/>
      <c r="AT717" s="76"/>
    </row>
    <row r="718" spans="4:46" s="58" customFormat="1" x14ac:dyDescent="0.25">
      <c r="D718" s="123"/>
      <c r="G718" s="76"/>
      <c r="I718" s="106"/>
      <c r="K718" s="77"/>
      <c r="L718" s="106"/>
      <c r="N718" s="62"/>
      <c r="O718" s="129"/>
      <c r="P718" s="106"/>
      <c r="S718" s="106"/>
      <c r="AT718" s="76"/>
    </row>
    <row r="719" spans="4:46" s="58" customFormat="1" x14ac:dyDescent="0.25">
      <c r="D719" s="123"/>
      <c r="G719" s="76"/>
      <c r="I719" s="106"/>
      <c r="K719" s="77"/>
      <c r="L719" s="106"/>
      <c r="N719" s="62"/>
      <c r="O719" s="129"/>
      <c r="P719" s="106"/>
      <c r="S719" s="106"/>
      <c r="AT719" s="76"/>
    </row>
    <row r="720" spans="4:46" s="58" customFormat="1" x14ac:dyDescent="0.25">
      <c r="D720" s="123"/>
      <c r="G720" s="76"/>
      <c r="I720" s="106"/>
      <c r="K720" s="77"/>
      <c r="L720" s="106"/>
      <c r="N720" s="62"/>
      <c r="O720" s="129"/>
      <c r="P720" s="106"/>
      <c r="S720" s="106"/>
      <c r="AT720" s="76"/>
    </row>
    <row r="721" spans="4:46" s="58" customFormat="1" x14ac:dyDescent="0.25">
      <c r="D721" s="123"/>
      <c r="G721" s="76"/>
      <c r="I721" s="106"/>
      <c r="K721" s="77"/>
      <c r="L721" s="106"/>
      <c r="N721" s="62"/>
      <c r="O721" s="129"/>
      <c r="P721" s="106"/>
      <c r="S721" s="106"/>
      <c r="AT721" s="76"/>
    </row>
    <row r="722" spans="4:46" s="58" customFormat="1" x14ac:dyDescent="0.25">
      <c r="D722" s="123"/>
      <c r="G722" s="76"/>
      <c r="I722" s="106"/>
      <c r="K722" s="77"/>
      <c r="L722" s="106"/>
      <c r="N722" s="62"/>
      <c r="O722" s="129"/>
      <c r="P722" s="106"/>
      <c r="S722" s="106"/>
      <c r="AT722" s="76"/>
    </row>
    <row r="723" spans="4:46" s="58" customFormat="1" x14ac:dyDescent="0.25">
      <c r="D723" s="123"/>
      <c r="G723" s="76"/>
      <c r="I723" s="106"/>
      <c r="K723" s="77"/>
      <c r="L723" s="106"/>
      <c r="N723" s="62"/>
      <c r="O723" s="129"/>
      <c r="P723" s="106"/>
      <c r="S723" s="106"/>
      <c r="AT723" s="76"/>
    </row>
    <row r="724" spans="4:46" s="58" customFormat="1" x14ac:dyDescent="0.25">
      <c r="D724" s="123"/>
      <c r="G724" s="76"/>
      <c r="I724" s="106"/>
      <c r="K724" s="77"/>
      <c r="L724" s="106"/>
      <c r="N724" s="62"/>
      <c r="O724" s="129"/>
      <c r="P724" s="106"/>
      <c r="S724" s="106"/>
      <c r="AT724" s="76"/>
    </row>
    <row r="725" spans="4:46" s="58" customFormat="1" x14ac:dyDescent="0.25">
      <c r="D725" s="123"/>
      <c r="G725" s="76"/>
      <c r="I725" s="106"/>
      <c r="K725" s="77"/>
      <c r="L725" s="106"/>
      <c r="N725" s="62"/>
      <c r="O725" s="129"/>
      <c r="P725" s="106"/>
      <c r="S725" s="106"/>
      <c r="AT725" s="76"/>
    </row>
    <row r="726" spans="4:46" s="58" customFormat="1" x14ac:dyDescent="0.25">
      <c r="D726" s="123"/>
      <c r="G726" s="76"/>
      <c r="I726" s="106"/>
      <c r="K726" s="77"/>
      <c r="L726" s="106"/>
      <c r="N726" s="62"/>
      <c r="O726" s="129"/>
      <c r="P726" s="106"/>
      <c r="S726" s="106"/>
      <c r="AT726" s="76"/>
    </row>
    <row r="727" spans="4:46" s="58" customFormat="1" x14ac:dyDescent="0.25">
      <c r="D727" s="123"/>
      <c r="G727" s="76"/>
      <c r="I727" s="106"/>
      <c r="K727" s="77"/>
      <c r="L727" s="106"/>
      <c r="N727" s="62"/>
      <c r="O727" s="129"/>
      <c r="P727" s="106"/>
      <c r="S727" s="106"/>
      <c r="AT727" s="76"/>
    </row>
    <row r="728" spans="4:46" s="58" customFormat="1" x14ac:dyDescent="0.25">
      <c r="D728" s="123"/>
      <c r="G728" s="76"/>
      <c r="I728" s="106"/>
      <c r="K728" s="77"/>
      <c r="L728" s="106"/>
      <c r="N728" s="62"/>
      <c r="O728" s="129"/>
      <c r="P728" s="106"/>
      <c r="S728" s="106"/>
      <c r="AT728" s="76"/>
    </row>
    <row r="729" spans="4:46" s="58" customFormat="1" x14ac:dyDescent="0.25">
      <c r="D729" s="123"/>
      <c r="G729" s="76"/>
      <c r="I729" s="106"/>
      <c r="K729" s="77"/>
      <c r="L729" s="106"/>
      <c r="N729" s="62"/>
      <c r="O729" s="129"/>
      <c r="P729" s="106"/>
      <c r="S729" s="106"/>
      <c r="AT729" s="76"/>
    </row>
    <row r="730" spans="4:46" s="58" customFormat="1" x14ac:dyDescent="0.25">
      <c r="D730" s="123"/>
      <c r="G730" s="76"/>
      <c r="I730" s="106"/>
      <c r="K730" s="77"/>
      <c r="L730" s="106"/>
      <c r="N730" s="62"/>
      <c r="O730" s="129"/>
      <c r="P730" s="106"/>
      <c r="S730" s="106"/>
      <c r="AT730" s="76"/>
    </row>
    <row r="731" spans="4:46" s="58" customFormat="1" x14ac:dyDescent="0.25">
      <c r="D731" s="123"/>
      <c r="G731" s="76"/>
      <c r="I731" s="106"/>
      <c r="K731" s="77"/>
      <c r="L731" s="106"/>
      <c r="N731" s="62"/>
      <c r="O731" s="129"/>
      <c r="P731" s="106"/>
      <c r="S731" s="106"/>
      <c r="AT731" s="76"/>
    </row>
    <row r="732" spans="4:46" s="58" customFormat="1" x14ac:dyDescent="0.25">
      <c r="D732" s="123"/>
      <c r="G732" s="76"/>
      <c r="I732" s="106"/>
      <c r="K732" s="77"/>
      <c r="L732" s="106"/>
      <c r="N732" s="62"/>
      <c r="O732" s="129"/>
      <c r="P732" s="106"/>
      <c r="S732" s="106"/>
      <c r="AT732" s="76"/>
    </row>
    <row r="733" spans="4:46" s="58" customFormat="1" x14ac:dyDescent="0.25">
      <c r="D733" s="123"/>
      <c r="G733" s="76"/>
      <c r="I733" s="106"/>
      <c r="K733" s="77"/>
      <c r="L733" s="106"/>
      <c r="N733" s="62"/>
      <c r="O733" s="129"/>
      <c r="P733" s="106"/>
      <c r="S733" s="106"/>
      <c r="AT733" s="76"/>
    </row>
    <row r="734" spans="4:46" s="58" customFormat="1" x14ac:dyDescent="0.25">
      <c r="D734" s="123"/>
      <c r="G734" s="76"/>
      <c r="I734" s="106"/>
      <c r="K734" s="77"/>
      <c r="L734" s="106"/>
      <c r="N734" s="62"/>
      <c r="O734" s="129"/>
      <c r="P734" s="106"/>
      <c r="S734" s="106"/>
      <c r="AT734" s="76"/>
    </row>
    <row r="735" spans="4:46" s="58" customFormat="1" x14ac:dyDescent="0.25">
      <c r="D735" s="123"/>
      <c r="G735" s="76"/>
      <c r="I735" s="106"/>
      <c r="K735" s="77"/>
      <c r="L735" s="106"/>
      <c r="N735" s="62"/>
      <c r="O735" s="129"/>
      <c r="P735" s="106"/>
      <c r="S735" s="106"/>
      <c r="AT735" s="76"/>
    </row>
    <row r="736" spans="4:46" s="58" customFormat="1" x14ac:dyDescent="0.25">
      <c r="D736" s="123"/>
      <c r="G736" s="76"/>
      <c r="I736" s="106"/>
      <c r="K736" s="77"/>
      <c r="L736" s="106"/>
      <c r="N736" s="62"/>
      <c r="O736" s="129"/>
      <c r="P736" s="106"/>
      <c r="S736" s="106"/>
      <c r="AT736" s="76"/>
    </row>
    <row r="737" spans="4:46" s="58" customFormat="1" x14ac:dyDescent="0.25">
      <c r="D737" s="123"/>
      <c r="G737" s="76"/>
      <c r="I737" s="106"/>
      <c r="K737" s="77"/>
      <c r="L737" s="106"/>
      <c r="N737" s="62"/>
      <c r="O737" s="129"/>
      <c r="P737" s="106"/>
      <c r="S737" s="106"/>
      <c r="AT737" s="76"/>
    </row>
    <row r="738" spans="4:46" s="58" customFormat="1" x14ac:dyDescent="0.25">
      <c r="D738" s="123"/>
      <c r="G738" s="76"/>
      <c r="I738" s="106"/>
      <c r="K738" s="77"/>
      <c r="L738" s="106"/>
      <c r="N738" s="62"/>
      <c r="O738" s="129"/>
      <c r="P738" s="106"/>
      <c r="S738" s="106"/>
      <c r="AT738" s="76"/>
    </row>
    <row r="739" spans="4:46" s="58" customFormat="1" x14ac:dyDescent="0.25">
      <c r="D739" s="123"/>
      <c r="G739" s="76"/>
      <c r="I739" s="106"/>
      <c r="K739" s="77"/>
      <c r="L739" s="106"/>
      <c r="N739" s="62"/>
      <c r="O739" s="129"/>
      <c r="P739" s="106"/>
      <c r="S739" s="106"/>
      <c r="AT739" s="76"/>
    </row>
    <row r="740" spans="4:46" s="58" customFormat="1" x14ac:dyDescent="0.25">
      <c r="D740" s="123"/>
      <c r="G740" s="76"/>
      <c r="I740" s="106"/>
      <c r="K740" s="77"/>
      <c r="L740" s="106"/>
      <c r="N740" s="62"/>
      <c r="O740" s="129"/>
      <c r="P740" s="106"/>
      <c r="S740" s="106"/>
      <c r="AT740" s="76"/>
    </row>
    <row r="741" spans="4:46" s="58" customFormat="1" x14ac:dyDescent="0.25">
      <c r="D741" s="123"/>
      <c r="G741" s="76"/>
      <c r="I741" s="106"/>
      <c r="K741" s="77"/>
      <c r="L741" s="106"/>
      <c r="N741" s="62"/>
      <c r="O741" s="129"/>
      <c r="P741" s="106"/>
      <c r="S741" s="106"/>
      <c r="AT741" s="76"/>
    </row>
    <row r="742" spans="4:46" s="58" customFormat="1" x14ac:dyDescent="0.25">
      <c r="D742" s="123"/>
      <c r="G742" s="76"/>
      <c r="I742" s="106"/>
      <c r="K742" s="77"/>
      <c r="L742" s="106"/>
      <c r="N742" s="62"/>
      <c r="O742" s="129"/>
      <c r="P742" s="106"/>
      <c r="S742" s="106"/>
      <c r="AT742" s="76"/>
    </row>
    <row r="743" spans="4:46" s="58" customFormat="1" x14ac:dyDescent="0.25">
      <c r="D743" s="123"/>
      <c r="G743" s="76"/>
      <c r="I743" s="106"/>
      <c r="K743" s="77"/>
      <c r="L743" s="106"/>
      <c r="N743" s="62"/>
      <c r="O743" s="129"/>
      <c r="P743" s="106"/>
      <c r="S743" s="106"/>
      <c r="AT743" s="76"/>
    </row>
    <row r="744" spans="4:46" s="58" customFormat="1" x14ac:dyDescent="0.25">
      <c r="D744" s="123"/>
      <c r="G744" s="76"/>
      <c r="I744" s="106"/>
      <c r="K744" s="77"/>
      <c r="L744" s="106"/>
      <c r="N744" s="62"/>
      <c r="O744" s="129"/>
      <c r="P744" s="106"/>
      <c r="S744" s="106"/>
      <c r="AT744" s="76"/>
    </row>
    <row r="745" spans="4:46" s="58" customFormat="1" x14ac:dyDescent="0.25">
      <c r="D745" s="123"/>
      <c r="G745" s="76"/>
      <c r="I745" s="106"/>
      <c r="K745" s="77"/>
      <c r="L745" s="106"/>
      <c r="N745" s="62"/>
      <c r="O745" s="129"/>
      <c r="P745" s="106"/>
      <c r="S745" s="106"/>
      <c r="AT745" s="76"/>
    </row>
    <row r="746" spans="4:46" s="58" customFormat="1" x14ac:dyDescent="0.25">
      <c r="D746" s="123"/>
      <c r="G746" s="76"/>
      <c r="I746" s="106"/>
      <c r="K746" s="77"/>
      <c r="L746" s="106"/>
      <c r="N746" s="62"/>
      <c r="O746" s="129"/>
      <c r="P746" s="106"/>
      <c r="S746" s="106"/>
      <c r="AT746" s="76"/>
    </row>
    <row r="747" spans="4:46" s="58" customFormat="1" x14ac:dyDescent="0.25">
      <c r="D747" s="123"/>
      <c r="G747" s="76"/>
      <c r="I747" s="106"/>
      <c r="K747" s="77"/>
      <c r="L747" s="106"/>
      <c r="N747" s="62"/>
      <c r="O747" s="129"/>
      <c r="P747" s="106"/>
      <c r="S747" s="106"/>
      <c r="AT747" s="76"/>
    </row>
    <row r="748" spans="4:46" s="58" customFormat="1" x14ac:dyDescent="0.25">
      <c r="D748" s="123"/>
      <c r="G748" s="76"/>
      <c r="I748" s="106"/>
      <c r="K748" s="77"/>
      <c r="L748" s="106"/>
      <c r="N748" s="62"/>
      <c r="O748" s="129"/>
      <c r="P748" s="106"/>
      <c r="S748" s="106"/>
      <c r="AT748" s="76"/>
    </row>
    <row r="749" spans="4:46" s="58" customFormat="1" x14ac:dyDescent="0.25">
      <c r="D749" s="123"/>
      <c r="G749" s="76"/>
      <c r="I749" s="106"/>
      <c r="K749" s="77"/>
      <c r="L749" s="106"/>
      <c r="N749" s="62"/>
      <c r="O749" s="129"/>
      <c r="P749" s="106"/>
      <c r="S749" s="106"/>
      <c r="AT749" s="76"/>
    </row>
    <row r="750" spans="4:46" s="58" customFormat="1" x14ac:dyDescent="0.25">
      <c r="D750" s="123"/>
      <c r="G750" s="76"/>
      <c r="I750" s="106"/>
      <c r="K750" s="77"/>
      <c r="L750" s="106"/>
      <c r="N750" s="62"/>
      <c r="O750" s="129"/>
      <c r="P750" s="106"/>
      <c r="S750" s="106"/>
      <c r="AT750" s="76"/>
    </row>
    <row r="751" spans="4:46" s="58" customFormat="1" x14ac:dyDescent="0.25">
      <c r="D751" s="123"/>
      <c r="G751" s="76"/>
      <c r="I751" s="106"/>
      <c r="K751" s="77"/>
      <c r="L751" s="106"/>
      <c r="N751" s="62"/>
      <c r="O751" s="129"/>
      <c r="P751" s="106"/>
      <c r="S751" s="106"/>
      <c r="AT751" s="76"/>
    </row>
    <row r="752" spans="4:46" s="58" customFormat="1" x14ac:dyDescent="0.25">
      <c r="D752" s="123"/>
      <c r="G752" s="76"/>
      <c r="I752" s="106"/>
      <c r="K752" s="77"/>
      <c r="L752" s="106"/>
      <c r="N752" s="62"/>
      <c r="O752" s="129"/>
      <c r="P752" s="106"/>
      <c r="S752" s="106"/>
      <c r="AT752" s="76"/>
    </row>
    <row r="753" spans="4:46" s="58" customFormat="1" x14ac:dyDescent="0.25">
      <c r="D753" s="123"/>
      <c r="G753" s="76"/>
      <c r="I753" s="106"/>
      <c r="K753" s="77"/>
      <c r="L753" s="106"/>
      <c r="N753" s="62"/>
      <c r="O753" s="129"/>
      <c r="P753" s="106"/>
      <c r="S753" s="106"/>
      <c r="AT753" s="76"/>
    </row>
    <row r="754" spans="4:46" s="58" customFormat="1" x14ac:dyDescent="0.25">
      <c r="D754" s="123"/>
      <c r="G754" s="76"/>
      <c r="I754" s="106"/>
      <c r="K754" s="77"/>
      <c r="L754" s="106"/>
      <c r="N754" s="62"/>
      <c r="O754" s="129"/>
      <c r="P754" s="106"/>
      <c r="S754" s="106"/>
      <c r="AT754" s="76"/>
    </row>
    <row r="755" spans="4:46" s="58" customFormat="1" x14ac:dyDescent="0.25">
      <c r="D755" s="123"/>
      <c r="G755" s="76"/>
      <c r="I755" s="106"/>
      <c r="K755" s="77"/>
      <c r="L755" s="106"/>
      <c r="N755" s="62"/>
      <c r="O755" s="129"/>
      <c r="P755" s="106"/>
      <c r="S755" s="106"/>
      <c r="AT755" s="76"/>
    </row>
    <row r="756" spans="4:46" s="58" customFormat="1" x14ac:dyDescent="0.25">
      <c r="D756" s="123"/>
      <c r="G756" s="76"/>
      <c r="I756" s="106"/>
      <c r="K756" s="77"/>
      <c r="L756" s="106"/>
      <c r="N756" s="62"/>
      <c r="O756" s="129"/>
      <c r="P756" s="106"/>
      <c r="S756" s="106"/>
      <c r="AT756" s="76"/>
    </row>
    <row r="757" spans="4:46" s="58" customFormat="1" x14ac:dyDescent="0.25">
      <c r="D757" s="123"/>
      <c r="G757" s="76"/>
      <c r="I757" s="106"/>
      <c r="K757" s="77"/>
      <c r="L757" s="106"/>
      <c r="N757" s="62"/>
      <c r="O757" s="129"/>
      <c r="P757" s="106"/>
      <c r="S757" s="106"/>
      <c r="AT757" s="76"/>
    </row>
    <row r="758" spans="4:46" s="58" customFormat="1" x14ac:dyDescent="0.25">
      <c r="D758" s="123"/>
      <c r="G758" s="76"/>
      <c r="I758" s="106"/>
      <c r="K758" s="77"/>
      <c r="L758" s="106"/>
      <c r="N758" s="62"/>
      <c r="O758" s="129"/>
      <c r="P758" s="106"/>
      <c r="S758" s="106"/>
      <c r="AT758" s="76"/>
    </row>
    <row r="759" spans="4:46" s="58" customFormat="1" x14ac:dyDescent="0.25">
      <c r="D759" s="123"/>
      <c r="G759" s="76"/>
      <c r="I759" s="106"/>
      <c r="K759" s="77"/>
      <c r="L759" s="106"/>
      <c r="N759" s="62"/>
      <c r="O759" s="129"/>
      <c r="P759" s="106"/>
      <c r="S759" s="106"/>
      <c r="AT759" s="76"/>
    </row>
    <row r="760" spans="4:46" s="58" customFormat="1" x14ac:dyDescent="0.25">
      <c r="D760" s="123"/>
      <c r="G760" s="76"/>
      <c r="I760" s="106"/>
      <c r="K760" s="77"/>
      <c r="L760" s="106"/>
      <c r="N760" s="62"/>
      <c r="O760" s="129"/>
      <c r="P760" s="106"/>
      <c r="S760" s="106"/>
      <c r="AT760" s="76"/>
    </row>
    <row r="761" spans="4:46" s="58" customFormat="1" x14ac:dyDescent="0.25">
      <c r="D761" s="123"/>
      <c r="G761" s="76"/>
      <c r="I761" s="106"/>
      <c r="K761" s="77"/>
      <c r="L761" s="106"/>
      <c r="N761" s="62"/>
      <c r="O761" s="129"/>
      <c r="P761" s="106"/>
      <c r="S761" s="106"/>
      <c r="AT761" s="76"/>
    </row>
    <row r="762" spans="4:46" s="58" customFormat="1" x14ac:dyDescent="0.25">
      <c r="D762" s="123"/>
      <c r="G762" s="76"/>
      <c r="I762" s="106"/>
      <c r="K762" s="77"/>
      <c r="L762" s="106"/>
      <c r="N762" s="62"/>
      <c r="O762" s="129"/>
      <c r="P762" s="106"/>
      <c r="S762" s="106"/>
      <c r="AT762" s="76"/>
    </row>
    <row r="763" spans="4:46" s="58" customFormat="1" x14ac:dyDescent="0.25">
      <c r="D763" s="123"/>
      <c r="G763" s="76"/>
      <c r="I763" s="106"/>
      <c r="K763" s="77"/>
      <c r="L763" s="106"/>
      <c r="N763" s="62"/>
      <c r="O763" s="129"/>
      <c r="P763" s="106"/>
      <c r="S763" s="106"/>
      <c r="AT763" s="76"/>
    </row>
    <row r="764" spans="4:46" s="58" customFormat="1" x14ac:dyDescent="0.25">
      <c r="D764" s="123"/>
      <c r="G764" s="76"/>
      <c r="I764" s="106"/>
      <c r="K764" s="77"/>
      <c r="L764" s="106"/>
      <c r="N764" s="62"/>
      <c r="O764" s="129"/>
      <c r="P764" s="106"/>
      <c r="S764" s="106"/>
      <c r="AT764" s="76"/>
    </row>
    <row r="765" spans="4:46" s="58" customFormat="1" x14ac:dyDescent="0.25">
      <c r="D765" s="123"/>
      <c r="G765" s="76"/>
      <c r="I765" s="106"/>
      <c r="K765" s="77"/>
      <c r="L765" s="106"/>
      <c r="N765" s="62"/>
      <c r="O765" s="129"/>
      <c r="P765" s="106"/>
      <c r="S765" s="106"/>
      <c r="AT765" s="76"/>
    </row>
    <row r="766" spans="4:46" s="58" customFormat="1" x14ac:dyDescent="0.25">
      <c r="D766" s="123"/>
      <c r="G766" s="76"/>
      <c r="I766" s="106"/>
      <c r="K766" s="77"/>
      <c r="L766" s="106"/>
      <c r="N766" s="62"/>
      <c r="O766" s="129"/>
      <c r="P766" s="106"/>
      <c r="S766" s="106"/>
      <c r="AT766" s="76"/>
    </row>
    <row r="767" spans="4:46" s="58" customFormat="1" x14ac:dyDescent="0.25">
      <c r="D767" s="123"/>
      <c r="G767" s="76"/>
      <c r="I767" s="106"/>
      <c r="K767" s="77"/>
      <c r="L767" s="106"/>
      <c r="N767" s="62"/>
      <c r="O767" s="129"/>
      <c r="P767" s="106"/>
      <c r="S767" s="106"/>
      <c r="AT767" s="76"/>
    </row>
    <row r="768" spans="4:46" s="58" customFormat="1" x14ac:dyDescent="0.25">
      <c r="D768" s="123"/>
      <c r="G768" s="76"/>
      <c r="I768" s="106"/>
      <c r="K768" s="77"/>
      <c r="L768" s="106"/>
      <c r="N768" s="62"/>
      <c r="O768" s="129"/>
      <c r="P768" s="106"/>
      <c r="S768" s="106"/>
      <c r="AT768" s="76"/>
    </row>
    <row r="769" spans="4:46" s="58" customFormat="1" x14ac:dyDescent="0.25">
      <c r="D769" s="123"/>
      <c r="G769" s="76"/>
      <c r="I769" s="106"/>
      <c r="K769" s="77"/>
      <c r="L769" s="106"/>
      <c r="N769" s="62"/>
      <c r="O769" s="129"/>
      <c r="P769" s="106"/>
      <c r="S769" s="106"/>
      <c r="AT769" s="76"/>
    </row>
    <row r="770" spans="4:46" s="58" customFormat="1" x14ac:dyDescent="0.25">
      <c r="D770" s="123"/>
      <c r="G770" s="76"/>
      <c r="I770" s="106"/>
      <c r="K770" s="77"/>
      <c r="L770" s="106"/>
      <c r="N770" s="62"/>
      <c r="O770" s="129"/>
      <c r="P770" s="106"/>
      <c r="S770" s="106"/>
      <c r="AT770" s="76"/>
    </row>
    <row r="771" spans="4:46" s="58" customFormat="1" x14ac:dyDescent="0.25">
      <c r="D771" s="123"/>
      <c r="G771" s="76"/>
      <c r="I771" s="106"/>
      <c r="K771" s="77"/>
      <c r="L771" s="106"/>
      <c r="N771" s="62"/>
      <c r="O771" s="129"/>
      <c r="P771" s="106"/>
      <c r="S771" s="106"/>
      <c r="AT771" s="76"/>
    </row>
    <row r="772" spans="4:46" s="58" customFormat="1" x14ac:dyDescent="0.25">
      <c r="D772" s="123"/>
      <c r="G772" s="76"/>
      <c r="I772" s="106"/>
      <c r="K772" s="77"/>
      <c r="L772" s="106"/>
      <c r="N772" s="62"/>
      <c r="O772" s="129"/>
      <c r="P772" s="106"/>
      <c r="S772" s="106"/>
      <c r="AT772" s="76"/>
    </row>
    <row r="773" spans="4:46" s="58" customFormat="1" x14ac:dyDescent="0.25">
      <c r="D773" s="123"/>
      <c r="G773" s="76"/>
      <c r="I773" s="106"/>
      <c r="K773" s="77"/>
      <c r="L773" s="106"/>
      <c r="N773" s="62"/>
      <c r="O773" s="129"/>
      <c r="P773" s="106"/>
      <c r="S773" s="106"/>
      <c r="AT773" s="76"/>
    </row>
    <row r="774" spans="4:46" s="58" customFormat="1" x14ac:dyDescent="0.25">
      <c r="D774" s="123"/>
      <c r="G774" s="76"/>
      <c r="I774" s="106"/>
      <c r="K774" s="77"/>
      <c r="L774" s="106"/>
      <c r="N774" s="62"/>
      <c r="O774" s="129"/>
      <c r="P774" s="106"/>
      <c r="S774" s="106"/>
      <c r="AT774" s="76"/>
    </row>
    <row r="775" spans="4:46" s="58" customFormat="1" x14ac:dyDescent="0.25">
      <c r="D775" s="123"/>
      <c r="G775" s="76"/>
      <c r="I775" s="106"/>
      <c r="K775" s="77"/>
      <c r="L775" s="106"/>
      <c r="N775" s="62"/>
      <c r="O775" s="129"/>
      <c r="P775" s="106"/>
      <c r="S775" s="106"/>
      <c r="AT775" s="76"/>
    </row>
    <row r="776" spans="4:46" s="58" customFormat="1" x14ac:dyDescent="0.25">
      <c r="D776" s="123"/>
      <c r="G776" s="76"/>
      <c r="I776" s="106"/>
      <c r="K776" s="77"/>
      <c r="L776" s="106"/>
      <c r="N776" s="62"/>
      <c r="O776" s="129"/>
      <c r="P776" s="106"/>
      <c r="S776" s="106"/>
      <c r="AT776" s="76"/>
    </row>
    <row r="777" spans="4:46" s="58" customFormat="1" x14ac:dyDescent="0.25">
      <c r="D777" s="123"/>
      <c r="G777" s="76"/>
      <c r="I777" s="106"/>
      <c r="K777" s="77"/>
      <c r="L777" s="106"/>
      <c r="N777" s="62"/>
      <c r="O777" s="129"/>
      <c r="P777" s="106"/>
      <c r="S777" s="106"/>
      <c r="AT777" s="76"/>
    </row>
    <row r="778" spans="4:46" s="58" customFormat="1" x14ac:dyDescent="0.25">
      <c r="D778" s="123"/>
      <c r="G778" s="76"/>
      <c r="I778" s="106"/>
      <c r="K778" s="77"/>
      <c r="L778" s="106"/>
      <c r="N778" s="62"/>
      <c r="O778" s="129"/>
      <c r="P778" s="106"/>
      <c r="S778" s="106"/>
      <c r="AT778" s="76"/>
    </row>
    <row r="779" spans="4:46" s="58" customFormat="1" x14ac:dyDescent="0.25">
      <c r="D779" s="123"/>
      <c r="G779" s="76"/>
      <c r="I779" s="106"/>
      <c r="K779" s="77"/>
      <c r="L779" s="106"/>
      <c r="N779" s="62"/>
      <c r="O779" s="129"/>
      <c r="P779" s="106"/>
      <c r="S779" s="106"/>
      <c r="AT779" s="76"/>
    </row>
    <row r="780" spans="4:46" s="58" customFormat="1" x14ac:dyDescent="0.25">
      <c r="D780" s="123"/>
      <c r="G780" s="76"/>
      <c r="I780" s="106"/>
      <c r="K780" s="77"/>
      <c r="L780" s="106"/>
      <c r="N780" s="62"/>
      <c r="O780" s="129"/>
      <c r="P780" s="106"/>
      <c r="S780" s="106"/>
      <c r="AT780" s="76"/>
    </row>
    <row r="781" spans="4:46" s="58" customFormat="1" x14ac:dyDescent="0.25">
      <c r="D781" s="123"/>
      <c r="G781" s="76"/>
      <c r="I781" s="106"/>
      <c r="K781" s="77"/>
      <c r="L781" s="106"/>
      <c r="N781" s="62"/>
      <c r="O781" s="129"/>
      <c r="P781" s="106"/>
      <c r="S781" s="106"/>
      <c r="AT781" s="76"/>
    </row>
    <row r="782" spans="4:46" s="58" customFormat="1" x14ac:dyDescent="0.25">
      <c r="D782" s="123"/>
      <c r="G782" s="76"/>
      <c r="I782" s="106"/>
      <c r="K782" s="77"/>
      <c r="L782" s="106"/>
      <c r="N782" s="62"/>
      <c r="O782" s="129"/>
      <c r="P782" s="106"/>
      <c r="S782" s="106"/>
      <c r="AT782" s="76"/>
    </row>
    <row r="783" spans="4:46" s="58" customFormat="1" x14ac:dyDescent="0.25">
      <c r="D783" s="123"/>
      <c r="G783" s="76"/>
      <c r="I783" s="106"/>
      <c r="K783" s="77"/>
      <c r="L783" s="106"/>
      <c r="N783" s="62"/>
      <c r="O783" s="129"/>
      <c r="P783" s="106"/>
      <c r="S783" s="106"/>
      <c r="AT783" s="76"/>
    </row>
    <row r="784" spans="4:46" s="58" customFormat="1" x14ac:dyDescent="0.25">
      <c r="D784" s="123"/>
      <c r="G784" s="76"/>
      <c r="I784" s="106"/>
      <c r="K784" s="77"/>
      <c r="L784" s="106"/>
      <c r="N784" s="62"/>
      <c r="O784" s="129"/>
      <c r="P784" s="106"/>
      <c r="S784" s="106"/>
      <c r="AT784" s="76"/>
    </row>
    <row r="785" spans="4:46" s="58" customFormat="1" x14ac:dyDescent="0.25">
      <c r="D785" s="123"/>
      <c r="G785" s="76"/>
      <c r="I785" s="106"/>
      <c r="K785" s="77"/>
      <c r="L785" s="106"/>
      <c r="N785" s="62"/>
      <c r="O785" s="129"/>
      <c r="P785" s="106"/>
      <c r="S785" s="106"/>
      <c r="AT785" s="76"/>
    </row>
    <row r="786" spans="4:46" s="58" customFormat="1" x14ac:dyDescent="0.25">
      <c r="D786" s="123"/>
      <c r="G786" s="76"/>
      <c r="I786" s="106"/>
      <c r="K786" s="77"/>
      <c r="L786" s="106"/>
      <c r="N786" s="62"/>
      <c r="O786" s="129"/>
      <c r="P786" s="106"/>
      <c r="S786" s="106"/>
      <c r="AT786" s="76"/>
    </row>
    <row r="787" spans="4:46" s="58" customFormat="1" x14ac:dyDescent="0.25">
      <c r="D787" s="123"/>
      <c r="G787" s="76"/>
      <c r="I787" s="106"/>
      <c r="K787" s="77"/>
      <c r="L787" s="106"/>
      <c r="N787" s="62"/>
      <c r="O787" s="129"/>
      <c r="P787" s="106"/>
      <c r="S787" s="106"/>
      <c r="AT787" s="76"/>
    </row>
    <row r="788" spans="4:46" s="58" customFormat="1" x14ac:dyDescent="0.25">
      <c r="D788" s="123"/>
      <c r="G788" s="76"/>
      <c r="I788" s="106"/>
      <c r="K788" s="77"/>
      <c r="L788" s="106"/>
      <c r="N788" s="62"/>
      <c r="O788" s="129"/>
      <c r="P788" s="106"/>
      <c r="S788" s="106"/>
      <c r="AT788" s="76"/>
    </row>
    <row r="789" spans="4:46" s="58" customFormat="1" x14ac:dyDescent="0.25">
      <c r="D789" s="123"/>
      <c r="G789" s="76"/>
      <c r="I789" s="106"/>
      <c r="K789" s="77"/>
      <c r="L789" s="106"/>
      <c r="N789" s="62"/>
      <c r="O789" s="129"/>
      <c r="P789" s="106"/>
      <c r="S789" s="106"/>
      <c r="AT789" s="76"/>
    </row>
    <row r="790" spans="4:46" s="58" customFormat="1" x14ac:dyDescent="0.25">
      <c r="D790" s="123"/>
      <c r="G790" s="76"/>
      <c r="I790" s="106"/>
      <c r="K790" s="77"/>
      <c r="L790" s="106"/>
      <c r="N790" s="62"/>
      <c r="O790" s="129"/>
      <c r="P790" s="106"/>
      <c r="S790" s="106"/>
      <c r="AT790" s="76"/>
    </row>
    <row r="791" spans="4:46" s="58" customFormat="1" x14ac:dyDescent="0.25">
      <c r="D791" s="123"/>
      <c r="G791" s="76"/>
      <c r="I791" s="106"/>
      <c r="K791" s="77"/>
      <c r="L791" s="106"/>
      <c r="N791" s="62"/>
      <c r="O791" s="129"/>
      <c r="P791" s="106"/>
      <c r="S791" s="106"/>
      <c r="AT791" s="76"/>
    </row>
    <row r="792" spans="4:46" s="58" customFormat="1" x14ac:dyDescent="0.25">
      <c r="D792" s="123"/>
      <c r="G792" s="76"/>
      <c r="I792" s="106"/>
      <c r="K792" s="77"/>
      <c r="L792" s="106"/>
      <c r="N792" s="62"/>
      <c r="O792" s="129"/>
      <c r="P792" s="106"/>
      <c r="S792" s="106"/>
      <c r="AT792" s="76"/>
    </row>
    <row r="793" spans="4:46" s="58" customFormat="1" x14ac:dyDescent="0.25">
      <c r="D793" s="123"/>
      <c r="G793" s="76"/>
      <c r="I793" s="106"/>
      <c r="K793" s="77"/>
      <c r="L793" s="106"/>
      <c r="N793" s="62"/>
      <c r="O793" s="129"/>
      <c r="P793" s="106"/>
      <c r="S793" s="106"/>
      <c r="AT793" s="76"/>
    </row>
    <row r="794" spans="4:46" s="58" customFormat="1" x14ac:dyDescent="0.25">
      <c r="D794" s="123"/>
      <c r="G794" s="76"/>
      <c r="I794" s="106"/>
      <c r="K794" s="77"/>
      <c r="L794" s="106"/>
      <c r="N794" s="62"/>
      <c r="O794" s="129"/>
      <c r="P794" s="106"/>
      <c r="S794" s="106"/>
      <c r="AT794" s="76"/>
    </row>
    <row r="795" spans="4:46" s="58" customFormat="1" x14ac:dyDescent="0.25">
      <c r="D795" s="123"/>
      <c r="G795" s="76"/>
      <c r="I795" s="106"/>
      <c r="K795" s="77"/>
      <c r="L795" s="106"/>
      <c r="N795" s="62"/>
      <c r="O795" s="129"/>
      <c r="P795" s="106"/>
      <c r="S795" s="106"/>
      <c r="AT795" s="76"/>
    </row>
    <row r="796" spans="4:46" s="58" customFormat="1" x14ac:dyDescent="0.25">
      <c r="D796" s="123"/>
      <c r="G796" s="76"/>
      <c r="I796" s="106"/>
      <c r="K796" s="77"/>
      <c r="L796" s="106"/>
      <c r="N796" s="62"/>
      <c r="O796" s="129"/>
      <c r="P796" s="106"/>
      <c r="S796" s="106"/>
      <c r="AT796" s="76"/>
    </row>
    <row r="797" spans="4:46" s="58" customFormat="1" x14ac:dyDescent="0.25">
      <c r="D797" s="123"/>
      <c r="G797" s="76"/>
      <c r="I797" s="106"/>
      <c r="K797" s="77"/>
      <c r="L797" s="106"/>
      <c r="N797" s="62"/>
      <c r="O797" s="129"/>
      <c r="P797" s="106"/>
      <c r="S797" s="106"/>
      <c r="AT797" s="76"/>
    </row>
    <row r="798" spans="4:46" s="58" customFormat="1" x14ac:dyDescent="0.25">
      <c r="D798" s="123"/>
      <c r="G798" s="76"/>
      <c r="I798" s="106"/>
      <c r="K798" s="77"/>
      <c r="L798" s="106"/>
      <c r="N798" s="62"/>
      <c r="O798" s="129"/>
      <c r="P798" s="106"/>
      <c r="S798" s="106"/>
      <c r="AT798" s="76"/>
    </row>
    <row r="799" spans="4:46" s="58" customFormat="1" x14ac:dyDescent="0.25">
      <c r="D799" s="123"/>
      <c r="G799" s="76"/>
      <c r="I799" s="106"/>
      <c r="K799" s="77"/>
      <c r="L799" s="106"/>
      <c r="N799" s="62"/>
      <c r="O799" s="129"/>
      <c r="P799" s="106"/>
      <c r="S799" s="106"/>
      <c r="AT799" s="76"/>
    </row>
    <row r="800" spans="4:46" s="58" customFormat="1" x14ac:dyDescent="0.25">
      <c r="D800" s="123"/>
      <c r="G800" s="76"/>
      <c r="I800" s="106"/>
      <c r="K800" s="77"/>
      <c r="L800" s="106"/>
      <c r="N800" s="62"/>
      <c r="O800" s="129"/>
      <c r="P800" s="106"/>
      <c r="S800" s="106"/>
      <c r="AT800" s="76"/>
    </row>
    <row r="801" spans="4:46" s="58" customFormat="1" x14ac:dyDescent="0.25">
      <c r="D801" s="123"/>
      <c r="G801" s="76"/>
      <c r="I801" s="106"/>
      <c r="K801" s="77"/>
      <c r="L801" s="106"/>
      <c r="N801" s="62"/>
      <c r="O801" s="129"/>
      <c r="P801" s="106"/>
      <c r="S801" s="106"/>
      <c r="AT801" s="76"/>
    </row>
    <row r="802" spans="4:46" s="58" customFormat="1" x14ac:dyDescent="0.25">
      <c r="D802" s="123"/>
      <c r="G802" s="76"/>
      <c r="I802" s="106"/>
      <c r="K802" s="77"/>
      <c r="L802" s="106"/>
      <c r="N802" s="62"/>
      <c r="O802" s="129"/>
      <c r="P802" s="106"/>
      <c r="S802" s="106"/>
      <c r="AT802" s="76"/>
    </row>
    <row r="803" spans="4:46" s="58" customFormat="1" x14ac:dyDescent="0.25">
      <c r="D803" s="123"/>
      <c r="G803" s="76"/>
      <c r="I803" s="106"/>
      <c r="K803" s="77"/>
      <c r="L803" s="106"/>
      <c r="N803" s="62"/>
      <c r="O803" s="129"/>
      <c r="P803" s="106"/>
      <c r="S803" s="106"/>
      <c r="AT803" s="76"/>
    </row>
    <row r="804" spans="4:46" s="58" customFormat="1" x14ac:dyDescent="0.25">
      <c r="D804" s="123"/>
      <c r="G804" s="76"/>
      <c r="I804" s="106"/>
      <c r="K804" s="77"/>
      <c r="L804" s="106"/>
      <c r="N804" s="62"/>
      <c r="O804" s="129"/>
      <c r="P804" s="106"/>
      <c r="S804" s="106"/>
      <c r="AT804" s="76"/>
    </row>
    <row r="805" spans="4:46" s="58" customFormat="1" x14ac:dyDescent="0.25">
      <c r="D805" s="123"/>
      <c r="G805" s="76"/>
      <c r="I805" s="106"/>
      <c r="K805" s="77"/>
      <c r="L805" s="106"/>
      <c r="N805" s="62"/>
      <c r="O805" s="129"/>
      <c r="P805" s="106"/>
      <c r="S805" s="106"/>
      <c r="AT805" s="76"/>
    </row>
    <row r="806" spans="4:46" s="58" customFormat="1" x14ac:dyDescent="0.25">
      <c r="D806" s="123"/>
      <c r="G806" s="76"/>
      <c r="I806" s="106"/>
      <c r="K806" s="77"/>
      <c r="L806" s="106"/>
      <c r="N806" s="62"/>
      <c r="O806" s="129"/>
      <c r="P806" s="106"/>
      <c r="S806" s="106"/>
      <c r="AT806" s="76"/>
    </row>
    <row r="807" spans="4:46" s="58" customFormat="1" x14ac:dyDescent="0.25">
      <c r="D807" s="123"/>
      <c r="G807" s="76"/>
      <c r="I807" s="106"/>
      <c r="K807" s="77"/>
      <c r="L807" s="106"/>
      <c r="N807" s="62"/>
      <c r="O807" s="129"/>
      <c r="P807" s="106"/>
      <c r="S807" s="106"/>
      <c r="AT807" s="76"/>
    </row>
    <row r="808" spans="4:46" s="58" customFormat="1" x14ac:dyDescent="0.25">
      <c r="D808" s="123"/>
      <c r="G808" s="76"/>
      <c r="I808" s="106"/>
      <c r="K808" s="77"/>
      <c r="L808" s="106"/>
      <c r="N808" s="62"/>
      <c r="O808" s="129"/>
      <c r="P808" s="106"/>
      <c r="S808" s="106"/>
      <c r="AT808" s="76"/>
    </row>
    <row r="809" spans="4:46" s="58" customFormat="1" x14ac:dyDescent="0.25">
      <c r="D809" s="123"/>
      <c r="G809" s="76"/>
      <c r="I809" s="106"/>
      <c r="K809" s="77"/>
      <c r="L809" s="106"/>
      <c r="N809" s="62"/>
      <c r="O809" s="129"/>
      <c r="P809" s="106"/>
      <c r="S809" s="106"/>
      <c r="AT809" s="76"/>
    </row>
    <row r="810" spans="4:46" s="58" customFormat="1" x14ac:dyDescent="0.25">
      <c r="D810" s="123"/>
      <c r="G810" s="76"/>
      <c r="I810" s="106"/>
      <c r="K810" s="77"/>
      <c r="L810" s="106"/>
      <c r="N810" s="62"/>
      <c r="O810" s="129"/>
      <c r="P810" s="106"/>
      <c r="S810" s="106"/>
      <c r="AT810" s="76"/>
    </row>
    <row r="811" spans="4:46" s="58" customFormat="1" x14ac:dyDescent="0.25">
      <c r="D811" s="123"/>
      <c r="G811" s="76"/>
      <c r="I811" s="106"/>
      <c r="K811" s="77"/>
      <c r="L811" s="106"/>
      <c r="N811" s="62"/>
      <c r="O811" s="129"/>
      <c r="P811" s="106"/>
      <c r="S811" s="106"/>
      <c r="AT811" s="76"/>
    </row>
    <row r="812" spans="4:46" s="58" customFormat="1" x14ac:dyDescent="0.25">
      <c r="D812" s="123"/>
      <c r="G812" s="76"/>
      <c r="I812" s="106"/>
      <c r="K812" s="77"/>
      <c r="L812" s="106"/>
      <c r="N812" s="62"/>
      <c r="O812" s="129"/>
      <c r="P812" s="106"/>
      <c r="S812" s="106"/>
      <c r="AT812" s="76"/>
    </row>
    <row r="813" spans="4:46" s="58" customFormat="1" x14ac:dyDescent="0.25">
      <c r="D813" s="123"/>
      <c r="G813" s="76"/>
      <c r="I813" s="106"/>
      <c r="K813" s="77"/>
      <c r="L813" s="106"/>
      <c r="N813" s="62"/>
      <c r="O813" s="129"/>
      <c r="P813" s="106"/>
      <c r="S813" s="106"/>
      <c r="AT813" s="76"/>
    </row>
    <row r="814" spans="4:46" s="58" customFormat="1" x14ac:dyDescent="0.25">
      <c r="D814" s="123"/>
      <c r="G814" s="76"/>
      <c r="I814" s="106"/>
      <c r="K814" s="77"/>
      <c r="L814" s="106"/>
      <c r="N814" s="62"/>
      <c r="O814" s="129"/>
      <c r="P814" s="106"/>
      <c r="S814" s="106"/>
      <c r="AT814" s="76"/>
    </row>
    <row r="815" spans="4:46" s="58" customFormat="1" x14ac:dyDescent="0.25">
      <c r="D815" s="123"/>
      <c r="G815" s="76"/>
      <c r="I815" s="106"/>
      <c r="K815" s="77"/>
      <c r="L815" s="106"/>
      <c r="N815" s="62"/>
      <c r="O815" s="129"/>
      <c r="P815" s="106"/>
      <c r="S815" s="106"/>
      <c r="AT815" s="76"/>
    </row>
    <row r="816" spans="4:46" s="58" customFormat="1" x14ac:dyDescent="0.25">
      <c r="D816" s="123"/>
      <c r="G816" s="76"/>
      <c r="I816" s="106"/>
      <c r="K816" s="77"/>
      <c r="L816" s="106"/>
      <c r="N816" s="62"/>
      <c r="O816" s="129"/>
      <c r="P816" s="106"/>
      <c r="S816" s="106"/>
      <c r="AT816" s="76"/>
    </row>
    <row r="817" spans="4:76" s="58" customFormat="1" x14ac:dyDescent="0.25">
      <c r="D817" s="123"/>
      <c r="G817" s="76"/>
      <c r="I817" s="106"/>
      <c r="K817" s="77"/>
      <c r="L817" s="106"/>
      <c r="N817" s="62"/>
      <c r="O817" s="129"/>
      <c r="P817" s="106"/>
      <c r="S817" s="106"/>
      <c r="AT817" s="76"/>
    </row>
    <row r="818" spans="4:76" s="58" customFormat="1" x14ac:dyDescent="0.25">
      <c r="D818" s="123"/>
      <c r="G818" s="76"/>
      <c r="I818" s="106"/>
      <c r="K818" s="77"/>
      <c r="L818" s="106"/>
      <c r="N818" s="62"/>
      <c r="O818" s="129"/>
      <c r="P818" s="106"/>
      <c r="S818" s="106"/>
      <c r="AT818" s="76"/>
    </row>
    <row r="819" spans="4:76" s="58" customFormat="1" x14ac:dyDescent="0.25">
      <c r="D819" s="123"/>
      <c r="G819" s="76"/>
      <c r="I819" s="106"/>
      <c r="K819" s="77"/>
      <c r="L819" s="106"/>
      <c r="N819" s="62"/>
      <c r="O819" s="129"/>
      <c r="P819" s="106"/>
      <c r="S819" s="106"/>
      <c r="AT819" s="76"/>
    </row>
    <row r="820" spans="4:76" s="58" customFormat="1" x14ac:dyDescent="0.25">
      <c r="D820" s="123"/>
      <c r="G820" s="76"/>
      <c r="I820" s="106"/>
      <c r="K820" s="77"/>
      <c r="L820" s="106"/>
      <c r="N820" s="62"/>
      <c r="O820" s="129"/>
      <c r="P820" s="106"/>
      <c r="S820" s="106"/>
      <c r="AT820" s="76"/>
    </row>
    <row r="821" spans="4:76" s="58" customFormat="1" x14ac:dyDescent="0.25">
      <c r="D821" s="123"/>
      <c r="G821" s="76"/>
      <c r="I821" s="106"/>
      <c r="K821" s="77"/>
      <c r="L821" s="106"/>
      <c r="N821" s="62"/>
      <c r="O821" s="129"/>
      <c r="P821" s="106"/>
      <c r="S821" s="106"/>
      <c r="AT821" s="76"/>
    </row>
    <row r="822" spans="4:76" s="58" customFormat="1" x14ac:dyDescent="0.25">
      <c r="D822" s="123"/>
      <c r="G822" s="76"/>
      <c r="I822" s="106"/>
      <c r="K822" s="77"/>
      <c r="L822" s="106"/>
      <c r="N822" s="62"/>
      <c r="O822" s="129"/>
      <c r="P822" s="106"/>
      <c r="S822" s="106"/>
      <c r="AT822" s="76"/>
    </row>
    <row r="823" spans="4:76" s="58" customFormat="1" x14ac:dyDescent="0.25">
      <c r="D823" s="123"/>
      <c r="G823" s="76"/>
      <c r="I823" s="106"/>
      <c r="K823" s="77"/>
      <c r="L823" s="106"/>
      <c r="N823" s="62"/>
      <c r="O823" s="129"/>
      <c r="P823" s="106"/>
      <c r="S823" s="106"/>
      <c r="AT823" s="76"/>
    </row>
    <row r="824" spans="4:76" s="58" customFormat="1" x14ac:dyDescent="0.25">
      <c r="D824" s="123"/>
      <c r="G824" s="76"/>
      <c r="I824" s="106"/>
      <c r="K824" s="77"/>
      <c r="L824" s="106"/>
      <c r="N824" s="62"/>
      <c r="O824" s="129"/>
      <c r="P824" s="106"/>
      <c r="S824" s="106"/>
      <c r="AT824" s="76"/>
    </row>
    <row r="825" spans="4:76" s="58" customFormat="1" x14ac:dyDescent="0.25">
      <c r="D825" s="123"/>
      <c r="G825" s="76"/>
      <c r="I825" s="106"/>
      <c r="K825" s="77"/>
      <c r="L825" s="106"/>
      <c r="N825" s="62"/>
      <c r="O825" s="129"/>
      <c r="P825" s="106"/>
      <c r="S825" s="106"/>
      <c r="AT825" s="76"/>
    </row>
    <row r="826" spans="4:76" x14ac:dyDescent="0.25">
      <c r="T826" s="164"/>
      <c r="U826" s="164"/>
      <c r="V826" s="164"/>
      <c r="W826" s="164"/>
      <c r="X826" s="164"/>
      <c r="Y826" s="164"/>
      <c r="Z826" s="164"/>
      <c r="AA826" s="164"/>
      <c r="AB826" s="164"/>
      <c r="AC826" s="164"/>
      <c r="AD826" s="164"/>
      <c r="AE826" s="164"/>
      <c r="AF826" s="164"/>
      <c r="AG826" s="164"/>
      <c r="AH826" s="164"/>
      <c r="AI826" s="164"/>
      <c r="AJ826" s="164"/>
      <c r="AK826" s="164"/>
      <c r="AL826" s="164"/>
      <c r="AM826" s="164"/>
      <c r="AN826" s="164"/>
      <c r="AO826" s="164"/>
      <c r="AP826" s="164"/>
      <c r="AQ826" s="164"/>
      <c r="AR826" s="164"/>
      <c r="AS826" s="164"/>
      <c r="AT826" s="366"/>
      <c r="AU826" s="164"/>
      <c r="AV826" s="164"/>
      <c r="AW826" s="164"/>
      <c r="AX826" s="164"/>
      <c r="AY826" s="164"/>
      <c r="AZ826" s="164"/>
      <c r="BA826" s="164"/>
      <c r="BB826" s="164"/>
      <c r="BC826" s="164"/>
      <c r="BD826" s="164"/>
      <c r="BE826" s="164"/>
      <c r="BF826" s="164"/>
      <c r="BG826" s="164"/>
      <c r="BH826" s="164"/>
      <c r="BI826" s="164"/>
      <c r="BJ826" s="164"/>
      <c r="BK826" s="164"/>
      <c r="BL826" s="164"/>
      <c r="BM826" s="164"/>
      <c r="BN826" s="164"/>
      <c r="BO826" s="164"/>
      <c r="BP826" s="164"/>
      <c r="BQ826" s="164"/>
      <c r="BR826" s="164"/>
      <c r="BS826" s="164"/>
      <c r="BT826" s="164"/>
      <c r="BU826" s="164"/>
      <c r="BV826" s="164"/>
      <c r="BW826" s="164"/>
      <c r="BX826" s="164"/>
    </row>
    <row r="827" spans="4:76" x14ac:dyDescent="0.25">
      <c r="T827" s="164"/>
      <c r="U827" s="164"/>
      <c r="V827" s="164"/>
      <c r="W827" s="164"/>
      <c r="X827" s="164"/>
      <c r="Y827" s="164"/>
      <c r="Z827" s="164"/>
      <c r="AA827" s="164"/>
      <c r="AB827" s="164"/>
      <c r="AC827" s="164"/>
      <c r="AD827" s="164"/>
      <c r="AE827" s="164"/>
      <c r="AF827" s="164"/>
      <c r="AG827" s="164"/>
      <c r="AH827" s="164"/>
      <c r="AI827" s="164"/>
      <c r="AJ827" s="164"/>
      <c r="AK827" s="164"/>
      <c r="AL827" s="164"/>
      <c r="AM827" s="164"/>
      <c r="AN827" s="164"/>
      <c r="AO827" s="164"/>
      <c r="AP827" s="164"/>
      <c r="AQ827" s="164"/>
      <c r="AR827" s="164"/>
      <c r="AS827" s="164"/>
      <c r="AT827" s="366"/>
      <c r="AU827" s="164"/>
      <c r="AV827" s="164"/>
      <c r="AW827" s="164"/>
      <c r="AX827" s="164"/>
      <c r="AY827" s="164"/>
      <c r="AZ827" s="164"/>
      <c r="BA827" s="164"/>
      <c r="BB827" s="164"/>
      <c r="BC827" s="164"/>
      <c r="BD827" s="164"/>
      <c r="BE827" s="164"/>
      <c r="BF827" s="164"/>
      <c r="BG827" s="164"/>
      <c r="BH827" s="164"/>
      <c r="BI827" s="164"/>
      <c r="BJ827" s="164"/>
      <c r="BK827" s="164"/>
      <c r="BL827" s="164"/>
      <c r="BM827" s="164"/>
      <c r="BN827" s="164"/>
      <c r="BO827" s="164"/>
      <c r="BP827" s="164"/>
      <c r="BQ827" s="164"/>
      <c r="BR827" s="164"/>
      <c r="BS827" s="164"/>
      <c r="BT827" s="164"/>
      <c r="BU827" s="164"/>
      <c r="BV827" s="164"/>
      <c r="BW827" s="164"/>
      <c r="BX827" s="164"/>
    </row>
    <row r="828" spans="4:76" x14ac:dyDescent="0.25"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  <c r="AK828" s="164"/>
      <c r="AL828" s="164"/>
      <c r="AM828" s="164"/>
      <c r="AN828" s="164"/>
      <c r="AO828" s="164"/>
      <c r="AP828" s="164"/>
      <c r="AQ828" s="164"/>
      <c r="AR828" s="164"/>
      <c r="AS828" s="164"/>
      <c r="AT828" s="366"/>
      <c r="AU828" s="164"/>
      <c r="AV828" s="164"/>
      <c r="AW828" s="164"/>
      <c r="AX828" s="164"/>
      <c r="AY828" s="164"/>
      <c r="AZ828" s="164"/>
      <c r="BA828" s="164"/>
      <c r="BB828" s="164"/>
      <c r="BC828" s="164"/>
      <c r="BD828" s="164"/>
      <c r="BE828" s="164"/>
      <c r="BF828" s="164"/>
      <c r="BG828" s="164"/>
      <c r="BH828" s="164"/>
      <c r="BI828" s="164"/>
      <c r="BJ828" s="164"/>
      <c r="BK828" s="164"/>
      <c r="BL828" s="164"/>
      <c r="BM828" s="164"/>
      <c r="BN828" s="164"/>
      <c r="BO828" s="164"/>
      <c r="BP828" s="164"/>
      <c r="BQ828" s="164"/>
      <c r="BR828" s="164"/>
      <c r="BS828" s="164"/>
      <c r="BT828" s="164"/>
      <c r="BU828" s="164"/>
      <c r="BV828" s="164"/>
      <c r="BW828" s="164"/>
      <c r="BX828" s="164"/>
    </row>
    <row r="829" spans="4:76" x14ac:dyDescent="0.25">
      <c r="T829" s="164"/>
      <c r="U829" s="164"/>
      <c r="V829" s="164"/>
      <c r="W829" s="164"/>
      <c r="X829" s="164"/>
      <c r="Y829" s="164"/>
      <c r="Z829" s="164"/>
      <c r="AA829" s="164"/>
      <c r="AB829" s="164"/>
      <c r="AC829" s="164"/>
      <c r="AD829" s="164"/>
      <c r="AE829" s="164"/>
      <c r="AF829" s="164"/>
      <c r="AG829" s="164"/>
      <c r="AH829" s="164"/>
      <c r="AI829" s="164"/>
      <c r="AJ829" s="164"/>
      <c r="AK829" s="164"/>
      <c r="AL829" s="164"/>
      <c r="AM829" s="164"/>
      <c r="AN829" s="164"/>
      <c r="AO829" s="164"/>
      <c r="AP829" s="164"/>
      <c r="AQ829" s="164"/>
      <c r="AR829" s="164"/>
      <c r="AS829" s="164"/>
      <c r="AT829" s="366"/>
      <c r="AU829" s="164"/>
      <c r="AV829" s="164"/>
      <c r="AW829" s="164"/>
      <c r="AX829" s="164"/>
      <c r="AY829" s="164"/>
      <c r="AZ829" s="164"/>
      <c r="BA829" s="164"/>
      <c r="BB829" s="164"/>
      <c r="BC829" s="164"/>
      <c r="BD829" s="164"/>
      <c r="BE829" s="164"/>
      <c r="BF829" s="164"/>
      <c r="BG829" s="164"/>
      <c r="BH829" s="164"/>
      <c r="BI829" s="164"/>
      <c r="BJ829" s="164"/>
      <c r="BK829" s="164"/>
      <c r="BL829" s="164"/>
      <c r="BM829" s="164"/>
      <c r="BN829" s="164"/>
      <c r="BO829" s="164"/>
      <c r="BP829" s="164"/>
      <c r="BQ829" s="164"/>
      <c r="BR829" s="164"/>
      <c r="BS829" s="164"/>
      <c r="BT829" s="164"/>
      <c r="BU829" s="164"/>
      <c r="BV829" s="164"/>
      <c r="BW829" s="164"/>
      <c r="BX829" s="164"/>
    </row>
    <row r="830" spans="4:76" x14ac:dyDescent="0.25">
      <c r="T830" s="164"/>
      <c r="U830" s="164"/>
      <c r="V830" s="164"/>
      <c r="W830" s="164"/>
      <c r="X830" s="164"/>
      <c r="Y830" s="164"/>
      <c r="Z830" s="164"/>
      <c r="AA830" s="164"/>
      <c r="AB830" s="164"/>
      <c r="AC830" s="164"/>
      <c r="AD830" s="164"/>
      <c r="AE830" s="164"/>
      <c r="AF830" s="164"/>
      <c r="AG830" s="164"/>
      <c r="AH830" s="164"/>
      <c r="AI830" s="164"/>
      <c r="AJ830" s="164"/>
      <c r="AK830" s="164"/>
      <c r="AL830" s="164"/>
      <c r="AM830" s="164"/>
      <c r="AN830" s="164"/>
      <c r="AO830" s="164"/>
      <c r="AP830" s="164"/>
      <c r="AQ830" s="164"/>
      <c r="AR830" s="164"/>
      <c r="AS830" s="164"/>
      <c r="AT830" s="366"/>
      <c r="AU830" s="164"/>
      <c r="AV830" s="164"/>
      <c r="AW830" s="164"/>
      <c r="AX830" s="164"/>
      <c r="AY830" s="164"/>
      <c r="AZ830" s="164"/>
      <c r="BA830" s="164"/>
      <c r="BB830" s="164"/>
      <c r="BC830" s="164"/>
      <c r="BD830" s="164"/>
      <c r="BE830" s="164"/>
      <c r="BF830" s="164"/>
      <c r="BG830" s="164"/>
      <c r="BH830" s="164"/>
      <c r="BI830" s="164"/>
      <c r="BJ830" s="164"/>
      <c r="BK830" s="164"/>
      <c r="BL830" s="164"/>
      <c r="BM830" s="164"/>
      <c r="BN830" s="164"/>
      <c r="BO830" s="164"/>
      <c r="BP830" s="164"/>
      <c r="BQ830" s="164"/>
      <c r="BR830" s="164"/>
      <c r="BS830" s="164"/>
      <c r="BT830" s="164"/>
      <c r="BU830" s="164"/>
      <c r="BV830" s="164"/>
      <c r="BW830" s="164"/>
      <c r="BX830" s="164"/>
    </row>
    <row r="831" spans="4:76" x14ac:dyDescent="0.25">
      <c r="T831" s="164"/>
      <c r="U831" s="164"/>
      <c r="V831" s="164"/>
      <c r="W831" s="164"/>
      <c r="X831" s="164"/>
      <c r="Y831" s="164"/>
      <c r="Z831" s="164"/>
      <c r="AA831" s="164"/>
      <c r="AB831" s="164"/>
      <c r="AC831" s="164"/>
      <c r="AD831" s="164"/>
      <c r="AE831" s="164"/>
      <c r="AF831" s="164"/>
      <c r="AG831" s="164"/>
      <c r="AH831" s="164"/>
      <c r="AI831" s="164"/>
      <c r="AJ831" s="164"/>
      <c r="AK831" s="164"/>
      <c r="AL831" s="164"/>
      <c r="AM831" s="164"/>
      <c r="AN831" s="164"/>
      <c r="AO831" s="164"/>
      <c r="AP831" s="164"/>
      <c r="AQ831" s="164"/>
      <c r="AR831" s="164"/>
      <c r="AS831" s="164"/>
      <c r="AT831" s="366"/>
      <c r="AU831" s="164"/>
      <c r="AV831" s="164"/>
      <c r="AW831" s="164"/>
      <c r="AX831" s="164"/>
      <c r="AY831" s="164"/>
      <c r="AZ831" s="164"/>
      <c r="BA831" s="164"/>
      <c r="BB831" s="164"/>
      <c r="BC831" s="164"/>
      <c r="BD831" s="164"/>
      <c r="BE831" s="164"/>
      <c r="BF831" s="164"/>
      <c r="BG831" s="164"/>
      <c r="BH831" s="164"/>
      <c r="BI831" s="164"/>
      <c r="BJ831" s="164"/>
      <c r="BK831" s="164"/>
      <c r="BL831" s="164"/>
      <c r="BM831" s="164"/>
      <c r="BN831" s="164"/>
      <c r="BO831" s="164"/>
      <c r="BP831" s="164"/>
      <c r="BQ831" s="164"/>
      <c r="BR831" s="164"/>
      <c r="BS831" s="164"/>
      <c r="BT831" s="164"/>
      <c r="BU831" s="164"/>
      <c r="BV831" s="164"/>
      <c r="BW831" s="164"/>
      <c r="BX831" s="164"/>
    </row>
    <row r="832" spans="4:76" x14ac:dyDescent="0.25">
      <c r="T832" s="164"/>
      <c r="U832" s="164"/>
      <c r="V832" s="164"/>
      <c r="W832" s="164"/>
      <c r="X832" s="164"/>
      <c r="Y832" s="164"/>
      <c r="Z832" s="164"/>
      <c r="AA832" s="164"/>
      <c r="AB832" s="164"/>
      <c r="AC832" s="164"/>
      <c r="AD832" s="164"/>
      <c r="AE832" s="164"/>
      <c r="AF832" s="164"/>
      <c r="AG832" s="164"/>
      <c r="AH832" s="164"/>
      <c r="AI832" s="164"/>
      <c r="AJ832" s="164"/>
      <c r="AK832" s="164"/>
      <c r="AL832" s="164"/>
      <c r="AM832" s="164"/>
      <c r="AN832" s="164"/>
      <c r="AO832" s="164"/>
      <c r="AP832" s="164"/>
      <c r="AQ832" s="164"/>
      <c r="AR832" s="164"/>
      <c r="AS832" s="164"/>
      <c r="AT832" s="366"/>
      <c r="AU832" s="164"/>
      <c r="AV832" s="164"/>
      <c r="AW832" s="164"/>
      <c r="AX832" s="164"/>
      <c r="AY832" s="164"/>
      <c r="AZ832" s="164"/>
      <c r="BA832" s="164"/>
      <c r="BB832" s="164"/>
      <c r="BC832" s="164"/>
      <c r="BD832" s="164"/>
      <c r="BE832" s="164"/>
      <c r="BF832" s="164"/>
      <c r="BG832" s="164"/>
      <c r="BH832" s="164"/>
      <c r="BI832" s="164"/>
      <c r="BJ832" s="164"/>
      <c r="BK832" s="164"/>
      <c r="BL832" s="164"/>
      <c r="BM832" s="164"/>
      <c r="BN832" s="164"/>
      <c r="BO832" s="164"/>
      <c r="BP832" s="164"/>
      <c r="BQ832" s="164"/>
      <c r="BR832" s="164"/>
      <c r="BS832" s="164"/>
      <c r="BT832" s="164"/>
      <c r="BU832" s="164"/>
      <c r="BV832" s="164"/>
      <c r="BW832" s="164"/>
      <c r="BX832" s="164"/>
    </row>
    <row r="833" spans="20:76" x14ac:dyDescent="0.25">
      <c r="T833" s="164"/>
      <c r="U833" s="164"/>
      <c r="V833" s="164"/>
      <c r="W833" s="164"/>
      <c r="X833" s="164"/>
      <c r="Y833" s="164"/>
      <c r="Z833" s="164"/>
      <c r="AA833" s="164"/>
      <c r="AB833" s="164"/>
      <c r="AC833" s="164"/>
      <c r="AD833" s="164"/>
      <c r="AE833" s="164"/>
      <c r="AF833" s="164"/>
      <c r="AG833" s="164"/>
      <c r="AH833" s="164"/>
      <c r="AI833" s="164"/>
      <c r="AJ833" s="164"/>
      <c r="AK833" s="164"/>
      <c r="AL833" s="164"/>
      <c r="AM833" s="164"/>
      <c r="AN833" s="164"/>
      <c r="AO833" s="164"/>
      <c r="AP833" s="164"/>
      <c r="AQ833" s="164"/>
      <c r="AR833" s="164"/>
      <c r="AS833" s="164"/>
      <c r="AT833" s="366"/>
      <c r="AU833" s="164"/>
      <c r="AV833" s="164"/>
      <c r="AW833" s="164"/>
      <c r="AX833" s="164"/>
      <c r="AY833" s="164"/>
      <c r="AZ833" s="164"/>
      <c r="BA833" s="164"/>
      <c r="BB833" s="164"/>
      <c r="BC833" s="164"/>
      <c r="BD833" s="164"/>
      <c r="BE833" s="164"/>
      <c r="BF833" s="164"/>
      <c r="BG833" s="164"/>
      <c r="BH833" s="164"/>
      <c r="BI833" s="164"/>
      <c r="BJ833" s="164"/>
      <c r="BK833" s="164"/>
      <c r="BL833" s="164"/>
      <c r="BM833" s="164"/>
      <c r="BN833" s="164"/>
      <c r="BO833" s="164"/>
      <c r="BP833" s="164"/>
      <c r="BQ833" s="164"/>
      <c r="BR833" s="164"/>
      <c r="BS833" s="164"/>
      <c r="BT833" s="164"/>
      <c r="BU833" s="164"/>
      <c r="BV833" s="164"/>
      <c r="BW833" s="164"/>
      <c r="BX833" s="164"/>
    </row>
    <row r="834" spans="20:76" x14ac:dyDescent="0.25">
      <c r="T834" s="164"/>
      <c r="U834" s="164"/>
      <c r="V834" s="164"/>
      <c r="W834" s="164"/>
      <c r="X834" s="164"/>
      <c r="Y834" s="164"/>
      <c r="Z834" s="164"/>
      <c r="AA834" s="164"/>
      <c r="AB834" s="164"/>
      <c r="AC834" s="164"/>
      <c r="AD834" s="164"/>
      <c r="AE834" s="164"/>
      <c r="AF834" s="164"/>
      <c r="AG834" s="164"/>
      <c r="AH834" s="164"/>
      <c r="AI834" s="164"/>
      <c r="AJ834" s="164"/>
      <c r="AK834" s="164"/>
      <c r="AL834" s="164"/>
      <c r="AM834" s="164"/>
      <c r="AN834" s="164"/>
      <c r="AO834" s="164"/>
      <c r="AP834" s="164"/>
      <c r="AQ834" s="164"/>
      <c r="AR834" s="164"/>
      <c r="AS834" s="164"/>
      <c r="AT834" s="366"/>
      <c r="AU834" s="164"/>
      <c r="AV834" s="164"/>
      <c r="AW834" s="164"/>
      <c r="AX834" s="164"/>
      <c r="AY834" s="164"/>
      <c r="AZ834" s="164"/>
      <c r="BA834" s="164"/>
      <c r="BB834" s="164"/>
      <c r="BC834" s="164"/>
      <c r="BD834" s="164"/>
      <c r="BE834" s="164"/>
      <c r="BF834" s="164"/>
      <c r="BG834" s="164"/>
      <c r="BH834" s="164"/>
      <c r="BI834" s="164"/>
      <c r="BJ834" s="164"/>
      <c r="BK834" s="164"/>
      <c r="BL834" s="164"/>
      <c r="BM834" s="164"/>
      <c r="BN834" s="164"/>
      <c r="BO834" s="164"/>
      <c r="BP834" s="164"/>
      <c r="BQ834" s="164"/>
      <c r="BR834" s="164"/>
      <c r="BS834" s="164"/>
      <c r="BT834" s="164"/>
      <c r="BU834" s="164"/>
      <c r="BV834" s="164"/>
      <c r="BW834" s="164"/>
      <c r="BX834" s="164"/>
    </row>
    <row r="835" spans="20:76" x14ac:dyDescent="0.25">
      <c r="T835" s="164"/>
      <c r="U835" s="164"/>
      <c r="V835" s="164"/>
      <c r="W835" s="164"/>
      <c r="X835" s="164"/>
      <c r="Y835" s="164"/>
      <c r="Z835" s="164"/>
      <c r="AA835" s="164"/>
      <c r="AB835" s="164"/>
      <c r="AC835" s="164"/>
      <c r="AD835" s="164"/>
      <c r="AE835" s="164"/>
      <c r="AF835" s="164"/>
      <c r="AG835" s="164"/>
      <c r="AH835" s="164"/>
      <c r="AI835" s="164"/>
      <c r="AJ835" s="164"/>
      <c r="AK835" s="164"/>
      <c r="AL835" s="164"/>
      <c r="AM835" s="164"/>
      <c r="AN835" s="164"/>
      <c r="AO835" s="164"/>
      <c r="AP835" s="164"/>
      <c r="AQ835" s="164"/>
      <c r="AR835" s="164"/>
      <c r="AS835" s="164"/>
      <c r="AT835" s="366"/>
      <c r="AU835" s="164"/>
      <c r="AV835" s="164"/>
      <c r="AW835" s="164"/>
      <c r="AX835" s="164"/>
      <c r="AY835" s="164"/>
      <c r="AZ835" s="164"/>
      <c r="BA835" s="164"/>
      <c r="BB835" s="164"/>
      <c r="BC835" s="164"/>
      <c r="BD835" s="164"/>
      <c r="BE835" s="164"/>
      <c r="BF835" s="164"/>
      <c r="BG835" s="164"/>
      <c r="BH835" s="164"/>
      <c r="BI835" s="164"/>
      <c r="BJ835" s="164"/>
      <c r="BK835" s="164"/>
      <c r="BL835" s="164"/>
      <c r="BM835" s="164"/>
      <c r="BN835" s="164"/>
      <c r="BO835" s="164"/>
      <c r="BP835" s="164"/>
      <c r="BQ835" s="164"/>
      <c r="BR835" s="164"/>
      <c r="BS835" s="164"/>
      <c r="BT835" s="164"/>
      <c r="BU835" s="164"/>
      <c r="BV835" s="164"/>
      <c r="BW835" s="164"/>
      <c r="BX835" s="164"/>
    </row>
    <row r="836" spans="20:76" x14ac:dyDescent="0.25">
      <c r="T836" s="164"/>
      <c r="U836" s="164"/>
      <c r="V836" s="164"/>
      <c r="W836" s="164"/>
      <c r="X836" s="164"/>
      <c r="Y836" s="164"/>
      <c r="Z836" s="164"/>
      <c r="AA836" s="164"/>
      <c r="AB836" s="164"/>
      <c r="AC836" s="164"/>
      <c r="AD836" s="164"/>
      <c r="AE836" s="164"/>
      <c r="AF836" s="164"/>
      <c r="AG836" s="164"/>
      <c r="AH836" s="164"/>
      <c r="AI836" s="164"/>
      <c r="AJ836" s="164"/>
      <c r="AK836" s="164"/>
      <c r="AL836" s="164"/>
      <c r="AM836" s="164"/>
      <c r="AN836" s="164"/>
      <c r="AO836" s="164"/>
      <c r="AP836" s="164"/>
      <c r="AQ836" s="164"/>
      <c r="AR836" s="164"/>
      <c r="AS836" s="164"/>
      <c r="AT836" s="366"/>
      <c r="AU836" s="164"/>
      <c r="AV836" s="164"/>
      <c r="AW836" s="164"/>
      <c r="AX836" s="164"/>
      <c r="AY836" s="164"/>
      <c r="AZ836" s="164"/>
      <c r="BA836" s="164"/>
      <c r="BB836" s="164"/>
      <c r="BC836" s="164"/>
      <c r="BD836" s="164"/>
      <c r="BE836" s="164"/>
      <c r="BF836" s="164"/>
      <c r="BG836" s="164"/>
      <c r="BH836" s="164"/>
      <c r="BI836" s="164"/>
      <c r="BJ836" s="164"/>
      <c r="BK836" s="164"/>
      <c r="BL836" s="164"/>
      <c r="BM836" s="164"/>
      <c r="BN836" s="164"/>
      <c r="BO836" s="164"/>
      <c r="BP836" s="164"/>
      <c r="BQ836" s="164"/>
      <c r="BR836" s="164"/>
      <c r="BS836" s="164"/>
      <c r="BT836" s="164"/>
      <c r="BU836" s="164"/>
      <c r="BV836" s="164"/>
      <c r="BW836" s="164"/>
      <c r="BX836" s="164"/>
    </row>
    <row r="837" spans="20:76" x14ac:dyDescent="0.25">
      <c r="T837" s="164"/>
      <c r="U837" s="164"/>
      <c r="V837" s="164"/>
      <c r="W837" s="164"/>
      <c r="X837" s="164"/>
      <c r="Y837" s="164"/>
      <c r="Z837" s="164"/>
      <c r="AA837" s="164"/>
      <c r="AB837" s="164"/>
      <c r="AC837" s="164"/>
      <c r="AD837" s="164"/>
      <c r="AE837" s="164"/>
      <c r="AF837" s="164"/>
      <c r="AG837" s="164"/>
      <c r="AH837" s="164"/>
      <c r="AI837" s="164"/>
      <c r="AJ837" s="164"/>
      <c r="AK837" s="164"/>
      <c r="AL837" s="164"/>
      <c r="AM837" s="164"/>
      <c r="AN837" s="164"/>
      <c r="AO837" s="164"/>
      <c r="AP837" s="164"/>
      <c r="AQ837" s="164"/>
      <c r="AR837" s="164"/>
      <c r="AS837" s="164"/>
      <c r="AT837" s="366"/>
      <c r="AU837" s="164"/>
      <c r="AV837" s="164"/>
      <c r="AW837" s="164"/>
      <c r="AX837" s="164"/>
      <c r="AY837" s="164"/>
      <c r="AZ837" s="164"/>
      <c r="BA837" s="164"/>
      <c r="BB837" s="164"/>
      <c r="BC837" s="164"/>
      <c r="BD837" s="164"/>
      <c r="BE837" s="164"/>
      <c r="BF837" s="164"/>
      <c r="BG837" s="164"/>
      <c r="BH837" s="164"/>
      <c r="BI837" s="164"/>
      <c r="BJ837" s="164"/>
      <c r="BK837" s="164"/>
      <c r="BL837" s="164"/>
      <c r="BM837" s="164"/>
      <c r="BN837" s="164"/>
      <c r="BO837" s="164"/>
      <c r="BP837" s="164"/>
      <c r="BQ837" s="164"/>
      <c r="BR837" s="164"/>
      <c r="BS837" s="164"/>
      <c r="BT837" s="164"/>
      <c r="BU837" s="164"/>
      <c r="BV837" s="164"/>
      <c r="BW837" s="164"/>
      <c r="BX837" s="164"/>
    </row>
    <row r="838" spans="20:76" x14ac:dyDescent="0.25">
      <c r="T838" s="164"/>
      <c r="U838" s="164"/>
      <c r="V838" s="164"/>
      <c r="W838" s="164"/>
      <c r="X838" s="164"/>
      <c r="Y838" s="164"/>
      <c r="Z838" s="164"/>
      <c r="AA838" s="164"/>
      <c r="AB838" s="164"/>
      <c r="AC838" s="164"/>
      <c r="AD838" s="164"/>
      <c r="AE838" s="164"/>
      <c r="AF838" s="164"/>
      <c r="AG838" s="164"/>
      <c r="AH838" s="164"/>
      <c r="AI838" s="164"/>
      <c r="AJ838" s="164"/>
      <c r="AK838" s="164"/>
      <c r="AL838" s="164"/>
      <c r="AM838" s="164"/>
      <c r="AN838" s="164"/>
      <c r="AO838" s="164"/>
      <c r="AP838" s="164"/>
      <c r="AQ838" s="164"/>
      <c r="AR838" s="164"/>
      <c r="AS838" s="164"/>
      <c r="AT838" s="366"/>
      <c r="AU838" s="164"/>
      <c r="AV838" s="164"/>
      <c r="AW838" s="164"/>
      <c r="AX838" s="164"/>
      <c r="AY838" s="164"/>
      <c r="AZ838" s="164"/>
      <c r="BA838" s="164"/>
      <c r="BB838" s="164"/>
      <c r="BC838" s="164"/>
      <c r="BD838" s="164"/>
      <c r="BE838" s="164"/>
      <c r="BF838" s="164"/>
      <c r="BG838" s="164"/>
      <c r="BH838" s="164"/>
      <c r="BI838" s="164"/>
      <c r="BJ838" s="164"/>
      <c r="BK838" s="164"/>
      <c r="BL838" s="164"/>
      <c r="BM838" s="164"/>
      <c r="BN838" s="164"/>
      <c r="BO838" s="164"/>
      <c r="BP838" s="164"/>
      <c r="BQ838" s="164"/>
      <c r="BR838" s="164"/>
      <c r="BS838" s="164"/>
      <c r="BT838" s="164"/>
      <c r="BU838" s="164"/>
      <c r="BV838" s="164"/>
      <c r="BW838" s="164"/>
      <c r="BX838" s="164"/>
    </row>
    <row r="839" spans="20:76" x14ac:dyDescent="0.25">
      <c r="T839" s="164"/>
      <c r="U839" s="164"/>
      <c r="V839" s="164"/>
      <c r="W839" s="164"/>
      <c r="X839" s="164"/>
      <c r="Y839" s="164"/>
      <c r="Z839" s="164"/>
      <c r="AA839" s="164"/>
      <c r="AB839" s="164"/>
      <c r="AC839" s="164"/>
      <c r="AD839" s="164"/>
      <c r="AE839" s="164"/>
      <c r="AF839" s="164"/>
      <c r="AG839" s="164"/>
      <c r="AH839" s="164"/>
      <c r="AI839" s="164"/>
      <c r="AJ839" s="164"/>
      <c r="AK839" s="164"/>
      <c r="AL839" s="164"/>
      <c r="AM839" s="164"/>
      <c r="AN839" s="164"/>
      <c r="AO839" s="164"/>
      <c r="AP839" s="164"/>
      <c r="AQ839" s="164"/>
      <c r="AR839" s="164"/>
      <c r="AS839" s="164"/>
      <c r="AT839" s="366"/>
      <c r="AU839" s="164"/>
      <c r="AV839" s="164"/>
      <c r="AW839" s="164"/>
      <c r="AX839" s="164"/>
      <c r="AY839" s="164"/>
      <c r="AZ839" s="164"/>
      <c r="BA839" s="164"/>
      <c r="BB839" s="164"/>
      <c r="BC839" s="164"/>
      <c r="BD839" s="164"/>
      <c r="BE839" s="164"/>
      <c r="BF839" s="164"/>
      <c r="BG839" s="164"/>
      <c r="BH839" s="164"/>
      <c r="BI839" s="164"/>
      <c r="BJ839" s="164"/>
      <c r="BK839" s="164"/>
      <c r="BL839" s="164"/>
      <c r="BM839" s="164"/>
      <c r="BN839" s="164"/>
      <c r="BO839" s="164"/>
      <c r="BP839" s="164"/>
      <c r="BQ839" s="164"/>
      <c r="BR839" s="164"/>
      <c r="BS839" s="164"/>
      <c r="BT839" s="164"/>
      <c r="BU839" s="164"/>
      <c r="BV839" s="164"/>
      <c r="BW839" s="164"/>
      <c r="BX839" s="164"/>
    </row>
    <row r="840" spans="20:76" x14ac:dyDescent="0.25">
      <c r="T840" s="164"/>
      <c r="U840" s="164"/>
      <c r="V840" s="164"/>
      <c r="W840" s="164"/>
      <c r="X840" s="164"/>
      <c r="Y840" s="164"/>
      <c r="Z840" s="164"/>
      <c r="AA840" s="164"/>
      <c r="AB840" s="164"/>
      <c r="AC840" s="164"/>
      <c r="AD840" s="164"/>
      <c r="AE840" s="164"/>
      <c r="AF840" s="164"/>
      <c r="AG840" s="164"/>
      <c r="AH840" s="164"/>
      <c r="AI840" s="164"/>
      <c r="AJ840" s="164"/>
      <c r="AK840" s="164"/>
      <c r="AL840" s="164"/>
      <c r="AM840" s="164"/>
      <c r="AN840" s="164"/>
      <c r="AO840" s="164"/>
      <c r="AP840" s="164"/>
      <c r="AQ840" s="164"/>
      <c r="AR840" s="164"/>
      <c r="AS840" s="164"/>
      <c r="AT840" s="366"/>
      <c r="AU840" s="164"/>
      <c r="AV840" s="164"/>
      <c r="AW840" s="164"/>
      <c r="AX840" s="164"/>
      <c r="AY840" s="164"/>
      <c r="AZ840" s="164"/>
      <c r="BA840" s="164"/>
      <c r="BB840" s="164"/>
      <c r="BC840" s="164"/>
      <c r="BD840" s="164"/>
      <c r="BE840" s="164"/>
      <c r="BF840" s="164"/>
      <c r="BG840" s="164"/>
      <c r="BH840" s="164"/>
      <c r="BI840" s="164"/>
      <c r="BJ840" s="164"/>
      <c r="BK840" s="164"/>
      <c r="BL840" s="164"/>
      <c r="BM840" s="164"/>
      <c r="BN840" s="164"/>
      <c r="BO840" s="164"/>
      <c r="BP840" s="164"/>
      <c r="BQ840" s="164"/>
      <c r="BR840" s="164"/>
      <c r="BS840" s="164"/>
      <c r="BT840" s="164"/>
      <c r="BU840" s="164"/>
      <c r="BV840" s="164"/>
      <c r="BW840" s="164"/>
      <c r="BX840" s="164"/>
    </row>
    <row r="841" spans="20:76" x14ac:dyDescent="0.25">
      <c r="T841" s="164"/>
      <c r="U841" s="164"/>
      <c r="V841" s="164"/>
      <c r="W841" s="164"/>
      <c r="X841" s="164"/>
      <c r="Y841" s="164"/>
      <c r="Z841" s="164"/>
      <c r="AA841" s="164"/>
      <c r="AB841" s="164"/>
      <c r="AC841" s="164"/>
      <c r="AD841" s="164"/>
      <c r="AE841" s="164"/>
      <c r="AF841" s="164"/>
      <c r="AG841" s="164"/>
      <c r="AH841" s="164"/>
      <c r="AI841" s="164"/>
      <c r="AJ841" s="164"/>
      <c r="AK841" s="164"/>
      <c r="AL841" s="164"/>
      <c r="AM841" s="164"/>
      <c r="AN841" s="164"/>
      <c r="AO841" s="164"/>
      <c r="AP841" s="164"/>
      <c r="AQ841" s="164"/>
      <c r="AR841" s="164"/>
      <c r="AS841" s="164"/>
      <c r="AT841" s="366"/>
      <c r="AU841" s="164"/>
      <c r="AV841" s="164"/>
      <c r="AW841" s="164"/>
      <c r="AX841" s="164"/>
      <c r="AY841" s="164"/>
      <c r="AZ841" s="164"/>
      <c r="BA841" s="164"/>
      <c r="BB841" s="164"/>
      <c r="BC841" s="164"/>
      <c r="BD841" s="164"/>
      <c r="BE841" s="164"/>
      <c r="BF841" s="164"/>
      <c r="BG841" s="164"/>
      <c r="BH841" s="164"/>
      <c r="BI841" s="164"/>
      <c r="BJ841" s="164"/>
      <c r="BK841" s="164"/>
      <c r="BL841" s="164"/>
      <c r="BM841" s="164"/>
      <c r="BN841" s="164"/>
      <c r="BO841" s="164"/>
      <c r="BP841" s="164"/>
      <c r="BQ841" s="164"/>
      <c r="BR841" s="164"/>
      <c r="BS841" s="164"/>
      <c r="BT841" s="164"/>
      <c r="BU841" s="164"/>
      <c r="BV841" s="164"/>
      <c r="BW841" s="164"/>
      <c r="BX841" s="164"/>
    </row>
    <row r="842" spans="20:76" x14ac:dyDescent="0.25">
      <c r="T842" s="164"/>
      <c r="U842" s="164"/>
      <c r="V842" s="164"/>
      <c r="W842" s="164"/>
      <c r="X842" s="164"/>
      <c r="Y842" s="164"/>
      <c r="Z842" s="164"/>
      <c r="AA842" s="164"/>
      <c r="AB842" s="164"/>
      <c r="AC842" s="164"/>
      <c r="AD842" s="164"/>
      <c r="AE842" s="164"/>
      <c r="AF842" s="164"/>
      <c r="AG842" s="164"/>
      <c r="AH842" s="164"/>
      <c r="AI842" s="164"/>
      <c r="AJ842" s="164"/>
      <c r="AK842" s="164"/>
      <c r="AL842" s="164"/>
      <c r="AM842" s="164"/>
      <c r="AN842" s="164"/>
      <c r="AO842" s="164"/>
      <c r="AP842" s="164"/>
      <c r="AQ842" s="164"/>
      <c r="AR842" s="164"/>
      <c r="AS842" s="164"/>
      <c r="AT842" s="366"/>
      <c r="AU842" s="164"/>
      <c r="AV842" s="164"/>
      <c r="AW842" s="164"/>
      <c r="AX842" s="164"/>
      <c r="AY842" s="164"/>
      <c r="AZ842" s="164"/>
      <c r="BA842" s="164"/>
      <c r="BB842" s="164"/>
      <c r="BC842" s="164"/>
      <c r="BD842" s="164"/>
      <c r="BE842" s="164"/>
      <c r="BF842" s="164"/>
      <c r="BG842" s="164"/>
      <c r="BH842" s="164"/>
      <c r="BI842" s="164"/>
      <c r="BJ842" s="164"/>
      <c r="BK842" s="164"/>
      <c r="BL842" s="164"/>
      <c r="BM842" s="164"/>
      <c r="BN842" s="164"/>
      <c r="BO842" s="164"/>
      <c r="BP842" s="164"/>
      <c r="BQ842" s="164"/>
      <c r="BR842" s="164"/>
      <c r="BS842" s="164"/>
      <c r="BT842" s="164"/>
      <c r="BU842" s="164"/>
      <c r="BV842" s="164"/>
      <c r="BW842" s="164"/>
      <c r="BX842" s="164"/>
    </row>
    <row r="843" spans="20:76" x14ac:dyDescent="0.25">
      <c r="T843" s="164"/>
      <c r="U843" s="164"/>
      <c r="V843" s="164"/>
      <c r="W843" s="164"/>
      <c r="X843" s="164"/>
      <c r="Y843" s="164"/>
      <c r="Z843" s="164"/>
      <c r="AA843" s="164"/>
      <c r="AB843" s="164"/>
      <c r="AC843" s="164"/>
      <c r="AD843" s="164"/>
      <c r="AE843" s="164"/>
      <c r="AF843" s="164"/>
      <c r="AG843" s="164"/>
      <c r="AH843" s="164"/>
      <c r="AI843" s="164"/>
      <c r="AJ843" s="164"/>
      <c r="AK843" s="164"/>
      <c r="AL843" s="164"/>
      <c r="AM843" s="164"/>
      <c r="AN843" s="164"/>
      <c r="AO843" s="164"/>
      <c r="AP843" s="164"/>
      <c r="AQ843" s="164"/>
      <c r="AR843" s="164"/>
      <c r="AS843" s="164"/>
      <c r="AT843" s="366"/>
      <c r="AU843" s="164"/>
      <c r="AV843" s="164"/>
      <c r="AW843" s="164"/>
      <c r="AX843" s="164"/>
      <c r="AY843" s="164"/>
      <c r="AZ843" s="164"/>
      <c r="BA843" s="164"/>
      <c r="BB843" s="164"/>
      <c r="BC843" s="164"/>
      <c r="BD843" s="164"/>
      <c r="BE843" s="164"/>
      <c r="BF843" s="164"/>
      <c r="BG843" s="164"/>
      <c r="BH843" s="164"/>
      <c r="BI843" s="164"/>
      <c r="BJ843" s="164"/>
      <c r="BK843" s="164"/>
      <c r="BL843" s="164"/>
      <c r="BM843" s="164"/>
      <c r="BN843" s="164"/>
      <c r="BO843" s="164"/>
      <c r="BP843" s="164"/>
      <c r="BQ843" s="164"/>
      <c r="BR843" s="164"/>
      <c r="BS843" s="164"/>
      <c r="BT843" s="164"/>
      <c r="BU843" s="164"/>
      <c r="BV843" s="164"/>
      <c r="BW843" s="164"/>
      <c r="BX843" s="164"/>
    </row>
    <row r="844" spans="20:76" x14ac:dyDescent="0.25">
      <c r="T844" s="164"/>
      <c r="U844" s="164"/>
      <c r="V844" s="164"/>
      <c r="W844" s="164"/>
      <c r="X844" s="164"/>
      <c r="Y844" s="164"/>
      <c r="Z844" s="164"/>
      <c r="AA844" s="164"/>
      <c r="AB844" s="164"/>
      <c r="AC844" s="164"/>
      <c r="AD844" s="164"/>
      <c r="AE844" s="164"/>
      <c r="AF844" s="164"/>
      <c r="AG844" s="164"/>
      <c r="AH844" s="164"/>
      <c r="AI844" s="164"/>
      <c r="AJ844" s="164"/>
      <c r="AK844" s="164"/>
      <c r="AL844" s="164"/>
      <c r="AM844" s="164"/>
      <c r="AN844" s="164"/>
      <c r="AO844" s="164"/>
      <c r="AP844" s="164"/>
      <c r="AQ844" s="164"/>
      <c r="AR844" s="164"/>
      <c r="AS844" s="164"/>
      <c r="AT844" s="366"/>
      <c r="AU844" s="164"/>
      <c r="AV844" s="164"/>
      <c r="AW844" s="164"/>
      <c r="AX844" s="164"/>
      <c r="AY844" s="164"/>
      <c r="AZ844" s="164"/>
      <c r="BA844" s="164"/>
      <c r="BB844" s="164"/>
      <c r="BC844" s="164"/>
      <c r="BD844" s="164"/>
      <c r="BE844" s="164"/>
      <c r="BF844" s="164"/>
      <c r="BG844" s="164"/>
      <c r="BH844" s="164"/>
      <c r="BI844" s="164"/>
      <c r="BJ844" s="164"/>
      <c r="BK844" s="164"/>
      <c r="BL844" s="164"/>
      <c r="BM844" s="164"/>
      <c r="BN844" s="164"/>
      <c r="BO844" s="164"/>
      <c r="BP844" s="164"/>
      <c r="BQ844" s="164"/>
      <c r="BR844" s="164"/>
      <c r="BS844" s="164"/>
      <c r="BT844" s="164"/>
      <c r="BU844" s="164"/>
      <c r="BV844" s="164"/>
      <c r="BW844" s="164"/>
      <c r="BX844" s="164"/>
    </row>
    <row r="845" spans="20:76" x14ac:dyDescent="0.25">
      <c r="T845" s="164"/>
      <c r="U845" s="164"/>
      <c r="V845" s="164"/>
      <c r="W845" s="164"/>
      <c r="X845" s="164"/>
      <c r="Y845" s="164"/>
      <c r="Z845" s="164"/>
      <c r="AA845" s="164"/>
      <c r="AB845" s="164"/>
      <c r="AC845" s="164"/>
      <c r="AD845" s="164"/>
      <c r="AE845" s="164"/>
      <c r="AF845" s="164"/>
      <c r="AG845" s="164"/>
      <c r="AH845" s="164"/>
      <c r="AI845" s="164"/>
      <c r="AJ845" s="164"/>
      <c r="AK845" s="164"/>
      <c r="AL845" s="164"/>
      <c r="AM845" s="164"/>
      <c r="AN845" s="164"/>
      <c r="AO845" s="164"/>
      <c r="AP845" s="164"/>
      <c r="AQ845" s="164"/>
      <c r="AR845" s="164"/>
      <c r="AS845" s="164"/>
      <c r="AT845" s="366"/>
      <c r="AU845" s="164"/>
      <c r="AV845" s="164"/>
      <c r="AW845" s="164"/>
      <c r="AX845" s="164"/>
      <c r="AY845" s="164"/>
      <c r="AZ845" s="164"/>
      <c r="BA845" s="164"/>
      <c r="BB845" s="164"/>
      <c r="BC845" s="164"/>
      <c r="BD845" s="164"/>
      <c r="BE845" s="164"/>
      <c r="BF845" s="164"/>
      <c r="BG845" s="164"/>
      <c r="BH845" s="164"/>
      <c r="BI845" s="164"/>
      <c r="BJ845" s="164"/>
      <c r="BK845" s="164"/>
      <c r="BL845" s="164"/>
      <c r="BM845" s="164"/>
      <c r="BN845" s="164"/>
      <c r="BO845" s="164"/>
      <c r="BP845" s="164"/>
      <c r="BQ845" s="164"/>
      <c r="BR845" s="164"/>
      <c r="BS845" s="164"/>
      <c r="BT845" s="164"/>
      <c r="BU845" s="164"/>
      <c r="BV845" s="164"/>
      <c r="BW845" s="164"/>
      <c r="BX845" s="164"/>
    </row>
    <row r="846" spans="20:76" x14ac:dyDescent="0.25">
      <c r="T846" s="164"/>
      <c r="U846" s="164"/>
      <c r="V846" s="164"/>
      <c r="W846" s="164"/>
      <c r="X846" s="164"/>
      <c r="Y846" s="164"/>
      <c r="Z846" s="164"/>
      <c r="AA846" s="164"/>
      <c r="AB846" s="164"/>
      <c r="AC846" s="164"/>
      <c r="AD846" s="164"/>
      <c r="AE846" s="164"/>
      <c r="AF846" s="164"/>
      <c r="AG846" s="164"/>
      <c r="AH846" s="164"/>
      <c r="AI846" s="164"/>
      <c r="AJ846" s="164"/>
      <c r="AK846" s="164"/>
      <c r="AL846" s="164"/>
      <c r="AM846" s="164"/>
      <c r="AN846" s="164"/>
      <c r="AO846" s="164"/>
      <c r="AP846" s="164"/>
      <c r="AQ846" s="164"/>
      <c r="AR846" s="164"/>
      <c r="AS846" s="164"/>
      <c r="AT846" s="366"/>
      <c r="AU846" s="164"/>
      <c r="AV846" s="164"/>
      <c r="AW846" s="164"/>
      <c r="AX846" s="164"/>
      <c r="AY846" s="164"/>
      <c r="AZ846" s="164"/>
      <c r="BA846" s="164"/>
      <c r="BB846" s="164"/>
      <c r="BC846" s="164"/>
      <c r="BD846" s="164"/>
      <c r="BE846" s="164"/>
      <c r="BF846" s="164"/>
      <c r="BG846" s="164"/>
      <c r="BH846" s="164"/>
      <c r="BI846" s="164"/>
      <c r="BJ846" s="164"/>
      <c r="BK846" s="164"/>
      <c r="BL846" s="164"/>
      <c r="BM846" s="164"/>
      <c r="BN846" s="164"/>
      <c r="BO846" s="164"/>
      <c r="BP846" s="164"/>
      <c r="BQ846" s="164"/>
      <c r="BR846" s="164"/>
      <c r="BS846" s="164"/>
      <c r="BT846" s="164"/>
      <c r="BU846" s="164"/>
      <c r="BV846" s="164"/>
      <c r="BW846" s="164"/>
      <c r="BX846" s="164"/>
    </row>
    <row r="847" spans="20:76" x14ac:dyDescent="0.25">
      <c r="T847" s="164"/>
      <c r="U847" s="164"/>
      <c r="V847" s="164"/>
      <c r="W847" s="164"/>
      <c r="X847" s="164"/>
      <c r="Y847" s="164"/>
      <c r="Z847" s="164"/>
      <c r="AA847" s="164"/>
      <c r="AB847" s="164"/>
      <c r="AC847" s="164"/>
      <c r="AD847" s="164"/>
      <c r="AE847" s="164"/>
      <c r="AF847" s="164"/>
      <c r="AG847" s="164"/>
      <c r="AH847" s="164"/>
      <c r="AI847" s="164"/>
      <c r="AJ847" s="164"/>
      <c r="AK847" s="164"/>
      <c r="AL847" s="164"/>
      <c r="AM847" s="164"/>
      <c r="AN847" s="164"/>
      <c r="AO847" s="164"/>
      <c r="AP847" s="164"/>
      <c r="AQ847" s="164"/>
      <c r="AR847" s="164"/>
      <c r="AS847" s="164"/>
      <c r="AT847" s="366"/>
      <c r="AU847" s="164"/>
      <c r="AV847" s="164"/>
      <c r="AW847" s="164"/>
      <c r="AX847" s="164"/>
      <c r="AY847" s="164"/>
      <c r="AZ847" s="164"/>
      <c r="BA847" s="164"/>
      <c r="BB847" s="164"/>
      <c r="BC847" s="164"/>
      <c r="BD847" s="164"/>
      <c r="BE847" s="164"/>
      <c r="BF847" s="164"/>
      <c r="BG847" s="164"/>
      <c r="BH847" s="164"/>
      <c r="BI847" s="164"/>
      <c r="BJ847" s="164"/>
      <c r="BK847" s="164"/>
      <c r="BL847" s="164"/>
      <c r="BM847" s="164"/>
      <c r="BN847" s="164"/>
      <c r="BO847" s="164"/>
      <c r="BP847" s="164"/>
      <c r="BQ847" s="164"/>
      <c r="BR847" s="164"/>
      <c r="BS847" s="164"/>
      <c r="BT847" s="164"/>
      <c r="BU847" s="164"/>
      <c r="BV847" s="164"/>
      <c r="BW847" s="164"/>
      <c r="BX847" s="164"/>
    </row>
    <row r="848" spans="20:76" x14ac:dyDescent="0.25">
      <c r="T848" s="164"/>
      <c r="U848" s="164"/>
      <c r="V848" s="164"/>
      <c r="W848" s="164"/>
      <c r="X848" s="164"/>
      <c r="Y848" s="164"/>
      <c r="Z848" s="164"/>
      <c r="AA848" s="164"/>
      <c r="AB848" s="164"/>
      <c r="AC848" s="164"/>
      <c r="AD848" s="164"/>
      <c r="AE848" s="164"/>
      <c r="AF848" s="164"/>
      <c r="AG848" s="164"/>
      <c r="AH848" s="164"/>
      <c r="AI848" s="164"/>
      <c r="AJ848" s="164"/>
      <c r="AK848" s="164"/>
      <c r="AL848" s="164"/>
      <c r="AM848" s="164"/>
      <c r="AN848" s="164"/>
      <c r="AO848" s="164"/>
      <c r="AP848" s="164"/>
      <c r="AQ848" s="164"/>
      <c r="AR848" s="164"/>
      <c r="AS848" s="164"/>
      <c r="AT848" s="366"/>
      <c r="AU848" s="164"/>
      <c r="AV848" s="164"/>
      <c r="AW848" s="164"/>
      <c r="AX848" s="164"/>
      <c r="AY848" s="164"/>
      <c r="AZ848" s="164"/>
      <c r="BA848" s="164"/>
      <c r="BB848" s="164"/>
      <c r="BC848" s="164"/>
      <c r="BD848" s="164"/>
      <c r="BE848" s="164"/>
      <c r="BF848" s="164"/>
      <c r="BG848" s="164"/>
      <c r="BH848" s="164"/>
      <c r="BI848" s="164"/>
      <c r="BJ848" s="164"/>
      <c r="BK848" s="164"/>
      <c r="BL848" s="164"/>
      <c r="BM848" s="164"/>
      <c r="BN848" s="164"/>
      <c r="BO848" s="164"/>
      <c r="BP848" s="164"/>
      <c r="BQ848" s="164"/>
      <c r="BR848" s="164"/>
      <c r="BS848" s="164"/>
      <c r="BT848" s="164"/>
      <c r="BU848" s="164"/>
      <c r="BV848" s="164"/>
      <c r="BW848" s="164"/>
      <c r="BX848" s="164"/>
    </row>
    <row r="849" spans="20:76" x14ac:dyDescent="0.25">
      <c r="T849" s="164"/>
      <c r="U849" s="164"/>
      <c r="V849" s="164"/>
      <c r="W849" s="164"/>
      <c r="X849" s="164"/>
      <c r="Y849" s="164"/>
      <c r="Z849" s="164"/>
      <c r="AA849" s="164"/>
      <c r="AB849" s="164"/>
      <c r="AC849" s="164"/>
      <c r="AD849" s="164"/>
      <c r="AE849" s="164"/>
      <c r="AF849" s="164"/>
      <c r="AG849" s="164"/>
      <c r="AH849" s="164"/>
      <c r="AI849" s="164"/>
      <c r="AJ849" s="164"/>
      <c r="AK849" s="164"/>
      <c r="AL849" s="164"/>
      <c r="AM849" s="164"/>
      <c r="AN849" s="164"/>
      <c r="AO849" s="164"/>
      <c r="AP849" s="164"/>
      <c r="AQ849" s="164"/>
      <c r="AR849" s="164"/>
      <c r="AS849" s="164"/>
      <c r="AT849" s="366"/>
      <c r="AU849" s="164"/>
      <c r="AV849" s="164"/>
      <c r="AW849" s="164"/>
      <c r="AX849" s="164"/>
      <c r="AY849" s="164"/>
      <c r="AZ849" s="164"/>
      <c r="BA849" s="164"/>
      <c r="BB849" s="164"/>
      <c r="BC849" s="164"/>
      <c r="BD849" s="164"/>
      <c r="BE849" s="164"/>
      <c r="BF849" s="164"/>
      <c r="BG849" s="164"/>
      <c r="BH849" s="164"/>
      <c r="BI849" s="164"/>
      <c r="BJ849" s="164"/>
      <c r="BK849" s="164"/>
      <c r="BL849" s="164"/>
      <c r="BM849" s="164"/>
      <c r="BN849" s="164"/>
      <c r="BO849" s="164"/>
      <c r="BP849" s="164"/>
      <c r="BQ849" s="164"/>
      <c r="BR849" s="164"/>
      <c r="BS849" s="164"/>
      <c r="BT849" s="164"/>
      <c r="BU849" s="164"/>
      <c r="BV849" s="164"/>
      <c r="BW849" s="164"/>
      <c r="BX849" s="164"/>
    </row>
    <row r="850" spans="20:76" x14ac:dyDescent="0.25">
      <c r="T850" s="164"/>
      <c r="U850" s="164"/>
      <c r="V850" s="164"/>
      <c r="W850" s="164"/>
      <c r="X850" s="164"/>
      <c r="Y850" s="164"/>
      <c r="Z850" s="164"/>
      <c r="AA850" s="164"/>
      <c r="AB850" s="164"/>
      <c r="AC850" s="164"/>
      <c r="AD850" s="164"/>
      <c r="AE850" s="164"/>
      <c r="AF850" s="164"/>
      <c r="AG850" s="164"/>
      <c r="AH850" s="164"/>
      <c r="AI850" s="164"/>
      <c r="AJ850" s="164"/>
      <c r="AK850" s="164"/>
      <c r="AL850" s="164"/>
      <c r="AM850" s="164"/>
      <c r="AN850" s="164"/>
      <c r="AO850" s="164"/>
      <c r="AP850" s="164"/>
      <c r="AQ850" s="164"/>
      <c r="AR850" s="164"/>
      <c r="AS850" s="164"/>
      <c r="AT850" s="366"/>
      <c r="AU850" s="164"/>
      <c r="AV850" s="164"/>
      <c r="AW850" s="164"/>
      <c r="AX850" s="164"/>
      <c r="AY850" s="164"/>
      <c r="AZ850" s="164"/>
      <c r="BA850" s="164"/>
      <c r="BB850" s="164"/>
      <c r="BC850" s="164"/>
      <c r="BD850" s="164"/>
      <c r="BE850" s="164"/>
      <c r="BF850" s="164"/>
      <c r="BG850" s="164"/>
      <c r="BH850" s="164"/>
      <c r="BI850" s="164"/>
      <c r="BJ850" s="164"/>
      <c r="BK850" s="164"/>
      <c r="BL850" s="164"/>
      <c r="BM850" s="164"/>
      <c r="BN850" s="164"/>
      <c r="BO850" s="164"/>
      <c r="BP850" s="164"/>
      <c r="BQ850" s="164"/>
      <c r="BR850" s="164"/>
      <c r="BS850" s="164"/>
      <c r="BT850" s="164"/>
      <c r="BU850" s="164"/>
      <c r="BV850" s="164"/>
      <c r="BW850" s="164"/>
      <c r="BX850" s="164"/>
    </row>
    <row r="851" spans="20:76" x14ac:dyDescent="0.25">
      <c r="T851" s="164"/>
      <c r="U851" s="164"/>
      <c r="V851" s="164"/>
      <c r="W851" s="164"/>
      <c r="X851" s="164"/>
      <c r="Y851" s="164"/>
      <c r="Z851" s="164"/>
      <c r="AA851" s="164"/>
      <c r="AB851" s="164"/>
      <c r="AC851" s="164"/>
      <c r="AD851" s="164"/>
      <c r="AE851" s="164"/>
      <c r="AF851" s="164"/>
      <c r="AG851" s="164"/>
      <c r="AH851" s="164"/>
      <c r="AI851" s="164"/>
      <c r="AJ851" s="164"/>
      <c r="AK851" s="164"/>
      <c r="AL851" s="164"/>
      <c r="AM851" s="164"/>
      <c r="AN851" s="164"/>
      <c r="AO851" s="164"/>
      <c r="AP851" s="164"/>
      <c r="AQ851" s="164"/>
      <c r="AR851" s="164"/>
      <c r="AS851" s="164"/>
      <c r="AT851" s="366"/>
      <c r="AU851" s="164"/>
      <c r="AV851" s="164"/>
      <c r="AW851" s="164"/>
      <c r="AX851" s="164"/>
      <c r="AY851" s="164"/>
      <c r="AZ851" s="164"/>
      <c r="BA851" s="164"/>
      <c r="BB851" s="164"/>
      <c r="BC851" s="164"/>
      <c r="BD851" s="164"/>
      <c r="BE851" s="164"/>
      <c r="BF851" s="164"/>
      <c r="BG851" s="164"/>
      <c r="BH851" s="164"/>
      <c r="BI851" s="164"/>
      <c r="BJ851" s="164"/>
      <c r="BK851" s="164"/>
      <c r="BL851" s="164"/>
      <c r="BM851" s="164"/>
      <c r="BN851" s="164"/>
      <c r="BO851" s="164"/>
      <c r="BP851" s="164"/>
      <c r="BQ851" s="164"/>
      <c r="BR851" s="164"/>
      <c r="BS851" s="164"/>
      <c r="BT851" s="164"/>
      <c r="BU851" s="164"/>
      <c r="BV851" s="164"/>
      <c r="BW851" s="164"/>
      <c r="BX851" s="164"/>
    </row>
    <row r="852" spans="20:76" x14ac:dyDescent="0.25">
      <c r="T852" s="164"/>
      <c r="U852" s="164"/>
      <c r="V852" s="164"/>
      <c r="W852" s="164"/>
      <c r="X852" s="164"/>
      <c r="Y852" s="164"/>
      <c r="Z852" s="164"/>
      <c r="AA852" s="164"/>
      <c r="AB852" s="164"/>
      <c r="AC852" s="164"/>
      <c r="AD852" s="164"/>
      <c r="AE852" s="164"/>
      <c r="AF852" s="164"/>
      <c r="AG852" s="164"/>
      <c r="AH852" s="164"/>
      <c r="AI852" s="164"/>
      <c r="AJ852" s="164"/>
      <c r="AK852" s="164"/>
      <c r="AL852" s="164"/>
      <c r="AM852" s="164"/>
      <c r="AN852" s="164"/>
      <c r="AO852" s="164"/>
      <c r="AP852" s="164"/>
      <c r="AQ852" s="164"/>
      <c r="AR852" s="164"/>
      <c r="AS852" s="164"/>
      <c r="AT852" s="366"/>
      <c r="AU852" s="164"/>
      <c r="AV852" s="164"/>
      <c r="AW852" s="164"/>
      <c r="AX852" s="164"/>
      <c r="AY852" s="164"/>
      <c r="AZ852" s="164"/>
      <c r="BA852" s="164"/>
      <c r="BB852" s="164"/>
      <c r="BC852" s="164"/>
      <c r="BD852" s="164"/>
      <c r="BE852" s="164"/>
      <c r="BF852" s="164"/>
      <c r="BG852" s="164"/>
      <c r="BH852" s="164"/>
      <c r="BI852" s="164"/>
      <c r="BJ852" s="164"/>
      <c r="BK852" s="164"/>
      <c r="BL852" s="164"/>
      <c r="BM852" s="164"/>
      <c r="BN852" s="164"/>
      <c r="BO852" s="164"/>
      <c r="BP852" s="164"/>
      <c r="BQ852" s="164"/>
      <c r="BR852" s="164"/>
      <c r="BS852" s="164"/>
      <c r="BT852" s="164"/>
      <c r="BU852" s="164"/>
      <c r="BV852" s="164"/>
      <c r="BW852" s="164"/>
      <c r="BX852" s="164"/>
    </row>
    <row r="853" spans="20:76" x14ac:dyDescent="0.25">
      <c r="T853" s="164"/>
      <c r="U853" s="164"/>
      <c r="V853" s="164"/>
      <c r="W853" s="164"/>
      <c r="X853" s="164"/>
      <c r="Y853" s="164"/>
      <c r="Z853" s="164"/>
      <c r="AA853" s="164"/>
      <c r="AB853" s="164"/>
      <c r="AC853" s="164"/>
      <c r="AD853" s="164"/>
      <c r="AE853" s="164"/>
      <c r="AF853" s="164"/>
      <c r="AG853" s="164"/>
      <c r="AH853" s="164"/>
      <c r="AI853" s="164"/>
      <c r="AJ853" s="164"/>
      <c r="AK853" s="164"/>
      <c r="AL853" s="164"/>
      <c r="AM853" s="164"/>
      <c r="AN853" s="164"/>
      <c r="AO853" s="164"/>
      <c r="AP853" s="164"/>
      <c r="AQ853" s="164"/>
      <c r="AR853" s="164"/>
      <c r="AS853" s="164"/>
      <c r="AT853" s="366"/>
      <c r="AU853" s="164"/>
      <c r="AV853" s="164"/>
      <c r="AW853" s="164"/>
      <c r="AX853" s="164"/>
      <c r="AY853" s="164"/>
      <c r="AZ853" s="164"/>
      <c r="BA853" s="164"/>
      <c r="BB853" s="164"/>
      <c r="BC853" s="164"/>
      <c r="BD853" s="164"/>
      <c r="BE853" s="164"/>
      <c r="BF853" s="164"/>
      <c r="BG853" s="164"/>
      <c r="BH853" s="164"/>
      <c r="BI853" s="164"/>
      <c r="BJ853" s="164"/>
      <c r="BK853" s="164"/>
      <c r="BL853" s="164"/>
      <c r="BM853" s="164"/>
      <c r="BN853" s="164"/>
      <c r="BO853" s="164"/>
      <c r="BP853" s="164"/>
      <c r="BQ853" s="164"/>
      <c r="BR853" s="164"/>
      <c r="BS853" s="164"/>
      <c r="BT853" s="164"/>
      <c r="BU853" s="164"/>
      <c r="BV853" s="164"/>
      <c r="BW853" s="164"/>
      <c r="BX853" s="164"/>
    </row>
    <row r="854" spans="20:76" x14ac:dyDescent="0.25">
      <c r="T854" s="164"/>
      <c r="U854" s="164"/>
      <c r="V854" s="164"/>
      <c r="W854" s="164"/>
      <c r="X854" s="164"/>
      <c r="Y854" s="164"/>
      <c r="Z854" s="164"/>
      <c r="AA854" s="164"/>
      <c r="AB854" s="164"/>
      <c r="AC854" s="164"/>
      <c r="AD854" s="164"/>
      <c r="AE854" s="164"/>
      <c r="AF854" s="164"/>
      <c r="AG854" s="164"/>
      <c r="AH854" s="164"/>
      <c r="AI854" s="164"/>
      <c r="AJ854" s="164"/>
      <c r="AK854" s="164"/>
      <c r="AL854" s="164"/>
      <c r="AM854" s="164"/>
      <c r="AN854" s="164"/>
      <c r="AO854" s="164"/>
      <c r="AP854" s="164"/>
      <c r="AQ854" s="164"/>
      <c r="AR854" s="164"/>
      <c r="AS854" s="164"/>
      <c r="AT854" s="366"/>
      <c r="AU854" s="164"/>
      <c r="AV854" s="164"/>
      <c r="AW854" s="164"/>
      <c r="AX854" s="164"/>
      <c r="AY854" s="164"/>
      <c r="AZ854" s="164"/>
      <c r="BA854" s="164"/>
      <c r="BB854" s="164"/>
      <c r="BC854" s="164"/>
      <c r="BD854" s="164"/>
      <c r="BE854" s="164"/>
      <c r="BF854" s="164"/>
      <c r="BG854" s="164"/>
      <c r="BH854" s="164"/>
      <c r="BI854" s="164"/>
      <c r="BJ854" s="164"/>
      <c r="BK854" s="164"/>
      <c r="BL854" s="164"/>
      <c r="BM854" s="164"/>
      <c r="BN854" s="164"/>
      <c r="BO854" s="164"/>
      <c r="BP854" s="164"/>
      <c r="BQ854" s="164"/>
      <c r="BR854" s="164"/>
      <c r="BS854" s="164"/>
      <c r="BT854" s="164"/>
      <c r="BU854" s="164"/>
      <c r="BV854" s="164"/>
      <c r="BW854" s="164"/>
      <c r="BX854" s="164"/>
    </row>
    <row r="855" spans="20:76" x14ac:dyDescent="0.25">
      <c r="T855" s="164"/>
      <c r="U855" s="164"/>
      <c r="V855" s="164"/>
      <c r="W855" s="164"/>
      <c r="X855" s="164"/>
      <c r="Y855" s="164"/>
      <c r="Z855" s="164"/>
      <c r="AA855" s="164"/>
      <c r="AB855" s="164"/>
      <c r="AC855" s="164"/>
      <c r="AD855" s="164"/>
      <c r="AE855" s="164"/>
      <c r="AF855" s="164"/>
      <c r="AG855" s="164"/>
      <c r="AH855" s="164"/>
      <c r="AI855" s="164"/>
      <c r="AJ855" s="164"/>
      <c r="AK855" s="164"/>
      <c r="AL855" s="164"/>
      <c r="AM855" s="164"/>
      <c r="AN855" s="164"/>
      <c r="AO855" s="164"/>
      <c r="AP855" s="164"/>
      <c r="AQ855" s="164"/>
      <c r="AR855" s="164"/>
      <c r="AS855" s="164"/>
      <c r="AT855" s="366"/>
      <c r="AU855" s="164"/>
      <c r="AV855" s="164"/>
      <c r="AW855" s="164"/>
      <c r="AX855" s="164"/>
      <c r="AY855" s="164"/>
      <c r="AZ855" s="164"/>
      <c r="BA855" s="164"/>
      <c r="BB855" s="164"/>
      <c r="BC855" s="164"/>
      <c r="BD855" s="164"/>
      <c r="BE855" s="164"/>
      <c r="BF855" s="164"/>
      <c r="BG855" s="164"/>
      <c r="BH855" s="164"/>
      <c r="BI855" s="164"/>
      <c r="BJ855" s="164"/>
      <c r="BK855" s="164"/>
      <c r="BL855" s="164"/>
      <c r="BM855" s="164"/>
      <c r="BN855" s="164"/>
      <c r="BO855" s="164"/>
      <c r="BP855" s="164"/>
      <c r="BQ855" s="164"/>
      <c r="BR855" s="164"/>
      <c r="BS855" s="164"/>
      <c r="BT855" s="164"/>
      <c r="BU855" s="164"/>
      <c r="BV855" s="164"/>
      <c r="BW855" s="164"/>
      <c r="BX855" s="164"/>
    </row>
    <row r="856" spans="20:76" x14ac:dyDescent="0.25">
      <c r="T856" s="164"/>
      <c r="U856" s="164"/>
      <c r="V856" s="164"/>
      <c r="W856" s="164"/>
      <c r="X856" s="164"/>
      <c r="Y856" s="164"/>
      <c r="Z856" s="164"/>
      <c r="AA856" s="164"/>
      <c r="AB856" s="164"/>
      <c r="AC856" s="164"/>
      <c r="AD856" s="164"/>
      <c r="AE856" s="164"/>
      <c r="AF856" s="164"/>
      <c r="AG856" s="164"/>
      <c r="AH856" s="164"/>
      <c r="AI856" s="164"/>
      <c r="AJ856" s="164"/>
      <c r="AK856" s="164"/>
      <c r="AL856" s="164"/>
      <c r="AM856" s="164"/>
      <c r="AN856" s="164"/>
      <c r="AO856" s="164"/>
      <c r="AP856" s="164"/>
      <c r="AQ856" s="164"/>
      <c r="AR856" s="164"/>
      <c r="AS856" s="164"/>
      <c r="AT856" s="366"/>
      <c r="AU856" s="164"/>
      <c r="AV856" s="164"/>
      <c r="AW856" s="164"/>
      <c r="AX856" s="164"/>
      <c r="AY856" s="164"/>
      <c r="AZ856" s="164"/>
      <c r="BA856" s="164"/>
      <c r="BB856" s="164"/>
      <c r="BC856" s="164"/>
      <c r="BD856" s="164"/>
      <c r="BE856" s="164"/>
      <c r="BF856" s="164"/>
      <c r="BG856" s="164"/>
      <c r="BH856" s="164"/>
      <c r="BI856" s="164"/>
      <c r="BJ856" s="164"/>
      <c r="BK856" s="164"/>
      <c r="BL856" s="164"/>
      <c r="BM856" s="164"/>
      <c r="BN856" s="164"/>
      <c r="BO856" s="164"/>
      <c r="BP856" s="164"/>
      <c r="BQ856" s="164"/>
      <c r="BR856" s="164"/>
      <c r="BS856" s="164"/>
      <c r="BT856" s="164"/>
      <c r="BU856" s="164"/>
      <c r="BV856" s="164"/>
      <c r="BW856" s="164"/>
      <c r="BX856" s="164"/>
    </row>
    <row r="857" spans="20:76" x14ac:dyDescent="0.25">
      <c r="T857" s="164"/>
      <c r="U857" s="164"/>
      <c r="V857" s="164"/>
      <c r="W857" s="164"/>
      <c r="X857" s="164"/>
      <c r="Y857" s="164"/>
      <c r="Z857" s="164"/>
      <c r="AA857" s="164"/>
      <c r="AB857" s="164"/>
      <c r="AC857" s="164"/>
      <c r="AD857" s="164"/>
      <c r="AE857" s="164"/>
      <c r="AF857" s="164"/>
      <c r="AG857" s="164"/>
      <c r="AH857" s="164"/>
      <c r="AI857" s="164"/>
      <c r="AJ857" s="164"/>
      <c r="AK857" s="164"/>
      <c r="AL857" s="164"/>
      <c r="AM857" s="164"/>
      <c r="AN857" s="164"/>
      <c r="AO857" s="164"/>
      <c r="AP857" s="164"/>
      <c r="AQ857" s="164"/>
      <c r="AR857" s="164"/>
      <c r="AS857" s="164"/>
      <c r="AT857" s="366"/>
      <c r="AU857" s="164"/>
      <c r="AV857" s="164"/>
      <c r="AW857" s="164"/>
      <c r="AX857" s="164"/>
      <c r="AY857" s="164"/>
      <c r="AZ857" s="164"/>
      <c r="BA857" s="164"/>
      <c r="BB857" s="164"/>
      <c r="BC857" s="164"/>
      <c r="BD857" s="164"/>
      <c r="BE857" s="164"/>
      <c r="BF857" s="164"/>
      <c r="BG857" s="164"/>
      <c r="BH857" s="164"/>
      <c r="BI857" s="164"/>
      <c r="BJ857" s="164"/>
      <c r="BK857" s="164"/>
      <c r="BL857" s="164"/>
      <c r="BM857" s="164"/>
      <c r="BN857" s="164"/>
      <c r="BO857" s="164"/>
      <c r="BP857" s="164"/>
      <c r="BQ857" s="164"/>
      <c r="BR857" s="164"/>
      <c r="BS857" s="164"/>
      <c r="BT857" s="164"/>
      <c r="BU857" s="164"/>
      <c r="BV857" s="164"/>
      <c r="BW857" s="164"/>
      <c r="BX857" s="164"/>
    </row>
    <row r="858" spans="20:76" x14ac:dyDescent="0.25">
      <c r="T858" s="164"/>
      <c r="U858" s="164"/>
      <c r="V858" s="164"/>
      <c r="W858" s="164"/>
      <c r="X858" s="164"/>
      <c r="Y858" s="164"/>
      <c r="Z858" s="164"/>
      <c r="AA858" s="164"/>
      <c r="AB858" s="164"/>
      <c r="AC858" s="164"/>
      <c r="AD858" s="164"/>
      <c r="AE858" s="164"/>
      <c r="AF858" s="164"/>
      <c r="AG858" s="164"/>
      <c r="AH858" s="164"/>
      <c r="AI858" s="164"/>
      <c r="AJ858" s="164"/>
      <c r="AK858" s="164"/>
      <c r="AL858" s="164"/>
      <c r="AM858" s="164"/>
      <c r="AN858" s="164"/>
      <c r="AO858" s="164"/>
      <c r="AP858" s="164"/>
      <c r="AQ858" s="164"/>
      <c r="AR858" s="164"/>
      <c r="AS858" s="164"/>
      <c r="AT858" s="366"/>
      <c r="AU858" s="164"/>
      <c r="AV858" s="164"/>
      <c r="AW858" s="164"/>
      <c r="AX858" s="164"/>
      <c r="AY858" s="164"/>
      <c r="AZ858" s="164"/>
      <c r="BA858" s="164"/>
      <c r="BB858" s="164"/>
      <c r="BC858" s="164"/>
      <c r="BD858" s="164"/>
      <c r="BE858" s="164"/>
      <c r="BF858" s="164"/>
      <c r="BG858" s="164"/>
      <c r="BH858" s="164"/>
      <c r="BI858" s="164"/>
      <c r="BJ858" s="164"/>
      <c r="BK858" s="164"/>
      <c r="BL858" s="164"/>
      <c r="BM858" s="164"/>
      <c r="BN858" s="164"/>
      <c r="BO858" s="164"/>
      <c r="BP858" s="164"/>
      <c r="BQ858" s="164"/>
      <c r="BR858" s="164"/>
      <c r="BS858" s="164"/>
      <c r="BT858" s="164"/>
      <c r="BU858" s="164"/>
      <c r="BV858" s="164"/>
      <c r="BW858" s="164"/>
      <c r="BX858" s="164"/>
    </row>
    <row r="859" spans="20:76" x14ac:dyDescent="0.25">
      <c r="T859" s="164"/>
      <c r="U859" s="164"/>
      <c r="V859" s="164"/>
      <c r="W859" s="164"/>
      <c r="X859" s="164"/>
      <c r="Y859" s="164"/>
      <c r="Z859" s="164"/>
      <c r="AA859" s="164"/>
      <c r="AB859" s="164"/>
      <c r="AC859" s="164"/>
      <c r="AD859" s="164"/>
      <c r="AE859" s="164"/>
      <c r="AF859" s="164"/>
      <c r="AG859" s="164"/>
      <c r="AH859" s="164"/>
      <c r="AI859" s="164"/>
      <c r="AJ859" s="164"/>
      <c r="AK859" s="164"/>
      <c r="AL859" s="164"/>
      <c r="AM859" s="164"/>
      <c r="AN859" s="164"/>
      <c r="AO859" s="164"/>
      <c r="AP859" s="164"/>
      <c r="AQ859" s="164"/>
      <c r="AR859" s="164"/>
      <c r="AS859" s="164"/>
      <c r="AT859" s="366"/>
      <c r="AU859" s="164"/>
      <c r="AV859" s="164"/>
      <c r="AW859" s="164"/>
      <c r="AX859" s="164"/>
      <c r="AY859" s="164"/>
      <c r="AZ859" s="164"/>
      <c r="BA859" s="164"/>
      <c r="BB859" s="164"/>
      <c r="BC859" s="164"/>
      <c r="BD859" s="164"/>
      <c r="BE859" s="164"/>
      <c r="BF859" s="164"/>
      <c r="BG859" s="164"/>
      <c r="BH859" s="164"/>
      <c r="BI859" s="164"/>
      <c r="BJ859" s="164"/>
      <c r="BK859" s="164"/>
      <c r="BL859" s="164"/>
      <c r="BM859" s="164"/>
      <c r="BN859" s="164"/>
      <c r="BO859" s="164"/>
      <c r="BP859" s="164"/>
      <c r="BQ859" s="164"/>
      <c r="BR859" s="164"/>
      <c r="BS859" s="164"/>
      <c r="BT859" s="164"/>
      <c r="BU859" s="164"/>
      <c r="BV859" s="164"/>
      <c r="BW859" s="164"/>
      <c r="BX859" s="164"/>
    </row>
    <row r="860" spans="20:76" x14ac:dyDescent="0.25">
      <c r="T860" s="164"/>
      <c r="U860" s="164"/>
      <c r="V860" s="164"/>
      <c r="W860" s="164"/>
      <c r="X860" s="164"/>
      <c r="Y860" s="164"/>
      <c r="Z860" s="164"/>
      <c r="AA860" s="164"/>
      <c r="AB860" s="164"/>
      <c r="AC860" s="164"/>
      <c r="AD860" s="164"/>
      <c r="AE860" s="164"/>
      <c r="AF860" s="164"/>
      <c r="AG860" s="164"/>
      <c r="AH860" s="164"/>
      <c r="AI860" s="164"/>
      <c r="AJ860" s="164"/>
      <c r="AK860" s="164"/>
      <c r="AL860" s="164"/>
      <c r="AM860" s="164"/>
      <c r="AN860" s="164"/>
      <c r="AO860" s="164"/>
      <c r="AP860" s="164"/>
      <c r="AQ860" s="164"/>
      <c r="AR860" s="164"/>
      <c r="AS860" s="164"/>
      <c r="AT860" s="366"/>
      <c r="AU860" s="164"/>
      <c r="AV860" s="164"/>
      <c r="AW860" s="164"/>
      <c r="AX860" s="164"/>
      <c r="AY860" s="164"/>
      <c r="AZ860" s="164"/>
      <c r="BA860" s="164"/>
      <c r="BB860" s="164"/>
      <c r="BC860" s="164"/>
      <c r="BD860" s="164"/>
      <c r="BE860" s="164"/>
      <c r="BF860" s="164"/>
      <c r="BG860" s="164"/>
      <c r="BH860" s="164"/>
      <c r="BI860" s="164"/>
      <c r="BJ860" s="164"/>
      <c r="BK860" s="164"/>
      <c r="BL860" s="164"/>
      <c r="BM860" s="164"/>
      <c r="BN860" s="164"/>
      <c r="BO860" s="164"/>
      <c r="BP860" s="164"/>
      <c r="BQ860" s="164"/>
      <c r="BR860" s="164"/>
      <c r="BS860" s="164"/>
      <c r="BT860" s="164"/>
      <c r="BU860" s="164"/>
      <c r="BV860" s="164"/>
      <c r="BW860" s="164"/>
      <c r="BX860" s="164"/>
    </row>
    <row r="861" spans="20:76" x14ac:dyDescent="0.25">
      <c r="T861" s="164"/>
      <c r="U861" s="164"/>
      <c r="V861" s="164"/>
      <c r="W861" s="164"/>
      <c r="X861" s="164"/>
      <c r="Y861" s="164"/>
      <c r="Z861" s="164"/>
      <c r="AA861" s="164"/>
      <c r="AB861" s="164"/>
      <c r="AC861" s="164"/>
      <c r="AD861" s="164"/>
      <c r="AE861" s="164"/>
      <c r="AF861" s="164"/>
      <c r="AG861" s="164"/>
      <c r="AH861" s="164"/>
      <c r="AI861" s="164"/>
      <c r="AJ861" s="164"/>
      <c r="AK861" s="164"/>
      <c r="AL861" s="164"/>
      <c r="AM861" s="164"/>
      <c r="AN861" s="164"/>
      <c r="AO861" s="164"/>
      <c r="AP861" s="164"/>
      <c r="AQ861" s="164"/>
      <c r="AR861" s="164"/>
      <c r="AS861" s="164"/>
      <c r="AT861" s="366"/>
      <c r="AU861" s="164"/>
      <c r="AV861" s="164"/>
      <c r="AW861" s="164"/>
      <c r="AX861" s="164"/>
      <c r="AY861" s="164"/>
      <c r="AZ861" s="164"/>
      <c r="BA861" s="164"/>
      <c r="BB861" s="164"/>
      <c r="BC861" s="164"/>
      <c r="BD861" s="164"/>
      <c r="BE861" s="164"/>
      <c r="BF861" s="164"/>
      <c r="BG861" s="164"/>
      <c r="BH861" s="164"/>
      <c r="BI861" s="164"/>
      <c r="BJ861" s="164"/>
      <c r="BK861" s="164"/>
      <c r="BL861" s="164"/>
      <c r="BM861" s="164"/>
      <c r="BN861" s="164"/>
      <c r="BO861" s="164"/>
      <c r="BP861" s="164"/>
      <c r="BQ861" s="164"/>
      <c r="BR861" s="164"/>
      <c r="BS861" s="164"/>
      <c r="BT861" s="164"/>
      <c r="BU861" s="164"/>
      <c r="BV861" s="164"/>
      <c r="BW861" s="164"/>
      <c r="BX861" s="164"/>
    </row>
    <row r="862" spans="20:76" x14ac:dyDescent="0.25">
      <c r="T862" s="164"/>
      <c r="U862" s="164"/>
      <c r="V862" s="164"/>
      <c r="W862" s="164"/>
      <c r="X862" s="164"/>
      <c r="Y862" s="164"/>
      <c r="Z862" s="164"/>
      <c r="AA862" s="164"/>
      <c r="AB862" s="164"/>
      <c r="AC862" s="164"/>
      <c r="AD862" s="164"/>
      <c r="AE862" s="164"/>
      <c r="AF862" s="164"/>
      <c r="AG862" s="164"/>
      <c r="AH862" s="164"/>
      <c r="AI862" s="164"/>
      <c r="AJ862" s="164"/>
      <c r="AK862" s="164"/>
      <c r="AL862" s="164"/>
      <c r="AM862" s="164"/>
      <c r="AN862" s="164"/>
      <c r="AO862" s="164"/>
      <c r="AP862" s="164"/>
      <c r="AQ862" s="164"/>
      <c r="AR862" s="164"/>
      <c r="AS862" s="164"/>
      <c r="AT862" s="366"/>
      <c r="AU862" s="164"/>
      <c r="AV862" s="164"/>
      <c r="AW862" s="164"/>
      <c r="AX862" s="164"/>
      <c r="AY862" s="164"/>
      <c r="AZ862" s="164"/>
      <c r="BA862" s="164"/>
      <c r="BB862" s="164"/>
      <c r="BC862" s="164"/>
      <c r="BD862" s="164"/>
      <c r="BE862" s="164"/>
      <c r="BF862" s="164"/>
      <c r="BG862" s="164"/>
      <c r="BH862" s="164"/>
      <c r="BI862" s="164"/>
      <c r="BJ862" s="164"/>
      <c r="BK862" s="164"/>
      <c r="BL862" s="164"/>
      <c r="BM862" s="164"/>
      <c r="BN862" s="164"/>
      <c r="BO862" s="164"/>
      <c r="BP862" s="164"/>
      <c r="BQ862" s="164"/>
      <c r="BR862" s="164"/>
      <c r="BS862" s="164"/>
      <c r="BT862" s="164"/>
      <c r="BU862" s="164"/>
      <c r="BV862" s="164"/>
      <c r="BW862" s="164"/>
      <c r="BX862" s="164"/>
    </row>
    <row r="863" spans="20:76" x14ac:dyDescent="0.25">
      <c r="T863" s="164"/>
      <c r="U863" s="164"/>
      <c r="V863" s="164"/>
      <c r="W863" s="164"/>
      <c r="X863" s="164"/>
      <c r="Y863" s="164"/>
      <c r="Z863" s="164"/>
      <c r="AA863" s="164"/>
      <c r="AB863" s="164"/>
      <c r="AC863" s="164"/>
      <c r="AD863" s="164"/>
      <c r="AE863" s="164"/>
      <c r="AF863" s="164"/>
      <c r="AG863" s="164"/>
      <c r="AH863" s="164"/>
      <c r="AI863" s="164"/>
      <c r="AJ863" s="164"/>
      <c r="AK863" s="164"/>
      <c r="AL863" s="164"/>
      <c r="AM863" s="164"/>
      <c r="AN863" s="164"/>
      <c r="AO863" s="164"/>
      <c r="AP863" s="164"/>
      <c r="AQ863" s="164"/>
      <c r="AR863" s="164"/>
      <c r="AS863" s="164"/>
      <c r="AT863" s="366"/>
      <c r="AU863" s="164"/>
      <c r="AV863" s="164"/>
      <c r="AW863" s="164"/>
      <c r="AX863" s="164"/>
      <c r="AY863" s="164"/>
      <c r="AZ863" s="164"/>
      <c r="BA863" s="164"/>
      <c r="BB863" s="164"/>
      <c r="BC863" s="164"/>
      <c r="BD863" s="164"/>
      <c r="BE863" s="164"/>
      <c r="BF863" s="164"/>
      <c r="BG863" s="164"/>
      <c r="BH863" s="164"/>
      <c r="BI863" s="164"/>
      <c r="BJ863" s="164"/>
      <c r="BK863" s="164"/>
      <c r="BL863" s="164"/>
      <c r="BM863" s="164"/>
      <c r="BN863" s="164"/>
      <c r="BO863" s="164"/>
      <c r="BP863" s="164"/>
      <c r="BQ863" s="164"/>
      <c r="BR863" s="164"/>
      <c r="BS863" s="164"/>
      <c r="BT863" s="164"/>
      <c r="BU863" s="164"/>
      <c r="BV863" s="164"/>
      <c r="BW863" s="164"/>
      <c r="BX863" s="164"/>
    </row>
    <row r="864" spans="20:76" x14ac:dyDescent="0.25">
      <c r="T864" s="164"/>
      <c r="U864" s="164"/>
      <c r="V864" s="164"/>
      <c r="W864" s="164"/>
      <c r="X864" s="164"/>
      <c r="Y864" s="164"/>
      <c r="Z864" s="164"/>
      <c r="AA864" s="164"/>
      <c r="AB864" s="164"/>
      <c r="AC864" s="164"/>
      <c r="AD864" s="164"/>
      <c r="AE864" s="164"/>
      <c r="AF864" s="164"/>
      <c r="AG864" s="164"/>
      <c r="AH864" s="164"/>
      <c r="AI864" s="164"/>
      <c r="AJ864" s="164"/>
      <c r="AK864" s="164"/>
      <c r="AL864" s="164"/>
      <c r="AM864" s="164"/>
      <c r="AN864" s="164"/>
      <c r="AO864" s="164"/>
      <c r="AP864" s="164"/>
      <c r="AQ864" s="164"/>
      <c r="AR864" s="164"/>
      <c r="AS864" s="164"/>
      <c r="AT864" s="366"/>
      <c r="AU864" s="164"/>
      <c r="AV864" s="164"/>
      <c r="AW864" s="164"/>
      <c r="AX864" s="164"/>
      <c r="AY864" s="164"/>
      <c r="AZ864" s="164"/>
      <c r="BA864" s="164"/>
      <c r="BB864" s="164"/>
      <c r="BC864" s="164"/>
      <c r="BD864" s="164"/>
      <c r="BE864" s="164"/>
      <c r="BF864" s="164"/>
      <c r="BG864" s="164"/>
      <c r="BH864" s="164"/>
      <c r="BI864" s="164"/>
      <c r="BJ864" s="164"/>
      <c r="BK864" s="164"/>
      <c r="BL864" s="164"/>
      <c r="BM864" s="164"/>
      <c r="BN864" s="164"/>
      <c r="BO864" s="164"/>
      <c r="BP864" s="164"/>
      <c r="BQ864" s="164"/>
      <c r="BR864" s="164"/>
      <c r="BS864" s="164"/>
      <c r="BT864" s="164"/>
      <c r="BU864" s="164"/>
      <c r="BV864" s="164"/>
      <c r="BW864" s="164"/>
      <c r="BX864" s="164"/>
    </row>
    <row r="865" spans="20:76" x14ac:dyDescent="0.25">
      <c r="T865" s="164"/>
      <c r="U865" s="164"/>
      <c r="V865" s="164"/>
      <c r="W865" s="164"/>
      <c r="X865" s="164"/>
      <c r="Y865" s="164"/>
      <c r="Z865" s="164"/>
      <c r="AA865" s="164"/>
      <c r="AB865" s="164"/>
      <c r="AC865" s="164"/>
      <c r="AD865" s="164"/>
      <c r="AE865" s="164"/>
      <c r="AF865" s="164"/>
      <c r="AG865" s="164"/>
      <c r="AH865" s="164"/>
      <c r="AI865" s="164"/>
      <c r="AJ865" s="164"/>
      <c r="AK865" s="164"/>
      <c r="AL865" s="164"/>
      <c r="AM865" s="164"/>
      <c r="AN865" s="164"/>
      <c r="AO865" s="164"/>
      <c r="AP865" s="164"/>
      <c r="AQ865" s="164"/>
      <c r="AR865" s="164"/>
      <c r="AS865" s="164"/>
      <c r="AT865" s="366"/>
      <c r="AU865" s="164"/>
      <c r="AV865" s="164"/>
      <c r="AW865" s="164"/>
      <c r="AX865" s="164"/>
      <c r="AY865" s="164"/>
      <c r="AZ865" s="164"/>
      <c r="BA865" s="164"/>
      <c r="BB865" s="164"/>
      <c r="BC865" s="164"/>
      <c r="BD865" s="164"/>
      <c r="BE865" s="164"/>
      <c r="BF865" s="164"/>
      <c r="BG865" s="164"/>
      <c r="BH865" s="164"/>
      <c r="BI865" s="164"/>
      <c r="BJ865" s="164"/>
      <c r="BK865" s="164"/>
      <c r="BL865" s="164"/>
      <c r="BM865" s="164"/>
      <c r="BN865" s="164"/>
      <c r="BO865" s="164"/>
      <c r="BP865" s="164"/>
      <c r="BQ865" s="164"/>
      <c r="BR865" s="164"/>
      <c r="BS865" s="164"/>
      <c r="BT865" s="164"/>
      <c r="BU865" s="164"/>
      <c r="BV865" s="164"/>
      <c r="BW865" s="164"/>
      <c r="BX865" s="164"/>
    </row>
    <row r="866" spans="20:76" x14ac:dyDescent="0.25"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  <c r="AK866" s="164"/>
      <c r="AL866" s="164"/>
      <c r="AM866" s="164"/>
      <c r="AN866" s="164"/>
      <c r="AO866" s="164"/>
      <c r="AP866" s="164"/>
      <c r="AQ866" s="164"/>
      <c r="AR866" s="164"/>
      <c r="AS866" s="164"/>
      <c r="AT866" s="366"/>
      <c r="AU866" s="164"/>
      <c r="AV866" s="164"/>
      <c r="AW866" s="164"/>
      <c r="AX866" s="164"/>
      <c r="AY866" s="164"/>
      <c r="AZ866" s="164"/>
      <c r="BA866" s="164"/>
      <c r="BB866" s="164"/>
      <c r="BC866" s="164"/>
      <c r="BD866" s="164"/>
      <c r="BE866" s="164"/>
      <c r="BF866" s="164"/>
      <c r="BG866" s="164"/>
      <c r="BH866" s="164"/>
      <c r="BI866" s="164"/>
      <c r="BJ866" s="164"/>
      <c r="BK866" s="164"/>
      <c r="BL866" s="164"/>
      <c r="BM866" s="164"/>
      <c r="BN866" s="164"/>
      <c r="BO866" s="164"/>
      <c r="BP866" s="164"/>
      <c r="BQ866" s="164"/>
      <c r="BR866" s="164"/>
      <c r="BS866" s="164"/>
      <c r="BT866" s="164"/>
      <c r="BU866" s="164"/>
      <c r="BV866" s="164"/>
      <c r="BW866" s="164"/>
      <c r="BX866" s="164"/>
    </row>
    <row r="867" spans="20:76" x14ac:dyDescent="0.25">
      <c r="T867" s="164"/>
      <c r="U867" s="164"/>
      <c r="V867" s="164"/>
      <c r="W867" s="164"/>
      <c r="X867" s="164"/>
      <c r="Y867" s="164"/>
      <c r="Z867" s="164"/>
      <c r="AA867" s="164"/>
      <c r="AB867" s="164"/>
      <c r="AC867" s="164"/>
      <c r="AD867" s="164"/>
      <c r="AE867" s="164"/>
      <c r="AF867" s="164"/>
      <c r="AG867" s="164"/>
      <c r="AH867" s="164"/>
      <c r="AI867" s="164"/>
      <c r="AJ867" s="164"/>
      <c r="AK867" s="164"/>
      <c r="AL867" s="164"/>
      <c r="AM867" s="164"/>
      <c r="AN867" s="164"/>
      <c r="AO867" s="164"/>
      <c r="AP867" s="164"/>
      <c r="AQ867" s="164"/>
      <c r="AR867" s="164"/>
      <c r="AS867" s="164"/>
      <c r="AT867" s="366"/>
      <c r="AU867" s="164"/>
      <c r="AV867" s="164"/>
      <c r="AW867" s="164"/>
      <c r="AX867" s="164"/>
      <c r="AY867" s="164"/>
      <c r="AZ867" s="164"/>
      <c r="BA867" s="164"/>
      <c r="BB867" s="164"/>
      <c r="BC867" s="164"/>
      <c r="BD867" s="164"/>
      <c r="BE867" s="164"/>
      <c r="BF867" s="164"/>
      <c r="BG867" s="164"/>
      <c r="BH867" s="164"/>
      <c r="BI867" s="164"/>
      <c r="BJ867" s="164"/>
      <c r="BK867" s="164"/>
      <c r="BL867" s="164"/>
      <c r="BM867" s="164"/>
      <c r="BN867" s="164"/>
      <c r="BO867" s="164"/>
      <c r="BP867" s="164"/>
      <c r="BQ867" s="164"/>
      <c r="BR867" s="164"/>
      <c r="BS867" s="164"/>
      <c r="BT867" s="164"/>
      <c r="BU867" s="164"/>
      <c r="BV867" s="164"/>
      <c r="BW867" s="164"/>
      <c r="BX867" s="164"/>
    </row>
    <row r="868" spans="20:76" x14ac:dyDescent="0.25">
      <c r="T868" s="164"/>
      <c r="U868" s="164"/>
      <c r="V868" s="164"/>
      <c r="W868" s="164"/>
      <c r="X868" s="164"/>
      <c r="Y868" s="164"/>
      <c r="Z868" s="164"/>
      <c r="AA868" s="164"/>
      <c r="AB868" s="164"/>
      <c r="AC868" s="164"/>
      <c r="AD868" s="164"/>
      <c r="AE868" s="164"/>
      <c r="AF868" s="164"/>
      <c r="AG868" s="164"/>
      <c r="AH868" s="164"/>
      <c r="AI868" s="164"/>
      <c r="AJ868" s="164"/>
      <c r="AK868" s="164"/>
      <c r="AL868" s="164"/>
      <c r="AM868" s="164"/>
      <c r="AN868" s="164"/>
      <c r="AO868" s="164"/>
      <c r="AP868" s="164"/>
      <c r="AQ868" s="164"/>
      <c r="AR868" s="164"/>
      <c r="AS868" s="164"/>
      <c r="AT868" s="366"/>
      <c r="AU868" s="164"/>
      <c r="AV868" s="164"/>
      <c r="AW868" s="164"/>
      <c r="AX868" s="164"/>
      <c r="AY868" s="164"/>
      <c r="AZ868" s="164"/>
      <c r="BA868" s="164"/>
      <c r="BB868" s="164"/>
      <c r="BC868" s="164"/>
      <c r="BD868" s="164"/>
      <c r="BE868" s="164"/>
      <c r="BF868" s="164"/>
      <c r="BG868" s="164"/>
      <c r="BH868" s="164"/>
      <c r="BI868" s="164"/>
      <c r="BJ868" s="164"/>
      <c r="BK868" s="164"/>
      <c r="BL868" s="164"/>
      <c r="BM868" s="164"/>
      <c r="BN868" s="164"/>
      <c r="BO868" s="164"/>
      <c r="BP868" s="164"/>
      <c r="BQ868" s="164"/>
      <c r="BR868" s="164"/>
      <c r="BS868" s="164"/>
      <c r="BT868" s="164"/>
      <c r="BU868" s="164"/>
      <c r="BV868" s="164"/>
      <c r="BW868" s="164"/>
      <c r="BX868" s="164"/>
    </row>
    <row r="869" spans="20:76" x14ac:dyDescent="0.25">
      <c r="T869" s="164"/>
      <c r="U869" s="164"/>
      <c r="V869" s="164"/>
      <c r="W869" s="164"/>
      <c r="X869" s="164"/>
      <c r="Y869" s="164"/>
      <c r="Z869" s="164"/>
      <c r="AA869" s="164"/>
      <c r="AB869" s="164"/>
      <c r="AC869" s="164"/>
      <c r="AD869" s="164"/>
      <c r="AE869" s="164"/>
      <c r="AF869" s="164"/>
      <c r="AG869" s="164"/>
      <c r="AH869" s="164"/>
      <c r="AI869" s="164"/>
      <c r="AJ869" s="164"/>
      <c r="AK869" s="164"/>
      <c r="AL869" s="164"/>
      <c r="AM869" s="164"/>
      <c r="AN869" s="164"/>
      <c r="AO869" s="164"/>
      <c r="AP869" s="164"/>
      <c r="AQ869" s="164"/>
      <c r="AR869" s="164"/>
      <c r="AS869" s="164"/>
      <c r="AT869" s="366"/>
      <c r="AU869" s="164"/>
      <c r="AV869" s="164"/>
      <c r="AW869" s="164"/>
      <c r="AX869" s="164"/>
      <c r="AY869" s="164"/>
      <c r="AZ869" s="164"/>
      <c r="BA869" s="164"/>
      <c r="BB869" s="164"/>
      <c r="BC869" s="164"/>
      <c r="BD869" s="164"/>
      <c r="BE869" s="164"/>
      <c r="BF869" s="164"/>
      <c r="BG869" s="164"/>
      <c r="BH869" s="164"/>
      <c r="BI869" s="164"/>
      <c r="BJ869" s="164"/>
      <c r="BK869" s="164"/>
      <c r="BL869" s="164"/>
      <c r="BM869" s="164"/>
      <c r="BN869" s="164"/>
      <c r="BO869" s="164"/>
      <c r="BP869" s="164"/>
      <c r="BQ869" s="164"/>
      <c r="BR869" s="164"/>
      <c r="BS869" s="164"/>
      <c r="BT869" s="164"/>
      <c r="BU869" s="164"/>
      <c r="BV869" s="164"/>
      <c r="BW869" s="164"/>
      <c r="BX869" s="164"/>
    </row>
    <row r="870" spans="20:76" x14ac:dyDescent="0.25">
      <c r="T870" s="164"/>
      <c r="U870" s="164"/>
      <c r="V870" s="164"/>
      <c r="W870" s="164"/>
      <c r="X870" s="164"/>
      <c r="Y870" s="164"/>
      <c r="Z870" s="164"/>
      <c r="AA870" s="164"/>
      <c r="AB870" s="164"/>
      <c r="AC870" s="164"/>
      <c r="AD870" s="164"/>
      <c r="AE870" s="164"/>
      <c r="AF870" s="164"/>
      <c r="AG870" s="164"/>
      <c r="AH870" s="164"/>
      <c r="AI870" s="164"/>
      <c r="AJ870" s="164"/>
      <c r="AK870" s="164"/>
      <c r="AL870" s="164"/>
      <c r="AM870" s="164"/>
      <c r="AN870" s="164"/>
      <c r="AO870" s="164"/>
      <c r="AP870" s="164"/>
      <c r="AQ870" s="164"/>
      <c r="AR870" s="164"/>
      <c r="AS870" s="164"/>
      <c r="AT870" s="366"/>
      <c r="AU870" s="164"/>
      <c r="AV870" s="164"/>
      <c r="AW870" s="164"/>
      <c r="AX870" s="164"/>
      <c r="AY870" s="164"/>
      <c r="AZ870" s="164"/>
      <c r="BA870" s="164"/>
      <c r="BB870" s="164"/>
      <c r="BC870" s="164"/>
      <c r="BD870" s="164"/>
      <c r="BE870" s="164"/>
      <c r="BF870" s="164"/>
      <c r="BG870" s="164"/>
      <c r="BH870" s="164"/>
      <c r="BI870" s="164"/>
      <c r="BJ870" s="164"/>
      <c r="BK870" s="164"/>
      <c r="BL870" s="164"/>
      <c r="BM870" s="164"/>
      <c r="BN870" s="164"/>
      <c r="BO870" s="164"/>
      <c r="BP870" s="164"/>
      <c r="BQ870" s="164"/>
      <c r="BR870" s="164"/>
      <c r="BS870" s="164"/>
      <c r="BT870" s="164"/>
      <c r="BU870" s="164"/>
      <c r="BV870" s="164"/>
      <c r="BW870" s="164"/>
      <c r="BX870" s="164"/>
    </row>
    <row r="871" spans="20:76" x14ac:dyDescent="0.25">
      <c r="T871" s="164"/>
      <c r="U871" s="164"/>
      <c r="V871" s="164"/>
      <c r="W871" s="164"/>
      <c r="X871" s="164"/>
      <c r="Y871" s="164"/>
      <c r="Z871" s="164"/>
      <c r="AA871" s="164"/>
      <c r="AB871" s="164"/>
      <c r="AC871" s="164"/>
      <c r="AD871" s="164"/>
      <c r="AE871" s="164"/>
      <c r="AF871" s="164"/>
      <c r="AG871" s="164"/>
      <c r="AH871" s="164"/>
      <c r="AI871" s="164"/>
      <c r="AJ871" s="164"/>
      <c r="AK871" s="164"/>
      <c r="AL871" s="164"/>
      <c r="AM871" s="164"/>
      <c r="AN871" s="164"/>
      <c r="AO871" s="164"/>
      <c r="AP871" s="164"/>
      <c r="AQ871" s="164"/>
      <c r="AR871" s="164"/>
      <c r="AS871" s="164"/>
      <c r="AT871" s="366"/>
      <c r="AU871" s="164"/>
      <c r="AV871" s="164"/>
      <c r="AW871" s="164"/>
      <c r="AX871" s="164"/>
      <c r="AY871" s="164"/>
      <c r="AZ871" s="164"/>
      <c r="BA871" s="164"/>
      <c r="BB871" s="164"/>
      <c r="BC871" s="164"/>
      <c r="BD871" s="164"/>
      <c r="BE871" s="164"/>
      <c r="BF871" s="164"/>
      <c r="BG871" s="164"/>
      <c r="BH871" s="164"/>
      <c r="BI871" s="164"/>
      <c r="BJ871" s="164"/>
      <c r="BK871" s="164"/>
      <c r="BL871" s="164"/>
      <c r="BM871" s="164"/>
      <c r="BN871" s="164"/>
      <c r="BO871" s="164"/>
      <c r="BP871" s="164"/>
      <c r="BQ871" s="164"/>
      <c r="BR871" s="164"/>
      <c r="BS871" s="164"/>
      <c r="BT871" s="164"/>
      <c r="BU871" s="164"/>
      <c r="BV871" s="164"/>
      <c r="BW871" s="164"/>
      <c r="BX871" s="164"/>
    </row>
    <row r="872" spans="20:76" x14ac:dyDescent="0.25">
      <c r="T872" s="164"/>
      <c r="U872" s="164"/>
      <c r="V872" s="164"/>
      <c r="W872" s="164"/>
      <c r="X872" s="164"/>
      <c r="Y872" s="164"/>
      <c r="Z872" s="164"/>
      <c r="AA872" s="164"/>
      <c r="AB872" s="164"/>
      <c r="AC872" s="164"/>
      <c r="AD872" s="164"/>
      <c r="AE872" s="164"/>
      <c r="AF872" s="164"/>
      <c r="AG872" s="164"/>
      <c r="AH872" s="164"/>
      <c r="AI872" s="164"/>
      <c r="AJ872" s="164"/>
      <c r="AK872" s="164"/>
      <c r="AL872" s="164"/>
      <c r="AM872" s="164"/>
      <c r="AN872" s="164"/>
      <c r="AO872" s="164"/>
      <c r="AP872" s="164"/>
      <c r="AQ872" s="164"/>
      <c r="AR872" s="164"/>
      <c r="AS872" s="164"/>
      <c r="AT872" s="366"/>
      <c r="AU872" s="164"/>
      <c r="AV872" s="164"/>
      <c r="AW872" s="164"/>
      <c r="AX872" s="164"/>
      <c r="AY872" s="164"/>
      <c r="AZ872" s="164"/>
      <c r="BA872" s="164"/>
      <c r="BB872" s="164"/>
      <c r="BC872" s="164"/>
      <c r="BD872" s="164"/>
      <c r="BE872" s="164"/>
      <c r="BF872" s="164"/>
      <c r="BG872" s="164"/>
      <c r="BH872" s="164"/>
      <c r="BI872" s="164"/>
      <c r="BJ872" s="164"/>
      <c r="BK872" s="164"/>
      <c r="BL872" s="164"/>
      <c r="BM872" s="164"/>
      <c r="BN872" s="164"/>
      <c r="BO872" s="164"/>
      <c r="BP872" s="164"/>
      <c r="BQ872" s="164"/>
      <c r="BR872" s="164"/>
      <c r="BS872" s="164"/>
      <c r="BT872" s="164"/>
      <c r="BU872" s="164"/>
      <c r="BV872" s="164"/>
      <c r="BW872" s="164"/>
      <c r="BX872" s="164"/>
    </row>
    <row r="873" spans="20:76" x14ac:dyDescent="0.25">
      <c r="T873" s="164"/>
      <c r="U873" s="164"/>
      <c r="V873" s="164"/>
      <c r="W873" s="164"/>
      <c r="X873" s="164"/>
      <c r="Y873" s="164"/>
      <c r="Z873" s="164"/>
      <c r="AA873" s="164"/>
      <c r="AB873" s="164"/>
      <c r="AC873" s="164"/>
      <c r="AD873" s="164"/>
      <c r="AE873" s="164"/>
      <c r="AF873" s="164"/>
      <c r="AG873" s="164"/>
      <c r="AH873" s="164"/>
      <c r="AI873" s="164"/>
      <c r="AJ873" s="164"/>
      <c r="AK873" s="164"/>
      <c r="AL873" s="164"/>
      <c r="AM873" s="164"/>
      <c r="AN873" s="164"/>
      <c r="AO873" s="164"/>
      <c r="AP873" s="164"/>
      <c r="AQ873" s="164"/>
      <c r="AR873" s="164"/>
      <c r="AS873" s="164"/>
      <c r="AT873" s="366"/>
      <c r="AU873" s="164"/>
      <c r="AV873" s="164"/>
      <c r="AW873" s="164"/>
      <c r="AX873" s="164"/>
      <c r="AY873" s="164"/>
      <c r="AZ873" s="164"/>
      <c r="BA873" s="164"/>
      <c r="BB873" s="164"/>
      <c r="BC873" s="164"/>
      <c r="BD873" s="164"/>
      <c r="BE873" s="164"/>
      <c r="BF873" s="164"/>
      <c r="BG873" s="164"/>
      <c r="BH873" s="164"/>
      <c r="BI873" s="164"/>
      <c r="BJ873" s="164"/>
      <c r="BK873" s="164"/>
      <c r="BL873" s="164"/>
      <c r="BM873" s="164"/>
      <c r="BN873" s="164"/>
      <c r="BO873" s="164"/>
      <c r="BP873" s="164"/>
      <c r="BQ873" s="164"/>
      <c r="BR873" s="164"/>
      <c r="BS873" s="164"/>
      <c r="BT873" s="164"/>
      <c r="BU873" s="164"/>
      <c r="BV873" s="164"/>
      <c r="BW873" s="164"/>
      <c r="BX873" s="164"/>
    </row>
    <row r="874" spans="20:76" x14ac:dyDescent="0.25">
      <c r="T874" s="164"/>
      <c r="U874" s="164"/>
      <c r="V874" s="164"/>
      <c r="W874" s="164"/>
      <c r="X874" s="164"/>
      <c r="Y874" s="164"/>
      <c r="Z874" s="164"/>
      <c r="AA874" s="164"/>
      <c r="AB874" s="164"/>
      <c r="AC874" s="164"/>
      <c r="AD874" s="164"/>
      <c r="AE874" s="164"/>
      <c r="AF874" s="164"/>
      <c r="AG874" s="164"/>
      <c r="AH874" s="164"/>
      <c r="AI874" s="164"/>
      <c r="AJ874" s="164"/>
      <c r="AK874" s="164"/>
      <c r="AL874" s="164"/>
      <c r="AM874" s="164"/>
      <c r="AN874" s="164"/>
      <c r="AO874" s="164"/>
      <c r="AP874" s="164"/>
      <c r="AQ874" s="164"/>
      <c r="AR874" s="164"/>
      <c r="AS874" s="164"/>
      <c r="AT874" s="366"/>
      <c r="AU874" s="164"/>
      <c r="AV874" s="164"/>
      <c r="AW874" s="164"/>
      <c r="AX874" s="164"/>
      <c r="AY874" s="164"/>
      <c r="AZ874" s="164"/>
      <c r="BA874" s="164"/>
      <c r="BB874" s="164"/>
      <c r="BC874" s="164"/>
      <c r="BD874" s="164"/>
      <c r="BE874" s="164"/>
      <c r="BF874" s="164"/>
      <c r="BG874" s="164"/>
      <c r="BH874" s="164"/>
      <c r="BI874" s="164"/>
      <c r="BJ874" s="164"/>
      <c r="BK874" s="164"/>
      <c r="BL874" s="164"/>
      <c r="BM874" s="164"/>
      <c r="BN874" s="164"/>
      <c r="BO874" s="164"/>
      <c r="BP874" s="164"/>
      <c r="BQ874" s="164"/>
      <c r="BR874" s="164"/>
      <c r="BS874" s="164"/>
      <c r="BT874" s="164"/>
      <c r="BU874" s="164"/>
      <c r="BV874" s="164"/>
      <c r="BW874" s="164"/>
      <c r="BX874" s="164"/>
    </row>
    <row r="875" spans="20:76" x14ac:dyDescent="0.25">
      <c r="T875" s="164"/>
      <c r="U875" s="164"/>
      <c r="V875" s="164"/>
      <c r="W875" s="164"/>
      <c r="X875" s="164"/>
      <c r="Y875" s="164"/>
      <c r="Z875" s="164"/>
      <c r="AA875" s="164"/>
      <c r="AB875" s="164"/>
      <c r="AC875" s="164"/>
      <c r="AD875" s="164"/>
      <c r="AE875" s="164"/>
      <c r="AF875" s="164"/>
      <c r="AG875" s="164"/>
      <c r="AH875" s="164"/>
      <c r="AI875" s="164"/>
      <c r="AJ875" s="164"/>
      <c r="AK875" s="164"/>
      <c r="AL875" s="164"/>
      <c r="AM875" s="164"/>
      <c r="AN875" s="164"/>
      <c r="AO875" s="164"/>
      <c r="AP875" s="164"/>
      <c r="AQ875" s="164"/>
      <c r="AR875" s="164"/>
      <c r="AS875" s="164"/>
      <c r="AT875" s="366"/>
      <c r="AU875" s="164"/>
      <c r="AV875" s="164"/>
      <c r="AW875" s="164"/>
      <c r="AX875" s="164"/>
      <c r="AY875" s="164"/>
      <c r="AZ875" s="164"/>
      <c r="BA875" s="164"/>
      <c r="BB875" s="164"/>
      <c r="BC875" s="164"/>
      <c r="BD875" s="164"/>
      <c r="BE875" s="164"/>
      <c r="BF875" s="164"/>
      <c r="BG875" s="164"/>
      <c r="BH875" s="164"/>
      <c r="BI875" s="164"/>
      <c r="BJ875" s="164"/>
      <c r="BK875" s="164"/>
      <c r="BL875" s="164"/>
      <c r="BM875" s="164"/>
      <c r="BN875" s="164"/>
      <c r="BO875" s="164"/>
      <c r="BP875" s="164"/>
      <c r="BQ875" s="164"/>
      <c r="BR875" s="164"/>
      <c r="BS875" s="164"/>
      <c r="BT875" s="164"/>
      <c r="BU875" s="164"/>
      <c r="BV875" s="164"/>
      <c r="BW875" s="164"/>
      <c r="BX875" s="164"/>
    </row>
    <row r="876" spans="20:76" x14ac:dyDescent="0.25">
      <c r="T876" s="164"/>
      <c r="U876" s="164"/>
      <c r="V876" s="164"/>
      <c r="W876" s="164"/>
      <c r="X876" s="164"/>
      <c r="Y876" s="164"/>
      <c r="Z876" s="164"/>
      <c r="AA876" s="164"/>
      <c r="AB876" s="164"/>
      <c r="AC876" s="164"/>
      <c r="AD876" s="164"/>
      <c r="AE876" s="164"/>
      <c r="AF876" s="164"/>
      <c r="AG876" s="164"/>
      <c r="AH876" s="164"/>
      <c r="AI876" s="164"/>
      <c r="AJ876" s="164"/>
      <c r="AK876" s="164"/>
      <c r="AL876" s="164"/>
      <c r="AM876" s="164"/>
      <c r="AN876" s="164"/>
      <c r="AO876" s="164"/>
      <c r="AP876" s="164"/>
      <c r="AQ876" s="164"/>
      <c r="AR876" s="164"/>
      <c r="AS876" s="164"/>
      <c r="AT876" s="366"/>
      <c r="AU876" s="164"/>
      <c r="AV876" s="164"/>
      <c r="AW876" s="164"/>
      <c r="AX876" s="164"/>
      <c r="AY876" s="164"/>
      <c r="AZ876" s="164"/>
      <c r="BA876" s="164"/>
      <c r="BB876" s="164"/>
      <c r="BC876" s="164"/>
      <c r="BD876" s="164"/>
      <c r="BE876" s="164"/>
      <c r="BF876" s="164"/>
      <c r="BG876" s="164"/>
      <c r="BH876" s="164"/>
      <c r="BI876" s="164"/>
      <c r="BJ876" s="164"/>
      <c r="BK876" s="164"/>
      <c r="BL876" s="164"/>
      <c r="BM876" s="164"/>
      <c r="BN876" s="164"/>
      <c r="BO876" s="164"/>
      <c r="BP876" s="164"/>
      <c r="BQ876" s="164"/>
      <c r="BR876" s="164"/>
      <c r="BS876" s="164"/>
      <c r="BT876" s="164"/>
      <c r="BU876" s="164"/>
      <c r="BV876" s="164"/>
      <c r="BW876" s="164"/>
      <c r="BX876" s="164"/>
    </row>
    <row r="877" spans="20:76" x14ac:dyDescent="0.25">
      <c r="T877" s="164"/>
      <c r="U877" s="164"/>
      <c r="V877" s="164"/>
      <c r="W877" s="164"/>
      <c r="X877" s="164"/>
      <c r="Y877" s="164"/>
      <c r="Z877" s="164"/>
      <c r="AA877" s="164"/>
      <c r="AB877" s="164"/>
      <c r="AC877" s="164"/>
      <c r="AD877" s="164"/>
      <c r="AE877" s="164"/>
      <c r="AF877" s="164"/>
      <c r="AG877" s="164"/>
      <c r="AH877" s="164"/>
      <c r="AI877" s="164"/>
      <c r="AJ877" s="164"/>
      <c r="AK877" s="164"/>
      <c r="AL877" s="164"/>
      <c r="AM877" s="164"/>
      <c r="AN877" s="164"/>
      <c r="AO877" s="164"/>
      <c r="AP877" s="164"/>
      <c r="AQ877" s="164"/>
      <c r="AR877" s="164"/>
      <c r="AS877" s="164"/>
      <c r="AT877" s="366"/>
      <c r="AU877" s="164"/>
      <c r="AV877" s="164"/>
      <c r="AW877" s="164"/>
      <c r="AX877" s="164"/>
      <c r="AY877" s="164"/>
      <c r="AZ877" s="164"/>
      <c r="BA877" s="164"/>
      <c r="BB877" s="164"/>
      <c r="BC877" s="164"/>
      <c r="BD877" s="164"/>
      <c r="BE877" s="164"/>
      <c r="BF877" s="164"/>
      <c r="BG877" s="164"/>
      <c r="BH877" s="164"/>
      <c r="BI877" s="164"/>
      <c r="BJ877" s="164"/>
      <c r="BK877" s="164"/>
      <c r="BL877" s="164"/>
      <c r="BM877" s="164"/>
      <c r="BN877" s="164"/>
      <c r="BO877" s="164"/>
      <c r="BP877" s="164"/>
      <c r="BQ877" s="164"/>
      <c r="BR877" s="164"/>
      <c r="BS877" s="164"/>
      <c r="BT877" s="164"/>
      <c r="BU877" s="164"/>
      <c r="BV877" s="164"/>
      <c r="BW877" s="164"/>
      <c r="BX877" s="164"/>
    </row>
    <row r="878" spans="20:76" x14ac:dyDescent="0.25">
      <c r="T878" s="164"/>
      <c r="U878" s="164"/>
      <c r="V878" s="164"/>
      <c r="W878" s="164"/>
      <c r="X878" s="164"/>
      <c r="Y878" s="164"/>
      <c r="Z878" s="164"/>
      <c r="AA878" s="164"/>
      <c r="AB878" s="164"/>
      <c r="AC878" s="164"/>
      <c r="AD878" s="164"/>
      <c r="AE878" s="164"/>
      <c r="AF878" s="164"/>
      <c r="AG878" s="164"/>
      <c r="AH878" s="164"/>
      <c r="AI878" s="164"/>
      <c r="AJ878" s="164"/>
      <c r="AK878" s="164"/>
      <c r="AL878" s="164"/>
      <c r="AM878" s="164"/>
      <c r="AN878" s="164"/>
      <c r="AO878" s="164"/>
      <c r="AP878" s="164"/>
      <c r="AQ878" s="164"/>
      <c r="AR878" s="164"/>
      <c r="AS878" s="164"/>
      <c r="AT878" s="366"/>
      <c r="AU878" s="164"/>
      <c r="AV878" s="164"/>
      <c r="AW878" s="164"/>
      <c r="AX878" s="164"/>
      <c r="AY878" s="164"/>
      <c r="AZ878" s="164"/>
      <c r="BA878" s="164"/>
      <c r="BB878" s="164"/>
      <c r="BC878" s="164"/>
      <c r="BD878" s="164"/>
      <c r="BE878" s="164"/>
      <c r="BF878" s="164"/>
      <c r="BG878" s="164"/>
      <c r="BH878" s="164"/>
      <c r="BI878" s="164"/>
      <c r="BJ878" s="164"/>
      <c r="BK878" s="164"/>
      <c r="BL878" s="164"/>
      <c r="BM878" s="164"/>
      <c r="BN878" s="164"/>
      <c r="BO878" s="164"/>
      <c r="BP878" s="164"/>
      <c r="BQ878" s="164"/>
      <c r="BR878" s="164"/>
      <c r="BS878" s="164"/>
      <c r="BT878" s="164"/>
      <c r="BU878" s="164"/>
      <c r="BV878" s="164"/>
      <c r="BW878" s="164"/>
      <c r="BX878" s="164"/>
    </row>
    <row r="879" spans="20:76" x14ac:dyDescent="0.25">
      <c r="T879" s="164"/>
      <c r="U879" s="164"/>
      <c r="V879" s="164"/>
      <c r="W879" s="164"/>
      <c r="X879" s="164"/>
      <c r="Y879" s="164"/>
      <c r="Z879" s="164"/>
      <c r="AA879" s="164"/>
      <c r="AB879" s="164"/>
      <c r="AC879" s="164"/>
      <c r="AD879" s="164"/>
      <c r="AE879" s="164"/>
      <c r="AF879" s="164"/>
      <c r="AG879" s="164"/>
      <c r="AH879" s="164"/>
      <c r="AI879" s="164"/>
      <c r="AJ879" s="164"/>
      <c r="AK879" s="164"/>
      <c r="AL879" s="164"/>
      <c r="AM879" s="164"/>
      <c r="AN879" s="164"/>
      <c r="AO879" s="164"/>
      <c r="AP879" s="164"/>
      <c r="AQ879" s="164"/>
      <c r="AR879" s="164"/>
      <c r="AS879" s="164"/>
      <c r="AT879" s="366"/>
      <c r="AU879" s="164"/>
      <c r="AV879" s="164"/>
      <c r="AW879" s="164"/>
      <c r="AX879" s="164"/>
      <c r="AY879" s="164"/>
      <c r="AZ879" s="164"/>
      <c r="BA879" s="164"/>
      <c r="BB879" s="164"/>
      <c r="BC879" s="164"/>
      <c r="BD879" s="164"/>
      <c r="BE879" s="164"/>
      <c r="BF879" s="164"/>
      <c r="BG879" s="164"/>
      <c r="BH879" s="164"/>
      <c r="BI879" s="164"/>
      <c r="BJ879" s="164"/>
      <c r="BK879" s="164"/>
      <c r="BL879" s="164"/>
      <c r="BM879" s="164"/>
      <c r="BN879" s="164"/>
      <c r="BO879" s="164"/>
      <c r="BP879" s="164"/>
      <c r="BQ879" s="164"/>
      <c r="BR879" s="164"/>
      <c r="BS879" s="164"/>
      <c r="BT879" s="164"/>
      <c r="BU879" s="164"/>
      <c r="BV879" s="164"/>
      <c r="BW879" s="164"/>
      <c r="BX879" s="164"/>
    </row>
    <row r="880" spans="20:76" x14ac:dyDescent="0.25">
      <c r="T880" s="164"/>
      <c r="U880" s="164"/>
      <c r="V880" s="164"/>
      <c r="W880" s="164"/>
      <c r="X880" s="164"/>
      <c r="Y880" s="164"/>
      <c r="Z880" s="164"/>
      <c r="AA880" s="164"/>
      <c r="AB880" s="164"/>
      <c r="AC880" s="164"/>
      <c r="AD880" s="164"/>
      <c r="AE880" s="164"/>
      <c r="AF880" s="164"/>
      <c r="AG880" s="164"/>
      <c r="AH880" s="164"/>
      <c r="AI880" s="164"/>
      <c r="AJ880" s="164"/>
      <c r="AK880" s="164"/>
      <c r="AL880" s="164"/>
      <c r="AM880" s="164"/>
      <c r="AN880" s="164"/>
      <c r="AO880" s="164"/>
      <c r="AP880" s="164"/>
      <c r="AQ880" s="164"/>
      <c r="AR880" s="164"/>
      <c r="AS880" s="164"/>
      <c r="AT880" s="366"/>
      <c r="AU880" s="164"/>
      <c r="AV880" s="164"/>
      <c r="AW880" s="164"/>
      <c r="AX880" s="164"/>
      <c r="AY880" s="164"/>
      <c r="AZ880" s="164"/>
      <c r="BA880" s="164"/>
      <c r="BB880" s="164"/>
      <c r="BC880" s="164"/>
      <c r="BD880" s="164"/>
      <c r="BE880" s="164"/>
      <c r="BF880" s="164"/>
      <c r="BG880" s="164"/>
      <c r="BH880" s="164"/>
      <c r="BI880" s="164"/>
      <c r="BJ880" s="164"/>
      <c r="BK880" s="164"/>
      <c r="BL880" s="164"/>
      <c r="BM880" s="164"/>
      <c r="BN880" s="164"/>
      <c r="BO880" s="164"/>
      <c r="BP880" s="164"/>
      <c r="BQ880" s="164"/>
      <c r="BR880" s="164"/>
      <c r="BS880" s="164"/>
      <c r="BT880" s="164"/>
      <c r="BU880" s="164"/>
      <c r="BV880" s="164"/>
      <c r="BW880" s="164"/>
      <c r="BX880" s="164"/>
    </row>
    <row r="881" spans="20:76" x14ac:dyDescent="0.25">
      <c r="T881" s="164"/>
      <c r="U881" s="164"/>
      <c r="V881" s="164"/>
      <c r="W881" s="164"/>
      <c r="X881" s="164"/>
      <c r="Y881" s="164"/>
      <c r="Z881" s="164"/>
      <c r="AA881" s="164"/>
      <c r="AB881" s="164"/>
      <c r="AC881" s="164"/>
      <c r="AD881" s="164"/>
      <c r="AE881" s="164"/>
      <c r="AF881" s="164"/>
      <c r="AG881" s="164"/>
      <c r="AH881" s="164"/>
      <c r="AI881" s="164"/>
      <c r="AJ881" s="164"/>
      <c r="AK881" s="164"/>
      <c r="AL881" s="164"/>
      <c r="AM881" s="164"/>
      <c r="AN881" s="164"/>
      <c r="AO881" s="164"/>
      <c r="AP881" s="164"/>
      <c r="AQ881" s="164"/>
      <c r="AR881" s="164"/>
      <c r="AS881" s="164"/>
      <c r="AT881" s="366"/>
      <c r="AU881" s="164"/>
      <c r="AV881" s="164"/>
      <c r="AW881" s="164"/>
      <c r="AX881" s="164"/>
      <c r="AY881" s="164"/>
      <c r="AZ881" s="164"/>
      <c r="BA881" s="164"/>
      <c r="BB881" s="164"/>
      <c r="BC881" s="164"/>
      <c r="BD881" s="164"/>
      <c r="BE881" s="164"/>
      <c r="BF881" s="164"/>
      <c r="BG881" s="164"/>
      <c r="BH881" s="164"/>
      <c r="BI881" s="164"/>
      <c r="BJ881" s="164"/>
      <c r="BK881" s="164"/>
      <c r="BL881" s="164"/>
      <c r="BM881" s="164"/>
      <c r="BN881" s="164"/>
      <c r="BO881" s="164"/>
      <c r="BP881" s="164"/>
      <c r="BQ881" s="164"/>
      <c r="BR881" s="164"/>
      <c r="BS881" s="164"/>
      <c r="BT881" s="164"/>
      <c r="BU881" s="164"/>
      <c r="BV881" s="164"/>
      <c r="BW881" s="164"/>
      <c r="BX881" s="164"/>
    </row>
    <row r="882" spans="20:76" x14ac:dyDescent="0.25">
      <c r="T882" s="164"/>
      <c r="U882" s="164"/>
      <c r="V882" s="164"/>
      <c r="W882" s="164"/>
      <c r="X882" s="164"/>
      <c r="Y882" s="164"/>
      <c r="Z882" s="164"/>
      <c r="AA882" s="164"/>
      <c r="AB882" s="164"/>
      <c r="AC882" s="164"/>
      <c r="AD882" s="164"/>
      <c r="AE882" s="164"/>
      <c r="AF882" s="164"/>
      <c r="AG882" s="164"/>
      <c r="AH882" s="164"/>
      <c r="AI882" s="164"/>
      <c r="AJ882" s="164"/>
      <c r="AK882" s="164"/>
      <c r="AL882" s="164"/>
      <c r="AM882" s="164"/>
      <c r="AN882" s="164"/>
      <c r="AO882" s="164"/>
      <c r="AP882" s="164"/>
      <c r="AQ882" s="164"/>
      <c r="AR882" s="164"/>
      <c r="AS882" s="164"/>
      <c r="AT882" s="366"/>
      <c r="AU882" s="164"/>
      <c r="AV882" s="164"/>
      <c r="AW882" s="164"/>
      <c r="AX882" s="164"/>
      <c r="AY882" s="164"/>
      <c r="AZ882" s="164"/>
      <c r="BA882" s="164"/>
      <c r="BB882" s="164"/>
      <c r="BC882" s="164"/>
      <c r="BD882" s="164"/>
      <c r="BE882" s="164"/>
      <c r="BF882" s="164"/>
      <c r="BG882" s="164"/>
      <c r="BH882" s="164"/>
      <c r="BI882" s="164"/>
      <c r="BJ882" s="164"/>
      <c r="BK882" s="164"/>
      <c r="BL882" s="164"/>
      <c r="BM882" s="164"/>
      <c r="BN882" s="164"/>
      <c r="BO882" s="164"/>
      <c r="BP882" s="164"/>
      <c r="BQ882" s="164"/>
      <c r="BR882" s="164"/>
      <c r="BS882" s="164"/>
      <c r="BT882" s="164"/>
      <c r="BU882" s="164"/>
      <c r="BV882" s="164"/>
      <c r="BW882" s="164"/>
      <c r="BX882" s="164"/>
    </row>
    <row r="883" spans="20:76" x14ac:dyDescent="0.25">
      <c r="T883" s="164"/>
      <c r="U883" s="164"/>
      <c r="V883" s="164"/>
      <c r="W883" s="164"/>
      <c r="X883" s="164"/>
      <c r="Y883" s="164"/>
      <c r="Z883" s="164"/>
      <c r="AA883" s="164"/>
      <c r="AB883" s="164"/>
      <c r="AC883" s="164"/>
      <c r="AD883" s="164"/>
      <c r="AE883" s="164"/>
      <c r="AF883" s="164"/>
      <c r="AG883" s="164"/>
      <c r="AH883" s="164"/>
      <c r="AI883" s="164"/>
      <c r="AJ883" s="164"/>
      <c r="AK883" s="164"/>
      <c r="AL883" s="164"/>
      <c r="AM883" s="164"/>
      <c r="AN883" s="164"/>
      <c r="AO883" s="164"/>
      <c r="AP883" s="164"/>
      <c r="AQ883" s="164"/>
      <c r="AR883" s="164"/>
      <c r="AS883" s="164"/>
      <c r="AT883" s="366"/>
      <c r="AU883" s="164"/>
      <c r="AV883" s="164"/>
      <c r="AW883" s="164"/>
      <c r="AX883" s="164"/>
      <c r="AY883" s="164"/>
      <c r="AZ883" s="164"/>
      <c r="BA883" s="164"/>
      <c r="BB883" s="164"/>
      <c r="BC883" s="164"/>
      <c r="BD883" s="164"/>
      <c r="BE883" s="164"/>
      <c r="BF883" s="164"/>
      <c r="BG883" s="164"/>
      <c r="BH883" s="164"/>
      <c r="BI883" s="164"/>
      <c r="BJ883" s="164"/>
      <c r="BK883" s="164"/>
      <c r="BL883" s="164"/>
      <c r="BM883" s="164"/>
      <c r="BN883" s="164"/>
      <c r="BO883" s="164"/>
      <c r="BP883" s="164"/>
      <c r="BQ883" s="164"/>
      <c r="BR883" s="164"/>
      <c r="BS883" s="164"/>
      <c r="BT883" s="164"/>
      <c r="BU883" s="164"/>
      <c r="BV883" s="164"/>
      <c r="BW883" s="164"/>
      <c r="BX883" s="164"/>
    </row>
    <row r="884" spans="20:76" x14ac:dyDescent="0.25">
      <c r="T884" s="164"/>
      <c r="U884" s="164"/>
      <c r="V884" s="164"/>
      <c r="W884" s="164"/>
      <c r="X884" s="164"/>
      <c r="Y884" s="164"/>
      <c r="Z884" s="164"/>
      <c r="AA884" s="164"/>
      <c r="AB884" s="164"/>
      <c r="AC884" s="164"/>
      <c r="AD884" s="164"/>
      <c r="AE884" s="164"/>
      <c r="AF884" s="164"/>
      <c r="AG884" s="164"/>
      <c r="AH884" s="164"/>
      <c r="AI884" s="164"/>
      <c r="AJ884" s="164"/>
      <c r="AK884" s="164"/>
      <c r="AL884" s="164"/>
      <c r="AM884" s="164"/>
      <c r="AN884" s="164"/>
      <c r="AO884" s="164"/>
      <c r="AP884" s="164"/>
      <c r="AQ884" s="164"/>
      <c r="AR884" s="164"/>
      <c r="AS884" s="164"/>
      <c r="AT884" s="366"/>
      <c r="AU884" s="164"/>
      <c r="AV884" s="164"/>
      <c r="AW884" s="164"/>
      <c r="AX884" s="164"/>
      <c r="AY884" s="164"/>
      <c r="AZ884" s="164"/>
      <c r="BA884" s="164"/>
      <c r="BB884" s="164"/>
      <c r="BC884" s="164"/>
      <c r="BD884" s="164"/>
      <c r="BE884" s="164"/>
      <c r="BF884" s="164"/>
      <c r="BG884" s="164"/>
      <c r="BH884" s="164"/>
      <c r="BI884" s="164"/>
      <c r="BJ884" s="164"/>
      <c r="BK884" s="164"/>
      <c r="BL884" s="164"/>
      <c r="BM884" s="164"/>
      <c r="BN884" s="164"/>
      <c r="BO884" s="164"/>
      <c r="BP884" s="164"/>
      <c r="BQ884" s="164"/>
      <c r="BR884" s="164"/>
      <c r="BS884" s="164"/>
      <c r="BT884" s="164"/>
      <c r="BU884" s="164"/>
      <c r="BV884" s="164"/>
      <c r="BW884" s="164"/>
      <c r="BX884" s="164"/>
    </row>
    <row r="885" spans="20:76" x14ac:dyDescent="0.25">
      <c r="T885" s="164"/>
      <c r="U885" s="164"/>
      <c r="V885" s="164"/>
      <c r="W885" s="164"/>
      <c r="X885" s="164"/>
      <c r="Y885" s="164"/>
      <c r="Z885" s="164"/>
      <c r="AA885" s="164"/>
      <c r="AB885" s="164"/>
      <c r="AC885" s="164"/>
      <c r="AD885" s="164"/>
      <c r="AE885" s="164"/>
      <c r="AF885" s="164"/>
      <c r="AG885" s="164"/>
      <c r="AH885" s="164"/>
      <c r="AI885" s="164"/>
      <c r="AJ885" s="164"/>
      <c r="AK885" s="164"/>
      <c r="AL885" s="164"/>
      <c r="AM885" s="164"/>
      <c r="AN885" s="164"/>
      <c r="AO885" s="164"/>
      <c r="AP885" s="164"/>
      <c r="AQ885" s="164"/>
      <c r="AR885" s="164"/>
      <c r="AS885" s="164"/>
      <c r="AT885" s="366"/>
      <c r="AU885" s="164"/>
      <c r="AV885" s="164"/>
      <c r="AW885" s="164"/>
      <c r="AX885" s="164"/>
      <c r="AY885" s="164"/>
      <c r="AZ885" s="164"/>
      <c r="BA885" s="164"/>
      <c r="BB885" s="164"/>
      <c r="BC885" s="164"/>
      <c r="BD885" s="164"/>
      <c r="BE885" s="164"/>
      <c r="BF885" s="164"/>
      <c r="BG885" s="164"/>
      <c r="BH885" s="164"/>
      <c r="BI885" s="164"/>
      <c r="BJ885" s="164"/>
      <c r="BK885" s="164"/>
      <c r="BL885" s="164"/>
      <c r="BM885" s="164"/>
      <c r="BN885" s="164"/>
      <c r="BO885" s="164"/>
      <c r="BP885" s="164"/>
      <c r="BQ885" s="164"/>
      <c r="BR885" s="164"/>
      <c r="BS885" s="164"/>
      <c r="BT885" s="164"/>
      <c r="BU885" s="164"/>
      <c r="BV885" s="164"/>
      <c r="BW885" s="164"/>
      <c r="BX885" s="164"/>
    </row>
    <row r="886" spans="20:76" x14ac:dyDescent="0.25">
      <c r="T886" s="164"/>
      <c r="U886" s="164"/>
      <c r="V886" s="164"/>
      <c r="W886" s="164"/>
      <c r="X886" s="164"/>
      <c r="Y886" s="164"/>
      <c r="Z886" s="164"/>
      <c r="AA886" s="164"/>
      <c r="AB886" s="164"/>
      <c r="AC886" s="164"/>
      <c r="AD886" s="164"/>
      <c r="AE886" s="164"/>
      <c r="AF886" s="164"/>
      <c r="AG886" s="164"/>
      <c r="AH886" s="164"/>
      <c r="AI886" s="164"/>
      <c r="AJ886" s="164"/>
      <c r="AK886" s="164"/>
      <c r="AL886" s="164"/>
      <c r="AM886" s="164"/>
      <c r="AN886" s="164"/>
      <c r="AO886" s="164"/>
      <c r="AP886" s="164"/>
      <c r="AQ886" s="164"/>
      <c r="AR886" s="164"/>
      <c r="AS886" s="164"/>
      <c r="AT886" s="366"/>
      <c r="AU886" s="164"/>
      <c r="AV886" s="164"/>
      <c r="AW886" s="164"/>
      <c r="AX886" s="164"/>
      <c r="AY886" s="164"/>
      <c r="AZ886" s="164"/>
      <c r="BA886" s="164"/>
      <c r="BB886" s="164"/>
      <c r="BC886" s="164"/>
      <c r="BD886" s="164"/>
      <c r="BE886" s="164"/>
      <c r="BF886" s="164"/>
      <c r="BG886" s="164"/>
      <c r="BH886" s="164"/>
      <c r="BI886" s="164"/>
      <c r="BJ886" s="164"/>
      <c r="BK886" s="164"/>
      <c r="BL886" s="164"/>
      <c r="BM886" s="164"/>
      <c r="BN886" s="164"/>
      <c r="BO886" s="164"/>
      <c r="BP886" s="164"/>
      <c r="BQ886" s="164"/>
      <c r="BR886" s="164"/>
      <c r="BS886" s="164"/>
      <c r="BT886" s="164"/>
      <c r="BU886" s="164"/>
      <c r="BV886" s="164"/>
      <c r="BW886" s="164"/>
      <c r="BX886" s="164"/>
    </row>
    <row r="887" spans="20:76" x14ac:dyDescent="0.25">
      <c r="T887" s="164"/>
      <c r="U887" s="164"/>
      <c r="V887" s="164"/>
      <c r="W887" s="164"/>
      <c r="X887" s="164"/>
      <c r="Y887" s="164"/>
      <c r="Z887" s="164"/>
      <c r="AA887" s="164"/>
      <c r="AB887" s="164"/>
      <c r="AC887" s="164"/>
      <c r="AD887" s="164"/>
      <c r="AE887" s="164"/>
      <c r="AF887" s="164"/>
      <c r="AG887" s="164"/>
      <c r="AH887" s="164"/>
      <c r="AI887" s="164"/>
      <c r="AJ887" s="164"/>
      <c r="AK887" s="164"/>
      <c r="AL887" s="164"/>
      <c r="AM887" s="164"/>
      <c r="AN887" s="164"/>
      <c r="AO887" s="164"/>
      <c r="AP887" s="164"/>
      <c r="AQ887" s="164"/>
      <c r="AR887" s="164"/>
      <c r="AS887" s="164"/>
      <c r="AT887" s="366"/>
      <c r="AU887" s="164"/>
      <c r="AV887" s="164"/>
      <c r="AW887" s="164"/>
      <c r="AX887" s="164"/>
      <c r="AY887" s="164"/>
      <c r="AZ887" s="164"/>
      <c r="BA887" s="164"/>
      <c r="BB887" s="164"/>
      <c r="BC887" s="164"/>
      <c r="BD887" s="164"/>
      <c r="BE887" s="164"/>
      <c r="BF887" s="164"/>
      <c r="BG887" s="164"/>
      <c r="BH887" s="164"/>
      <c r="BI887" s="164"/>
      <c r="BJ887" s="164"/>
      <c r="BK887" s="164"/>
      <c r="BL887" s="164"/>
      <c r="BM887" s="164"/>
      <c r="BN887" s="164"/>
      <c r="BO887" s="164"/>
      <c r="BP887" s="164"/>
      <c r="BQ887" s="164"/>
      <c r="BR887" s="164"/>
      <c r="BS887" s="164"/>
      <c r="BT887" s="164"/>
      <c r="BU887" s="164"/>
      <c r="BV887" s="164"/>
      <c r="BW887" s="164"/>
      <c r="BX887" s="164"/>
    </row>
    <row r="888" spans="20:76" x14ac:dyDescent="0.25">
      <c r="T888" s="164"/>
      <c r="U888" s="164"/>
      <c r="V888" s="164"/>
      <c r="W888" s="164"/>
      <c r="X888" s="164"/>
      <c r="Y888" s="164"/>
      <c r="Z888" s="164"/>
      <c r="AA888" s="164"/>
      <c r="AB888" s="164"/>
      <c r="AC888" s="164"/>
      <c r="AD888" s="164"/>
      <c r="AE888" s="164"/>
      <c r="AF888" s="164"/>
      <c r="AG888" s="164"/>
      <c r="AH888" s="164"/>
      <c r="AI888" s="164"/>
      <c r="AJ888" s="164"/>
      <c r="AK888" s="164"/>
      <c r="AL888" s="164"/>
      <c r="AM888" s="164"/>
      <c r="AN888" s="164"/>
      <c r="AO888" s="164"/>
      <c r="AP888" s="164"/>
      <c r="AQ888" s="164"/>
      <c r="AR888" s="164"/>
      <c r="AS888" s="164"/>
      <c r="AT888" s="366"/>
      <c r="AU888" s="164"/>
      <c r="AV888" s="164"/>
      <c r="AW888" s="164"/>
      <c r="AX888" s="164"/>
      <c r="AY888" s="164"/>
      <c r="AZ888" s="164"/>
      <c r="BA888" s="164"/>
      <c r="BB888" s="164"/>
      <c r="BC888" s="164"/>
      <c r="BD888" s="164"/>
      <c r="BE888" s="164"/>
      <c r="BF888" s="164"/>
      <c r="BG888" s="164"/>
      <c r="BH888" s="164"/>
      <c r="BI888" s="164"/>
      <c r="BJ888" s="164"/>
      <c r="BK888" s="164"/>
      <c r="BL888" s="164"/>
      <c r="BM888" s="164"/>
      <c r="BN888" s="164"/>
      <c r="BO888" s="164"/>
      <c r="BP888" s="164"/>
      <c r="BQ888" s="164"/>
      <c r="BR888" s="164"/>
      <c r="BS888" s="164"/>
      <c r="BT888" s="164"/>
      <c r="BU888" s="164"/>
      <c r="BV888" s="164"/>
      <c r="BW888" s="164"/>
      <c r="BX888" s="164"/>
    </row>
    <row r="889" spans="20:76" x14ac:dyDescent="0.25">
      <c r="T889" s="164"/>
      <c r="U889" s="164"/>
      <c r="V889" s="164"/>
      <c r="W889" s="164"/>
      <c r="X889" s="164"/>
      <c r="Y889" s="164"/>
      <c r="Z889" s="164"/>
      <c r="AA889" s="164"/>
      <c r="AB889" s="164"/>
      <c r="AC889" s="164"/>
      <c r="AD889" s="164"/>
      <c r="AE889" s="164"/>
      <c r="AF889" s="164"/>
      <c r="AG889" s="164"/>
      <c r="AH889" s="164"/>
      <c r="AI889" s="164"/>
      <c r="AJ889" s="164"/>
      <c r="AK889" s="164"/>
      <c r="AL889" s="164"/>
      <c r="AM889" s="164"/>
      <c r="AN889" s="164"/>
      <c r="AO889" s="164"/>
      <c r="AP889" s="164"/>
      <c r="AQ889" s="164"/>
      <c r="AR889" s="164"/>
      <c r="AS889" s="164"/>
      <c r="AT889" s="366"/>
      <c r="AU889" s="164"/>
      <c r="AV889" s="164"/>
      <c r="AW889" s="164"/>
      <c r="AX889" s="164"/>
      <c r="AY889" s="164"/>
      <c r="AZ889" s="164"/>
      <c r="BA889" s="164"/>
      <c r="BB889" s="164"/>
      <c r="BC889" s="164"/>
      <c r="BD889" s="164"/>
      <c r="BE889" s="164"/>
      <c r="BF889" s="164"/>
      <c r="BG889" s="164"/>
      <c r="BH889" s="164"/>
      <c r="BI889" s="164"/>
      <c r="BJ889" s="164"/>
      <c r="BK889" s="164"/>
      <c r="BL889" s="164"/>
      <c r="BM889" s="164"/>
      <c r="BN889" s="164"/>
      <c r="BO889" s="164"/>
      <c r="BP889" s="164"/>
      <c r="BQ889" s="164"/>
      <c r="BR889" s="164"/>
      <c r="BS889" s="164"/>
      <c r="BT889" s="164"/>
      <c r="BU889" s="164"/>
      <c r="BV889" s="164"/>
      <c r="BW889" s="164"/>
      <c r="BX889" s="164"/>
    </row>
    <row r="890" spans="20:76" x14ac:dyDescent="0.25">
      <c r="T890" s="164"/>
      <c r="U890" s="164"/>
      <c r="V890" s="164"/>
      <c r="W890" s="164"/>
      <c r="X890" s="164"/>
      <c r="Y890" s="164"/>
      <c r="Z890" s="164"/>
      <c r="AA890" s="164"/>
      <c r="AB890" s="164"/>
      <c r="AC890" s="164"/>
      <c r="AD890" s="164"/>
      <c r="AE890" s="164"/>
      <c r="AF890" s="164"/>
      <c r="AG890" s="164"/>
      <c r="AH890" s="164"/>
      <c r="AI890" s="164"/>
      <c r="AJ890" s="164"/>
      <c r="AK890" s="164"/>
      <c r="AL890" s="164"/>
      <c r="AM890" s="164"/>
      <c r="AN890" s="164"/>
      <c r="AO890" s="164"/>
      <c r="AP890" s="164"/>
      <c r="AQ890" s="164"/>
      <c r="AR890" s="164"/>
      <c r="AS890" s="164"/>
      <c r="AT890" s="366"/>
      <c r="AU890" s="164"/>
      <c r="AV890" s="164"/>
      <c r="AW890" s="164"/>
      <c r="AX890" s="164"/>
      <c r="AY890" s="164"/>
      <c r="AZ890" s="164"/>
      <c r="BA890" s="164"/>
      <c r="BB890" s="164"/>
      <c r="BC890" s="164"/>
      <c r="BD890" s="164"/>
      <c r="BE890" s="164"/>
      <c r="BF890" s="164"/>
      <c r="BG890" s="164"/>
      <c r="BH890" s="164"/>
      <c r="BI890" s="164"/>
      <c r="BJ890" s="164"/>
      <c r="BK890" s="164"/>
      <c r="BL890" s="164"/>
      <c r="BM890" s="164"/>
      <c r="BN890" s="164"/>
      <c r="BO890" s="164"/>
      <c r="BP890" s="164"/>
      <c r="BQ890" s="164"/>
      <c r="BR890" s="164"/>
      <c r="BS890" s="164"/>
      <c r="BT890" s="164"/>
      <c r="BU890" s="164"/>
      <c r="BV890" s="164"/>
      <c r="BW890" s="164"/>
      <c r="BX890" s="164"/>
    </row>
    <row r="891" spans="20:76" x14ac:dyDescent="0.25">
      <c r="T891" s="164"/>
      <c r="U891" s="164"/>
      <c r="V891" s="164"/>
      <c r="W891" s="164"/>
      <c r="X891" s="164"/>
      <c r="Y891" s="164"/>
      <c r="Z891" s="164"/>
      <c r="AA891" s="164"/>
      <c r="AB891" s="164"/>
      <c r="AC891" s="164"/>
      <c r="AD891" s="164"/>
      <c r="AE891" s="164"/>
      <c r="AF891" s="164"/>
      <c r="AG891" s="164"/>
      <c r="AH891" s="164"/>
      <c r="AI891" s="164"/>
      <c r="AJ891" s="164"/>
      <c r="AK891" s="164"/>
      <c r="AL891" s="164"/>
      <c r="AM891" s="164"/>
      <c r="AN891" s="164"/>
      <c r="AO891" s="164"/>
      <c r="AP891" s="164"/>
      <c r="AQ891" s="164"/>
      <c r="AR891" s="164"/>
      <c r="AS891" s="164"/>
      <c r="AT891" s="366"/>
      <c r="AU891" s="164"/>
      <c r="AV891" s="164"/>
      <c r="AW891" s="164"/>
      <c r="AX891" s="164"/>
      <c r="AY891" s="164"/>
      <c r="AZ891" s="164"/>
      <c r="BA891" s="164"/>
      <c r="BB891" s="164"/>
      <c r="BC891" s="164"/>
      <c r="BD891" s="164"/>
      <c r="BE891" s="164"/>
      <c r="BF891" s="164"/>
      <c r="BG891" s="164"/>
      <c r="BH891" s="164"/>
      <c r="BI891" s="164"/>
      <c r="BJ891" s="164"/>
      <c r="BK891" s="164"/>
      <c r="BL891" s="164"/>
      <c r="BM891" s="164"/>
      <c r="BN891" s="164"/>
      <c r="BO891" s="164"/>
      <c r="BP891" s="164"/>
      <c r="BQ891" s="164"/>
      <c r="BR891" s="164"/>
      <c r="BS891" s="164"/>
      <c r="BT891" s="164"/>
      <c r="BU891" s="164"/>
      <c r="BV891" s="164"/>
      <c r="BW891" s="164"/>
      <c r="BX891" s="164"/>
    </row>
    <row r="892" spans="20:76" x14ac:dyDescent="0.25">
      <c r="T892" s="164"/>
      <c r="U892" s="164"/>
      <c r="V892" s="164"/>
      <c r="W892" s="164"/>
      <c r="X892" s="164"/>
      <c r="Y892" s="164"/>
      <c r="Z892" s="164"/>
      <c r="AA892" s="164"/>
      <c r="AB892" s="164"/>
      <c r="AC892" s="164"/>
      <c r="AD892" s="164"/>
      <c r="AE892" s="164"/>
      <c r="AF892" s="164"/>
      <c r="AG892" s="164"/>
      <c r="AH892" s="164"/>
      <c r="AI892" s="164"/>
      <c r="AJ892" s="164"/>
      <c r="AK892" s="164"/>
      <c r="AL892" s="164"/>
      <c r="AM892" s="164"/>
      <c r="AN892" s="164"/>
      <c r="AO892" s="164"/>
      <c r="AP892" s="164"/>
      <c r="AQ892" s="164"/>
      <c r="AR892" s="164"/>
      <c r="AS892" s="164"/>
      <c r="AT892" s="366"/>
      <c r="AU892" s="164"/>
      <c r="AV892" s="164"/>
      <c r="AW892" s="164"/>
      <c r="AX892" s="164"/>
      <c r="AY892" s="164"/>
      <c r="AZ892" s="164"/>
      <c r="BA892" s="164"/>
      <c r="BB892" s="164"/>
      <c r="BC892" s="164"/>
      <c r="BD892" s="164"/>
      <c r="BE892" s="164"/>
      <c r="BF892" s="164"/>
      <c r="BG892" s="164"/>
      <c r="BH892" s="164"/>
      <c r="BI892" s="164"/>
      <c r="BJ892" s="164"/>
      <c r="BK892" s="164"/>
      <c r="BL892" s="164"/>
      <c r="BM892" s="164"/>
      <c r="BN892" s="164"/>
      <c r="BO892" s="164"/>
      <c r="BP892" s="164"/>
      <c r="BQ892" s="164"/>
      <c r="BR892" s="164"/>
      <c r="BS892" s="164"/>
      <c r="BT892" s="164"/>
      <c r="BU892" s="164"/>
      <c r="BV892" s="164"/>
      <c r="BW892" s="164"/>
      <c r="BX892" s="164"/>
    </row>
    <row r="893" spans="20:76" x14ac:dyDescent="0.25">
      <c r="T893" s="164"/>
      <c r="U893" s="164"/>
      <c r="V893" s="164"/>
      <c r="W893" s="164"/>
      <c r="X893" s="164"/>
      <c r="Y893" s="164"/>
      <c r="Z893" s="164"/>
      <c r="AA893" s="164"/>
      <c r="AB893" s="164"/>
      <c r="AC893" s="164"/>
      <c r="AD893" s="164"/>
      <c r="AE893" s="164"/>
      <c r="AF893" s="164"/>
      <c r="AG893" s="164"/>
      <c r="AH893" s="164"/>
      <c r="AI893" s="164"/>
      <c r="AJ893" s="164"/>
      <c r="AK893" s="164"/>
      <c r="AL893" s="164"/>
      <c r="AM893" s="164"/>
      <c r="AN893" s="164"/>
      <c r="AO893" s="164"/>
      <c r="AP893" s="164"/>
      <c r="AQ893" s="164"/>
      <c r="AR893" s="164"/>
      <c r="AS893" s="164"/>
      <c r="AT893" s="366"/>
      <c r="AU893" s="164"/>
      <c r="AV893" s="164"/>
      <c r="AW893" s="164"/>
      <c r="AX893" s="164"/>
      <c r="AY893" s="164"/>
      <c r="AZ893" s="164"/>
      <c r="BA893" s="164"/>
      <c r="BB893" s="164"/>
      <c r="BC893" s="164"/>
      <c r="BD893" s="164"/>
      <c r="BE893" s="164"/>
      <c r="BF893" s="164"/>
      <c r="BG893" s="164"/>
      <c r="BH893" s="164"/>
      <c r="BI893" s="164"/>
      <c r="BJ893" s="164"/>
      <c r="BK893" s="164"/>
      <c r="BL893" s="164"/>
      <c r="BM893" s="164"/>
      <c r="BN893" s="164"/>
      <c r="BO893" s="164"/>
      <c r="BP893" s="164"/>
      <c r="BQ893" s="164"/>
      <c r="BR893" s="164"/>
      <c r="BS893" s="164"/>
      <c r="BT893" s="164"/>
      <c r="BU893" s="164"/>
      <c r="BV893" s="164"/>
      <c r="BW893" s="164"/>
      <c r="BX893" s="164"/>
    </row>
    <row r="894" spans="20:76" x14ac:dyDescent="0.25">
      <c r="T894" s="164"/>
      <c r="U894" s="164"/>
      <c r="V894" s="164"/>
      <c r="W894" s="164"/>
      <c r="X894" s="164"/>
      <c r="Y894" s="164"/>
      <c r="Z894" s="164"/>
      <c r="AA894" s="164"/>
      <c r="AB894" s="164"/>
      <c r="AC894" s="164"/>
      <c r="AD894" s="164"/>
      <c r="AE894" s="164"/>
      <c r="AF894" s="164"/>
      <c r="AG894" s="164"/>
      <c r="AH894" s="164"/>
      <c r="AI894" s="164"/>
      <c r="AJ894" s="164"/>
      <c r="AK894" s="164"/>
      <c r="AL894" s="164"/>
      <c r="AM894" s="164"/>
      <c r="AN894" s="164"/>
      <c r="AO894" s="164"/>
      <c r="AP894" s="164"/>
      <c r="AQ894" s="164"/>
      <c r="AR894" s="164"/>
      <c r="AS894" s="164"/>
      <c r="AT894" s="366"/>
      <c r="AU894" s="164"/>
      <c r="AV894" s="164"/>
      <c r="AW894" s="164"/>
      <c r="AX894" s="164"/>
      <c r="AY894" s="164"/>
      <c r="AZ894" s="164"/>
      <c r="BA894" s="164"/>
      <c r="BB894" s="164"/>
      <c r="BC894" s="164"/>
      <c r="BD894" s="164"/>
      <c r="BE894" s="164"/>
      <c r="BF894" s="164"/>
      <c r="BG894" s="164"/>
      <c r="BH894" s="164"/>
      <c r="BI894" s="164"/>
      <c r="BJ894" s="164"/>
      <c r="BK894" s="164"/>
      <c r="BL894" s="164"/>
      <c r="BM894" s="164"/>
      <c r="BN894" s="164"/>
      <c r="BO894" s="164"/>
      <c r="BP894" s="164"/>
      <c r="BQ894" s="164"/>
      <c r="BR894" s="164"/>
      <c r="BS894" s="164"/>
      <c r="BT894" s="164"/>
      <c r="BU894" s="164"/>
      <c r="BV894" s="164"/>
      <c r="BW894" s="164"/>
      <c r="BX894" s="164"/>
    </row>
    <row r="895" spans="20:76" x14ac:dyDescent="0.25">
      <c r="T895" s="164"/>
      <c r="U895" s="164"/>
      <c r="V895" s="164"/>
      <c r="W895" s="164"/>
      <c r="X895" s="164"/>
      <c r="Y895" s="164"/>
      <c r="Z895" s="164"/>
      <c r="AA895" s="164"/>
      <c r="AB895" s="164"/>
      <c r="AC895" s="164"/>
      <c r="AD895" s="164"/>
      <c r="AE895" s="164"/>
      <c r="AF895" s="164"/>
      <c r="AG895" s="164"/>
      <c r="AH895" s="164"/>
      <c r="AI895" s="164"/>
      <c r="AJ895" s="164"/>
      <c r="AK895" s="164"/>
      <c r="AL895" s="164"/>
      <c r="AM895" s="164"/>
      <c r="AN895" s="164"/>
      <c r="AO895" s="164"/>
      <c r="AP895" s="164"/>
      <c r="AQ895" s="164"/>
      <c r="AR895" s="164"/>
      <c r="AS895" s="164"/>
      <c r="AT895" s="366"/>
      <c r="AU895" s="164"/>
      <c r="AV895" s="164"/>
      <c r="AW895" s="164"/>
      <c r="AX895" s="164"/>
      <c r="AY895" s="164"/>
      <c r="AZ895" s="164"/>
      <c r="BA895" s="164"/>
      <c r="BB895" s="164"/>
      <c r="BC895" s="164"/>
      <c r="BD895" s="164"/>
      <c r="BE895" s="164"/>
      <c r="BF895" s="164"/>
      <c r="BG895" s="164"/>
      <c r="BH895" s="164"/>
      <c r="BI895" s="164"/>
      <c r="BJ895" s="164"/>
      <c r="BK895" s="164"/>
      <c r="BL895" s="164"/>
      <c r="BM895" s="164"/>
      <c r="BN895" s="164"/>
      <c r="BO895" s="164"/>
      <c r="BP895" s="164"/>
      <c r="BQ895" s="164"/>
      <c r="BR895" s="164"/>
      <c r="BS895" s="164"/>
      <c r="BT895" s="164"/>
      <c r="BU895" s="164"/>
      <c r="BV895" s="164"/>
      <c r="BW895" s="164"/>
      <c r="BX895" s="164"/>
    </row>
    <row r="896" spans="20:76" x14ac:dyDescent="0.25">
      <c r="T896" s="164"/>
      <c r="U896" s="164"/>
      <c r="V896" s="164"/>
      <c r="W896" s="164"/>
      <c r="X896" s="164"/>
      <c r="Y896" s="164"/>
      <c r="Z896" s="164"/>
      <c r="AA896" s="164"/>
      <c r="AB896" s="164"/>
      <c r="AC896" s="164"/>
      <c r="AD896" s="164"/>
      <c r="AE896" s="164"/>
      <c r="AF896" s="164"/>
      <c r="AG896" s="164"/>
      <c r="AH896" s="164"/>
      <c r="AI896" s="164"/>
      <c r="AJ896" s="164"/>
      <c r="AK896" s="164"/>
      <c r="AL896" s="164"/>
      <c r="AM896" s="164"/>
      <c r="AN896" s="164"/>
      <c r="AO896" s="164"/>
      <c r="AP896" s="164"/>
      <c r="AQ896" s="164"/>
      <c r="AR896" s="164"/>
      <c r="AS896" s="164"/>
      <c r="AT896" s="366"/>
      <c r="AU896" s="164"/>
      <c r="AV896" s="164"/>
      <c r="AW896" s="164"/>
      <c r="AX896" s="164"/>
      <c r="AY896" s="164"/>
      <c r="AZ896" s="164"/>
      <c r="BA896" s="164"/>
      <c r="BB896" s="164"/>
      <c r="BC896" s="164"/>
      <c r="BD896" s="164"/>
      <c r="BE896" s="164"/>
      <c r="BF896" s="164"/>
      <c r="BG896" s="164"/>
      <c r="BH896" s="164"/>
      <c r="BI896" s="164"/>
      <c r="BJ896" s="164"/>
      <c r="BK896" s="164"/>
      <c r="BL896" s="164"/>
      <c r="BM896" s="164"/>
      <c r="BN896" s="164"/>
      <c r="BO896" s="164"/>
      <c r="BP896" s="164"/>
      <c r="BQ896" s="164"/>
      <c r="BR896" s="164"/>
      <c r="BS896" s="164"/>
      <c r="BT896" s="164"/>
      <c r="BU896" s="164"/>
      <c r="BV896" s="164"/>
      <c r="BW896" s="164"/>
      <c r="BX896" s="164"/>
    </row>
    <row r="897" spans="20:76" x14ac:dyDescent="0.25">
      <c r="T897" s="164"/>
      <c r="U897" s="164"/>
      <c r="V897" s="164"/>
      <c r="W897" s="164"/>
      <c r="X897" s="164"/>
      <c r="Y897" s="164"/>
      <c r="Z897" s="164"/>
      <c r="AA897" s="164"/>
      <c r="AB897" s="164"/>
      <c r="AC897" s="164"/>
      <c r="AD897" s="164"/>
      <c r="AE897" s="164"/>
      <c r="AF897" s="164"/>
      <c r="AG897" s="164"/>
      <c r="AH897" s="164"/>
      <c r="AI897" s="164"/>
      <c r="AJ897" s="164"/>
      <c r="AK897" s="164"/>
      <c r="AL897" s="164"/>
      <c r="AM897" s="164"/>
      <c r="AN897" s="164"/>
      <c r="AO897" s="164"/>
      <c r="AP897" s="164"/>
      <c r="AQ897" s="164"/>
      <c r="AR897" s="164"/>
      <c r="AS897" s="164"/>
      <c r="AT897" s="366"/>
      <c r="AU897" s="164"/>
      <c r="AV897" s="164"/>
      <c r="AW897" s="164"/>
      <c r="AX897" s="164"/>
      <c r="AY897" s="164"/>
      <c r="AZ897" s="164"/>
      <c r="BA897" s="164"/>
      <c r="BB897" s="164"/>
      <c r="BC897" s="164"/>
      <c r="BD897" s="164"/>
      <c r="BE897" s="164"/>
      <c r="BF897" s="164"/>
      <c r="BG897" s="164"/>
      <c r="BH897" s="164"/>
      <c r="BI897" s="164"/>
      <c r="BJ897" s="164"/>
      <c r="BK897" s="164"/>
      <c r="BL897" s="164"/>
      <c r="BM897" s="164"/>
      <c r="BN897" s="164"/>
      <c r="BO897" s="164"/>
      <c r="BP897" s="164"/>
      <c r="BQ897" s="164"/>
      <c r="BR897" s="164"/>
      <c r="BS897" s="164"/>
      <c r="BT897" s="164"/>
      <c r="BU897" s="164"/>
      <c r="BV897" s="164"/>
      <c r="BW897" s="164"/>
      <c r="BX897" s="164"/>
    </row>
    <row r="898" spans="20:76" x14ac:dyDescent="0.25">
      <c r="T898" s="164"/>
      <c r="U898" s="164"/>
      <c r="V898" s="164"/>
      <c r="W898" s="164"/>
      <c r="X898" s="164"/>
      <c r="Y898" s="164"/>
      <c r="Z898" s="164"/>
      <c r="AA898" s="164"/>
      <c r="AB898" s="164"/>
      <c r="AC898" s="164"/>
      <c r="AD898" s="164"/>
      <c r="AE898" s="164"/>
      <c r="AF898" s="164"/>
      <c r="AG898" s="164"/>
      <c r="AH898" s="164"/>
      <c r="AI898" s="164"/>
      <c r="AJ898" s="164"/>
      <c r="AK898" s="164"/>
      <c r="AL898" s="164"/>
      <c r="AM898" s="164"/>
      <c r="AN898" s="164"/>
      <c r="AO898" s="164"/>
      <c r="AP898" s="164"/>
      <c r="AQ898" s="164"/>
      <c r="AR898" s="164"/>
      <c r="AS898" s="164"/>
      <c r="AT898" s="366"/>
      <c r="AU898" s="164"/>
      <c r="AV898" s="164"/>
      <c r="AW898" s="164"/>
      <c r="AX898" s="164"/>
      <c r="AY898" s="164"/>
      <c r="AZ898" s="164"/>
      <c r="BA898" s="164"/>
      <c r="BB898" s="164"/>
      <c r="BC898" s="164"/>
      <c r="BD898" s="164"/>
      <c r="BE898" s="164"/>
      <c r="BF898" s="164"/>
      <c r="BG898" s="164"/>
      <c r="BH898" s="164"/>
      <c r="BI898" s="164"/>
      <c r="BJ898" s="164"/>
      <c r="BK898" s="164"/>
      <c r="BL898" s="164"/>
      <c r="BM898" s="164"/>
      <c r="BN898" s="164"/>
      <c r="BO898" s="164"/>
      <c r="BP898" s="164"/>
      <c r="BQ898" s="164"/>
      <c r="BR898" s="164"/>
      <c r="BS898" s="164"/>
      <c r="BT898" s="164"/>
      <c r="BU898" s="164"/>
      <c r="BV898" s="164"/>
      <c r="BW898" s="164"/>
      <c r="BX898" s="164"/>
    </row>
    <row r="899" spans="20:76" x14ac:dyDescent="0.25">
      <c r="T899" s="164"/>
      <c r="U899" s="164"/>
      <c r="V899" s="164"/>
      <c r="W899" s="164"/>
      <c r="X899" s="164"/>
      <c r="Y899" s="164"/>
      <c r="Z899" s="164"/>
      <c r="AA899" s="164"/>
      <c r="AB899" s="164"/>
      <c r="AC899" s="164"/>
      <c r="AD899" s="164"/>
      <c r="AE899" s="164"/>
      <c r="AF899" s="164"/>
      <c r="AG899" s="164"/>
      <c r="AH899" s="164"/>
      <c r="AI899" s="164"/>
      <c r="AJ899" s="164"/>
      <c r="AK899" s="164"/>
      <c r="AL899" s="164"/>
      <c r="AM899" s="164"/>
      <c r="AN899" s="164"/>
      <c r="AO899" s="164"/>
      <c r="AP899" s="164"/>
      <c r="AQ899" s="164"/>
      <c r="AR899" s="164"/>
      <c r="AS899" s="164"/>
      <c r="AT899" s="366"/>
      <c r="AU899" s="164"/>
      <c r="AV899" s="164"/>
      <c r="AW899" s="164"/>
      <c r="AX899" s="164"/>
      <c r="AY899" s="164"/>
      <c r="AZ899" s="164"/>
      <c r="BA899" s="164"/>
      <c r="BB899" s="164"/>
      <c r="BC899" s="164"/>
      <c r="BD899" s="164"/>
      <c r="BE899" s="164"/>
      <c r="BF899" s="164"/>
      <c r="BG899" s="164"/>
      <c r="BH899" s="164"/>
      <c r="BI899" s="164"/>
      <c r="BJ899" s="164"/>
      <c r="BK899" s="164"/>
      <c r="BL899" s="164"/>
      <c r="BM899" s="164"/>
      <c r="BN899" s="164"/>
      <c r="BO899" s="164"/>
      <c r="BP899" s="164"/>
      <c r="BQ899" s="164"/>
      <c r="BR899" s="164"/>
      <c r="BS899" s="164"/>
      <c r="BT899" s="164"/>
      <c r="BU899" s="164"/>
      <c r="BV899" s="164"/>
      <c r="BW899" s="164"/>
      <c r="BX899" s="164"/>
    </row>
    <row r="900" spans="20:76" x14ac:dyDescent="0.25">
      <c r="T900" s="164"/>
      <c r="U900" s="164"/>
      <c r="V900" s="164"/>
      <c r="W900" s="164"/>
      <c r="X900" s="164"/>
      <c r="Y900" s="164"/>
      <c r="Z900" s="164"/>
      <c r="AA900" s="164"/>
      <c r="AB900" s="164"/>
      <c r="AC900" s="164"/>
      <c r="AD900" s="164"/>
      <c r="AE900" s="164"/>
      <c r="AF900" s="164"/>
      <c r="AG900" s="164"/>
      <c r="AH900" s="164"/>
      <c r="AI900" s="164"/>
      <c r="AJ900" s="164"/>
      <c r="AK900" s="164"/>
      <c r="AL900" s="164"/>
      <c r="AM900" s="164"/>
      <c r="AN900" s="164"/>
      <c r="AO900" s="164"/>
      <c r="AP900" s="164"/>
      <c r="AQ900" s="164"/>
      <c r="AR900" s="164"/>
      <c r="AS900" s="164"/>
      <c r="AT900" s="366"/>
      <c r="AU900" s="164"/>
      <c r="AV900" s="164"/>
      <c r="AW900" s="164"/>
      <c r="AX900" s="164"/>
      <c r="AY900" s="164"/>
      <c r="AZ900" s="164"/>
      <c r="BA900" s="164"/>
      <c r="BB900" s="164"/>
      <c r="BC900" s="164"/>
      <c r="BD900" s="164"/>
      <c r="BE900" s="164"/>
      <c r="BF900" s="164"/>
      <c r="BG900" s="164"/>
      <c r="BH900" s="164"/>
      <c r="BI900" s="164"/>
      <c r="BJ900" s="164"/>
      <c r="BK900" s="164"/>
      <c r="BL900" s="164"/>
      <c r="BM900" s="164"/>
      <c r="BN900" s="164"/>
      <c r="BO900" s="164"/>
      <c r="BP900" s="164"/>
      <c r="BQ900" s="164"/>
      <c r="BR900" s="164"/>
      <c r="BS900" s="164"/>
      <c r="BT900" s="164"/>
      <c r="BU900" s="164"/>
      <c r="BV900" s="164"/>
      <c r="BW900" s="164"/>
      <c r="BX900" s="164"/>
    </row>
    <row r="901" spans="20:76" x14ac:dyDescent="0.25">
      <c r="T901" s="164"/>
      <c r="U901" s="164"/>
      <c r="V901" s="164"/>
      <c r="W901" s="164"/>
      <c r="X901" s="164"/>
      <c r="Y901" s="164"/>
      <c r="Z901" s="164"/>
      <c r="AA901" s="164"/>
      <c r="AB901" s="164"/>
      <c r="AC901" s="164"/>
      <c r="AD901" s="164"/>
      <c r="AE901" s="164"/>
      <c r="AF901" s="164"/>
      <c r="AG901" s="164"/>
      <c r="AH901" s="164"/>
      <c r="AI901" s="164"/>
      <c r="AJ901" s="164"/>
      <c r="AK901" s="164"/>
      <c r="AL901" s="164"/>
      <c r="AM901" s="164"/>
      <c r="AN901" s="164"/>
      <c r="AO901" s="164"/>
      <c r="AP901" s="164"/>
      <c r="AQ901" s="164"/>
      <c r="AR901" s="164"/>
      <c r="AS901" s="164"/>
      <c r="AT901" s="366"/>
      <c r="AU901" s="164"/>
      <c r="AV901" s="164"/>
      <c r="AW901" s="164"/>
      <c r="AX901" s="164"/>
      <c r="AY901" s="164"/>
      <c r="AZ901" s="164"/>
      <c r="BA901" s="164"/>
      <c r="BB901" s="164"/>
      <c r="BC901" s="164"/>
      <c r="BD901" s="164"/>
      <c r="BE901" s="164"/>
      <c r="BF901" s="164"/>
      <c r="BG901" s="164"/>
      <c r="BH901" s="164"/>
      <c r="BI901" s="164"/>
      <c r="BJ901" s="164"/>
      <c r="BK901" s="164"/>
      <c r="BL901" s="164"/>
      <c r="BM901" s="164"/>
      <c r="BN901" s="164"/>
      <c r="BO901" s="164"/>
      <c r="BP901" s="164"/>
      <c r="BQ901" s="164"/>
      <c r="BR901" s="164"/>
      <c r="BS901" s="164"/>
      <c r="BT901" s="164"/>
      <c r="BU901" s="164"/>
      <c r="BV901" s="164"/>
      <c r="BW901" s="164"/>
      <c r="BX901" s="164"/>
    </row>
    <row r="902" spans="20:76" x14ac:dyDescent="0.25">
      <c r="T902" s="164"/>
      <c r="U902" s="164"/>
      <c r="V902" s="164"/>
      <c r="W902" s="164"/>
      <c r="X902" s="164"/>
      <c r="Y902" s="164"/>
      <c r="Z902" s="164"/>
      <c r="AA902" s="164"/>
      <c r="AB902" s="164"/>
      <c r="AC902" s="164"/>
      <c r="AD902" s="164"/>
      <c r="AE902" s="164"/>
      <c r="AF902" s="164"/>
      <c r="AG902" s="164"/>
      <c r="AH902" s="164"/>
      <c r="AI902" s="164"/>
      <c r="AJ902" s="164"/>
      <c r="AK902" s="164"/>
      <c r="AL902" s="164"/>
      <c r="AM902" s="164"/>
      <c r="AN902" s="164"/>
      <c r="AO902" s="164"/>
      <c r="AP902" s="164"/>
      <c r="AQ902" s="164"/>
      <c r="AR902" s="164"/>
      <c r="AS902" s="164"/>
      <c r="AT902" s="366"/>
      <c r="AU902" s="164"/>
      <c r="AV902" s="164"/>
      <c r="AW902" s="164"/>
      <c r="AX902" s="164"/>
      <c r="AY902" s="164"/>
      <c r="AZ902" s="164"/>
      <c r="BA902" s="164"/>
      <c r="BB902" s="164"/>
      <c r="BC902" s="164"/>
      <c r="BD902" s="164"/>
      <c r="BE902" s="164"/>
      <c r="BF902" s="164"/>
      <c r="BG902" s="164"/>
      <c r="BH902" s="164"/>
      <c r="BI902" s="164"/>
      <c r="BJ902" s="164"/>
      <c r="BK902" s="164"/>
      <c r="BL902" s="164"/>
      <c r="BM902" s="164"/>
      <c r="BN902" s="164"/>
      <c r="BO902" s="164"/>
      <c r="BP902" s="164"/>
      <c r="BQ902" s="164"/>
      <c r="BR902" s="164"/>
      <c r="BS902" s="164"/>
      <c r="BT902" s="164"/>
      <c r="BU902" s="164"/>
      <c r="BV902" s="164"/>
      <c r="BW902" s="164"/>
      <c r="BX902" s="164"/>
    </row>
    <row r="903" spans="20:76" x14ac:dyDescent="0.25">
      <c r="T903" s="164"/>
      <c r="U903" s="164"/>
      <c r="V903" s="164"/>
      <c r="W903" s="164"/>
      <c r="X903" s="164"/>
      <c r="Y903" s="164"/>
      <c r="Z903" s="164"/>
      <c r="AA903" s="164"/>
      <c r="AB903" s="164"/>
      <c r="AC903" s="164"/>
      <c r="AD903" s="164"/>
      <c r="AE903" s="164"/>
      <c r="AF903" s="164"/>
      <c r="AG903" s="164"/>
      <c r="AH903" s="164"/>
      <c r="AI903" s="164"/>
      <c r="AJ903" s="164"/>
      <c r="AK903" s="164"/>
      <c r="AL903" s="164"/>
      <c r="AM903" s="164"/>
      <c r="AN903" s="164"/>
      <c r="AO903" s="164"/>
      <c r="AP903" s="164"/>
      <c r="AQ903" s="164"/>
      <c r="AR903" s="164"/>
      <c r="AS903" s="164"/>
      <c r="AT903" s="366"/>
      <c r="AU903" s="164"/>
      <c r="AV903" s="164"/>
      <c r="AW903" s="164"/>
      <c r="AX903" s="164"/>
      <c r="AY903" s="164"/>
      <c r="AZ903" s="164"/>
      <c r="BA903" s="164"/>
      <c r="BB903" s="164"/>
      <c r="BC903" s="164"/>
      <c r="BD903" s="164"/>
      <c r="BE903" s="164"/>
      <c r="BF903" s="164"/>
      <c r="BG903" s="164"/>
      <c r="BH903" s="164"/>
      <c r="BI903" s="164"/>
      <c r="BJ903" s="164"/>
      <c r="BK903" s="164"/>
      <c r="BL903" s="164"/>
      <c r="BM903" s="164"/>
      <c r="BN903" s="164"/>
      <c r="BO903" s="164"/>
      <c r="BP903" s="164"/>
      <c r="BQ903" s="164"/>
      <c r="BR903" s="164"/>
      <c r="BS903" s="164"/>
      <c r="BT903" s="164"/>
      <c r="BU903" s="164"/>
      <c r="BV903" s="164"/>
      <c r="BW903" s="164"/>
      <c r="BX903" s="164"/>
    </row>
    <row r="904" spans="20:76" x14ac:dyDescent="0.25">
      <c r="T904" s="164"/>
      <c r="U904" s="164"/>
      <c r="V904" s="164"/>
      <c r="W904" s="164"/>
      <c r="X904" s="164"/>
      <c r="Y904" s="164"/>
      <c r="Z904" s="164"/>
      <c r="AA904" s="164"/>
      <c r="AB904" s="164"/>
      <c r="AC904" s="164"/>
      <c r="AD904" s="164"/>
      <c r="AE904" s="164"/>
      <c r="AF904" s="164"/>
      <c r="AG904" s="164"/>
      <c r="AH904" s="164"/>
      <c r="AI904" s="164"/>
      <c r="AJ904" s="164"/>
      <c r="AK904" s="164"/>
      <c r="AL904" s="164"/>
      <c r="AM904" s="164"/>
      <c r="AN904" s="164"/>
      <c r="AO904" s="164"/>
      <c r="AP904" s="164"/>
      <c r="AQ904" s="164"/>
      <c r="AR904" s="164"/>
      <c r="AS904" s="164"/>
      <c r="AT904" s="366"/>
      <c r="AU904" s="164"/>
      <c r="AV904" s="164"/>
      <c r="AW904" s="164"/>
      <c r="AX904" s="164"/>
      <c r="AY904" s="164"/>
      <c r="AZ904" s="164"/>
      <c r="BA904" s="164"/>
      <c r="BB904" s="164"/>
      <c r="BC904" s="164"/>
      <c r="BD904" s="164"/>
      <c r="BE904" s="164"/>
      <c r="BF904" s="164"/>
      <c r="BG904" s="164"/>
      <c r="BH904" s="164"/>
      <c r="BI904" s="164"/>
      <c r="BJ904" s="164"/>
      <c r="BK904" s="164"/>
      <c r="BL904" s="164"/>
      <c r="BM904" s="164"/>
      <c r="BN904" s="164"/>
      <c r="BO904" s="164"/>
      <c r="BP904" s="164"/>
      <c r="BQ904" s="164"/>
      <c r="BR904" s="164"/>
      <c r="BS904" s="164"/>
      <c r="BT904" s="164"/>
      <c r="BU904" s="164"/>
      <c r="BV904" s="164"/>
      <c r="BW904" s="164"/>
      <c r="BX904" s="164"/>
    </row>
    <row r="905" spans="20:76" x14ac:dyDescent="0.25">
      <c r="T905" s="164"/>
      <c r="U905" s="164"/>
      <c r="V905" s="164"/>
      <c r="W905" s="164"/>
      <c r="X905" s="164"/>
      <c r="Y905" s="164"/>
      <c r="Z905" s="164"/>
      <c r="AA905" s="164"/>
      <c r="AB905" s="164"/>
      <c r="AC905" s="164"/>
      <c r="AD905" s="164"/>
      <c r="AE905" s="164"/>
      <c r="AF905" s="164"/>
      <c r="AG905" s="164"/>
      <c r="AH905" s="164"/>
      <c r="AI905" s="164"/>
      <c r="AJ905" s="164"/>
      <c r="AK905" s="164"/>
      <c r="AL905" s="164"/>
      <c r="AM905" s="164"/>
      <c r="AN905" s="164"/>
      <c r="AO905" s="164"/>
      <c r="AP905" s="164"/>
      <c r="AQ905" s="164"/>
      <c r="AR905" s="164"/>
      <c r="AS905" s="164"/>
      <c r="AT905" s="366"/>
      <c r="AU905" s="164"/>
      <c r="AV905" s="164"/>
      <c r="AW905" s="164"/>
      <c r="AX905" s="164"/>
      <c r="AY905" s="164"/>
      <c r="AZ905" s="164"/>
      <c r="BA905" s="164"/>
      <c r="BB905" s="164"/>
      <c r="BC905" s="164"/>
      <c r="BD905" s="164"/>
      <c r="BE905" s="164"/>
      <c r="BF905" s="164"/>
      <c r="BG905" s="164"/>
      <c r="BH905" s="164"/>
      <c r="BI905" s="164"/>
      <c r="BJ905" s="164"/>
      <c r="BK905" s="164"/>
      <c r="BL905" s="164"/>
      <c r="BM905" s="164"/>
      <c r="BN905" s="164"/>
      <c r="BO905" s="164"/>
      <c r="BP905" s="164"/>
      <c r="BQ905" s="164"/>
      <c r="BR905" s="164"/>
      <c r="BS905" s="164"/>
      <c r="BT905" s="164"/>
      <c r="BU905" s="164"/>
      <c r="BV905" s="164"/>
      <c r="BW905" s="164"/>
      <c r="BX905" s="164"/>
    </row>
    <row r="906" spans="20:76" x14ac:dyDescent="0.25">
      <c r="T906" s="164"/>
      <c r="U906" s="164"/>
      <c r="V906" s="164"/>
      <c r="W906" s="164"/>
      <c r="X906" s="164"/>
      <c r="Y906" s="164"/>
      <c r="Z906" s="164"/>
      <c r="AA906" s="164"/>
      <c r="AB906" s="164"/>
      <c r="AC906" s="164"/>
      <c r="AD906" s="164"/>
      <c r="AE906" s="164"/>
      <c r="AF906" s="164"/>
      <c r="AG906" s="164"/>
      <c r="AH906" s="164"/>
      <c r="AI906" s="164"/>
      <c r="AJ906" s="164"/>
      <c r="AK906" s="164"/>
      <c r="AL906" s="164"/>
      <c r="AM906" s="164"/>
      <c r="AN906" s="164"/>
      <c r="AO906" s="164"/>
      <c r="AP906" s="164"/>
      <c r="AQ906" s="164"/>
      <c r="AR906" s="164"/>
      <c r="AS906" s="164"/>
      <c r="AT906" s="366"/>
      <c r="AU906" s="164"/>
      <c r="AV906" s="164"/>
      <c r="AW906" s="164"/>
      <c r="AX906" s="164"/>
      <c r="AY906" s="164"/>
      <c r="AZ906" s="164"/>
      <c r="BA906" s="164"/>
      <c r="BB906" s="164"/>
      <c r="BC906" s="164"/>
      <c r="BD906" s="164"/>
      <c r="BE906" s="164"/>
      <c r="BF906" s="164"/>
      <c r="BG906" s="164"/>
      <c r="BH906" s="164"/>
      <c r="BI906" s="164"/>
      <c r="BJ906" s="164"/>
      <c r="BK906" s="164"/>
      <c r="BL906" s="164"/>
      <c r="BM906" s="164"/>
      <c r="BN906" s="164"/>
      <c r="BO906" s="164"/>
      <c r="BP906" s="164"/>
      <c r="BQ906" s="164"/>
      <c r="BR906" s="164"/>
      <c r="BS906" s="164"/>
      <c r="BT906" s="164"/>
      <c r="BU906" s="164"/>
      <c r="BV906" s="164"/>
      <c r="BW906" s="164"/>
      <c r="BX906" s="164"/>
    </row>
    <row r="907" spans="20:76" x14ac:dyDescent="0.25">
      <c r="T907" s="164"/>
      <c r="U907" s="164"/>
      <c r="V907" s="164"/>
      <c r="W907" s="164"/>
      <c r="X907" s="164"/>
      <c r="Y907" s="164"/>
      <c r="Z907" s="164"/>
      <c r="AA907" s="164"/>
      <c r="AB907" s="164"/>
      <c r="AC907" s="164"/>
      <c r="AD907" s="164"/>
      <c r="AE907" s="164"/>
      <c r="AF907" s="164"/>
      <c r="AG907" s="164"/>
      <c r="AH907" s="164"/>
      <c r="AI907" s="164"/>
      <c r="AJ907" s="164"/>
      <c r="AK907" s="164"/>
      <c r="AL907" s="164"/>
      <c r="AM907" s="164"/>
      <c r="AN907" s="164"/>
      <c r="AO907" s="164"/>
      <c r="AP907" s="164"/>
      <c r="AQ907" s="164"/>
      <c r="AR907" s="164"/>
      <c r="AS907" s="164"/>
      <c r="AT907" s="366"/>
      <c r="AU907" s="164"/>
      <c r="AV907" s="164"/>
      <c r="AW907" s="164"/>
      <c r="AX907" s="164"/>
      <c r="AY907" s="164"/>
      <c r="AZ907" s="164"/>
      <c r="BA907" s="164"/>
      <c r="BB907" s="164"/>
      <c r="BC907" s="164"/>
      <c r="BD907" s="164"/>
      <c r="BE907" s="164"/>
      <c r="BF907" s="164"/>
      <c r="BG907" s="164"/>
      <c r="BH907" s="164"/>
      <c r="BI907" s="164"/>
      <c r="BJ907" s="164"/>
      <c r="BK907" s="164"/>
      <c r="BL907" s="164"/>
      <c r="BM907" s="164"/>
      <c r="BN907" s="164"/>
      <c r="BO907" s="164"/>
      <c r="BP907" s="164"/>
      <c r="BQ907" s="164"/>
      <c r="BR907" s="164"/>
      <c r="BS907" s="164"/>
      <c r="BT907" s="164"/>
      <c r="BU907" s="164"/>
      <c r="BV907" s="164"/>
      <c r="BW907" s="164"/>
      <c r="BX907" s="164"/>
    </row>
    <row r="908" spans="20:76" x14ac:dyDescent="0.25">
      <c r="T908" s="164"/>
      <c r="U908" s="164"/>
      <c r="V908" s="164"/>
      <c r="W908" s="164"/>
      <c r="X908" s="164"/>
      <c r="Y908" s="164"/>
      <c r="Z908" s="164"/>
      <c r="AA908" s="164"/>
      <c r="AB908" s="164"/>
      <c r="AC908" s="164"/>
      <c r="AD908" s="164"/>
      <c r="AE908" s="164"/>
      <c r="AF908" s="164"/>
      <c r="AG908" s="164"/>
      <c r="AH908" s="164"/>
      <c r="AI908" s="164"/>
      <c r="AJ908" s="164"/>
      <c r="AK908" s="164"/>
      <c r="AL908" s="164"/>
      <c r="AM908" s="164"/>
      <c r="AN908" s="164"/>
      <c r="AO908" s="164"/>
      <c r="AP908" s="164"/>
      <c r="AQ908" s="164"/>
      <c r="AR908" s="164"/>
      <c r="AS908" s="164"/>
      <c r="AT908" s="366"/>
      <c r="AU908" s="164"/>
      <c r="AV908" s="164"/>
      <c r="AW908" s="164"/>
      <c r="AX908" s="164"/>
      <c r="AY908" s="164"/>
      <c r="AZ908" s="164"/>
      <c r="BA908" s="164"/>
      <c r="BB908" s="164"/>
      <c r="BC908" s="164"/>
      <c r="BD908" s="164"/>
      <c r="BE908" s="164"/>
      <c r="BF908" s="164"/>
      <c r="BG908" s="164"/>
      <c r="BH908" s="164"/>
      <c r="BI908" s="164"/>
      <c r="BJ908" s="164"/>
      <c r="BK908" s="164"/>
      <c r="BL908" s="164"/>
      <c r="BM908" s="164"/>
      <c r="BN908" s="164"/>
      <c r="BO908" s="164"/>
      <c r="BP908" s="164"/>
      <c r="BQ908" s="164"/>
      <c r="BR908" s="164"/>
      <c r="BS908" s="164"/>
      <c r="BT908" s="164"/>
      <c r="BU908" s="164"/>
      <c r="BV908" s="164"/>
      <c r="BW908" s="164"/>
      <c r="BX908" s="164"/>
    </row>
    <row r="909" spans="20:76" x14ac:dyDescent="0.25">
      <c r="T909" s="164"/>
      <c r="U909" s="164"/>
      <c r="V909" s="164"/>
      <c r="W909" s="164"/>
      <c r="X909" s="164"/>
      <c r="Y909" s="164"/>
      <c r="Z909" s="164"/>
      <c r="AA909" s="164"/>
      <c r="AB909" s="164"/>
      <c r="AC909" s="164"/>
      <c r="AD909" s="164"/>
      <c r="AE909" s="164"/>
      <c r="AF909" s="164"/>
      <c r="AG909" s="164"/>
      <c r="AH909" s="164"/>
      <c r="AI909" s="164"/>
      <c r="AJ909" s="164"/>
      <c r="AK909" s="164"/>
      <c r="AL909" s="164"/>
      <c r="AM909" s="164"/>
      <c r="AN909" s="164"/>
      <c r="AO909" s="164"/>
      <c r="AP909" s="164"/>
      <c r="AQ909" s="164"/>
      <c r="AR909" s="164"/>
      <c r="AS909" s="164"/>
      <c r="AT909" s="366"/>
      <c r="AU909" s="164"/>
      <c r="AV909" s="164"/>
      <c r="AW909" s="164"/>
      <c r="AX909" s="164"/>
      <c r="AY909" s="164"/>
      <c r="AZ909" s="164"/>
      <c r="BA909" s="164"/>
      <c r="BB909" s="164"/>
      <c r="BC909" s="164"/>
      <c r="BD909" s="164"/>
      <c r="BE909" s="164"/>
      <c r="BF909" s="164"/>
      <c r="BG909" s="164"/>
      <c r="BH909" s="164"/>
      <c r="BI909" s="164"/>
      <c r="BJ909" s="164"/>
      <c r="BK909" s="164"/>
      <c r="BL909" s="164"/>
      <c r="BM909" s="164"/>
      <c r="BN909" s="164"/>
      <c r="BO909" s="164"/>
      <c r="BP909" s="164"/>
      <c r="BQ909" s="164"/>
      <c r="BR909" s="164"/>
      <c r="BS909" s="164"/>
      <c r="BT909" s="164"/>
      <c r="BU909" s="164"/>
      <c r="BV909" s="164"/>
      <c r="BW909" s="164"/>
      <c r="BX909" s="164"/>
    </row>
    <row r="910" spans="20:76" x14ac:dyDescent="0.25">
      <c r="T910" s="164"/>
      <c r="U910" s="164"/>
      <c r="V910" s="164"/>
      <c r="W910" s="164"/>
      <c r="X910" s="164"/>
      <c r="Y910" s="164"/>
      <c r="Z910" s="164"/>
      <c r="AA910" s="164"/>
      <c r="AB910" s="164"/>
      <c r="AC910" s="164"/>
      <c r="AD910" s="164"/>
      <c r="AE910" s="164"/>
      <c r="AF910" s="164"/>
      <c r="AG910" s="164"/>
      <c r="AH910" s="164"/>
      <c r="AI910" s="164"/>
      <c r="AJ910" s="164"/>
      <c r="AK910" s="164"/>
      <c r="AL910" s="164"/>
      <c r="AM910" s="164"/>
      <c r="AN910" s="164"/>
      <c r="AO910" s="164"/>
      <c r="AP910" s="164"/>
      <c r="AQ910" s="164"/>
      <c r="AR910" s="164"/>
      <c r="AS910" s="164"/>
      <c r="AT910" s="366"/>
      <c r="AU910" s="164"/>
      <c r="AV910" s="164"/>
      <c r="AW910" s="164"/>
      <c r="AX910" s="164"/>
      <c r="AY910" s="164"/>
      <c r="AZ910" s="164"/>
      <c r="BA910" s="164"/>
      <c r="BB910" s="164"/>
      <c r="BC910" s="164"/>
      <c r="BD910" s="164"/>
      <c r="BE910" s="164"/>
      <c r="BF910" s="164"/>
      <c r="BG910" s="164"/>
      <c r="BH910" s="164"/>
      <c r="BI910" s="164"/>
      <c r="BJ910" s="164"/>
      <c r="BK910" s="164"/>
      <c r="BL910" s="164"/>
      <c r="BM910" s="164"/>
      <c r="BN910" s="164"/>
      <c r="BO910" s="164"/>
      <c r="BP910" s="164"/>
      <c r="BQ910" s="164"/>
      <c r="BR910" s="164"/>
      <c r="BS910" s="164"/>
      <c r="BT910" s="164"/>
      <c r="BU910" s="164"/>
      <c r="BV910" s="164"/>
      <c r="BW910" s="164"/>
      <c r="BX910" s="164"/>
    </row>
    <row r="911" spans="20:76" x14ac:dyDescent="0.25">
      <c r="T911" s="164"/>
      <c r="U911" s="164"/>
      <c r="V911" s="164"/>
      <c r="W911" s="164"/>
      <c r="X911" s="164"/>
      <c r="Y911" s="164"/>
      <c r="Z911" s="164"/>
      <c r="AA911" s="164"/>
      <c r="AB911" s="164"/>
      <c r="AC911" s="164"/>
      <c r="AD911" s="164"/>
      <c r="AE911" s="164"/>
      <c r="AF911" s="164"/>
      <c r="AG911" s="164"/>
      <c r="AH911" s="164"/>
      <c r="AI911" s="164"/>
      <c r="AJ911" s="164"/>
      <c r="AK911" s="164"/>
      <c r="AL911" s="164"/>
      <c r="AM911" s="164"/>
      <c r="AN911" s="164"/>
      <c r="AO911" s="164"/>
      <c r="AP911" s="164"/>
      <c r="AQ911" s="164"/>
      <c r="AR911" s="164"/>
      <c r="AS911" s="164"/>
      <c r="AT911" s="366"/>
      <c r="AU911" s="164"/>
      <c r="AV911" s="164"/>
      <c r="AW911" s="164"/>
      <c r="AX911" s="164"/>
      <c r="AY911" s="164"/>
      <c r="AZ911" s="164"/>
      <c r="BA911" s="164"/>
      <c r="BB911" s="164"/>
      <c r="BC911" s="164"/>
      <c r="BD911" s="164"/>
      <c r="BE911" s="164"/>
      <c r="BF911" s="164"/>
      <c r="BG911" s="164"/>
      <c r="BH911" s="164"/>
      <c r="BI911" s="164"/>
      <c r="BJ911" s="164"/>
      <c r="BK911" s="164"/>
      <c r="BL911" s="164"/>
      <c r="BM911" s="164"/>
      <c r="BN911" s="164"/>
      <c r="BO911" s="164"/>
      <c r="BP911" s="164"/>
      <c r="BQ911" s="164"/>
      <c r="BR911" s="164"/>
      <c r="BS911" s="164"/>
      <c r="BT911" s="164"/>
      <c r="BU911" s="164"/>
      <c r="BV911" s="164"/>
      <c r="BW911" s="164"/>
      <c r="BX911" s="164"/>
    </row>
    <row r="912" spans="20:76" x14ac:dyDescent="0.25">
      <c r="T912" s="164"/>
      <c r="U912" s="164"/>
      <c r="V912" s="164"/>
      <c r="W912" s="164"/>
      <c r="X912" s="164"/>
      <c r="Y912" s="164"/>
      <c r="Z912" s="164"/>
      <c r="AA912" s="164"/>
      <c r="AB912" s="164"/>
      <c r="AC912" s="164"/>
      <c r="AD912" s="164"/>
      <c r="AE912" s="164"/>
      <c r="AF912" s="164"/>
      <c r="AG912" s="164"/>
      <c r="AH912" s="164"/>
      <c r="AI912" s="164"/>
      <c r="AJ912" s="164"/>
      <c r="AK912" s="164"/>
      <c r="AL912" s="164"/>
      <c r="AM912" s="164"/>
      <c r="AN912" s="164"/>
      <c r="AO912" s="164"/>
      <c r="AP912" s="164"/>
      <c r="AQ912" s="164"/>
      <c r="AR912" s="164"/>
      <c r="AS912" s="164"/>
      <c r="AT912" s="366"/>
      <c r="AU912" s="164"/>
      <c r="AV912" s="164"/>
      <c r="AW912" s="164"/>
      <c r="AX912" s="164"/>
      <c r="AY912" s="164"/>
      <c r="AZ912" s="164"/>
      <c r="BA912" s="164"/>
      <c r="BB912" s="164"/>
      <c r="BC912" s="164"/>
      <c r="BD912" s="164"/>
      <c r="BE912" s="164"/>
      <c r="BF912" s="164"/>
      <c r="BG912" s="164"/>
      <c r="BH912" s="164"/>
      <c r="BI912" s="164"/>
      <c r="BJ912" s="164"/>
      <c r="BK912" s="164"/>
      <c r="BL912" s="164"/>
      <c r="BM912" s="164"/>
      <c r="BN912" s="164"/>
      <c r="BO912" s="164"/>
      <c r="BP912" s="164"/>
      <c r="BQ912" s="164"/>
      <c r="BR912" s="164"/>
      <c r="BS912" s="164"/>
      <c r="BT912" s="164"/>
      <c r="BU912" s="164"/>
      <c r="BV912" s="164"/>
      <c r="BW912" s="164"/>
      <c r="BX912" s="164"/>
    </row>
    <row r="913" spans="20:76" x14ac:dyDescent="0.25">
      <c r="T913" s="164"/>
      <c r="U913" s="164"/>
      <c r="V913" s="164"/>
      <c r="W913" s="164"/>
      <c r="X913" s="164"/>
      <c r="Y913" s="164"/>
      <c r="Z913" s="164"/>
      <c r="AA913" s="164"/>
      <c r="AB913" s="164"/>
      <c r="AC913" s="164"/>
      <c r="AD913" s="164"/>
      <c r="AE913" s="164"/>
      <c r="AF913" s="164"/>
      <c r="AG913" s="164"/>
      <c r="AH913" s="164"/>
      <c r="AI913" s="164"/>
      <c r="AJ913" s="164"/>
      <c r="AK913" s="164"/>
      <c r="AL913" s="164"/>
      <c r="AM913" s="164"/>
      <c r="AN913" s="164"/>
      <c r="AO913" s="164"/>
      <c r="AP913" s="164"/>
      <c r="AQ913" s="164"/>
      <c r="AR913" s="164"/>
      <c r="AS913" s="164"/>
      <c r="AT913" s="366"/>
      <c r="AU913" s="164"/>
      <c r="AV913" s="164"/>
      <c r="AW913" s="164"/>
      <c r="AX913" s="164"/>
      <c r="AY913" s="164"/>
      <c r="AZ913" s="164"/>
      <c r="BA913" s="164"/>
      <c r="BB913" s="164"/>
      <c r="BC913" s="164"/>
      <c r="BD913" s="164"/>
      <c r="BE913" s="164"/>
      <c r="BF913" s="164"/>
      <c r="BG913" s="164"/>
      <c r="BH913" s="164"/>
      <c r="BI913" s="164"/>
      <c r="BJ913" s="164"/>
      <c r="BK913" s="164"/>
      <c r="BL913" s="164"/>
      <c r="BM913" s="164"/>
      <c r="BN913" s="164"/>
      <c r="BO913" s="164"/>
      <c r="BP913" s="164"/>
      <c r="BQ913" s="164"/>
      <c r="BR913" s="164"/>
      <c r="BS913" s="164"/>
      <c r="BT913" s="164"/>
      <c r="BU913" s="164"/>
      <c r="BV913" s="164"/>
      <c r="BW913" s="164"/>
      <c r="BX913" s="164"/>
    </row>
    <row r="914" spans="20:76" x14ac:dyDescent="0.25">
      <c r="T914" s="164"/>
      <c r="U914" s="164"/>
      <c r="V914" s="164"/>
      <c r="W914" s="164"/>
      <c r="X914" s="164"/>
      <c r="Y914" s="164"/>
      <c r="Z914" s="164"/>
      <c r="AA914" s="164"/>
      <c r="AB914" s="164"/>
      <c r="AC914" s="164"/>
      <c r="AD914" s="164"/>
      <c r="AE914" s="164"/>
      <c r="AF914" s="164"/>
      <c r="AG914" s="164"/>
      <c r="AH914" s="164"/>
      <c r="AI914" s="164"/>
      <c r="AJ914" s="164"/>
      <c r="AK914" s="164"/>
      <c r="AL914" s="164"/>
      <c r="AM914" s="164"/>
      <c r="AN914" s="164"/>
      <c r="AO914" s="164"/>
      <c r="AP914" s="164"/>
      <c r="AQ914" s="164"/>
      <c r="AR914" s="164"/>
      <c r="AS914" s="164"/>
      <c r="AT914" s="366"/>
      <c r="AU914" s="164"/>
      <c r="AV914" s="164"/>
      <c r="AW914" s="164"/>
      <c r="AX914" s="164"/>
      <c r="AY914" s="164"/>
      <c r="AZ914" s="164"/>
      <c r="BA914" s="164"/>
      <c r="BB914" s="164"/>
      <c r="BC914" s="164"/>
      <c r="BD914" s="164"/>
      <c r="BE914" s="164"/>
      <c r="BF914" s="164"/>
      <c r="BG914" s="164"/>
      <c r="BH914" s="164"/>
      <c r="BI914" s="164"/>
      <c r="BJ914" s="164"/>
      <c r="BK914" s="164"/>
      <c r="BL914" s="164"/>
      <c r="BM914" s="164"/>
      <c r="BN914" s="164"/>
      <c r="BO914" s="164"/>
      <c r="BP914" s="164"/>
      <c r="BQ914" s="164"/>
      <c r="BR914" s="164"/>
      <c r="BS914" s="164"/>
      <c r="BT914" s="164"/>
      <c r="BU914" s="164"/>
      <c r="BV914" s="164"/>
      <c r="BW914" s="164"/>
      <c r="BX914" s="164"/>
    </row>
    <row r="915" spans="20:76" x14ac:dyDescent="0.25">
      <c r="T915" s="164"/>
      <c r="U915" s="164"/>
      <c r="V915" s="164"/>
      <c r="W915" s="164"/>
      <c r="X915" s="164"/>
      <c r="Y915" s="164"/>
      <c r="Z915" s="164"/>
      <c r="AA915" s="164"/>
      <c r="AB915" s="164"/>
      <c r="AC915" s="164"/>
      <c r="AD915" s="164"/>
      <c r="AE915" s="164"/>
      <c r="AF915" s="164"/>
      <c r="AG915" s="164"/>
      <c r="AH915" s="164"/>
      <c r="AI915" s="164"/>
      <c r="AJ915" s="164"/>
      <c r="AK915" s="164"/>
      <c r="AL915" s="164"/>
      <c r="AM915" s="164"/>
      <c r="AN915" s="164"/>
      <c r="AO915" s="164"/>
      <c r="AP915" s="164"/>
      <c r="AQ915" s="164"/>
      <c r="AR915" s="164"/>
      <c r="AS915" s="164"/>
      <c r="AT915" s="366"/>
      <c r="AU915" s="164"/>
      <c r="AV915" s="164"/>
      <c r="AW915" s="164"/>
      <c r="AX915" s="164"/>
      <c r="AY915" s="164"/>
      <c r="AZ915" s="164"/>
      <c r="BA915" s="164"/>
      <c r="BB915" s="164"/>
      <c r="BC915" s="164"/>
      <c r="BD915" s="164"/>
      <c r="BE915" s="164"/>
      <c r="BF915" s="164"/>
      <c r="BG915" s="164"/>
      <c r="BH915" s="164"/>
      <c r="BI915" s="164"/>
      <c r="BJ915" s="164"/>
      <c r="BK915" s="164"/>
      <c r="BL915" s="164"/>
      <c r="BM915" s="164"/>
      <c r="BN915" s="164"/>
      <c r="BO915" s="164"/>
      <c r="BP915" s="164"/>
      <c r="BQ915" s="164"/>
      <c r="BR915" s="164"/>
      <c r="BS915" s="164"/>
      <c r="BT915" s="164"/>
      <c r="BU915" s="164"/>
      <c r="BV915" s="164"/>
      <c r="BW915" s="164"/>
      <c r="BX915" s="164"/>
    </row>
    <row r="916" spans="20:76" x14ac:dyDescent="0.25">
      <c r="T916" s="164"/>
      <c r="U916" s="164"/>
      <c r="V916" s="164"/>
      <c r="W916" s="164"/>
      <c r="X916" s="164"/>
      <c r="Y916" s="164"/>
      <c r="Z916" s="164"/>
      <c r="AA916" s="164"/>
      <c r="AB916" s="164"/>
      <c r="AC916" s="164"/>
      <c r="AD916" s="164"/>
      <c r="AE916" s="164"/>
      <c r="AF916" s="164"/>
      <c r="AG916" s="164"/>
      <c r="AH916" s="164"/>
      <c r="AI916" s="164"/>
      <c r="AJ916" s="164"/>
      <c r="AK916" s="164"/>
      <c r="AL916" s="164"/>
      <c r="AM916" s="164"/>
      <c r="AN916" s="164"/>
      <c r="AO916" s="164"/>
      <c r="AP916" s="164"/>
      <c r="AQ916" s="164"/>
      <c r="AR916" s="164"/>
      <c r="AS916" s="164"/>
      <c r="AT916" s="366"/>
      <c r="AU916" s="164"/>
      <c r="AV916" s="164"/>
      <c r="AW916" s="164"/>
      <c r="AX916" s="164"/>
      <c r="AY916" s="164"/>
      <c r="AZ916" s="164"/>
      <c r="BA916" s="164"/>
      <c r="BB916" s="164"/>
      <c r="BC916" s="164"/>
      <c r="BD916" s="164"/>
      <c r="BE916" s="164"/>
      <c r="BF916" s="164"/>
      <c r="BG916" s="164"/>
      <c r="BH916" s="164"/>
      <c r="BI916" s="164"/>
      <c r="BJ916" s="164"/>
      <c r="BK916" s="164"/>
      <c r="BL916" s="164"/>
      <c r="BM916" s="164"/>
      <c r="BN916" s="164"/>
      <c r="BO916" s="164"/>
      <c r="BP916" s="164"/>
      <c r="BQ916" s="164"/>
      <c r="BR916" s="164"/>
      <c r="BS916" s="164"/>
      <c r="BT916" s="164"/>
      <c r="BU916" s="164"/>
      <c r="BV916" s="164"/>
      <c r="BW916" s="164"/>
      <c r="BX916" s="164"/>
    </row>
    <row r="917" spans="20:76" x14ac:dyDescent="0.25">
      <c r="T917" s="164"/>
      <c r="U917" s="164"/>
      <c r="V917" s="164"/>
      <c r="W917" s="164"/>
      <c r="X917" s="164"/>
      <c r="Y917" s="164"/>
      <c r="Z917" s="164"/>
      <c r="AA917" s="164"/>
      <c r="AB917" s="164"/>
      <c r="AC917" s="164"/>
      <c r="AD917" s="164"/>
      <c r="AE917" s="164"/>
      <c r="AF917" s="164"/>
      <c r="AG917" s="164"/>
      <c r="AH917" s="164"/>
      <c r="AI917" s="164"/>
      <c r="AJ917" s="164"/>
      <c r="AK917" s="164"/>
      <c r="AL917" s="164"/>
      <c r="AM917" s="164"/>
      <c r="AN917" s="164"/>
      <c r="AO917" s="164"/>
      <c r="AP917" s="164"/>
      <c r="AQ917" s="164"/>
      <c r="AR917" s="164"/>
      <c r="AS917" s="164"/>
      <c r="AT917" s="366"/>
      <c r="AU917" s="164"/>
      <c r="AV917" s="164"/>
      <c r="AW917" s="164"/>
      <c r="AX917" s="164"/>
      <c r="AY917" s="164"/>
      <c r="AZ917" s="164"/>
      <c r="BA917" s="164"/>
      <c r="BB917" s="164"/>
      <c r="BC917" s="164"/>
      <c r="BD917" s="164"/>
      <c r="BE917" s="164"/>
      <c r="BF917" s="164"/>
      <c r="BG917" s="164"/>
      <c r="BH917" s="164"/>
      <c r="BI917" s="164"/>
      <c r="BJ917" s="164"/>
      <c r="BK917" s="164"/>
      <c r="BL917" s="164"/>
      <c r="BM917" s="164"/>
      <c r="BN917" s="164"/>
      <c r="BO917" s="164"/>
      <c r="BP917" s="164"/>
      <c r="BQ917" s="164"/>
      <c r="BR917" s="164"/>
      <c r="BS917" s="164"/>
      <c r="BT917" s="164"/>
      <c r="BU917" s="164"/>
      <c r="BV917" s="164"/>
      <c r="BW917" s="164"/>
      <c r="BX917" s="164"/>
    </row>
    <row r="918" spans="20:76" x14ac:dyDescent="0.25">
      <c r="T918" s="164"/>
      <c r="U918" s="164"/>
      <c r="V918" s="164"/>
      <c r="W918" s="164"/>
      <c r="X918" s="164"/>
      <c r="Y918" s="164"/>
      <c r="Z918" s="164"/>
      <c r="AA918" s="164"/>
      <c r="AB918" s="164"/>
      <c r="AC918" s="164"/>
      <c r="AD918" s="164"/>
      <c r="AE918" s="164"/>
      <c r="AF918" s="164"/>
      <c r="AG918" s="164"/>
      <c r="AH918" s="164"/>
      <c r="AI918" s="164"/>
      <c r="AJ918" s="164"/>
      <c r="AK918" s="164"/>
      <c r="AL918" s="164"/>
      <c r="AM918" s="164"/>
      <c r="AN918" s="164"/>
      <c r="AO918" s="164"/>
      <c r="AP918" s="164"/>
      <c r="AQ918" s="164"/>
      <c r="AR918" s="164"/>
      <c r="AS918" s="164"/>
      <c r="AT918" s="366"/>
      <c r="AU918" s="164"/>
      <c r="AV918" s="164"/>
      <c r="AW918" s="164"/>
      <c r="AX918" s="164"/>
      <c r="AY918" s="164"/>
      <c r="AZ918" s="164"/>
      <c r="BA918" s="164"/>
      <c r="BB918" s="164"/>
      <c r="BC918" s="164"/>
      <c r="BD918" s="164"/>
      <c r="BE918" s="164"/>
      <c r="BF918" s="164"/>
      <c r="BG918" s="164"/>
      <c r="BH918" s="164"/>
      <c r="BI918" s="164"/>
      <c r="BJ918" s="164"/>
      <c r="BK918" s="164"/>
      <c r="BL918" s="164"/>
      <c r="BM918" s="164"/>
      <c r="BN918" s="164"/>
      <c r="BO918" s="164"/>
      <c r="BP918" s="164"/>
      <c r="BQ918" s="164"/>
      <c r="BR918" s="164"/>
      <c r="BS918" s="164"/>
      <c r="BT918" s="164"/>
      <c r="BU918" s="164"/>
      <c r="BV918" s="164"/>
      <c r="BW918" s="164"/>
      <c r="BX918" s="164"/>
    </row>
    <row r="919" spans="20:76" x14ac:dyDescent="0.25">
      <c r="T919" s="164"/>
      <c r="U919" s="164"/>
      <c r="V919" s="164"/>
      <c r="W919" s="164"/>
      <c r="X919" s="164"/>
      <c r="Y919" s="164"/>
      <c r="Z919" s="164"/>
      <c r="AA919" s="164"/>
      <c r="AB919" s="164"/>
      <c r="AC919" s="164"/>
      <c r="AD919" s="164"/>
      <c r="AE919" s="164"/>
      <c r="AF919" s="164"/>
      <c r="AG919" s="164"/>
      <c r="AH919" s="164"/>
      <c r="AI919" s="164"/>
      <c r="AJ919" s="164"/>
      <c r="AK919" s="164"/>
      <c r="AL919" s="164"/>
      <c r="AM919" s="164"/>
      <c r="AN919" s="164"/>
      <c r="AO919" s="164"/>
      <c r="AP919" s="164"/>
      <c r="AQ919" s="164"/>
      <c r="AR919" s="164"/>
      <c r="AS919" s="164"/>
      <c r="AT919" s="366"/>
      <c r="AU919" s="164"/>
      <c r="AV919" s="164"/>
      <c r="AW919" s="164"/>
      <c r="AX919" s="164"/>
      <c r="AY919" s="164"/>
      <c r="AZ919" s="164"/>
      <c r="BA919" s="164"/>
      <c r="BB919" s="164"/>
      <c r="BC919" s="164"/>
      <c r="BD919" s="164"/>
      <c r="BE919" s="164"/>
      <c r="BF919" s="164"/>
      <c r="BG919" s="164"/>
      <c r="BH919" s="164"/>
      <c r="BI919" s="164"/>
      <c r="BJ919" s="164"/>
      <c r="BK919" s="164"/>
      <c r="BL919" s="164"/>
      <c r="BM919" s="164"/>
      <c r="BN919" s="164"/>
      <c r="BO919" s="164"/>
      <c r="BP919" s="164"/>
      <c r="BQ919" s="164"/>
      <c r="BR919" s="164"/>
      <c r="BS919" s="164"/>
      <c r="BT919" s="164"/>
      <c r="BU919" s="164"/>
      <c r="BV919" s="164"/>
      <c r="BW919" s="164"/>
      <c r="BX919" s="164"/>
    </row>
    <row r="920" spans="20:76" x14ac:dyDescent="0.25">
      <c r="T920" s="164"/>
      <c r="U920" s="164"/>
      <c r="V920" s="164"/>
      <c r="W920" s="164"/>
      <c r="X920" s="164"/>
      <c r="Y920" s="164"/>
      <c r="Z920" s="164"/>
      <c r="AA920" s="164"/>
      <c r="AB920" s="164"/>
      <c r="AC920" s="164"/>
      <c r="AD920" s="164"/>
      <c r="AE920" s="164"/>
      <c r="AF920" s="164"/>
      <c r="AG920" s="164"/>
      <c r="AH920" s="164"/>
      <c r="AI920" s="164"/>
      <c r="AJ920" s="164"/>
      <c r="AK920" s="164"/>
      <c r="AL920" s="164"/>
      <c r="AM920" s="164"/>
      <c r="AN920" s="164"/>
      <c r="AO920" s="164"/>
      <c r="AP920" s="164"/>
      <c r="AQ920" s="164"/>
      <c r="AR920" s="164"/>
      <c r="AS920" s="164"/>
      <c r="AT920" s="366"/>
      <c r="AU920" s="164"/>
      <c r="AV920" s="164"/>
      <c r="AW920" s="164"/>
      <c r="AX920" s="164"/>
      <c r="AY920" s="164"/>
      <c r="AZ920" s="164"/>
      <c r="BA920" s="164"/>
      <c r="BB920" s="164"/>
      <c r="BC920" s="164"/>
      <c r="BD920" s="164"/>
      <c r="BE920" s="164"/>
      <c r="BF920" s="164"/>
      <c r="BG920" s="164"/>
      <c r="BH920" s="164"/>
      <c r="BI920" s="164"/>
      <c r="BJ920" s="164"/>
      <c r="BK920" s="164"/>
      <c r="BL920" s="164"/>
      <c r="BM920" s="164"/>
      <c r="BN920" s="164"/>
      <c r="BO920" s="164"/>
      <c r="BP920" s="164"/>
      <c r="BQ920" s="164"/>
      <c r="BR920" s="164"/>
      <c r="BS920" s="164"/>
      <c r="BT920" s="164"/>
      <c r="BU920" s="164"/>
      <c r="BV920" s="164"/>
      <c r="BW920" s="164"/>
      <c r="BX920" s="164"/>
    </row>
    <row r="921" spans="20:76" x14ac:dyDescent="0.25">
      <c r="T921" s="164"/>
      <c r="U921" s="164"/>
      <c r="V921" s="164"/>
      <c r="W921" s="164"/>
      <c r="X921" s="164"/>
      <c r="Y921" s="164"/>
      <c r="Z921" s="164"/>
      <c r="AA921" s="164"/>
      <c r="AB921" s="164"/>
      <c r="AC921" s="164"/>
      <c r="AD921" s="164"/>
      <c r="AE921" s="164"/>
      <c r="AF921" s="164"/>
      <c r="AG921" s="164"/>
      <c r="AH921" s="164"/>
      <c r="AI921" s="164"/>
      <c r="AJ921" s="164"/>
      <c r="AK921" s="164"/>
      <c r="AL921" s="164"/>
      <c r="AM921" s="164"/>
      <c r="AN921" s="164"/>
      <c r="AO921" s="164"/>
      <c r="AP921" s="164"/>
      <c r="AQ921" s="164"/>
      <c r="AR921" s="164"/>
      <c r="AS921" s="164"/>
      <c r="AT921" s="366"/>
      <c r="AU921" s="164"/>
      <c r="AV921" s="164"/>
      <c r="AW921" s="164"/>
      <c r="AX921" s="164"/>
      <c r="AY921" s="164"/>
      <c r="AZ921" s="164"/>
      <c r="BA921" s="164"/>
      <c r="BB921" s="164"/>
      <c r="BC921" s="164"/>
      <c r="BD921" s="164"/>
      <c r="BE921" s="164"/>
      <c r="BF921" s="164"/>
      <c r="BG921" s="164"/>
      <c r="BH921" s="164"/>
      <c r="BI921" s="164"/>
      <c r="BJ921" s="164"/>
      <c r="BK921" s="164"/>
      <c r="BL921" s="164"/>
      <c r="BM921" s="164"/>
      <c r="BN921" s="164"/>
      <c r="BO921" s="164"/>
      <c r="BP921" s="164"/>
      <c r="BQ921" s="164"/>
      <c r="BR921" s="164"/>
      <c r="BS921" s="164"/>
      <c r="BT921" s="164"/>
      <c r="BU921" s="164"/>
      <c r="BV921" s="164"/>
      <c r="BW921" s="164"/>
      <c r="BX921" s="164"/>
    </row>
    <row r="922" spans="20:76" x14ac:dyDescent="0.25">
      <c r="T922" s="164"/>
      <c r="U922" s="164"/>
      <c r="V922" s="164"/>
      <c r="W922" s="164"/>
      <c r="X922" s="164"/>
      <c r="Y922" s="164"/>
      <c r="Z922" s="164"/>
      <c r="AA922" s="164"/>
      <c r="AB922" s="164"/>
      <c r="AC922" s="164"/>
      <c r="AD922" s="164"/>
      <c r="AE922" s="164"/>
      <c r="AF922" s="164"/>
      <c r="AG922" s="164"/>
      <c r="AH922" s="164"/>
      <c r="AI922" s="164"/>
      <c r="AJ922" s="164"/>
      <c r="AK922" s="164"/>
      <c r="AL922" s="164"/>
      <c r="AM922" s="164"/>
      <c r="AN922" s="164"/>
      <c r="AO922" s="164"/>
      <c r="AP922" s="164"/>
      <c r="AQ922" s="164"/>
      <c r="AR922" s="164"/>
      <c r="AS922" s="164"/>
      <c r="AT922" s="366"/>
      <c r="AU922" s="164"/>
      <c r="AV922" s="164"/>
      <c r="AW922" s="164"/>
      <c r="AX922" s="164"/>
      <c r="AY922" s="164"/>
      <c r="AZ922" s="164"/>
      <c r="BA922" s="164"/>
      <c r="BB922" s="164"/>
      <c r="BC922" s="164"/>
      <c r="BD922" s="164"/>
      <c r="BE922" s="164"/>
      <c r="BF922" s="164"/>
      <c r="BG922" s="164"/>
      <c r="BH922" s="164"/>
      <c r="BI922" s="164"/>
      <c r="BJ922" s="164"/>
      <c r="BK922" s="164"/>
      <c r="BL922" s="164"/>
      <c r="BM922" s="164"/>
      <c r="BN922" s="164"/>
      <c r="BO922" s="164"/>
      <c r="BP922" s="164"/>
      <c r="BQ922" s="164"/>
      <c r="BR922" s="164"/>
      <c r="BS922" s="164"/>
      <c r="BT922" s="164"/>
      <c r="BU922" s="164"/>
      <c r="BV922" s="164"/>
      <c r="BW922" s="164"/>
      <c r="BX922" s="164"/>
    </row>
    <row r="923" spans="20:76" x14ac:dyDescent="0.25">
      <c r="T923" s="164"/>
      <c r="U923" s="164"/>
      <c r="V923" s="164"/>
      <c r="W923" s="164"/>
      <c r="X923" s="164"/>
      <c r="Y923" s="164"/>
      <c r="Z923" s="164"/>
      <c r="AA923" s="164"/>
      <c r="AB923" s="164"/>
      <c r="AC923" s="164"/>
      <c r="AD923" s="164"/>
      <c r="AE923" s="164"/>
      <c r="AF923" s="164"/>
      <c r="AG923" s="164"/>
      <c r="AH923" s="164"/>
      <c r="AI923" s="164"/>
      <c r="AJ923" s="164"/>
      <c r="AK923" s="164"/>
      <c r="AL923" s="164"/>
      <c r="AM923" s="164"/>
      <c r="AN923" s="164"/>
      <c r="AO923" s="164"/>
      <c r="AP923" s="164"/>
      <c r="AQ923" s="164"/>
      <c r="AR923" s="164"/>
      <c r="AS923" s="164"/>
      <c r="AT923" s="366"/>
      <c r="AU923" s="164"/>
      <c r="AV923" s="164"/>
      <c r="AW923" s="164"/>
      <c r="AX923" s="164"/>
      <c r="AY923" s="164"/>
      <c r="AZ923" s="164"/>
      <c r="BA923" s="164"/>
      <c r="BB923" s="164"/>
      <c r="BC923" s="164"/>
      <c r="BD923" s="164"/>
      <c r="BE923" s="164"/>
      <c r="BF923" s="164"/>
      <c r="BG923" s="164"/>
      <c r="BH923" s="164"/>
      <c r="BI923" s="164"/>
      <c r="BJ923" s="164"/>
      <c r="BK923" s="164"/>
      <c r="BL923" s="164"/>
      <c r="BM923" s="164"/>
      <c r="BN923" s="164"/>
      <c r="BO923" s="164"/>
      <c r="BP923" s="164"/>
      <c r="BQ923" s="164"/>
      <c r="BR923" s="164"/>
      <c r="BS923" s="164"/>
      <c r="BT923" s="164"/>
      <c r="BU923" s="164"/>
      <c r="BV923" s="164"/>
      <c r="BW923" s="164"/>
      <c r="BX923" s="164"/>
    </row>
    <row r="924" spans="20:76" x14ac:dyDescent="0.25">
      <c r="T924" s="164"/>
      <c r="U924" s="164"/>
      <c r="V924" s="164"/>
      <c r="W924" s="164"/>
      <c r="X924" s="164"/>
      <c r="Y924" s="164"/>
      <c r="Z924" s="164"/>
      <c r="AA924" s="164"/>
      <c r="AB924" s="164"/>
      <c r="AC924" s="164"/>
      <c r="AD924" s="164"/>
      <c r="AE924" s="164"/>
      <c r="AF924" s="164"/>
      <c r="AG924" s="164"/>
      <c r="AH924" s="164"/>
      <c r="AI924" s="164"/>
      <c r="AJ924" s="164"/>
      <c r="AK924" s="164"/>
      <c r="AL924" s="164"/>
      <c r="AM924" s="164"/>
      <c r="AN924" s="164"/>
      <c r="AO924" s="164"/>
      <c r="AP924" s="164"/>
      <c r="AQ924" s="164"/>
      <c r="AR924" s="164"/>
      <c r="AS924" s="164"/>
      <c r="AT924" s="366"/>
      <c r="AU924" s="164"/>
      <c r="AV924" s="164"/>
      <c r="AW924" s="164"/>
      <c r="AX924" s="164"/>
      <c r="AY924" s="164"/>
      <c r="AZ924" s="164"/>
      <c r="BA924" s="164"/>
      <c r="BB924" s="164"/>
      <c r="BC924" s="164"/>
      <c r="BD924" s="164"/>
      <c r="BE924" s="164"/>
      <c r="BF924" s="164"/>
      <c r="BG924" s="164"/>
      <c r="BH924" s="164"/>
      <c r="BI924" s="164"/>
      <c r="BJ924" s="164"/>
      <c r="BK924" s="164"/>
      <c r="BL924" s="164"/>
      <c r="BM924" s="164"/>
      <c r="BN924" s="164"/>
      <c r="BO924" s="164"/>
      <c r="BP924" s="164"/>
      <c r="BQ924" s="164"/>
      <c r="BR924" s="164"/>
      <c r="BS924" s="164"/>
      <c r="BT924" s="164"/>
      <c r="BU924" s="164"/>
      <c r="BV924" s="164"/>
      <c r="BW924" s="164"/>
      <c r="BX924" s="164"/>
    </row>
    <row r="925" spans="20:76" x14ac:dyDescent="0.25">
      <c r="T925" s="164"/>
      <c r="U925" s="164"/>
      <c r="V925" s="164"/>
      <c r="W925" s="164"/>
      <c r="X925" s="164"/>
      <c r="Y925" s="164"/>
      <c r="Z925" s="164"/>
      <c r="AA925" s="164"/>
      <c r="AB925" s="164"/>
      <c r="AC925" s="164"/>
      <c r="AD925" s="164"/>
      <c r="AE925" s="164"/>
      <c r="AF925" s="164"/>
      <c r="AG925" s="164"/>
      <c r="AH925" s="164"/>
      <c r="AI925" s="164"/>
      <c r="AJ925" s="164"/>
      <c r="AK925" s="164"/>
      <c r="AL925" s="164"/>
      <c r="AM925" s="164"/>
      <c r="AN925" s="164"/>
      <c r="AO925" s="164"/>
      <c r="AP925" s="164"/>
      <c r="AQ925" s="164"/>
      <c r="AR925" s="164"/>
      <c r="AS925" s="164"/>
      <c r="AT925" s="366"/>
      <c r="AU925" s="164"/>
      <c r="AV925" s="164"/>
      <c r="AW925" s="164"/>
      <c r="AX925" s="164"/>
      <c r="AY925" s="164"/>
      <c r="AZ925" s="164"/>
      <c r="BA925" s="164"/>
      <c r="BB925" s="164"/>
      <c r="BC925" s="164"/>
      <c r="BD925" s="164"/>
      <c r="BE925" s="164"/>
      <c r="BF925" s="164"/>
      <c r="BG925" s="164"/>
      <c r="BH925" s="164"/>
      <c r="BI925" s="164"/>
      <c r="BJ925" s="164"/>
      <c r="BK925" s="164"/>
      <c r="BL925" s="164"/>
      <c r="BM925" s="164"/>
      <c r="BN925" s="164"/>
      <c r="BO925" s="164"/>
      <c r="BP925" s="164"/>
      <c r="BQ925" s="164"/>
      <c r="BR925" s="164"/>
      <c r="BS925" s="164"/>
      <c r="BT925" s="164"/>
      <c r="BU925" s="164"/>
      <c r="BV925" s="164"/>
      <c r="BW925" s="164"/>
      <c r="BX925" s="164"/>
    </row>
    <row r="926" spans="20:76" x14ac:dyDescent="0.25">
      <c r="T926" s="164"/>
      <c r="U926" s="164"/>
      <c r="V926" s="164"/>
      <c r="W926" s="164"/>
      <c r="X926" s="164"/>
      <c r="Y926" s="164"/>
      <c r="Z926" s="164"/>
      <c r="AA926" s="164"/>
      <c r="AB926" s="164"/>
      <c r="AC926" s="164"/>
      <c r="AD926" s="164"/>
      <c r="AE926" s="164"/>
      <c r="AF926" s="164"/>
      <c r="AG926" s="164"/>
      <c r="AH926" s="164"/>
      <c r="AI926" s="164"/>
      <c r="AJ926" s="164"/>
      <c r="AK926" s="164"/>
      <c r="AL926" s="164"/>
      <c r="AM926" s="164"/>
      <c r="AN926" s="164"/>
      <c r="AO926" s="164"/>
      <c r="AP926" s="164"/>
      <c r="AQ926" s="164"/>
      <c r="AR926" s="164"/>
      <c r="AS926" s="164"/>
      <c r="AT926" s="366"/>
      <c r="AU926" s="164"/>
      <c r="AV926" s="164"/>
      <c r="AW926" s="164"/>
      <c r="AX926" s="164"/>
      <c r="AY926" s="164"/>
      <c r="AZ926" s="164"/>
      <c r="BA926" s="164"/>
      <c r="BB926" s="164"/>
      <c r="BC926" s="164"/>
      <c r="BD926" s="164"/>
      <c r="BE926" s="164"/>
      <c r="BF926" s="164"/>
      <c r="BG926" s="164"/>
      <c r="BH926" s="164"/>
      <c r="BI926" s="164"/>
      <c r="BJ926" s="164"/>
      <c r="BK926" s="164"/>
      <c r="BL926" s="164"/>
      <c r="BM926" s="164"/>
      <c r="BN926" s="164"/>
      <c r="BO926" s="164"/>
      <c r="BP926" s="164"/>
      <c r="BQ926" s="164"/>
      <c r="BR926" s="164"/>
      <c r="BS926" s="164"/>
      <c r="BT926" s="164"/>
      <c r="BU926" s="164"/>
      <c r="BV926" s="164"/>
      <c r="BW926" s="164"/>
      <c r="BX926" s="164"/>
    </row>
    <row r="927" spans="20:76" x14ac:dyDescent="0.25">
      <c r="T927" s="164"/>
      <c r="U927" s="164"/>
      <c r="V927" s="164"/>
      <c r="W927" s="164"/>
      <c r="X927" s="164"/>
      <c r="Y927" s="164"/>
      <c r="Z927" s="164"/>
      <c r="AA927" s="164"/>
      <c r="AB927" s="164"/>
      <c r="AC927" s="164"/>
      <c r="AD927" s="164"/>
      <c r="AE927" s="164"/>
      <c r="AF927" s="164"/>
      <c r="AG927" s="164"/>
      <c r="AH927" s="164"/>
      <c r="AI927" s="164"/>
      <c r="AJ927" s="164"/>
      <c r="AK927" s="164"/>
      <c r="AL927" s="164"/>
      <c r="AM927" s="164"/>
      <c r="AN927" s="164"/>
      <c r="AO927" s="164"/>
      <c r="AP927" s="164"/>
      <c r="AQ927" s="164"/>
      <c r="AR927" s="164"/>
      <c r="AS927" s="164"/>
      <c r="AT927" s="366"/>
      <c r="AU927" s="164"/>
      <c r="AV927" s="164"/>
      <c r="AW927" s="164"/>
      <c r="AX927" s="164"/>
      <c r="AY927" s="164"/>
      <c r="AZ927" s="164"/>
      <c r="BA927" s="164"/>
      <c r="BB927" s="164"/>
      <c r="BC927" s="164"/>
      <c r="BD927" s="164"/>
      <c r="BE927" s="164"/>
      <c r="BF927" s="164"/>
      <c r="BG927" s="164"/>
      <c r="BH927" s="164"/>
      <c r="BI927" s="164"/>
      <c r="BJ927" s="164"/>
      <c r="BK927" s="164"/>
      <c r="BL927" s="164"/>
      <c r="BM927" s="164"/>
      <c r="BN927" s="164"/>
      <c r="BO927" s="164"/>
      <c r="BP927" s="164"/>
      <c r="BQ927" s="164"/>
      <c r="BR927" s="164"/>
      <c r="BS927" s="164"/>
      <c r="BT927" s="164"/>
      <c r="BU927" s="164"/>
      <c r="BV927" s="164"/>
      <c r="BW927" s="164"/>
      <c r="BX927" s="164"/>
    </row>
    <row r="928" spans="20:76" x14ac:dyDescent="0.25">
      <c r="T928" s="164"/>
      <c r="U928" s="164"/>
      <c r="V928" s="164"/>
      <c r="W928" s="164"/>
      <c r="X928" s="164"/>
      <c r="Y928" s="164"/>
      <c r="Z928" s="164"/>
      <c r="AA928" s="164"/>
      <c r="AB928" s="164"/>
      <c r="AC928" s="164"/>
      <c r="AD928" s="164"/>
      <c r="AE928" s="164"/>
      <c r="AF928" s="164"/>
      <c r="AG928" s="164"/>
      <c r="AH928" s="164"/>
      <c r="AI928" s="164"/>
      <c r="AJ928" s="164"/>
      <c r="AK928" s="164"/>
      <c r="AL928" s="164"/>
      <c r="AM928" s="164"/>
      <c r="AN928" s="164"/>
      <c r="AO928" s="164"/>
      <c r="AP928" s="164"/>
      <c r="AQ928" s="164"/>
      <c r="AR928" s="164"/>
      <c r="AS928" s="164"/>
      <c r="AT928" s="366"/>
      <c r="AU928" s="164"/>
      <c r="AV928" s="164"/>
      <c r="AW928" s="164"/>
      <c r="AX928" s="164"/>
      <c r="AY928" s="164"/>
      <c r="AZ928" s="164"/>
      <c r="BA928" s="164"/>
      <c r="BB928" s="164"/>
      <c r="BC928" s="164"/>
      <c r="BD928" s="164"/>
      <c r="BE928" s="164"/>
      <c r="BF928" s="164"/>
      <c r="BG928" s="164"/>
      <c r="BH928" s="164"/>
      <c r="BI928" s="164"/>
      <c r="BJ928" s="164"/>
      <c r="BK928" s="164"/>
      <c r="BL928" s="164"/>
      <c r="BM928" s="164"/>
      <c r="BN928" s="164"/>
      <c r="BO928" s="164"/>
      <c r="BP928" s="164"/>
      <c r="BQ928" s="164"/>
      <c r="BR928" s="164"/>
      <c r="BS928" s="164"/>
      <c r="BT928" s="164"/>
      <c r="BU928" s="164"/>
      <c r="BV928" s="164"/>
      <c r="BW928" s="164"/>
      <c r="BX928" s="164"/>
    </row>
    <row r="929" spans="20:76" x14ac:dyDescent="0.25">
      <c r="T929" s="164"/>
      <c r="U929" s="164"/>
      <c r="V929" s="164"/>
      <c r="W929" s="164"/>
      <c r="X929" s="164"/>
      <c r="Y929" s="164"/>
      <c r="Z929" s="164"/>
      <c r="AA929" s="164"/>
      <c r="AB929" s="164"/>
      <c r="AC929" s="164"/>
      <c r="AD929" s="164"/>
      <c r="AE929" s="164"/>
      <c r="AF929" s="164"/>
      <c r="AG929" s="164"/>
      <c r="AH929" s="164"/>
      <c r="AI929" s="164"/>
      <c r="AJ929" s="164"/>
      <c r="AK929" s="164"/>
      <c r="AL929" s="164"/>
      <c r="AM929" s="164"/>
      <c r="AN929" s="164"/>
      <c r="AO929" s="164"/>
      <c r="AP929" s="164"/>
      <c r="AQ929" s="164"/>
      <c r="AR929" s="164"/>
      <c r="AS929" s="164"/>
      <c r="AT929" s="366"/>
      <c r="AU929" s="164"/>
      <c r="AV929" s="164"/>
      <c r="AW929" s="164"/>
      <c r="AX929" s="164"/>
      <c r="AY929" s="164"/>
      <c r="AZ929" s="164"/>
      <c r="BA929" s="164"/>
      <c r="BB929" s="164"/>
      <c r="BC929" s="164"/>
      <c r="BD929" s="164"/>
      <c r="BE929" s="164"/>
      <c r="BF929" s="164"/>
      <c r="BG929" s="164"/>
      <c r="BH929" s="164"/>
      <c r="BI929" s="164"/>
      <c r="BJ929" s="164"/>
      <c r="BK929" s="164"/>
      <c r="BL929" s="164"/>
      <c r="BM929" s="164"/>
      <c r="BN929" s="164"/>
      <c r="BO929" s="164"/>
      <c r="BP929" s="164"/>
      <c r="BQ929" s="164"/>
      <c r="BR929" s="164"/>
      <c r="BS929" s="164"/>
      <c r="BT929" s="164"/>
      <c r="BU929" s="164"/>
      <c r="BV929" s="164"/>
      <c r="BW929" s="164"/>
      <c r="BX929" s="164"/>
    </row>
    <row r="930" spans="20:76" x14ac:dyDescent="0.25">
      <c r="T930" s="164"/>
      <c r="U930" s="164"/>
      <c r="V930" s="164"/>
      <c r="W930" s="164"/>
      <c r="X930" s="164"/>
      <c r="Y930" s="164"/>
      <c r="Z930" s="164"/>
      <c r="AA930" s="164"/>
      <c r="AB930" s="164"/>
      <c r="AC930" s="164"/>
      <c r="AD930" s="164"/>
      <c r="AE930" s="164"/>
      <c r="AF930" s="164"/>
      <c r="AG930" s="164"/>
      <c r="AH930" s="164"/>
      <c r="AI930" s="164"/>
      <c r="AJ930" s="164"/>
      <c r="AK930" s="164"/>
      <c r="AL930" s="164"/>
      <c r="AM930" s="164"/>
      <c r="AN930" s="164"/>
      <c r="AO930" s="164"/>
      <c r="AP930" s="164"/>
      <c r="AQ930" s="164"/>
      <c r="AR930" s="164"/>
      <c r="AS930" s="164"/>
      <c r="AT930" s="366"/>
      <c r="AU930" s="164"/>
      <c r="AV930" s="164"/>
      <c r="AW930" s="164"/>
      <c r="AX930" s="164"/>
      <c r="AY930" s="164"/>
      <c r="AZ930" s="164"/>
      <c r="BA930" s="164"/>
      <c r="BB930" s="164"/>
      <c r="BC930" s="164"/>
      <c r="BD930" s="164"/>
      <c r="BE930" s="164"/>
      <c r="BF930" s="164"/>
      <c r="BG930" s="164"/>
      <c r="BH930" s="164"/>
      <c r="BI930" s="164"/>
      <c r="BJ930" s="164"/>
      <c r="BK930" s="164"/>
      <c r="BL930" s="164"/>
      <c r="BM930" s="164"/>
      <c r="BN930" s="164"/>
      <c r="BO930" s="164"/>
      <c r="BP930" s="164"/>
      <c r="BQ930" s="164"/>
      <c r="BR930" s="164"/>
      <c r="BS930" s="164"/>
      <c r="BT930" s="164"/>
      <c r="BU930" s="164"/>
      <c r="BV930" s="164"/>
      <c r="BW930" s="164"/>
      <c r="BX930" s="164"/>
    </row>
    <row r="931" spans="20:76" x14ac:dyDescent="0.25">
      <c r="T931" s="164"/>
      <c r="U931" s="164"/>
      <c r="V931" s="164"/>
      <c r="W931" s="164"/>
      <c r="X931" s="164"/>
      <c r="Y931" s="164"/>
      <c r="Z931" s="164"/>
      <c r="AA931" s="164"/>
      <c r="AB931" s="164"/>
      <c r="AC931" s="164"/>
      <c r="AD931" s="164"/>
      <c r="AE931" s="164"/>
      <c r="AF931" s="164"/>
      <c r="AG931" s="164"/>
      <c r="AH931" s="164"/>
      <c r="AI931" s="164"/>
      <c r="AJ931" s="164"/>
      <c r="AK931" s="164"/>
      <c r="AL931" s="164"/>
      <c r="AM931" s="164"/>
      <c r="AN931" s="164"/>
      <c r="AO931" s="164"/>
      <c r="AP931" s="164"/>
      <c r="AQ931" s="164"/>
      <c r="AR931" s="164"/>
      <c r="AS931" s="164"/>
      <c r="AT931" s="366"/>
      <c r="AU931" s="164"/>
      <c r="AV931" s="164"/>
      <c r="AW931" s="164"/>
      <c r="AX931" s="164"/>
      <c r="AY931" s="164"/>
      <c r="AZ931" s="164"/>
      <c r="BA931" s="164"/>
      <c r="BB931" s="164"/>
      <c r="BC931" s="164"/>
      <c r="BD931" s="164"/>
      <c r="BE931" s="164"/>
      <c r="BF931" s="164"/>
      <c r="BG931" s="164"/>
      <c r="BH931" s="164"/>
      <c r="BI931" s="164"/>
      <c r="BJ931" s="164"/>
      <c r="BK931" s="164"/>
      <c r="BL931" s="164"/>
      <c r="BM931" s="164"/>
      <c r="BN931" s="164"/>
      <c r="BO931" s="164"/>
      <c r="BP931" s="164"/>
      <c r="BQ931" s="164"/>
      <c r="BR931" s="164"/>
      <c r="BS931" s="164"/>
      <c r="BT931" s="164"/>
      <c r="BU931" s="164"/>
      <c r="BV931" s="164"/>
      <c r="BW931" s="164"/>
      <c r="BX931" s="164"/>
    </row>
    <row r="932" spans="20:76" x14ac:dyDescent="0.25">
      <c r="T932" s="164"/>
      <c r="U932" s="164"/>
      <c r="V932" s="164"/>
      <c r="W932" s="164"/>
      <c r="X932" s="164"/>
      <c r="Y932" s="164"/>
      <c r="Z932" s="164"/>
      <c r="AA932" s="164"/>
      <c r="AB932" s="164"/>
      <c r="AC932" s="164"/>
      <c r="AD932" s="164"/>
      <c r="AE932" s="164"/>
      <c r="AF932" s="164"/>
      <c r="AG932" s="164"/>
      <c r="AH932" s="164"/>
      <c r="AI932" s="164"/>
      <c r="AJ932" s="164"/>
      <c r="AK932" s="164"/>
      <c r="AL932" s="164"/>
      <c r="AM932" s="164"/>
      <c r="AN932" s="164"/>
      <c r="AO932" s="164"/>
      <c r="AP932" s="164"/>
      <c r="AQ932" s="164"/>
      <c r="AR932" s="164"/>
      <c r="AS932" s="164"/>
      <c r="AT932" s="366"/>
      <c r="AU932" s="164"/>
      <c r="AV932" s="164"/>
      <c r="AW932" s="164"/>
      <c r="AX932" s="164"/>
      <c r="AY932" s="164"/>
      <c r="AZ932" s="164"/>
      <c r="BA932" s="164"/>
      <c r="BB932" s="164"/>
      <c r="BC932" s="164"/>
      <c r="BD932" s="164"/>
      <c r="BE932" s="164"/>
      <c r="BF932" s="164"/>
      <c r="BG932" s="164"/>
      <c r="BH932" s="164"/>
      <c r="BI932" s="164"/>
      <c r="BJ932" s="164"/>
      <c r="BK932" s="164"/>
      <c r="BL932" s="164"/>
      <c r="BM932" s="164"/>
      <c r="BN932" s="164"/>
      <c r="BO932" s="164"/>
      <c r="BP932" s="164"/>
      <c r="BQ932" s="164"/>
      <c r="BR932" s="164"/>
      <c r="BS932" s="164"/>
      <c r="BT932" s="164"/>
      <c r="BU932" s="164"/>
      <c r="BV932" s="164"/>
      <c r="BW932" s="164"/>
      <c r="BX932" s="164"/>
    </row>
    <row r="933" spans="20:76" x14ac:dyDescent="0.25">
      <c r="T933" s="164"/>
      <c r="U933" s="164"/>
      <c r="V933" s="164"/>
      <c r="W933" s="164"/>
      <c r="X933" s="164"/>
      <c r="Y933" s="164"/>
      <c r="Z933" s="164"/>
      <c r="AA933" s="164"/>
      <c r="AB933" s="164"/>
      <c r="AC933" s="164"/>
      <c r="AD933" s="164"/>
      <c r="AE933" s="164"/>
      <c r="AF933" s="164"/>
      <c r="AG933" s="164"/>
      <c r="AH933" s="164"/>
      <c r="AI933" s="164"/>
      <c r="AJ933" s="164"/>
      <c r="AK933" s="164"/>
      <c r="AL933" s="164"/>
      <c r="AM933" s="164"/>
      <c r="AN933" s="164"/>
      <c r="AO933" s="164"/>
      <c r="AP933" s="164"/>
      <c r="AQ933" s="164"/>
      <c r="AR933" s="164"/>
      <c r="AS933" s="164"/>
      <c r="AT933" s="366"/>
      <c r="AU933" s="164"/>
      <c r="AV933" s="164"/>
      <c r="AW933" s="164"/>
      <c r="AX933" s="164"/>
      <c r="AY933" s="164"/>
      <c r="AZ933" s="164"/>
      <c r="BA933" s="164"/>
      <c r="BB933" s="164"/>
      <c r="BC933" s="164"/>
      <c r="BD933" s="164"/>
      <c r="BE933" s="164"/>
      <c r="BF933" s="164"/>
      <c r="BG933" s="164"/>
      <c r="BH933" s="164"/>
      <c r="BI933" s="164"/>
      <c r="BJ933" s="164"/>
      <c r="BK933" s="164"/>
      <c r="BL933" s="164"/>
      <c r="BM933" s="164"/>
      <c r="BN933" s="164"/>
      <c r="BO933" s="164"/>
      <c r="BP933" s="164"/>
      <c r="BQ933" s="164"/>
      <c r="BR933" s="164"/>
      <c r="BS933" s="164"/>
      <c r="BT933" s="164"/>
      <c r="BU933" s="164"/>
      <c r="BV933" s="164"/>
      <c r="BW933" s="164"/>
      <c r="BX933" s="164"/>
    </row>
    <row r="934" spans="20:76" x14ac:dyDescent="0.25">
      <c r="T934" s="164"/>
      <c r="U934" s="164"/>
      <c r="V934" s="164"/>
      <c r="W934" s="164"/>
      <c r="X934" s="164"/>
      <c r="Y934" s="164"/>
      <c r="Z934" s="164"/>
      <c r="AA934" s="164"/>
      <c r="AB934" s="164"/>
      <c r="AC934" s="164"/>
      <c r="AD934" s="164"/>
      <c r="AE934" s="164"/>
      <c r="AF934" s="164"/>
      <c r="AG934" s="164"/>
      <c r="AH934" s="164"/>
      <c r="AI934" s="164"/>
      <c r="AJ934" s="164"/>
      <c r="AK934" s="164"/>
      <c r="AL934" s="164"/>
      <c r="AM934" s="164"/>
      <c r="AN934" s="164"/>
      <c r="AO934" s="164"/>
      <c r="AP934" s="164"/>
      <c r="AQ934" s="164"/>
      <c r="AR934" s="164"/>
      <c r="AS934" s="164"/>
      <c r="AT934" s="366"/>
      <c r="AU934" s="164"/>
      <c r="AV934" s="164"/>
      <c r="AW934" s="164"/>
      <c r="AX934" s="164"/>
      <c r="AY934" s="164"/>
      <c r="AZ934" s="164"/>
      <c r="BA934" s="164"/>
      <c r="BB934" s="164"/>
      <c r="BC934" s="164"/>
      <c r="BD934" s="164"/>
      <c r="BE934" s="164"/>
      <c r="BF934" s="164"/>
      <c r="BG934" s="164"/>
      <c r="BH934" s="164"/>
      <c r="BI934" s="164"/>
      <c r="BJ934" s="164"/>
      <c r="BK934" s="164"/>
      <c r="BL934" s="164"/>
      <c r="BM934" s="164"/>
      <c r="BN934" s="164"/>
      <c r="BO934" s="164"/>
      <c r="BP934" s="164"/>
      <c r="BQ934" s="164"/>
      <c r="BR934" s="164"/>
      <c r="BS934" s="164"/>
      <c r="BT934" s="164"/>
      <c r="BU934" s="164"/>
      <c r="BV934" s="164"/>
      <c r="BW934" s="164"/>
      <c r="BX934" s="164"/>
    </row>
    <row r="935" spans="20:76" x14ac:dyDescent="0.25">
      <c r="T935" s="164"/>
      <c r="U935" s="164"/>
      <c r="V935" s="164"/>
      <c r="W935" s="164"/>
      <c r="X935" s="164"/>
      <c r="Y935" s="164"/>
      <c r="Z935" s="164"/>
      <c r="AA935" s="164"/>
      <c r="AB935" s="164"/>
      <c r="AC935" s="164"/>
      <c r="AD935" s="164"/>
      <c r="AE935" s="164"/>
      <c r="AF935" s="164"/>
      <c r="AG935" s="164"/>
      <c r="AH935" s="164"/>
      <c r="AI935" s="164"/>
      <c r="AJ935" s="164"/>
      <c r="AK935" s="164"/>
      <c r="AL935" s="164"/>
      <c r="AM935" s="164"/>
      <c r="AN935" s="164"/>
      <c r="AO935" s="164"/>
      <c r="AP935" s="164"/>
      <c r="AQ935" s="164"/>
      <c r="AR935" s="164"/>
      <c r="AS935" s="164"/>
      <c r="AT935" s="366"/>
      <c r="AU935" s="164"/>
      <c r="AV935" s="164"/>
      <c r="AW935" s="164"/>
      <c r="AX935" s="164"/>
      <c r="AY935" s="164"/>
      <c r="AZ935" s="164"/>
      <c r="BA935" s="164"/>
      <c r="BB935" s="164"/>
      <c r="BC935" s="164"/>
      <c r="BD935" s="164"/>
      <c r="BE935" s="164"/>
      <c r="BF935" s="164"/>
      <c r="BG935" s="164"/>
      <c r="BH935" s="164"/>
      <c r="BI935" s="164"/>
      <c r="BJ935" s="164"/>
      <c r="BK935" s="164"/>
      <c r="BL935" s="164"/>
      <c r="BM935" s="164"/>
      <c r="BN935" s="164"/>
      <c r="BO935" s="164"/>
      <c r="BP935" s="164"/>
      <c r="BQ935" s="164"/>
      <c r="BR935" s="164"/>
      <c r="BS935" s="164"/>
      <c r="BT935" s="164"/>
      <c r="BU935" s="164"/>
      <c r="BV935" s="164"/>
      <c r="BW935" s="164"/>
      <c r="BX935" s="164"/>
    </row>
    <row r="936" spans="20:76" x14ac:dyDescent="0.25">
      <c r="T936" s="164"/>
      <c r="U936" s="164"/>
      <c r="V936" s="164"/>
      <c r="W936" s="164"/>
      <c r="X936" s="164"/>
      <c r="Y936" s="164"/>
      <c r="Z936" s="164"/>
      <c r="AA936" s="164"/>
      <c r="AB936" s="164"/>
      <c r="AC936" s="164"/>
      <c r="AD936" s="164"/>
      <c r="AE936" s="164"/>
      <c r="AF936" s="164"/>
      <c r="AG936" s="164"/>
      <c r="AH936" s="164"/>
      <c r="AI936" s="164"/>
      <c r="AJ936" s="164"/>
      <c r="AK936" s="164"/>
      <c r="AL936" s="164"/>
      <c r="AM936" s="164"/>
      <c r="AN936" s="164"/>
      <c r="AO936" s="164"/>
      <c r="AP936" s="164"/>
      <c r="AQ936" s="164"/>
      <c r="AR936" s="164"/>
      <c r="AS936" s="164"/>
      <c r="AT936" s="366"/>
      <c r="AU936" s="164"/>
      <c r="AV936" s="164"/>
      <c r="AW936" s="164"/>
      <c r="AX936" s="164"/>
      <c r="AY936" s="164"/>
      <c r="AZ936" s="164"/>
      <c r="BA936" s="164"/>
      <c r="BB936" s="164"/>
      <c r="BC936" s="164"/>
      <c r="BD936" s="164"/>
      <c r="BE936" s="164"/>
      <c r="BF936" s="164"/>
      <c r="BG936" s="164"/>
      <c r="BH936" s="164"/>
      <c r="BI936" s="164"/>
      <c r="BJ936" s="164"/>
      <c r="BK936" s="164"/>
      <c r="BL936" s="164"/>
      <c r="BM936" s="164"/>
      <c r="BN936" s="164"/>
      <c r="BO936" s="164"/>
      <c r="BP936" s="164"/>
      <c r="BQ936" s="164"/>
      <c r="BR936" s="164"/>
      <c r="BS936" s="164"/>
      <c r="BT936" s="164"/>
      <c r="BU936" s="164"/>
      <c r="BV936" s="164"/>
      <c r="BW936" s="164"/>
      <c r="BX936" s="164"/>
    </row>
    <row r="937" spans="20:76" x14ac:dyDescent="0.25">
      <c r="T937" s="164"/>
      <c r="U937" s="164"/>
      <c r="V937" s="164"/>
      <c r="W937" s="164"/>
      <c r="X937" s="164"/>
      <c r="Y937" s="164"/>
      <c r="Z937" s="164"/>
      <c r="AA937" s="164"/>
      <c r="AB937" s="164"/>
      <c r="AC937" s="164"/>
      <c r="AD937" s="164"/>
      <c r="AE937" s="164"/>
      <c r="AF937" s="164"/>
      <c r="AG937" s="164"/>
      <c r="AH937" s="164"/>
      <c r="AI937" s="164"/>
      <c r="AJ937" s="164"/>
      <c r="AK937" s="164"/>
      <c r="AL937" s="164"/>
      <c r="AM937" s="164"/>
      <c r="AN937" s="164"/>
      <c r="AO937" s="164"/>
      <c r="AP937" s="164"/>
      <c r="AQ937" s="164"/>
      <c r="AR937" s="164"/>
      <c r="AS937" s="164"/>
      <c r="AT937" s="366"/>
      <c r="AU937" s="164"/>
      <c r="AV937" s="164"/>
      <c r="AW937" s="164"/>
      <c r="AX937" s="164"/>
      <c r="AY937" s="164"/>
      <c r="AZ937" s="164"/>
      <c r="BA937" s="164"/>
      <c r="BB937" s="164"/>
      <c r="BC937" s="164"/>
      <c r="BD937" s="164"/>
      <c r="BE937" s="164"/>
      <c r="BF937" s="164"/>
      <c r="BG937" s="164"/>
      <c r="BH937" s="164"/>
      <c r="BI937" s="164"/>
      <c r="BJ937" s="164"/>
      <c r="BK937" s="164"/>
      <c r="BL937" s="164"/>
      <c r="BM937" s="164"/>
      <c r="BN937" s="164"/>
      <c r="BO937" s="164"/>
      <c r="BP937" s="164"/>
      <c r="BQ937" s="164"/>
      <c r="BR937" s="164"/>
      <c r="BS937" s="164"/>
      <c r="BT937" s="164"/>
      <c r="BU937" s="164"/>
      <c r="BV937" s="164"/>
      <c r="BW937" s="164"/>
      <c r="BX937" s="164"/>
    </row>
    <row r="938" spans="20:76" x14ac:dyDescent="0.25">
      <c r="T938" s="164"/>
      <c r="U938" s="164"/>
      <c r="V938" s="164"/>
      <c r="W938" s="164"/>
      <c r="X938" s="164"/>
      <c r="Y938" s="164"/>
      <c r="Z938" s="164"/>
      <c r="AA938" s="164"/>
      <c r="AB938" s="164"/>
      <c r="AC938" s="164"/>
      <c r="AD938" s="164"/>
      <c r="AE938" s="164"/>
      <c r="AF938" s="164"/>
      <c r="AG938" s="164"/>
      <c r="AH938" s="164"/>
      <c r="AI938" s="164"/>
      <c r="AJ938" s="164"/>
      <c r="AK938" s="164"/>
      <c r="AL938" s="164"/>
      <c r="AM938" s="164"/>
      <c r="AN938" s="164"/>
      <c r="AO938" s="164"/>
      <c r="AP938" s="164"/>
      <c r="AQ938" s="164"/>
      <c r="AR938" s="164"/>
      <c r="AS938" s="164"/>
      <c r="AT938" s="366"/>
      <c r="AU938" s="164"/>
      <c r="AV938" s="164"/>
      <c r="AW938" s="164"/>
      <c r="AX938" s="164"/>
      <c r="AY938" s="164"/>
      <c r="AZ938" s="164"/>
      <c r="BA938" s="164"/>
      <c r="BB938" s="164"/>
      <c r="BC938" s="164"/>
      <c r="BD938" s="164"/>
      <c r="BE938" s="164"/>
      <c r="BF938" s="164"/>
      <c r="BG938" s="164"/>
      <c r="BH938" s="164"/>
      <c r="BI938" s="164"/>
      <c r="BJ938" s="164"/>
      <c r="BK938" s="164"/>
      <c r="BL938" s="164"/>
      <c r="BM938" s="164"/>
      <c r="BN938" s="164"/>
      <c r="BO938" s="164"/>
      <c r="BP938" s="164"/>
      <c r="BQ938" s="164"/>
      <c r="BR938" s="164"/>
      <c r="BS938" s="164"/>
      <c r="BT938" s="164"/>
      <c r="BU938" s="164"/>
      <c r="BV938" s="164"/>
      <c r="BW938" s="164"/>
      <c r="BX938" s="164"/>
    </row>
    <row r="939" spans="20:76" x14ac:dyDescent="0.25">
      <c r="T939" s="164"/>
      <c r="U939" s="164"/>
      <c r="V939" s="164"/>
      <c r="W939" s="164"/>
      <c r="X939" s="164"/>
      <c r="Y939" s="164"/>
      <c r="Z939" s="164"/>
      <c r="AA939" s="164"/>
      <c r="AB939" s="164"/>
      <c r="AC939" s="164"/>
      <c r="AD939" s="164"/>
      <c r="AE939" s="164"/>
      <c r="AF939" s="164"/>
      <c r="AG939" s="164"/>
      <c r="AH939" s="164"/>
      <c r="AI939" s="164"/>
      <c r="AJ939" s="164"/>
      <c r="AK939" s="164"/>
      <c r="AL939" s="164"/>
      <c r="AM939" s="164"/>
      <c r="AN939" s="164"/>
      <c r="AO939" s="164"/>
      <c r="AP939" s="164"/>
      <c r="AQ939" s="164"/>
      <c r="AR939" s="164"/>
      <c r="AS939" s="164"/>
      <c r="AT939" s="366"/>
      <c r="AU939" s="164"/>
      <c r="AV939" s="164"/>
      <c r="AW939" s="164"/>
      <c r="AX939" s="164"/>
      <c r="AY939" s="164"/>
      <c r="AZ939" s="164"/>
      <c r="BA939" s="164"/>
      <c r="BB939" s="164"/>
      <c r="BC939" s="164"/>
      <c r="BD939" s="164"/>
      <c r="BE939" s="164"/>
      <c r="BF939" s="164"/>
      <c r="BG939" s="164"/>
      <c r="BH939" s="164"/>
      <c r="BI939" s="164"/>
      <c r="BJ939" s="164"/>
      <c r="BK939" s="164"/>
      <c r="BL939" s="164"/>
      <c r="BM939" s="164"/>
      <c r="BN939" s="164"/>
      <c r="BO939" s="164"/>
      <c r="BP939" s="164"/>
      <c r="BQ939" s="164"/>
      <c r="BR939" s="164"/>
      <c r="BS939" s="164"/>
      <c r="BT939" s="164"/>
      <c r="BU939" s="164"/>
      <c r="BV939" s="164"/>
      <c r="BW939" s="164"/>
      <c r="BX939" s="164"/>
    </row>
    <row r="940" spans="20:76" x14ac:dyDescent="0.25">
      <c r="T940" s="164"/>
      <c r="U940" s="164"/>
      <c r="V940" s="164"/>
      <c r="W940" s="164"/>
      <c r="X940" s="164"/>
      <c r="Y940" s="164"/>
      <c r="Z940" s="164"/>
      <c r="AA940" s="164"/>
      <c r="AB940" s="164"/>
      <c r="AC940" s="164"/>
      <c r="AD940" s="164"/>
      <c r="AE940" s="164"/>
      <c r="AF940" s="164"/>
      <c r="AG940" s="164"/>
      <c r="AH940" s="164"/>
      <c r="AI940" s="164"/>
      <c r="AJ940" s="164"/>
      <c r="AK940" s="164"/>
      <c r="AL940" s="164"/>
      <c r="AM940" s="164"/>
      <c r="AN940" s="164"/>
      <c r="AO940" s="164"/>
      <c r="AP940" s="164"/>
      <c r="AQ940" s="164"/>
      <c r="AR940" s="164"/>
      <c r="AS940" s="164"/>
      <c r="AT940" s="366"/>
      <c r="AU940" s="164"/>
      <c r="AV940" s="164"/>
      <c r="AW940" s="164"/>
      <c r="AX940" s="164"/>
      <c r="AY940" s="164"/>
      <c r="AZ940" s="164"/>
      <c r="BA940" s="164"/>
      <c r="BB940" s="164"/>
      <c r="BC940" s="164"/>
      <c r="BD940" s="164"/>
      <c r="BE940" s="164"/>
      <c r="BF940" s="164"/>
      <c r="BG940" s="164"/>
      <c r="BH940" s="164"/>
      <c r="BI940" s="164"/>
      <c r="BJ940" s="164"/>
      <c r="BK940" s="164"/>
      <c r="BL940" s="164"/>
      <c r="BM940" s="164"/>
      <c r="BN940" s="164"/>
      <c r="BO940" s="164"/>
      <c r="BP940" s="164"/>
      <c r="BQ940" s="164"/>
      <c r="BR940" s="164"/>
      <c r="BS940" s="164"/>
      <c r="BT940" s="164"/>
      <c r="BU940" s="164"/>
      <c r="BV940" s="164"/>
      <c r="BW940" s="164"/>
      <c r="BX940" s="164"/>
    </row>
    <row r="941" spans="20:76" x14ac:dyDescent="0.25">
      <c r="T941" s="164"/>
      <c r="U941" s="164"/>
      <c r="V941" s="164"/>
      <c r="W941" s="164"/>
      <c r="X941" s="164"/>
      <c r="Y941" s="164"/>
      <c r="Z941" s="164"/>
      <c r="AA941" s="164"/>
      <c r="AB941" s="164"/>
      <c r="AC941" s="164"/>
      <c r="AD941" s="164"/>
      <c r="AE941" s="164"/>
      <c r="AF941" s="164"/>
      <c r="AG941" s="164"/>
      <c r="AH941" s="164"/>
      <c r="AI941" s="164"/>
      <c r="AJ941" s="164"/>
      <c r="AK941" s="164"/>
      <c r="AL941" s="164"/>
      <c r="AM941" s="164"/>
      <c r="AN941" s="164"/>
      <c r="AO941" s="164"/>
      <c r="AP941" s="164"/>
      <c r="AQ941" s="164"/>
      <c r="AR941" s="164"/>
      <c r="AS941" s="164"/>
      <c r="AT941" s="366"/>
      <c r="AU941" s="164"/>
      <c r="AV941" s="164"/>
      <c r="AW941" s="164"/>
      <c r="AX941" s="164"/>
      <c r="AY941" s="164"/>
      <c r="AZ941" s="164"/>
      <c r="BA941" s="164"/>
      <c r="BB941" s="164"/>
      <c r="BC941" s="164"/>
      <c r="BD941" s="164"/>
      <c r="BE941" s="164"/>
      <c r="BF941" s="164"/>
      <c r="BG941" s="164"/>
      <c r="BH941" s="164"/>
      <c r="BI941" s="164"/>
      <c r="BJ941" s="164"/>
      <c r="BK941" s="164"/>
      <c r="BL941" s="164"/>
      <c r="BM941" s="164"/>
      <c r="BN941" s="164"/>
      <c r="BO941" s="164"/>
      <c r="BP941" s="164"/>
      <c r="BQ941" s="164"/>
      <c r="BR941" s="164"/>
      <c r="BS941" s="164"/>
      <c r="BT941" s="164"/>
      <c r="BU941" s="164"/>
      <c r="BV941" s="164"/>
      <c r="BW941" s="164"/>
      <c r="BX941" s="164"/>
    </row>
    <row r="942" spans="20:76" x14ac:dyDescent="0.25">
      <c r="T942" s="164"/>
      <c r="U942" s="164"/>
      <c r="V942" s="164"/>
      <c r="W942" s="164"/>
      <c r="X942" s="164"/>
      <c r="Y942" s="164"/>
      <c r="Z942" s="164"/>
      <c r="AA942" s="164"/>
      <c r="AB942" s="164"/>
      <c r="AC942" s="164"/>
      <c r="AD942" s="164"/>
      <c r="AE942" s="164"/>
      <c r="AF942" s="164"/>
      <c r="AG942" s="164"/>
      <c r="AH942" s="164"/>
      <c r="AI942" s="164"/>
      <c r="AJ942" s="164"/>
      <c r="AK942" s="164"/>
      <c r="AL942" s="164"/>
      <c r="AM942" s="164"/>
      <c r="AN942" s="164"/>
      <c r="AO942" s="164"/>
      <c r="AP942" s="164"/>
      <c r="AQ942" s="164"/>
      <c r="AR942" s="164"/>
      <c r="AS942" s="164"/>
      <c r="AT942" s="366"/>
      <c r="AU942" s="164"/>
      <c r="AV942" s="164"/>
      <c r="AW942" s="164"/>
      <c r="AX942" s="164"/>
      <c r="AY942" s="164"/>
      <c r="AZ942" s="164"/>
      <c r="BA942" s="164"/>
      <c r="BB942" s="164"/>
      <c r="BC942" s="164"/>
      <c r="BD942" s="164"/>
      <c r="BE942" s="164"/>
      <c r="BF942" s="164"/>
      <c r="BG942" s="164"/>
      <c r="BH942" s="164"/>
      <c r="BI942" s="164"/>
      <c r="BJ942" s="164"/>
      <c r="BK942" s="164"/>
      <c r="BL942" s="164"/>
      <c r="BM942" s="164"/>
      <c r="BN942" s="164"/>
      <c r="BO942" s="164"/>
      <c r="BP942" s="164"/>
      <c r="BQ942" s="164"/>
      <c r="BR942" s="164"/>
      <c r="BS942" s="164"/>
      <c r="BT942" s="164"/>
      <c r="BU942" s="164"/>
      <c r="BV942" s="164"/>
      <c r="BW942" s="164"/>
      <c r="BX942" s="164"/>
    </row>
    <row r="943" spans="20:76" x14ac:dyDescent="0.25">
      <c r="T943" s="164"/>
      <c r="U943" s="164"/>
      <c r="V943" s="164"/>
      <c r="W943" s="164"/>
      <c r="X943" s="164"/>
      <c r="Y943" s="164"/>
      <c r="Z943" s="164"/>
      <c r="AA943" s="164"/>
      <c r="AB943" s="164"/>
      <c r="AC943" s="164"/>
      <c r="AD943" s="164"/>
      <c r="AE943" s="164"/>
      <c r="AF943" s="164"/>
      <c r="AG943" s="164"/>
      <c r="AH943" s="164"/>
      <c r="AI943" s="164"/>
      <c r="AJ943" s="164"/>
      <c r="AK943" s="164"/>
      <c r="AL943" s="164"/>
      <c r="AM943" s="164"/>
      <c r="AN943" s="164"/>
      <c r="AO943" s="164"/>
      <c r="AP943" s="164"/>
      <c r="AQ943" s="164"/>
      <c r="AR943" s="164"/>
      <c r="AS943" s="164"/>
      <c r="AT943" s="366"/>
      <c r="AU943" s="164"/>
      <c r="AV943" s="164"/>
      <c r="AW943" s="164"/>
      <c r="AX943" s="164"/>
      <c r="AY943" s="164"/>
      <c r="AZ943" s="164"/>
      <c r="BA943" s="164"/>
      <c r="BB943" s="164"/>
      <c r="BC943" s="164"/>
      <c r="BD943" s="164"/>
      <c r="BE943" s="164"/>
      <c r="BF943" s="164"/>
      <c r="BG943" s="164"/>
      <c r="BH943" s="164"/>
      <c r="BI943" s="164"/>
      <c r="BJ943" s="164"/>
      <c r="BK943" s="164"/>
      <c r="BL943" s="164"/>
      <c r="BM943" s="164"/>
      <c r="BN943" s="164"/>
      <c r="BO943" s="164"/>
      <c r="BP943" s="164"/>
      <c r="BQ943" s="164"/>
      <c r="BR943" s="164"/>
      <c r="BS943" s="164"/>
      <c r="BT943" s="164"/>
      <c r="BU943" s="164"/>
      <c r="BV943" s="164"/>
      <c r="BW943" s="164"/>
      <c r="BX943" s="164"/>
    </row>
    <row r="944" spans="20:76" x14ac:dyDescent="0.25">
      <c r="T944" s="164"/>
      <c r="U944" s="164"/>
      <c r="V944" s="164"/>
      <c r="W944" s="164"/>
      <c r="X944" s="164"/>
      <c r="Y944" s="164"/>
      <c r="Z944" s="164"/>
      <c r="AA944" s="164"/>
      <c r="AB944" s="164"/>
      <c r="AC944" s="164"/>
      <c r="AD944" s="164"/>
      <c r="AE944" s="164"/>
      <c r="AF944" s="164"/>
      <c r="AG944" s="164"/>
      <c r="AH944" s="164"/>
      <c r="AI944" s="164"/>
      <c r="AJ944" s="164"/>
      <c r="AK944" s="164"/>
      <c r="AL944" s="164"/>
      <c r="AM944" s="164"/>
      <c r="AN944" s="164"/>
      <c r="AO944" s="164"/>
      <c r="AP944" s="164"/>
      <c r="AQ944" s="164"/>
      <c r="AR944" s="164"/>
      <c r="AS944" s="164"/>
      <c r="AT944" s="366"/>
      <c r="AU944" s="164"/>
      <c r="AV944" s="164"/>
      <c r="AW944" s="164"/>
      <c r="AX944" s="164"/>
      <c r="AY944" s="164"/>
      <c r="AZ944" s="164"/>
      <c r="BA944" s="164"/>
      <c r="BB944" s="164"/>
      <c r="BC944" s="164"/>
      <c r="BD944" s="164"/>
      <c r="BE944" s="164"/>
      <c r="BF944" s="164"/>
      <c r="BG944" s="164"/>
      <c r="BH944" s="164"/>
      <c r="BI944" s="164"/>
      <c r="BJ944" s="164"/>
      <c r="BK944" s="164"/>
      <c r="BL944" s="164"/>
      <c r="BM944" s="164"/>
      <c r="BN944" s="164"/>
      <c r="BO944" s="164"/>
      <c r="BP944" s="164"/>
      <c r="BQ944" s="164"/>
      <c r="BR944" s="164"/>
      <c r="BS944" s="164"/>
      <c r="BT944" s="164"/>
      <c r="BU944" s="164"/>
      <c r="BV944" s="164"/>
      <c r="BW944" s="164"/>
      <c r="BX944" s="164"/>
    </row>
    <row r="945" spans="20:76" x14ac:dyDescent="0.25">
      <c r="T945" s="164"/>
      <c r="U945" s="164"/>
      <c r="V945" s="164"/>
      <c r="W945" s="164"/>
      <c r="X945" s="164"/>
      <c r="Y945" s="164"/>
      <c r="Z945" s="164"/>
      <c r="AA945" s="164"/>
      <c r="AB945" s="164"/>
      <c r="AC945" s="164"/>
      <c r="AD945" s="164"/>
      <c r="AE945" s="164"/>
      <c r="AF945" s="164"/>
      <c r="AG945" s="164"/>
      <c r="AH945" s="164"/>
      <c r="AI945" s="164"/>
      <c r="AJ945" s="164"/>
      <c r="AK945" s="164"/>
      <c r="AL945" s="164"/>
      <c r="AM945" s="164"/>
      <c r="AN945" s="164"/>
      <c r="AO945" s="164"/>
      <c r="AP945" s="164"/>
      <c r="AQ945" s="164"/>
      <c r="AR945" s="164"/>
      <c r="AS945" s="164"/>
      <c r="AT945" s="366"/>
      <c r="AU945" s="164"/>
      <c r="AV945" s="164"/>
      <c r="AW945" s="164"/>
      <c r="AX945" s="164"/>
      <c r="AY945" s="164"/>
      <c r="AZ945" s="164"/>
      <c r="BA945" s="164"/>
      <c r="BB945" s="164"/>
      <c r="BC945" s="164"/>
      <c r="BD945" s="164"/>
      <c r="BE945" s="164"/>
      <c r="BF945" s="164"/>
      <c r="BG945" s="164"/>
      <c r="BH945" s="164"/>
      <c r="BI945" s="164"/>
      <c r="BJ945" s="164"/>
      <c r="BK945" s="164"/>
      <c r="BL945" s="164"/>
      <c r="BM945" s="164"/>
      <c r="BN945" s="164"/>
      <c r="BO945" s="164"/>
      <c r="BP945" s="164"/>
      <c r="BQ945" s="164"/>
      <c r="BR945" s="164"/>
      <c r="BS945" s="164"/>
      <c r="BT945" s="164"/>
      <c r="BU945" s="164"/>
      <c r="BV945" s="164"/>
      <c r="BW945" s="164"/>
      <c r="BX945" s="164"/>
    </row>
    <row r="946" spans="20:76" x14ac:dyDescent="0.25">
      <c r="T946" s="164"/>
      <c r="U946" s="164"/>
      <c r="V946" s="164"/>
      <c r="W946" s="164"/>
      <c r="X946" s="164"/>
      <c r="Y946" s="164"/>
      <c r="Z946" s="164"/>
      <c r="AA946" s="164"/>
      <c r="AB946" s="164"/>
      <c r="AC946" s="164"/>
      <c r="AD946" s="164"/>
      <c r="AE946" s="164"/>
      <c r="AF946" s="164"/>
      <c r="AG946" s="164"/>
      <c r="AH946" s="164"/>
      <c r="AI946" s="164"/>
      <c r="AJ946" s="164"/>
      <c r="AK946" s="164"/>
      <c r="AL946" s="164"/>
      <c r="AM946" s="164"/>
      <c r="AN946" s="164"/>
      <c r="AO946" s="164"/>
      <c r="AP946" s="164"/>
      <c r="AQ946" s="164"/>
      <c r="AR946" s="164"/>
      <c r="AS946" s="164"/>
      <c r="AT946" s="366"/>
      <c r="AU946" s="164"/>
      <c r="AV946" s="164"/>
      <c r="AW946" s="164"/>
      <c r="AX946" s="164"/>
      <c r="AY946" s="164"/>
      <c r="AZ946" s="164"/>
      <c r="BA946" s="164"/>
      <c r="BB946" s="164"/>
      <c r="BC946" s="164"/>
      <c r="BD946" s="164"/>
      <c r="BE946" s="164"/>
      <c r="BF946" s="164"/>
      <c r="BG946" s="164"/>
      <c r="BH946" s="164"/>
      <c r="BI946" s="164"/>
      <c r="BJ946" s="164"/>
      <c r="BK946" s="164"/>
      <c r="BL946" s="164"/>
      <c r="BM946" s="164"/>
      <c r="BN946" s="164"/>
      <c r="BO946" s="164"/>
      <c r="BP946" s="164"/>
      <c r="BQ946" s="164"/>
      <c r="BR946" s="164"/>
      <c r="BS946" s="164"/>
      <c r="BT946" s="164"/>
      <c r="BU946" s="164"/>
      <c r="BV946" s="164"/>
      <c r="BW946" s="164"/>
      <c r="BX946" s="164"/>
    </row>
    <row r="947" spans="20:76" x14ac:dyDescent="0.25">
      <c r="T947" s="164"/>
      <c r="U947" s="164"/>
      <c r="V947" s="164"/>
      <c r="W947" s="164"/>
      <c r="X947" s="164"/>
      <c r="Y947" s="164"/>
      <c r="Z947" s="164"/>
      <c r="AA947" s="164"/>
      <c r="AB947" s="164"/>
      <c r="AC947" s="164"/>
      <c r="AD947" s="164"/>
      <c r="AE947" s="164"/>
      <c r="AF947" s="164"/>
      <c r="AG947" s="164"/>
      <c r="AH947" s="164"/>
      <c r="AI947" s="164"/>
      <c r="AJ947" s="164"/>
      <c r="AK947" s="164"/>
      <c r="AL947" s="164"/>
      <c r="AM947" s="164"/>
      <c r="AN947" s="164"/>
      <c r="AO947" s="164"/>
      <c r="AP947" s="164"/>
      <c r="AQ947" s="164"/>
      <c r="AR947" s="164"/>
      <c r="AS947" s="164"/>
      <c r="AT947" s="366"/>
      <c r="AU947" s="164"/>
      <c r="AV947" s="164"/>
      <c r="AW947" s="164"/>
      <c r="AX947" s="164"/>
      <c r="AY947" s="164"/>
      <c r="AZ947" s="164"/>
      <c r="BA947" s="164"/>
      <c r="BB947" s="164"/>
      <c r="BC947" s="164"/>
      <c r="BD947" s="164"/>
      <c r="BE947" s="164"/>
      <c r="BF947" s="164"/>
      <c r="BG947" s="164"/>
      <c r="BH947" s="164"/>
      <c r="BI947" s="164"/>
      <c r="BJ947" s="164"/>
      <c r="BK947" s="164"/>
      <c r="BL947" s="164"/>
      <c r="BM947" s="164"/>
      <c r="BN947" s="164"/>
      <c r="BO947" s="164"/>
      <c r="BP947" s="164"/>
      <c r="BQ947" s="164"/>
      <c r="BR947" s="164"/>
      <c r="BS947" s="164"/>
      <c r="BT947" s="164"/>
      <c r="BU947" s="164"/>
      <c r="BV947" s="164"/>
      <c r="BW947" s="164"/>
      <c r="BX947" s="164"/>
    </row>
    <row r="948" spans="20:76" x14ac:dyDescent="0.25">
      <c r="T948" s="164"/>
      <c r="U948" s="164"/>
      <c r="V948" s="164"/>
      <c r="W948" s="164"/>
      <c r="X948" s="164"/>
      <c r="Y948" s="164"/>
      <c r="Z948" s="164"/>
      <c r="AA948" s="164"/>
      <c r="AB948" s="164"/>
      <c r="AC948" s="164"/>
      <c r="AD948" s="164"/>
      <c r="AE948" s="164"/>
      <c r="AF948" s="164"/>
      <c r="AG948" s="164"/>
      <c r="AH948" s="164"/>
      <c r="AI948" s="164"/>
      <c r="AJ948" s="164"/>
      <c r="AK948" s="164"/>
      <c r="AL948" s="164"/>
      <c r="AM948" s="164"/>
      <c r="AN948" s="164"/>
      <c r="AO948" s="164"/>
      <c r="AP948" s="164"/>
      <c r="AQ948" s="164"/>
      <c r="AR948" s="164"/>
      <c r="AS948" s="164"/>
      <c r="AT948" s="366"/>
      <c r="AU948" s="164"/>
      <c r="AV948" s="164"/>
      <c r="AW948" s="164"/>
      <c r="AX948" s="164"/>
      <c r="AY948" s="164"/>
      <c r="AZ948" s="164"/>
      <c r="BA948" s="164"/>
      <c r="BB948" s="164"/>
      <c r="BC948" s="164"/>
      <c r="BD948" s="164"/>
      <c r="BE948" s="164"/>
      <c r="BF948" s="164"/>
      <c r="BG948" s="164"/>
      <c r="BH948" s="164"/>
      <c r="BI948" s="164"/>
      <c r="BJ948" s="164"/>
      <c r="BK948" s="164"/>
      <c r="BL948" s="164"/>
      <c r="BM948" s="164"/>
      <c r="BN948" s="164"/>
      <c r="BO948" s="164"/>
      <c r="BP948" s="164"/>
      <c r="BQ948" s="164"/>
      <c r="BR948" s="164"/>
      <c r="BS948" s="164"/>
      <c r="BT948" s="164"/>
      <c r="BU948" s="164"/>
      <c r="BV948" s="164"/>
      <c r="BW948" s="164"/>
      <c r="BX948" s="164"/>
    </row>
    <row r="949" spans="20:76" x14ac:dyDescent="0.25">
      <c r="T949" s="164"/>
      <c r="U949" s="164"/>
      <c r="V949" s="164"/>
      <c r="W949" s="164"/>
      <c r="X949" s="164"/>
      <c r="Y949" s="164"/>
      <c r="Z949" s="164"/>
      <c r="AA949" s="164"/>
      <c r="AB949" s="164"/>
      <c r="AC949" s="164"/>
      <c r="AD949" s="164"/>
      <c r="AE949" s="164"/>
      <c r="AF949" s="164"/>
      <c r="AG949" s="164"/>
      <c r="AH949" s="164"/>
      <c r="AI949" s="164"/>
      <c r="AJ949" s="164"/>
      <c r="AK949" s="164"/>
      <c r="AL949" s="164"/>
      <c r="AM949" s="164"/>
      <c r="AN949" s="164"/>
      <c r="AO949" s="164"/>
      <c r="AP949" s="164"/>
      <c r="AQ949" s="164"/>
      <c r="AR949" s="164"/>
      <c r="AS949" s="164"/>
      <c r="AT949" s="366"/>
      <c r="AU949" s="164"/>
      <c r="AV949" s="164"/>
      <c r="AW949" s="164"/>
      <c r="AX949" s="164"/>
      <c r="AY949" s="164"/>
      <c r="AZ949" s="164"/>
      <c r="BA949" s="164"/>
      <c r="BB949" s="164"/>
      <c r="BC949" s="164"/>
      <c r="BD949" s="164"/>
      <c r="BE949" s="164"/>
      <c r="BF949" s="164"/>
      <c r="BG949" s="164"/>
      <c r="BH949" s="164"/>
      <c r="BI949" s="164"/>
      <c r="BJ949" s="164"/>
      <c r="BK949" s="164"/>
      <c r="BL949" s="164"/>
      <c r="BM949" s="164"/>
      <c r="BN949" s="164"/>
      <c r="BO949" s="164"/>
      <c r="BP949" s="164"/>
      <c r="BQ949" s="164"/>
      <c r="BR949" s="164"/>
      <c r="BS949" s="164"/>
      <c r="BT949" s="164"/>
      <c r="BU949" s="164"/>
      <c r="BV949" s="164"/>
      <c r="BW949" s="164"/>
      <c r="BX949" s="164"/>
    </row>
    <row r="950" spans="20:76" x14ac:dyDescent="0.25">
      <c r="T950" s="164"/>
      <c r="U950" s="164"/>
      <c r="V950" s="164"/>
      <c r="W950" s="164"/>
      <c r="X950" s="164"/>
      <c r="Y950" s="164"/>
      <c r="Z950" s="164"/>
      <c r="AA950" s="164"/>
      <c r="AB950" s="164"/>
      <c r="AC950" s="164"/>
      <c r="AD950" s="164"/>
      <c r="AE950" s="164"/>
      <c r="AF950" s="164"/>
      <c r="AG950" s="164"/>
      <c r="AH950" s="164"/>
      <c r="AI950" s="164"/>
      <c r="AJ950" s="164"/>
      <c r="AK950" s="164"/>
      <c r="AL950" s="164"/>
      <c r="AM950" s="164"/>
      <c r="AN950" s="164"/>
      <c r="AO950" s="164"/>
      <c r="AP950" s="164"/>
      <c r="AQ950" s="164"/>
      <c r="AR950" s="164"/>
      <c r="AS950" s="164"/>
      <c r="AT950" s="366"/>
      <c r="AU950" s="164"/>
      <c r="AV950" s="164"/>
      <c r="AW950" s="164"/>
      <c r="AX950" s="164"/>
      <c r="AY950" s="164"/>
      <c r="AZ950" s="164"/>
      <c r="BA950" s="164"/>
      <c r="BB950" s="164"/>
      <c r="BC950" s="164"/>
      <c r="BD950" s="164"/>
      <c r="BE950" s="164"/>
      <c r="BF950" s="164"/>
      <c r="BG950" s="164"/>
      <c r="BH950" s="164"/>
      <c r="BI950" s="164"/>
      <c r="BJ950" s="164"/>
      <c r="BK950" s="164"/>
      <c r="BL950" s="164"/>
      <c r="BM950" s="164"/>
      <c r="BN950" s="164"/>
      <c r="BO950" s="164"/>
      <c r="BP950" s="164"/>
      <c r="BQ950" s="164"/>
      <c r="BR950" s="164"/>
      <c r="BS950" s="164"/>
      <c r="BT950" s="164"/>
      <c r="BU950" s="164"/>
      <c r="BV950" s="164"/>
      <c r="BW950" s="164"/>
      <c r="BX950" s="164"/>
    </row>
    <row r="951" spans="20:76" x14ac:dyDescent="0.25">
      <c r="T951" s="164"/>
      <c r="U951" s="164"/>
      <c r="V951" s="164"/>
      <c r="W951" s="164"/>
      <c r="X951" s="164"/>
      <c r="Y951" s="164"/>
      <c r="Z951" s="164"/>
      <c r="AA951" s="164"/>
      <c r="AB951" s="164"/>
      <c r="AC951" s="164"/>
      <c r="AD951" s="164"/>
      <c r="AE951" s="164"/>
      <c r="AF951" s="164"/>
      <c r="AG951" s="164"/>
      <c r="AH951" s="164"/>
      <c r="AI951" s="164"/>
      <c r="AJ951" s="164"/>
      <c r="AK951" s="164"/>
      <c r="AL951" s="164"/>
      <c r="AM951" s="164"/>
      <c r="AN951" s="164"/>
      <c r="AO951" s="164"/>
      <c r="AP951" s="164"/>
      <c r="AQ951" s="164"/>
      <c r="AR951" s="164"/>
      <c r="AS951" s="164"/>
      <c r="AT951" s="366"/>
      <c r="AU951" s="164"/>
      <c r="AV951" s="164"/>
      <c r="AW951" s="164"/>
      <c r="AX951" s="164"/>
      <c r="AY951" s="164"/>
      <c r="AZ951" s="164"/>
      <c r="BA951" s="164"/>
      <c r="BB951" s="164"/>
      <c r="BC951" s="164"/>
      <c r="BD951" s="164"/>
      <c r="BE951" s="164"/>
      <c r="BF951" s="164"/>
      <c r="BG951" s="164"/>
      <c r="BH951" s="164"/>
      <c r="BI951" s="164"/>
      <c r="BJ951" s="164"/>
      <c r="BK951" s="164"/>
      <c r="BL951" s="164"/>
      <c r="BM951" s="164"/>
      <c r="BN951" s="164"/>
      <c r="BO951" s="164"/>
      <c r="BP951" s="164"/>
      <c r="BQ951" s="164"/>
      <c r="BR951" s="164"/>
      <c r="BS951" s="164"/>
      <c r="BT951" s="164"/>
      <c r="BU951" s="164"/>
      <c r="BV951" s="164"/>
      <c r="BW951" s="164"/>
      <c r="BX951" s="164"/>
    </row>
    <row r="952" spans="20:76" x14ac:dyDescent="0.25"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  <c r="AK952" s="164"/>
      <c r="AL952" s="164"/>
      <c r="AM952" s="164"/>
      <c r="AN952" s="164"/>
      <c r="AO952" s="164"/>
      <c r="AP952" s="164"/>
      <c r="AQ952" s="164"/>
      <c r="AR952" s="164"/>
      <c r="AS952" s="164"/>
      <c r="AT952" s="366"/>
      <c r="AU952" s="164"/>
      <c r="AV952" s="164"/>
      <c r="AW952" s="164"/>
      <c r="AX952" s="164"/>
      <c r="AY952" s="164"/>
      <c r="AZ952" s="164"/>
      <c r="BA952" s="164"/>
      <c r="BB952" s="164"/>
      <c r="BC952" s="164"/>
      <c r="BD952" s="164"/>
      <c r="BE952" s="164"/>
      <c r="BF952" s="164"/>
      <c r="BG952" s="164"/>
      <c r="BH952" s="164"/>
      <c r="BI952" s="164"/>
      <c r="BJ952" s="164"/>
      <c r="BK952" s="164"/>
      <c r="BL952" s="164"/>
      <c r="BM952" s="164"/>
      <c r="BN952" s="164"/>
      <c r="BO952" s="164"/>
      <c r="BP952" s="164"/>
      <c r="BQ952" s="164"/>
      <c r="BR952" s="164"/>
      <c r="BS952" s="164"/>
      <c r="BT952" s="164"/>
      <c r="BU952" s="164"/>
      <c r="BV952" s="164"/>
      <c r="BW952" s="164"/>
      <c r="BX952" s="164"/>
    </row>
    <row r="953" spans="20:76" x14ac:dyDescent="0.25">
      <c r="T953" s="164"/>
      <c r="U953" s="164"/>
      <c r="V953" s="164"/>
      <c r="W953" s="164"/>
      <c r="X953" s="164"/>
      <c r="Y953" s="164"/>
      <c r="Z953" s="164"/>
      <c r="AA953" s="164"/>
      <c r="AB953" s="164"/>
      <c r="AC953" s="164"/>
      <c r="AD953" s="164"/>
      <c r="AE953" s="164"/>
      <c r="AF953" s="164"/>
      <c r="AG953" s="164"/>
      <c r="AH953" s="164"/>
      <c r="AI953" s="164"/>
      <c r="AJ953" s="164"/>
      <c r="AK953" s="164"/>
      <c r="AL953" s="164"/>
      <c r="AM953" s="164"/>
      <c r="AN953" s="164"/>
      <c r="AO953" s="164"/>
      <c r="AP953" s="164"/>
      <c r="AQ953" s="164"/>
      <c r="AR953" s="164"/>
      <c r="AS953" s="164"/>
      <c r="AT953" s="366"/>
      <c r="AU953" s="164"/>
      <c r="AV953" s="164"/>
      <c r="AW953" s="164"/>
      <c r="AX953" s="164"/>
      <c r="AY953" s="164"/>
      <c r="AZ953" s="164"/>
      <c r="BA953" s="164"/>
      <c r="BB953" s="164"/>
      <c r="BC953" s="164"/>
      <c r="BD953" s="164"/>
      <c r="BE953" s="164"/>
      <c r="BF953" s="164"/>
      <c r="BG953" s="164"/>
      <c r="BH953" s="164"/>
      <c r="BI953" s="164"/>
      <c r="BJ953" s="164"/>
      <c r="BK953" s="164"/>
      <c r="BL953" s="164"/>
      <c r="BM953" s="164"/>
      <c r="BN953" s="164"/>
      <c r="BO953" s="164"/>
      <c r="BP953" s="164"/>
      <c r="BQ953" s="164"/>
      <c r="BR953" s="164"/>
      <c r="BS953" s="164"/>
      <c r="BT953" s="164"/>
      <c r="BU953" s="164"/>
      <c r="BV953" s="164"/>
      <c r="BW953" s="164"/>
      <c r="BX953" s="164"/>
    </row>
    <row r="954" spans="20:76" x14ac:dyDescent="0.25">
      <c r="T954" s="164"/>
      <c r="U954" s="164"/>
      <c r="V954" s="164"/>
      <c r="W954" s="164"/>
      <c r="X954" s="164"/>
      <c r="Y954" s="164"/>
      <c r="Z954" s="164"/>
      <c r="AA954" s="164"/>
      <c r="AB954" s="164"/>
      <c r="AC954" s="164"/>
      <c r="AD954" s="164"/>
      <c r="AE954" s="164"/>
      <c r="AF954" s="164"/>
      <c r="AG954" s="164"/>
      <c r="AH954" s="164"/>
      <c r="AI954" s="164"/>
      <c r="AJ954" s="164"/>
      <c r="AK954" s="164"/>
      <c r="AL954" s="164"/>
      <c r="AM954" s="164"/>
      <c r="AN954" s="164"/>
      <c r="AO954" s="164"/>
      <c r="AP954" s="164"/>
      <c r="AQ954" s="164"/>
      <c r="AR954" s="164"/>
      <c r="AS954" s="164"/>
      <c r="AT954" s="366"/>
      <c r="AU954" s="164"/>
      <c r="AV954" s="164"/>
      <c r="AW954" s="164"/>
      <c r="AX954" s="164"/>
      <c r="AY954" s="164"/>
      <c r="AZ954" s="164"/>
      <c r="BA954" s="164"/>
      <c r="BB954" s="164"/>
      <c r="BC954" s="164"/>
      <c r="BD954" s="164"/>
      <c r="BE954" s="164"/>
      <c r="BF954" s="164"/>
      <c r="BG954" s="164"/>
      <c r="BH954" s="164"/>
      <c r="BI954" s="164"/>
      <c r="BJ954" s="164"/>
      <c r="BK954" s="164"/>
      <c r="BL954" s="164"/>
      <c r="BM954" s="164"/>
      <c r="BN954" s="164"/>
      <c r="BO954" s="164"/>
      <c r="BP954" s="164"/>
      <c r="BQ954" s="164"/>
      <c r="BR954" s="164"/>
      <c r="BS954" s="164"/>
      <c r="BT954" s="164"/>
      <c r="BU954" s="164"/>
      <c r="BV954" s="164"/>
      <c r="BW954" s="164"/>
      <c r="BX954" s="164"/>
    </row>
    <row r="955" spans="20:76" x14ac:dyDescent="0.25">
      <c r="T955" s="164"/>
      <c r="U955" s="164"/>
      <c r="V955" s="164"/>
      <c r="W955" s="164"/>
      <c r="X955" s="164"/>
      <c r="Y955" s="164"/>
      <c r="Z955" s="164"/>
      <c r="AA955" s="164"/>
      <c r="AB955" s="164"/>
      <c r="AC955" s="164"/>
      <c r="AD955" s="164"/>
      <c r="AE955" s="164"/>
      <c r="AF955" s="164"/>
      <c r="AG955" s="164"/>
      <c r="AH955" s="164"/>
      <c r="AI955" s="164"/>
      <c r="AJ955" s="164"/>
      <c r="AK955" s="164"/>
      <c r="AL955" s="164"/>
      <c r="AM955" s="164"/>
      <c r="AN955" s="164"/>
      <c r="AO955" s="164"/>
      <c r="AP955" s="164"/>
      <c r="AQ955" s="164"/>
      <c r="AR955" s="164"/>
      <c r="AS955" s="164"/>
      <c r="AT955" s="366"/>
      <c r="AU955" s="164"/>
      <c r="AV955" s="164"/>
      <c r="AW955" s="164"/>
      <c r="AX955" s="164"/>
      <c r="AY955" s="164"/>
      <c r="AZ955" s="164"/>
      <c r="BA955" s="164"/>
      <c r="BB955" s="164"/>
      <c r="BC955" s="164"/>
      <c r="BD955" s="164"/>
      <c r="BE955" s="164"/>
      <c r="BF955" s="164"/>
      <c r="BG955" s="164"/>
      <c r="BH955" s="164"/>
      <c r="BI955" s="164"/>
      <c r="BJ955" s="164"/>
      <c r="BK955" s="164"/>
      <c r="BL955" s="164"/>
      <c r="BM955" s="164"/>
      <c r="BN955" s="164"/>
      <c r="BO955" s="164"/>
      <c r="BP955" s="164"/>
      <c r="BQ955" s="164"/>
      <c r="BR955" s="164"/>
      <c r="BS955" s="164"/>
      <c r="BT955" s="164"/>
      <c r="BU955" s="164"/>
      <c r="BV955" s="164"/>
      <c r="BW955" s="164"/>
      <c r="BX955" s="164"/>
    </row>
    <row r="956" spans="20:76" x14ac:dyDescent="0.25">
      <c r="T956" s="164"/>
      <c r="U956" s="164"/>
      <c r="V956" s="164"/>
      <c r="W956" s="164"/>
      <c r="X956" s="164"/>
      <c r="Y956" s="164"/>
      <c r="Z956" s="164"/>
      <c r="AA956" s="164"/>
      <c r="AB956" s="164"/>
      <c r="AC956" s="164"/>
      <c r="AD956" s="164"/>
      <c r="AE956" s="164"/>
      <c r="AF956" s="164"/>
      <c r="AG956" s="164"/>
      <c r="AH956" s="164"/>
      <c r="AI956" s="164"/>
      <c r="AJ956" s="164"/>
      <c r="AK956" s="164"/>
      <c r="AL956" s="164"/>
      <c r="AM956" s="164"/>
      <c r="AN956" s="164"/>
      <c r="AO956" s="164"/>
      <c r="AP956" s="164"/>
      <c r="AQ956" s="164"/>
      <c r="AR956" s="164"/>
      <c r="AS956" s="164"/>
      <c r="AT956" s="366"/>
      <c r="AU956" s="164"/>
      <c r="AV956" s="164"/>
      <c r="AW956" s="164"/>
      <c r="AX956" s="164"/>
      <c r="AY956" s="164"/>
      <c r="AZ956" s="164"/>
      <c r="BA956" s="164"/>
      <c r="BB956" s="164"/>
      <c r="BC956" s="164"/>
      <c r="BD956" s="164"/>
      <c r="BE956" s="164"/>
      <c r="BF956" s="164"/>
      <c r="BG956" s="164"/>
      <c r="BH956" s="164"/>
      <c r="BI956" s="164"/>
      <c r="BJ956" s="164"/>
      <c r="BK956" s="164"/>
      <c r="BL956" s="164"/>
      <c r="BM956" s="164"/>
      <c r="BN956" s="164"/>
      <c r="BO956" s="164"/>
      <c r="BP956" s="164"/>
      <c r="BQ956" s="164"/>
      <c r="BR956" s="164"/>
      <c r="BS956" s="164"/>
      <c r="BT956" s="164"/>
      <c r="BU956" s="164"/>
      <c r="BV956" s="164"/>
      <c r="BW956" s="164"/>
      <c r="BX956" s="164"/>
    </row>
    <row r="957" spans="20:76" x14ac:dyDescent="0.25">
      <c r="T957" s="164"/>
      <c r="U957" s="164"/>
      <c r="V957" s="164"/>
      <c r="W957" s="164"/>
      <c r="X957" s="164"/>
      <c r="Y957" s="164"/>
      <c r="Z957" s="164"/>
      <c r="AA957" s="164"/>
      <c r="AB957" s="164"/>
      <c r="AC957" s="164"/>
      <c r="AD957" s="164"/>
      <c r="AE957" s="164"/>
      <c r="AF957" s="164"/>
      <c r="AG957" s="164"/>
      <c r="AH957" s="164"/>
      <c r="AI957" s="164"/>
      <c r="AJ957" s="164"/>
      <c r="AK957" s="164"/>
      <c r="AL957" s="164"/>
      <c r="AM957" s="164"/>
      <c r="AN957" s="164"/>
      <c r="AO957" s="164"/>
      <c r="AP957" s="164"/>
      <c r="AQ957" s="164"/>
      <c r="AR957" s="164"/>
      <c r="AS957" s="164"/>
      <c r="AT957" s="366"/>
      <c r="AU957" s="164"/>
      <c r="AV957" s="164"/>
      <c r="AW957" s="164"/>
      <c r="AX957" s="164"/>
      <c r="AY957" s="164"/>
      <c r="AZ957" s="164"/>
      <c r="BA957" s="164"/>
      <c r="BB957" s="164"/>
      <c r="BC957" s="164"/>
      <c r="BD957" s="164"/>
      <c r="BE957" s="164"/>
      <c r="BF957" s="164"/>
      <c r="BG957" s="164"/>
      <c r="BH957" s="164"/>
      <c r="BI957" s="164"/>
      <c r="BJ957" s="164"/>
      <c r="BK957" s="164"/>
      <c r="BL957" s="164"/>
      <c r="BM957" s="164"/>
      <c r="BN957" s="164"/>
      <c r="BO957" s="164"/>
      <c r="BP957" s="164"/>
      <c r="BQ957" s="164"/>
      <c r="BR957" s="164"/>
      <c r="BS957" s="164"/>
      <c r="BT957" s="164"/>
      <c r="BU957" s="164"/>
      <c r="BV957" s="164"/>
      <c r="BW957" s="164"/>
      <c r="BX957" s="164"/>
    </row>
    <row r="958" spans="20:76" x14ac:dyDescent="0.25">
      <c r="T958" s="164"/>
      <c r="U958" s="164"/>
      <c r="V958" s="164"/>
      <c r="W958" s="164"/>
      <c r="X958" s="164"/>
      <c r="Y958" s="164"/>
      <c r="Z958" s="164"/>
      <c r="AA958" s="164"/>
      <c r="AB958" s="164"/>
      <c r="AC958" s="164"/>
      <c r="AD958" s="164"/>
      <c r="AE958" s="164"/>
      <c r="AF958" s="164"/>
      <c r="AG958" s="164"/>
      <c r="AH958" s="164"/>
      <c r="AI958" s="164"/>
      <c r="AJ958" s="164"/>
      <c r="AK958" s="164"/>
      <c r="AL958" s="164"/>
      <c r="AM958" s="164"/>
      <c r="AN958" s="164"/>
      <c r="AO958" s="164"/>
      <c r="AP958" s="164"/>
      <c r="AQ958" s="164"/>
      <c r="AR958" s="164"/>
      <c r="AS958" s="164"/>
      <c r="AT958" s="366"/>
      <c r="AU958" s="164"/>
      <c r="AV958" s="164"/>
      <c r="AW958" s="164"/>
      <c r="AX958" s="164"/>
      <c r="AY958" s="164"/>
      <c r="AZ958" s="164"/>
      <c r="BA958" s="164"/>
      <c r="BB958" s="164"/>
      <c r="BC958" s="164"/>
      <c r="BD958" s="164"/>
      <c r="BE958" s="164"/>
      <c r="BF958" s="164"/>
      <c r="BG958" s="164"/>
      <c r="BH958" s="164"/>
      <c r="BI958" s="164"/>
      <c r="BJ958" s="164"/>
      <c r="BK958" s="164"/>
      <c r="BL958" s="164"/>
      <c r="BM958" s="164"/>
      <c r="BN958" s="164"/>
      <c r="BO958" s="164"/>
      <c r="BP958" s="164"/>
      <c r="BQ958" s="164"/>
      <c r="BR958" s="164"/>
      <c r="BS958" s="164"/>
      <c r="BT958" s="164"/>
      <c r="BU958" s="164"/>
      <c r="BV958" s="164"/>
      <c r="BW958" s="164"/>
      <c r="BX958" s="164"/>
    </row>
    <row r="959" spans="20:76" x14ac:dyDescent="0.25">
      <c r="T959" s="164"/>
      <c r="U959" s="164"/>
      <c r="V959" s="164"/>
      <c r="W959" s="164"/>
      <c r="X959" s="164"/>
      <c r="Y959" s="164"/>
      <c r="Z959" s="164"/>
      <c r="AA959" s="164"/>
      <c r="AB959" s="164"/>
      <c r="AC959" s="164"/>
      <c r="AD959" s="164"/>
      <c r="AE959" s="164"/>
      <c r="AF959" s="164"/>
      <c r="AG959" s="164"/>
      <c r="AH959" s="164"/>
      <c r="AI959" s="164"/>
      <c r="AJ959" s="164"/>
      <c r="AK959" s="164"/>
      <c r="AL959" s="164"/>
      <c r="AM959" s="164"/>
      <c r="AN959" s="164"/>
      <c r="AO959" s="164"/>
      <c r="AP959" s="164"/>
      <c r="AQ959" s="164"/>
      <c r="AR959" s="164"/>
      <c r="AS959" s="164"/>
      <c r="AT959" s="366"/>
      <c r="AU959" s="164"/>
      <c r="AV959" s="164"/>
      <c r="AW959" s="164"/>
      <c r="AX959" s="164"/>
      <c r="AY959" s="164"/>
      <c r="AZ959" s="164"/>
      <c r="BA959" s="164"/>
      <c r="BB959" s="164"/>
      <c r="BC959" s="164"/>
      <c r="BD959" s="164"/>
      <c r="BE959" s="164"/>
      <c r="BF959" s="164"/>
      <c r="BG959" s="164"/>
      <c r="BH959" s="164"/>
      <c r="BI959" s="164"/>
      <c r="BJ959" s="164"/>
      <c r="BK959" s="164"/>
      <c r="BL959" s="164"/>
      <c r="BM959" s="164"/>
      <c r="BN959" s="164"/>
      <c r="BO959" s="164"/>
      <c r="BP959" s="164"/>
      <c r="BQ959" s="164"/>
      <c r="BR959" s="164"/>
      <c r="BS959" s="164"/>
      <c r="BT959" s="164"/>
      <c r="BU959" s="164"/>
      <c r="BV959" s="164"/>
      <c r="BW959" s="164"/>
      <c r="BX959" s="164"/>
    </row>
    <row r="960" spans="20:76" x14ac:dyDescent="0.25">
      <c r="T960" s="164"/>
      <c r="U960" s="164"/>
      <c r="V960" s="164"/>
      <c r="W960" s="164"/>
      <c r="X960" s="164"/>
      <c r="Y960" s="164"/>
      <c r="Z960" s="164"/>
      <c r="AA960" s="164"/>
      <c r="AB960" s="164"/>
      <c r="AC960" s="164"/>
      <c r="AD960" s="164"/>
      <c r="AE960" s="164"/>
      <c r="AF960" s="164"/>
      <c r="AG960" s="164"/>
      <c r="AH960" s="164"/>
      <c r="AI960" s="164"/>
      <c r="AJ960" s="164"/>
      <c r="AK960" s="164"/>
      <c r="AL960" s="164"/>
      <c r="AM960" s="164"/>
      <c r="AN960" s="164"/>
      <c r="AO960" s="164"/>
      <c r="AP960" s="164"/>
      <c r="AQ960" s="164"/>
      <c r="AR960" s="164"/>
      <c r="AS960" s="164"/>
      <c r="AT960" s="366"/>
      <c r="AU960" s="164"/>
      <c r="AV960" s="164"/>
      <c r="AW960" s="164"/>
      <c r="AX960" s="164"/>
      <c r="AY960" s="164"/>
      <c r="AZ960" s="164"/>
      <c r="BA960" s="164"/>
      <c r="BB960" s="164"/>
      <c r="BC960" s="164"/>
      <c r="BD960" s="164"/>
      <c r="BE960" s="164"/>
      <c r="BF960" s="164"/>
      <c r="BG960" s="164"/>
      <c r="BH960" s="164"/>
      <c r="BI960" s="164"/>
      <c r="BJ960" s="164"/>
      <c r="BK960" s="164"/>
      <c r="BL960" s="164"/>
      <c r="BM960" s="164"/>
      <c r="BN960" s="164"/>
      <c r="BO960" s="164"/>
      <c r="BP960" s="164"/>
      <c r="BQ960" s="164"/>
      <c r="BR960" s="164"/>
      <c r="BS960" s="164"/>
      <c r="BT960" s="164"/>
      <c r="BU960" s="164"/>
      <c r="BV960" s="164"/>
      <c r="BW960" s="164"/>
      <c r="BX960" s="164"/>
    </row>
    <row r="961" spans="20:76" x14ac:dyDescent="0.25">
      <c r="T961" s="164"/>
      <c r="U961" s="164"/>
      <c r="V961" s="164"/>
      <c r="W961" s="164"/>
      <c r="X961" s="164"/>
      <c r="Y961" s="164"/>
      <c r="Z961" s="164"/>
      <c r="AA961" s="164"/>
      <c r="AB961" s="164"/>
      <c r="AC961" s="164"/>
      <c r="AD961" s="164"/>
      <c r="AE961" s="164"/>
      <c r="AF961" s="164"/>
      <c r="AG961" s="164"/>
      <c r="AH961" s="164"/>
      <c r="AI961" s="164"/>
      <c r="AJ961" s="164"/>
      <c r="AK961" s="164"/>
      <c r="AL961" s="164"/>
      <c r="AM961" s="164"/>
      <c r="AN961" s="164"/>
      <c r="AO961" s="164"/>
      <c r="AP961" s="164"/>
      <c r="AQ961" s="164"/>
      <c r="AR961" s="164"/>
      <c r="AS961" s="164"/>
      <c r="AT961" s="366"/>
      <c r="AU961" s="164"/>
      <c r="AV961" s="164"/>
      <c r="AW961" s="164"/>
      <c r="AX961" s="164"/>
      <c r="AY961" s="164"/>
      <c r="AZ961" s="164"/>
      <c r="BA961" s="164"/>
      <c r="BB961" s="164"/>
      <c r="BC961" s="164"/>
      <c r="BD961" s="164"/>
      <c r="BE961" s="164"/>
      <c r="BF961" s="164"/>
      <c r="BG961" s="164"/>
      <c r="BH961" s="164"/>
      <c r="BI961" s="164"/>
      <c r="BJ961" s="164"/>
      <c r="BK961" s="164"/>
      <c r="BL961" s="164"/>
      <c r="BM961" s="164"/>
      <c r="BN961" s="164"/>
      <c r="BO961" s="164"/>
      <c r="BP961" s="164"/>
      <c r="BQ961" s="164"/>
      <c r="BR961" s="164"/>
      <c r="BS961" s="164"/>
      <c r="BT961" s="164"/>
      <c r="BU961" s="164"/>
      <c r="BV961" s="164"/>
      <c r="BW961" s="164"/>
      <c r="BX961" s="164"/>
    </row>
    <row r="962" spans="20:76" x14ac:dyDescent="0.25">
      <c r="T962" s="164"/>
      <c r="U962" s="164"/>
      <c r="V962" s="164"/>
      <c r="W962" s="164"/>
      <c r="X962" s="164"/>
      <c r="Y962" s="164"/>
      <c r="Z962" s="164"/>
      <c r="AA962" s="164"/>
      <c r="AB962" s="164"/>
      <c r="AC962" s="164"/>
      <c r="AD962" s="164"/>
      <c r="AE962" s="164"/>
      <c r="AF962" s="164"/>
      <c r="AG962" s="164"/>
      <c r="AH962" s="164"/>
      <c r="AI962" s="164"/>
      <c r="AJ962" s="164"/>
      <c r="AK962" s="164"/>
      <c r="AL962" s="164"/>
      <c r="AM962" s="164"/>
      <c r="AN962" s="164"/>
      <c r="AO962" s="164"/>
      <c r="AP962" s="164"/>
      <c r="AQ962" s="164"/>
      <c r="AR962" s="164"/>
      <c r="AS962" s="164"/>
      <c r="AT962" s="366"/>
      <c r="AU962" s="164"/>
      <c r="AV962" s="164"/>
      <c r="AW962" s="164"/>
      <c r="AX962" s="164"/>
      <c r="AY962" s="164"/>
      <c r="AZ962" s="164"/>
      <c r="BA962" s="164"/>
      <c r="BB962" s="164"/>
      <c r="BC962" s="164"/>
      <c r="BD962" s="164"/>
      <c r="BE962" s="164"/>
      <c r="BF962" s="164"/>
      <c r="BG962" s="164"/>
      <c r="BH962" s="164"/>
      <c r="BI962" s="164"/>
      <c r="BJ962" s="164"/>
      <c r="BK962" s="164"/>
      <c r="BL962" s="164"/>
      <c r="BM962" s="164"/>
      <c r="BN962" s="164"/>
      <c r="BO962" s="164"/>
      <c r="BP962" s="164"/>
      <c r="BQ962" s="164"/>
      <c r="BR962" s="164"/>
      <c r="BS962" s="164"/>
      <c r="BT962" s="164"/>
      <c r="BU962" s="164"/>
      <c r="BV962" s="164"/>
      <c r="BW962" s="164"/>
      <c r="BX962" s="164"/>
    </row>
    <row r="963" spans="20:76" x14ac:dyDescent="0.25">
      <c r="T963" s="164"/>
      <c r="U963" s="164"/>
      <c r="V963" s="164"/>
      <c r="W963" s="164"/>
      <c r="X963" s="164"/>
      <c r="Y963" s="164"/>
      <c r="Z963" s="164"/>
      <c r="AA963" s="164"/>
      <c r="AB963" s="164"/>
      <c r="AC963" s="164"/>
      <c r="AD963" s="164"/>
      <c r="AE963" s="164"/>
      <c r="AF963" s="164"/>
      <c r="AG963" s="164"/>
      <c r="AH963" s="164"/>
      <c r="AI963" s="164"/>
      <c r="AJ963" s="164"/>
      <c r="AK963" s="164"/>
      <c r="AL963" s="164"/>
      <c r="AM963" s="164"/>
      <c r="AN963" s="164"/>
      <c r="AO963" s="164"/>
      <c r="AP963" s="164"/>
      <c r="AQ963" s="164"/>
      <c r="AR963" s="164"/>
      <c r="AS963" s="164"/>
      <c r="AT963" s="366"/>
      <c r="AU963" s="164"/>
      <c r="AV963" s="164"/>
      <c r="AW963" s="164"/>
      <c r="AX963" s="164"/>
      <c r="AY963" s="164"/>
      <c r="AZ963" s="164"/>
      <c r="BA963" s="164"/>
      <c r="BB963" s="164"/>
      <c r="BC963" s="164"/>
      <c r="BD963" s="164"/>
      <c r="BE963" s="164"/>
      <c r="BF963" s="164"/>
      <c r="BG963" s="164"/>
      <c r="BH963" s="164"/>
      <c r="BI963" s="164"/>
      <c r="BJ963" s="164"/>
      <c r="BK963" s="164"/>
      <c r="BL963" s="164"/>
      <c r="BM963" s="164"/>
      <c r="BN963" s="164"/>
      <c r="BO963" s="164"/>
      <c r="BP963" s="164"/>
      <c r="BQ963" s="164"/>
      <c r="BR963" s="164"/>
      <c r="BS963" s="164"/>
      <c r="BT963" s="164"/>
      <c r="BU963" s="164"/>
      <c r="BV963" s="164"/>
      <c r="BW963" s="164"/>
      <c r="BX963" s="164"/>
    </row>
    <row r="964" spans="20:76" x14ac:dyDescent="0.25">
      <c r="T964" s="164"/>
      <c r="U964" s="164"/>
      <c r="V964" s="164"/>
      <c r="W964" s="164"/>
      <c r="X964" s="164"/>
      <c r="Y964" s="164"/>
      <c r="Z964" s="164"/>
      <c r="AA964" s="164"/>
      <c r="AB964" s="164"/>
      <c r="AC964" s="164"/>
      <c r="AD964" s="164"/>
      <c r="AE964" s="164"/>
      <c r="AF964" s="164"/>
      <c r="AG964" s="164"/>
      <c r="AH964" s="164"/>
      <c r="AI964" s="164"/>
      <c r="AJ964" s="164"/>
      <c r="AK964" s="164"/>
      <c r="AL964" s="164"/>
      <c r="AM964" s="164"/>
      <c r="AN964" s="164"/>
      <c r="AO964" s="164"/>
      <c r="AP964" s="164"/>
      <c r="AQ964" s="164"/>
      <c r="AR964" s="164"/>
      <c r="AS964" s="164"/>
      <c r="AT964" s="366"/>
      <c r="AU964" s="164"/>
      <c r="AV964" s="164"/>
      <c r="AW964" s="164"/>
      <c r="AX964" s="164"/>
      <c r="AY964" s="164"/>
      <c r="AZ964" s="164"/>
      <c r="BA964" s="164"/>
      <c r="BB964" s="164"/>
      <c r="BC964" s="164"/>
      <c r="BD964" s="164"/>
      <c r="BE964" s="164"/>
      <c r="BF964" s="164"/>
      <c r="BG964" s="164"/>
      <c r="BH964" s="164"/>
      <c r="BI964" s="164"/>
      <c r="BJ964" s="164"/>
      <c r="BK964" s="164"/>
      <c r="BL964" s="164"/>
      <c r="BM964" s="164"/>
      <c r="BN964" s="164"/>
      <c r="BO964" s="164"/>
      <c r="BP964" s="164"/>
      <c r="BQ964" s="164"/>
      <c r="BR964" s="164"/>
      <c r="BS964" s="164"/>
      <c r="BT964" s="164"/>
      <c r="BU964" s="164"/>
      <c r="BV964" s="164"/>
      <c r="BW964" s="164"/>
      <c r="BX964" s="164"/>
    </row>
    <row r="965" spans="20:76" x14ac:dyDescent="0.25">
      <c r="T965" s="164"/>
      <c r="U965" s="164"/>
      <c r="V965" s="164"/>
      <c r="W965" s="164"/>
      <c r="X965" s="164"/>
      <c r="Y965" s="164"/>
      <c r="Z965" s="164"/>
      <c r="AA965" s="164"/>
      <c r="AB965" s="164"/>
      <c r="AC965" s="164"/>
      <c r="AD965" s="164"/>
      <c r="AE965" s="164"/>
      <c r="AF965" s="164"/>
      <c r="AG965" s="164"/>
      <c r="AH965" s="164"/>
      <c r="AI965" s="164"/>
      <c r="AJ965" s="164"/>
      <c r="AK965" s="164"/>
      <c r="AL965" s="164"/>
      <c r="AM965" s="164"/>
      <c r="AN965" s="164"/>
      <c r="AO965" s="164"/>
      <c r="AP965" s="164"/>
      <c r="AQ965" s="164"/>
      <c r="AR965" s="164"/>
      <c r="AS965" s="164"/>
      <c r="AT965" s="366"/>
      <c r="AU965" s="164"/>
      <c r="AV965" s="164"/>
      <c r="AW965" s="164"/>
      <c r="AX965" s="164"/>
      <c r="AY965" s="164"/>
      <c r="AZ965" s="164"/>
      <c r="BA965" s="164"/>
      <c r="BB965" s="164"/>
      <c r="BC965" s="164"/>
      <c r="BD965" s="164"/>
      <c r="BE965" s="164"/>
      <c r="BF965" s="164"/>
      <c r="BG965" s="164"/>
      <c r="BH965" s="164"/>
      <c r="BI965" s="164"/>
      <c r="BJ965" s="164"/>
      <c r="BK965" s="164"/>
      <c r="BL965" s="164"/>
      <c r="BM965" s="164"/>
      <c r="BN965" s="164"/>
      <c r="BO965" s="164"/>
      <c r="BP965" s="164"/>
      <c r="BQ965" s="164"/>
      <c r="BR965" s="164"/>
      <c r="BS965" s="164"/>
      <c r="BT965" s="164"/>
      <c r="BU965" s="164"/>
      <c r="BV965" s="164"/>
      <c r="BW965" s="164"/>
      <c r="BX965" s="164"/>
    </row>
    <row r="966" spans="20:76" x14ac:dyDescent="0.25">
      <c r="T966" s="164"/>
      <c r="U966" s="164"/>
      <c r="V966" s="164"/>
      <c r="W966" s="164"/>
      <c r="X966" s="164"/>
      <c r="Y966" s="164"/>
      <c r="Z966" s="164"/>
      <c r="AA966" s="164"/>
      <c r="AB966" s="164"/>
      <c r="AC966" s="164"/>
      <c r="AD966" s="164"/>
      <c r="AE966" s="164"/>
      <c r="AF966" s="164"/>
      <c r="AG966" s="164"/>
      <c r="AH966" s="164"/>
      <c r="AI966" s="164"/>
      <c r="AJ966" s="164"/>
      <c r="AK966" s="164"/>
      <c r="AL966" s="164"/>
      <c r="AM966" s="164"/>
      <c r="AN966" s="164"/>
      <c r="AO966" s="164"/>
      <c r="AP966" s="164"/>
      <c r="AQ966" s="164"/>
      <c r="AR966" s="164"/>
      <c r="AS966" s="164"/>
      <c r="AT966" s="366"/>
      <c r="AU966" s="164"/>
      <c r="AV966" s="164"/>
      <c r="AW966" s="164"/>
      <c r="AX966" s="164"/>
      <c r="AY966" s="164"/>
      <c r="AZ966" s="164"/>
      <c r="BA966" s="164"/>
      <c r="BB966" s="164"/>
      <c r="BC966" s="164"/>
      <c r="BD966" s="164"/>
      <c r="BE966" s="164"/>
      <c r="BF966" s="164"/>
      <c r="BG966" s="164"/>
      <c r="BH966" s="164"/>
      <c r="BI966" s="164"/>
      <c r="BJ966" s="164"/>
      <c r="BK966" s="164"/>
      <c r="BL966" s="164"/>
      <c r="BM966" s="164"/>
      <c r="BN966" s="164"/>
      <c r="BO966" s="164"/>
      <c r="BP966" s="164"/>
      <c r="BQ966" s="164"/>
      <c r="BR966" s="164"/>
      <c r="BS966" s="164"/>
      <c r="BT966" s="164"/>
      <c r="BU966" s="164"/>
      <c r="BV966" s="164"/>
      <c r="BW966" s="164"/>
      <c r="BX966" s="164"/>
    </row>
    <row r="967" spans="20:76" x14ac:dyDescent="0.25">
      <c r="T967" s="164"/>
      <c r="U967" s="164"/>
      <c r="V967" s="164"/>
      <c r="W967" s="164"/>
      <c r="X967" s="164"/>
      <c r="Y967" s="164"/>
      <c r="Z967" s="164"/>
      <c r="AA967" s="164"/>
      <c r="AB967" s="164"/>
      <c r="AC967" s="164"/>
      <c r="AD967" s="164"/>
      <c r="AE967" s="164"/>
      <c r="AF967" s="164"/>
      <c r="AG967" s="164"/>
      <c r="AH967" s="164"/>
      <c r="AI967" s="164"/>
      <c r="AJ967" s="164"/>
      <c r="AK967" s="164"/>
      <c r="AL967" s="164"/>
      <c r="AM967" s="164"/>
      <c r="AN967" s="164"/>
      <c r="AO967" s="164"/>
      <c r="AP967" s="164"/>
      <c r="AQ967" s="164"/>
      <c r="AR967" s="164"/>
      <c r="AS967" s="164"/>
      <c r="AT967" s="366"/>
      <c r="AU967" s="164"/>
      <c r="AV967" s="164"/>
      <c r="AW967" s="164"/>
      <c r="AX967" s="164"/>
      <c r="AY967" s="164"/>
      <c r="AZ967" s="164"/>
      <c r="BA967" s="164"/>
      <c r="BB967" s="164"/>
      <c r="BC967" s="164"/>
      <c r="BD967" s="164"/>
      <c r="BE967" s="164"/>
      <c r="BF967" s="164"/>
      <c r="BG967" s="164"/>
      <c r="BH967" s="164"/>
      <c r="BI967" s="164"/>
      <c r="BJ967" s="164"/>
      <c r="BK967" s="164"/>
      <c r="BL967" s="164"/>
      <c r="BM967" s="164"/>
      <c r="BN967" s="164"/>
      <c r="BO967" s="164"/>
      <c r="BP967" s="164"/>
      <c r="BQ967" s="164"/>
      <c r="BR967" s="164"/>
      <c r="BS967" s="164"/>
      <c r="BT967" s="164"/>
      <c r="BU967" s="164"/>
      <c r="BV967" s="164"/>
      <c r="BW967" s="164"/>
      <c r="BX967" s="164"/>
    </row>
    <row r="968" spans="20:76" x14ac:dyDescent="0.25">
      <c r="T968" s="164"/>
      <c r="U968" s="164"/>
      <c r="V968" s="164"/>
      <c r="W968" s="164"/>
      <c r="X968" s="164"/>
      <c r="Y968" s="164"/>
      <c r="Z968" s="164"/>
      <c r="AA968" s="164"/>
      <c r="AB968" s="164"/>
      <c r="AC968" s="164"/>
      <c r="AD968" s="164"/>
      <c r="AE968" s="164"/>
      <c r="AF968" s="164"/>
      <c r="AG968" s="164"/>
      <c r="AH968" s="164"/>
      <c r="AI968" s="164"/>
      <c r="AJ968" s="164"/>
      <c r="AK968" s="164"/>
      <c r="AL968" s="164"/>
      <c r="AM968" s="164"/>
      <c r="AN968" s="164"/>
      <c r="AO968" s="164"/>
      <c r="AP968" s="164"/>
      <c r="AQ968" s="164"/>
      <c r="AR968" s="164"/>
      <c r="AS968" s="164"/>
      <c r="AT968" s="366"/>
      <c r="AU968" s="164"/>
      <c r="AV968" s="164"/>
      <c r="AW968" s="164"/>
      <c r="AX968" s="164"/>
      <c r="AY968" s="164"/>
      <c r="AZ968" s="164"/>
      <c r="BA968" s="164"/>
      <c r="BB968" s="164"/>
      <c r="BC968" s="164"/>
      <c r="BD968" s="164"/>
      <c r="BE968" s="164"/>
      <c r="BF968" s="164"/>
      <c r="BG968" s="164"/>
      <c r="BH968" s="164"/>
      <c r="BI968" s="164"/>
      <c r="BJ968" s="164"/>
      <c r="BK968" s="164"/>
      <c r="BL968" s="164"/>
      <c r="BM968" s="164"/>
      <c r="BN968" s="164"/>
      <c r="BO968" s="164"/>
      <c r="BP968" s="164"/>
      <c r="BQ968" s="164"/>
      <c r="BR968" s="164"/>
      <c r="BS968" s="164"/>
      <c r="BT968" s="164"/>
      <c r="BU968" s="164"/>
      <c r="BV968" s="164"/>
      <c r="BW968" s="164"/>
      <c r="BX968" s="164"/>
    </row>
    <row r="969" spans="20:76" x14ac:dyDescent="0.25">
      <c r="T969" s="164"/>
      <c r="U969" s="164"/>
      <c r="V969" s="164"/>
      <c r="W969" s="164"/>
      <c r="X969" s="164"/>
      <c r="Y969" s="164"/>
      <c r="Z969" s="164"/>
      <c r="AA969" s="164"/>
      <c r="AB969" s="164"/>
      <c r="AC969" s="164"/>
      <c r="AD969" s="164"/>
      <c r="AE969" s="164"/>
      <c r="AF969" s="164"/>
      <c r="AG969" s="164"/>
      <c r="AH969" s="164"/>
      <c r="AI969" s="164"/>
      <c r="AJ969" s="164"/>
      <c r="AK969" s="164"/>
      <c r="AL969" s="164"/>
      <c r="AM969" s="164"/>
      <c r="AN969" s="164"/>
      <c r="AO969" s="164"/>
      <c r="AP969" s="164"/>
      <c r="AQ969" s="164"/>
      <c r="AR969" s="164"/>
      <c r="AS969" s="164"/>
      <c r="AT969" s="366"/>
      <c r="AU969" s="164"/>
      <c r="AV969" s="164"/>
      <c r="AW969" s="164"/>
      <c r="AX969" s="164"/>
      <c r="AY969" s="164"/>
      <c r="AZ969" s="164"/>
      <c r="BA969" s="164"/>
      <c r="BB969" s="164"/>
      <c r="BC969" s="164"/>
      <c r="BD969" s="164"/>
      <c r="BE969" s="164"/>
      <c r="BF969" s="164"/>
      <c r="BG969" s="164"/>
      <c r="BH969" s="164"/>
      <c r="BI969" s="164"/>
      <c r="BJ969" s="164"/>
      <c r="BK969" s="164"/>
      <c r="BL969" s="164"/>
      <c r="BM969" s="164"/>
      <c r="BN969" s="164"/>
      <c r="BO969" s="164"/>
      <c r="BP969" s="164"/>
      <c r="BQ969" s="164"/>
      <c r="BR969" s="164"/>
      <c r="BS969" s="164"/>
      <c r="BT969" s="164"/>
      <c r="BU969" s="164"/>
      <c r="BV969" s="164"/>
      <c r="BW969" s="164"/>
      <c r="BX969" s="164"/>
    </row>
    <row r="970" spans="20:76" x14ac:dyDescent="0.25">
      <c r="T970" s="164"/>
      <c r="U970" s="164"/>
      <c r="V970" s="164"/>
      <c r="W970" s="164"/>
      <c r="X970" s="164"/>
      <c r="Y970" s="164"/>
      <c r="Z970" s="164"/>
      <c r="AA970" s="164"/>
      <c r="AB970" s="164"/>
      <c r="AC970" s="164"/>
      <c r="AD970" s="164"/>
      <c r="AE970" s="164"/>
      <c r="AF970" s="164"/>
      <c r="AG970" s="164"/>
      <c r="AH970" s="164"/>
      <c r="AI970" s="164"/>
      <c r="AJ970" s="164"/>
      <c r="AK970" s="164"/>
      <c r="AL970" s="164"/>
      <c r="AM970" s="164"/>
      <c r="AN970" s="164"/>
      <c r="AO970" s="164"/>
      <c r="AP970" s="164"/>
      <c r="AQ970" s="164"/>
      <c r="AR970" s="164"/>
      <c r="AS970" s="164"/>
      <c r="AT970" s="366"/>
      <c r="AU970" s="164"/>
      <c r="AV970" s="164"/>
      <c r="AW970" s="164"/>
      <c r="AX970" s="164"/>
      <c r="AY970" s="164"/>
      <c r="AZ970" s="164"/>
      <c r="BA970" s="164"/>
      <c r="BB970" s="164"/>
      <c r="BC970" s="164"/>
      <c r="BD970" s="164"/>
      <c r="BE970" s="164"/>
      <c r="BF970" s="164"/>
      <c r="BG970" s="164"/>
      <c r="BH970" s="164"/>
      <c r="BI970" s="164"/>
      <c r="BJ970" s="164"/>
      <c r="BK970" s="164"/>
      <c r="BL970" s="164"/>
      <c r="BM970" s="164"/>
      <c r="BN970" s="164"/>
      <c r="BO970" s="164"/>
      <c r="BP970" s="164"/>
      <c r="BQ970" s="164"/>
      <c r="BR970" s="164"/>
      <c r="BS970" s="164"/>
      <c r="BT970" s="164"/>
      <c r="BU970" s="164"/>
      <c r="BV970" s="164"/>
      <c r="BW970" s="164"/>
      <c r="BX970" s="164"/>
    </row>
    <row r="971" spans="20:76" x14ac:dyDescent="0.25">
      <c r="T971" s="164"/>
      <c r="U971" s="164"/>
      <c r="V971" s="164"/>
      <c r="W971" s="164"/>
      <c r="X971" s="164"/>
      <c r="Y971" s="164"/>
      <c r="Z971" s="164"/>
      <c r="AA971" s="164"/>
      <c r="AB971" s="164"/>
      <c r="AC971" s="164"/>
      <c r="AD971" s="164"/>
      <c r="AE971" s="164"/>
      <c r="AF971" s="164"/>
      <c r="AG971" s="164"/>
      <c r="AH971" s="164"/>
      <c r="AI971" s="164"/>
      <c r="AJ971" s="164"/>
      <c r="AK971" s="164"/>
      <c r="AL971" s="164"/>
      <c r="AM971" s="164"/>
      <c r="AN971" s="164"/>
      <c r="AO971" s="164"/>
      <c r="AP971" s="164"/>
      <c r="AQ971" s="164"/>
      <c r="AR971" s="164"/>
      <c r="AS971" s="164"/>
      <c r="AT971" s="366"/>
      <c r="AU971" s="164"/>
      <c r="AV971" s="164"/>
      <c r="AW971" s="164"/>
      <c r="AX971" s="164"/>
      <c r="AY971" s="164"/>
      <c r="AZ971" s="164"/>
      <c r="BA971" s="164"/>
      <c r="BB971" s="164"/>
      <c r="BC971" s="164"/>
      <c r="BD971" s="164"/>
      <c r="BE971" s="164"/>
      <c r="BF971" s="164"/>
      <c r="BG971" s="164"/>
      <c r="BH971" s="164"/>
      <c r="BI971" s="164"/>
      <c r="BJ971" s="164"/>
      <c r="BK971" s="164"/>
      <c r="BL971" s="164"/>
      <c r="BM971" s="164"/>
      <c r="BN971" s="164"/>
      <c r="BO971" s="164"/>
      <c r="BP971" s="164"/>
      <c r="BQ971" s="164"/>
      <c r="BR971" s="164"/>
      <c r="BS971" s="164"/>
      <c r="BT971" s="164"/>
      <c r="BU971" s="164"/>
      <c r="BV971" s="164"/>
      <c r="BW971" s="164"/>
      <c r="BX971" s="164"/>
    </row>
    <row r="972" spans="20:76" x14ac:dyDescent="0.25">
      <c r="T972" s="164"/>
      <c r="U972" s="164"/>
      <c r="V972" s="164"/>
      <c r="W972" s="164"/>
      <c r="X972" s="164"/>
      <c r="Y972" s="164"/>
      <c r="Z972" s="164"/>
      <c r="AA972" s="164"/>
      <c r="AB972" s="164"/>
      <c r="AC972" s="164"/>
      <c r="AD972" s="164"/>
      <c r="AE972" s="164"/>
      <c r="AF972" s="164"/>
      <c r="AG972" s="164"/>
      <c r="AH972" s="164"/>
      <c r="AI972" s="164"/>
      <c r="AJ972" s="164"/>
      <c r="AK972" s="164"/>
      <c r="AL972" s="164"/>
      <c r="AM972" s="164"/>
      <c r="AN972" s="164"/>
      <c r="AO972" s="164"/>
      <c r="AP972" s="164"/>
      <c r="AQ972" s="164"/>
      <c r="AR972" s="164"/>
      <c r="AS972" s="164"/>
      <c r="AT972" s="366"/>
      <c r="AU972" s="164"/>
      <c r="AV972" s="164"/>
      <c r="AW972" s="164"/>
      <c r="AX972" s="164"/>
      <c r="AY972" s="164"/>
      <c r="AZ972" s="164"/>
      <c r="BA972" s="164"/>
      <c r="BB972" s="164"/>
      <c r="BC972" s="164"/>
      <c r="BD972" s="164"/>
      <c r="BE972" s="164"/>
      <c r="BF972" s="164"/>
      <c r="BG972" s="164"/>
      <c r="BH972" s="164"/>
      <c r="BI972" s="164"/>
      <c r="BJ972" s="164"/>
      <c r="BK972" s="164"/>
      <c r="BL972" s="164"/>
      <c r="BM972" s="164"/>
      <c r="BN972" s="164"/>
      <c r="BO972" s="164"/>
      <c r="BP972" s="164"/>
      <c r="BQ972" s="164"/>
      <c r="BR972" s="164"/>
      <c r="BS972" s="164"/>
      <c r="BT972" s="164"/>
      <c r="BU972" s="164"/>
      <c r="BV972" s="164"/>
      <c r="BW972" s="164"/>
      <c r="BX972" s="164"/>
    </row>
    <row r="973" spans="20:76" x14ac:dyDescent="0.25">
      <c r="T973" s="164"/>
      <c r="U973" s="164"/>
      <c r="V973" s="164"/>
      <c r="W973" s="164"/>
      <c r="X973" s="164"/>
      <c r="Y973" s="164"/>
      <c r="Z973" s="164"/>
      <c r="AA973" s="164"/>
      <c r="AB973" s="164"/>
      <c r="AC973" s="164"/>
      <c r="AD973" s="164"/>
      <c r="AE973" s="164"/>
      <c r="AF973" s="164"/>
      <c r="AG973" s="164"/>
      <c r="AH973" s="164"/>
      <c r="AI973" s="164"/>
      <c r="AJ973" s="164"/>
      <c r="AK973" s="164"/>
      <c r="AL973" s="164"/>
      <c r="AM973" s="164"/>
      <c r="AN973" s="164"/>
      <c r="AO973" s="164"/>
      <c r="AP973" s="164"/>
      <c r="AQ973" s="164"/>
      <c r="AR973" s="164"/>
      <c r="AS973" s="164"/>
      <c r="AT973" s="366"/>
      <c r="AU973" s="164"/>
      <c r="AV973" s="164"/>
      <c r="AW973" s="164"/>
      <c r="AX973" s="164"/>
      <c r="AY973" s="164"/>
      <c r="AZ973" s="164"/>
      <c r="BA973" s="164"/>
      <c r="BB973" s="164"/>
      <c r="BC973" s="164"/>
      <c r="BD973" s="164"/>
      <c r="BE973" s="164"/>
      <c r="BF973" s="164"/>
      <c r="BG973" s="164"/>
      <c r="BH973" s="164"/>
      <c r="BI973" s="164"/>
      <c r="BJ973" s="164"/>
      <c r="BK973" s="164"/>
      <c r="BL973" s="164"/>
      <c r="BM973" s="164"/>
      <c r="BN973" s="164"/>
      <c r="BO973" s="164"/>
      <c r="BP973" s="164"/>
      <c r="BQ973" s="164"/>
      <c r="BR973" s="164"/>
      <c r="BS973" s="164"/>
      <c r="BT973" s="164"/>
      <c r="BU973" s="164"/>
      <c r="BV973" s="164"/>
      <c r="BW973" s="164"/>
      <c r="BX973" s="164"/>
    </row>
    <row r="974" spans="20:76" x14ac:dyDescent="0.25">
      <c r="T974" s="164"/>
      <c r="U974" s="164"/>
      <c r="V974" s="164"/>
      <c r="W974" s="164"/>
      <c r="X974" s="164"/>
      <c r="Y974" s="164"/>
      <c r="Z974" s="164"/>
      <c r="AA974" s="164"/>
      <c r="AB974" s="164"/>
      <c r="AC974" s="164"/>
      <c r="AD974" s="164"/>
      <c r="AE974" s="164"/>
      <c r="AF974" s="164"/>
      <c r="AG974" s="164"/>
      <c r="AH974" s="164"/>
      <c r="AI974" s="164"/>
      <c r="AJ974" s="164"/>
      <c r="AK974" s="164"/>
      <c r="AL974" s="164"/>
      <c r="AM974" s="164"/>
      <c r="AN974" s="164"/>
      <c r="AO974" s="164"/>
      <c r="AP974" s="164"/>
      <c r="AQ974" s="164"/>
      <c r="AR974" s="164"/>
      <c r="AS974" s="164"/>
      <c r="AT974" s="366"/>
      <c r="AU974" s="164"/>
      <c r="AV974" s="164"/>
      <c r="AW974" s="164"/>
      <c r="AX974" s="164"/>
      <c r="AY974" s="164"/>
      <c r="AZ974" s="164"/>
      <c r="BA974" s="164"/>
      <c r="BB974" s="164"/>
      <c r="BC974" s="164"/>
      <c r="BD974" s="164"/>
      <c r="BE974" s="164"/>
      <c r="BF974" s="164"/>
      <c r="BG974" s="164"/>
      <c r="BH974" s="164"/>
      <c r="BI974" s="164"/>
      <c r="BJ974" s="164"/>
      <c r="BK974" s="164"/>
      <c r="BL974" s="164"/>
      <c r="BM974" s="164"/>
      <c r="BN974" s="164"/>
      <c r="BO974" s="164"/>
      <c r="BP974" s="164"/>
      <c r="BQ974" s="164"/>
      <c r="BR974" s="164"/>
      <c r="BS974" s="164"/>
      <c r="BT974" s="164"/>
      <c r="BU974" s="164"/>
      <c r="BV974" s="164"/>
      <c r="BW974" s="164"/>
      <c r="BX974" s="164"/>
    </row>
    <row r="975" spans="20:76" x14ac:dyDescent="0.25">
      <c r="T975" s="164"/>
      <c r="U975" s="164"/>
      <c r="V975" s="164"/>
      <c r="W975" s="164"/>
      <c r="X975" s="164"/>
      <c r="Y975" s="164"/>
      <c r="Z975" s="164"/>
      <c r="AA975" s="164"/>
      <c r="AB975" s="164"/>
      <c r="AC975" s="164"/>
      <c r="AD975" s="164"/>
      <c r="AE975" s="164"/>
      <c r="AF975" s="164"/>
      <c r="AG975" s="164"/>
      <c r="AH975" s="164"/>
      <c r="AI975" s="164"/>
      <c r="AJ975" s="164"/>
      <c r="AK975" s="164"/>
      <c r="AL975" s="164"/>
      <c r="AM975" s="164"/>
      <c r="AN975" s="164"/>
      <c r="AO975" s="164"/>
      <c r="AP975" s="164"/>
      <c r="AQ975" s="164"/>
      <c r="AR975" s="164"/>
      <c r="AS975" s="164"/>
      <c r="AT975" s="366"/>
      <c r="AU975" s="164"/>
      <c r="AV975" s="164"/>
      <c r="AW975" s="164"/>
      <c r="AX975" s="164"/>
      <c r="AY975" s="164"/>
      <c r="AZ975" s="164"/>
      <c r="BA975" s="164"/>
      <c r="BB975" s="164"/>
      <c r="BC975" s="164"/>
      <c r="BD975" s="164"/>
      <c r="BE975" s="164"/>
      <c r="BF975" s="164"/>
      <c r="BG975" s="164"/>
      <c r="BH975" s="164"/>
      <c r="BI975" s="164"/>
      <c r="BJ975" s="164"/>
      <c r="BK975" s="164"/>
      <c r="BL975" s="164"/>
      <c r="BM975" s="164"/>
      <c r="BN975" s="164"/>
      <c r="BO975" s="164"/>
      <c r="BP975" s="164"/>
      <c r="BQ975" s="164"/>
      <c r="BR975" s="164"/>
      <c r="BS975" s="164"/>
      <c r="BT975" s="164"/>
      <c r="BU975" s="164"/>
      <c r="BV975" s="164"/>
      <c r="BW975" s="164"/>
      <c r="BX975" s="164"/>
    </row>
    <row r="976" spans="20:76" x14ac:dyDescent="0.25">
      <c r="T976" s="164"/>
      <c r="U976" s="164"/>
      <c r="V976" s="164"/>
      <c r="W976" s="164"/>
      <c r="X976" s="164"/>
      <c r="Y976" s="164"/>
      <c r="Z976" s="164"/>
      <c r="AA976" s="164"/>
      <c r="AB976" s="164"/>
      <c r="AC976" s="164"/>
      <c r="AD976" s="164"/>
      <c r="AE976" s="164"/>
      <c r="AF976" s="164"/>
      <c r="AG976" s="164"/>
      <c r="AH976" s="164"/>
      <c r="AI976" s="164"/>
      <c r="AJ976" s="164"/>
      <c r="AK976" s="164"/>
      <c r="AL976" s="164"/>
      <c r="AM976" s="164"/>
      <c r="AN976" s="164"/>
      <c r="AO976" s="164"/>
      <c r="AP976" s="164"/>
      <c r="AQ976" s="164"/>
      <c r="AR976" s="164"/>
      <c r="AS976" s="164"/>
      <c r="AT976" s="366"/>
      <c r="AU976" s="164"/>
      <c r="AV976" s="164"/>
      <c r="AW976" s="164"/>
      <c r="AX976" s="164"/>
      <c r="AY976" s="164"/>
      <c r="AZ976" s="164"/>
      <c r="BA976" s="164"/>
      <c r="BB976" s="164"/>
      <c r="BC976" s="164"/>
      <c r="BD976" s="164"/>
      <c r="BE976" s="164"/>
      <c r="BF976" s="164"/>
      <c r="BG976" s="164"/>
      <c r="BH976" s="164"/>
      <c r="BI976" s="164"/>
      <c r="BJ976" s="164"/>
      <c r="BK976" s="164"/>
      <c r="BL976" s="164"/>
      <c r="BM976" s="164"/>
      <c r="BN976" s="164"/>
      <c r="BO976" s="164"/>
      <c r="BP976" s="164"/>
      <c r="BQ976" s="164"/>
      <c r="BR976" s="164"/>
      <c r="BS976" s="164"/>
      <c r="BT976" s="164"/>
      <c r="BU976" s="164"/>
      <c r="BV976" s="164"/>
      <c r="BW976" s="164"/>
      <c r="BX976" s="164"/>
    </row>
    <row r="977" spans="20:76" x14ac:dyDescent="0.25">
      <c r="T977" s="164"/>
      <c r="U977" s="164"/>
      <c r="V977" s="164"/>
      <c r="W977" s="164"/>
      <c r="X977" s="164"/>
      <c r="Y977" s="164"/>
      <c r="Z977" s="164"/>
      <c r="AA977" s="164"/>
      <c r="AB977" s="164"/>
      <c r="AC977" s="164"/>
      <c r="AD977" s="164"/>
      <c r="AE977" s="164"/>
      <c r="AF977" s="164"/>
      <c r="AG977" s="164"/>
      <c r="AH977" s="164"/>
      <c r="AI977" s="164"/>
      <c r="AJ977" s="164"/>
      <c r="AK977" s="164"/>
      <c r="AL977" s="164"/>
      <c r="AM977" s="164"/>
      <c r="AN977" s="164"/>
      <c r="AO977" s="164"/>
      <c r="AP977" s="164"/>
      <c r="AQ977" s="164"/>
      <c r="AR977" s="164"/>
      <c r="AS977" s="164"/>
      <c r="AT977" s="366"/>
      <c r="AU977" s="164"/>
      <c r="AV977" s="164"/>
      <c r="AW977" s="164"/>
      <c r="AX977" s="164"/>
      <c r="AY977" s="164"/>
      <c r="AZ977" s="164"/>
      <c r="BA977" s="164"/>
      <c r="BB977" s="164"/>
      <c r="BC977" s="164"/>
      <c r="BD977" s="164"/>
      <c r="BE977" s="164"/>
      <c r="BF977" s="164"/>
      <c r="BG977" s="164"/>
      <c r="BH977" s="164"/>
      <c r="BI977" s="164"/>
      <c r="BJ977" s="164"/>
      <c r="BK977" s="164"/>
      <c r="BL977" s="164"/>
      <c r="BM977" s="164"/>
      <c r="BN977" s="164"/>
      <c r="BO977" s="164"/>
      <c r="BP977" s="164"/>
      <c r="BQ977" s="164"/>
      <c r="BR977" s="164"/>
      <c r="BS977" s="164"/>
      <c r="BT977" s="164"/>
      <c r="BU977" s="164"/>
      <c r="BV977" s="164"/>
      <c r="BW977" s="164"/>
      <c r="BX977" s="164"/>
    </row>
    <row r="978" spans="20:76" x14ac:dyDescent="0.25">
      <c r="T978" s="164"/>
      <c r="U978" s="164"/>
      <c r="V978" s="164"/>
      <c r="W978" s="164"/>
      <c r="X978" s="164"/>
      <c r="Y978" s="164"/>
      <c r="Z978" s="164"/>
      <c r="AA978" s="164"/>
      <c r="AB978" s="164"/>
      <c r="AC978" s="164"/>
      <c r="AD978" s="164"/>
      <c r="AE978" s="164"/>
      <c r="AF978" s="164"/>
      <c r="AG978" s="164"/>
      <c r="AH978" s="164"/>
      <c r="AI978" s="164"/>
      <c r="AJ978" s="164"/>
      <c r="AK978" s="164"/>
      <c r="AL978" s="164"/>
      <c r="AM978" s="164"/>
      <c r="AN978" s="164"/>
      <c r="AO978" s="164"/>
      <c r="AP978" s="164"/>
      <c r="AQ978" s="164"/>
      <c r="AR978" s="164"/>
      <c r="AS978" s="164"/>
      <c r="AT978" s="366"/>
      <c r="AU978" s="164"/>
      <c r="AV978" s="164"/>
      <c r="AW978" s="164"/>
      <c r="AX978" s="164"/>
      <c r="AY978" s="164"/>
      <c r="AZ978" s="164"/>
      <c r="BA978" s="164"/>
      <c r="BB978" s="164"/>
      <c r="BC978" s="164"/>
      <c r="BD978" s="164"/>
      <c r="BE978" s="164"/>
      <c r="BF978" s="164"/>
      <c r="BG978" s="164"/>
      <c r="BH978" s="164"/>
      <c r="BI978" s="164"/>
      <c r="BJ978" s="164"/>
      <c r="BK978" s="164"/>
      <c r="BL978" s="164"/>
      <c r="BM978" s="164"/>
      <c r="BN978" s="164"/>
      <c r="BO978" s="164"/>
      <c r="BP978" s="164"/>
      <c r="BQ978" s="164"/>
      <c r="BR978" s="164"/>
      <c r="BS978" s="164"/>
      <c r="BT978" s="164"/>
      <c r="BU978" s="164"/>
      <c r="BV978" s="164"/>
      <c r="BW978" s="164"/>
      <c r="BX978" s="164"/>
    </row>
    <row r="979" spans="20:76" x14ac:dyDescent="0.25">
      <c r="T979" s="164"/>
      <c r="U979" s="164"/>
      <c r="V979" s="164"/>
      <c r="W979" s="164"/>
      <c r="X979" s="164"/>
      <c r="Y979" s="164"/>
      <c r="Z979" s="164"/>
      <c r="AA979" s="164"/>
      <c r="AB979" s="164"/>
      <c r="AC979" s="164"/>
      <c r="AD979" s="164"/>
      <c r="AE979" s="164"/>
      <c r="AF979" s="164"/>
      <c r="AG979" s="164"/>
      <c r="AH979" s="164"/>
      <c r="AI979" s="164"/>
      <c r="AJ979" s="164"/>
      <c r="AK979" s="164"/>
      <c r="AL979" s="164"/>
      <c r="AM979" s="164"/>
      <c r="AN979" s="164"/>
      <c r="AO979" s="164"/>
      <c r="AP979" s="164"/>
      <c r="AQ979" s="164"/>
      <c r="AR979" s="164"/>
      <c r="AS979" s="164"/>
      <c r="AT979" s="366"/>
      <c r="AU979" s="164"/>
      <c r="AV979" s="164"/>
      <c r="AW979" s="164"/>
      <c r="AX979" s="164"/>
      <c r="AY979" s="164"/>
      <c r="AZ979" s="164"/>
      <c r="BA979" s="164"/>
      <c r="BB979" s="164"/>
      <c r="BC979" s="164"/>
      <c r="BD979" s="164"/>
      <c r="BE979" s="164"/>
      <c r="BF979" s="164"/>
      <c r="BG979" s="164"/>
      <c r="BH979" s="164"/>
      <c r="BI979" s="164"/>
      <c r="BJ979" s="164"/>
      <c r="BK979" s="164"/>
      <c r="BL979" s="164"/>
      <c r="BM979" s="164"/>
      <c r="BN979" s="164"/>
      <c r="BO979" s="164"/>
      <c r="BP979" s="164"/>
      <c r="BQ979" s="164"/>
      <c r="BR979" s="164"/>
      <c r="BS979" s="164"/>
      <c r="BT979" s="164"/>
      <c r="BU979" s="164"/>
      <c r="BV979" s="164"/>
      <c r="BW979" s="164"/>
      <c r="BX979" s="164"/>
    </row>
    <row r="980" spans="20:76" x14ac:dyDescent="0.25">
      <c r="T980" s="164"/>
      <c r="U980" s="164"/>
      <c r="V980" s="164"/>
      <c r="W980" s="164"/>
      <c r="X980" s="164"/>
      <c r="Y980" s="164"/>
      <c r="Z980" s="164"/>
      <c r="AA980" s="164"/>
      <c r="AB980" s="164"/>
      <c r="AC980" s="164"/>
      <c r="AD980" s="164"/>
      <c r="AE980" s="164"/>
      <c r="AF980" s="164"/>
      <c r="AG980" s="164"/>
      <c r="AH980" s="164"/>
      <c r="AI980" s="164"/>
      <c r="AJ980" s="164"/>
      <c r="AK980" s="164"/>
      <c r="AL980" s="164"/>
      <c r="AM980" s="164"/>
      <c r="AN980" s="164"/>
      <c r="AO980" s="164"/>
      <c r="AP980" s="164"/>
      <c r="AQ980" s="164"/>
      <c r="AR980" s="164"/>
      <c r="AS980" s="164"/>
      <c r="AT980" s="366"/>
      <c r="AU980" s="164"/>
      <c r="AV980" s="164"/>
      <c r="AW980" s="164"/>
      <c r="AX980" s="164"/>
      <c r="AY980" s="164"/>
      <c r="AZ980" s="164"/>
      <c r="BA980" s="164"/>
      <c r="BB980" s="164"/>
      <c r="BC980" s="164"/>
      <c r="BD980" s="164"/>
      <c r="BE980" s="164"/>
      <c r="BF980" s="164"/>
      <c r="BG980" s="164"/>
      <c r="BH980" s="164"/>
      <c r="BI980" s="164"/>
      <c r="BJ980" s="164"/>
      <c r="BK980" s="164"/>
      <c r="BL980" s="164"/>
      <c r="BM980" s="164"/>
      <c r="BN980" s="164"/>
      <c r="BO980" s="164"/>
      <c r="BP980" s="164"/>
      <c r="BQ980" s="164"/>
      <c r="BR980" s="164"/>
      <c r="BS980" s="164"/>
      <c r="BT980" s="164"/>
      <c r="BU980" s="164"/>
      <c r="BV980" s="164"/>
      <c r="BW980" s="164"/>
      <c r="BX980" s="164"/>
    </row>
    <row r="981" spans="20:76" x14ac:dyDescent="0.25">
      <c r="T981" s="164"/>
      <c r="U981" s="164"/>
      <c r="V981" s="164"/>
      <c r="W981" s="164"/>
      <c r="X981" s="164"/>
      <c r="Y981" s="164"/>
      <c r="Z981" s="164"/>
      <c r="AA981" s="164"/>
      <c r="AB981" s="164"/>
      <c r="AC981" s="164"/>
      <c r="AD981" s="164"/>
      <c r="AE981" s="164"/>
      <c r="AF981" s="164"/>
      <c r="AG981" s="164"/>
      <c r="AH981" s="164"/>
      <c r="AI981" s="164"/>
      <c r="AJ981" s="164"/>
      <c r="AK981" s="164"/>
      <c r="AL981" s="164"/>
      <c r="AM981" s="164"/>
      <c r="AN981" s="164"/>
      <c r="AO981" s="164"/>
      <c r="AP981" s="164"/>
      <c r="AQ981" s="164"/>
      <c r="AR981" s="164"/>
      <c r="AS981" s="164"/>
      <c r="AT981" s="366"/>
      <c r="AU981" s="164"/>
      <c r="AV981" s="164"/>
      <c r="AW981" s="164"/>
      <c r="AX981" s="164"/>
      <c r="AY981" s="164"/>
      <c r="AZ981" s="164"/>
      <c r="BA981" s="164"/>
      <c r="BB981" s="164"/>
      <c r="BC981" s="164"/>
      <c r="BD981" s="164"/>
      <c r="BE981" s="164"/>
      <c r="BF981" s="164"/>
      <c r="BG981" s="164"/>
      <c r="BH981" s="164"/>
      <c r="BI981" s="164"/>
      <c r="BJ981" s="164"/>
      <c r="BK981" s="164"/>
      <c r="BL981" s="164"/>
      <c r="BM981" s="164"/>
      <c r="BN981" s="164"/>
      <c r="BO981" s="164"/>
      <c r="BP981" s="164"/>
      <c r="BQ981" s="164"/>
      <c r="BR981" s="164"/>
      <c r="BS981" s="164"/>
      <c r="BT981" s="164"/>
      <c r="BU981" s="164"/>
      <c r="BV981" s="164"/>
      <c r="BW981" s="164"/>
      <c r="BX981" s="164"/>
    </row>
    <row r="982" spans="20:76" x14ac:dyDescent="0.25">
      <c r="T982" s="164"/>
      <c r="U982" s="164"/>
      <c r="V982" s="164"/>
      <c r="W982" s="164"/>
      <c r="X982" s="164"/>
      <c r="Y982" s="164"/>
      <c r="Z982" s="164"/>
      <c r="AA982" s="164"/>
      <c r="AB982" s="164"/>
      <c r="AC982" s="164"/>
      <c r="AD982" s="164"/>
      <c r="AE982" s="164"/>
      <c r="AF982" s="164"/>
      <c r="AG982" s="164"/>
      <c r="AH982" s="164"/>
      <c r="AI982" s="164"/>
      <c r="AJ982" s="164"/>
      <c r="AK982" s="164"/>
      <c r="AL982" s="164"/>
      <c r="AM982" s="164"/>
      <c r="AN982" s="164"/>
      <c r="AO982" s="164"/>
      <c r="AP982" s="164"/>
      <c r="AQ982" s="164"/>
      <c r="AR982" s="164"/>
      <c r="AS982" s="164"/>
      <c r="AT982" s="366"/>
      <c r="AU982" s="164"/>
      <c r="AV982" s="164"/>
      <c r="AW982" s="164"/>
      <c r="AX982" s="164"/>
      <c r="AY982" s="164"/>
      <c r="AZ982" s="164"/>
      <c r="BA982" s="164"/>
      <c r="BB982" s="164"/>
      <c r="BC982" s="164"/>
      <c r="BD982" s="164"/>
      <c r="BE982" s="164"/>
      <c r="BF982" s="164"/>
      <c r="BG982" s="164"/>
      <c r="BH982" s="164"/>
      <c r="BI982" s="164"/>
      <c r="BJ982" s="164"/>
      <c r="BK982" s="164"/>
      <c r="BL982" s="164"/>
      <c r="BM982" s="164"/>
      <c r="BN982" s="164"/>
      <c r="BO982" s="164"/>
      <c r="BP982" s="164"/>
      <c r="BQ982" s="164"/>
      <c r="BR982" s="164"/>
      <c r="BS982" s="164"/>
      <c r="BT982" s="164"/>
      <c r="BU982" s="164"/>
      <c r="BV982" s="164"/>
      <c r="BW982" s="164"/>
      <c r="BX982" s="164"/>
    </row>
    <row r="983" spans="20:76" x14ac:dyDescent="0.25">
      <c r="T983" s="164"/>
      <c r="U983" s="164"/>
      <c r="V983" s="164"/>
      <c r="W983" s="164"/>
      <c r="X983" s="164"/>
      <c r="Y983" s="164"/>
      <c r="Z983" s="164"/>
      <c r="AA983" s="164"/>
      <c r="AB983" s="164"/>
      <c r="AC983" s="164"/>
      <c r="AD983" s="164"/>
      <c r="AE983" s="164"/>
      <c r="AF983" s="164"/>
      <c r="AG983" s="164"/>
      <c r="AH983" s="164"/>
      <c r="AI983" s="164"/>
      <c r="AJ983" s="164"/>
      <c r="AK983" s="164"/>
      <c r="AL983" s="164"/>
      <c r="AM983" s="164"/>
      <c r="AN983" s="164"/>
      <c r="AO983" s="164"/>
      <c r="AP983" s="164"/>
      <c r="AQ983" s="164"/>
      <c r="AR983" s="164"/>
      <c r="AS983" s="164"/>
      <c r="AT983" s="366"/>
      <c r="AU983" s="164"/>
      <c r="AV983" s="164"/>
      <c r="AW983" s="164"/>
      <c r="AX983" s="164"/>
      <c r="AY983" s="164"/>
      <c r="AZ983" s="164"/>
      <c r="BA983" s="164"/>
      <c r="BB983" s="164"/>
      <c r="BC983" s="164"/>
      <c r="BD983" s="164"/>
      <c r="BE983" s="164"/>
      <c r="BF983" s="164"/>
      <c r="BG983" s="164"/>
      <c r="BH983" s="164"/>
      <c r="BI983" s="164"/>
      <c r="BJ983" s="164"/>
      <c r="BK983" s="164"/>
      <c r="BL983" s="164"/>
      <c r="BM983" s="164"/>
      <c r="BN983" s="164"/>
      <c r="BO983" s="164"/>
      <c r="BP983" s="164"/>
      <c r="BQ983" s="164"/>
      <c r="BR983" s="164"/>
      <c r="BS983" s="164"/>
      <c r="BT983" s="164"/>
      <c r="BU983" s="164"/>
      <c r="BV983" s="164"/>
      <c r="BW983" s="164"/>
      <c r="BX983" s="164"/>
    </row>
    <row r="984" spans="20:76" x14ac:dyDescent="0.25">
      <c r="T984" s="164"/>
      <c r="U984" s="164"/>
      <c r="V984" s="164"/>
      <c r="W984" s="164"/>
      <c r="X984" s="164"/>
      <c r="Y984" s="164"/>
      <c r="Z984" s="164"/>
      <c r="AA984" s="164"/>
      <c r="AB984" s="164"/>
      <c r="AC984" s="164"/>
      <c r="AD984" s="164"/>
      <c r="AE984" s="164"/>
      <c r="AF984" s="164"/>
      <c r="AG984" s="164"/>
      <c r="AH984" s="164"/>
      <c r="AI984" s="164"/>
      <c r="AJ984" s="164"/>
      <c r="AK984" s="164"/>
      <c r="AL984" s="164"/>
      <c r="AM984" s="164"/>
      <c r="AN984" s="164"/>
      <c r="AO984" s="164"/>
      <c r="AP984" s="164"/>
      <c r="AQ984" s="164"/>
      <c r="AR984" s="164"/>
      <c r="AS984" s="164"/>
      <c r="AT984" s="366"/>
      <c r="AU984" s="164"/>
      <c r="AV984" s="164"/>
      <c r="AW984" s="164"/>
      <c r="AX984" s="164"/>
      <c r="AY984" s="164"/>
      <c r="AZ984" s="164"/>
      <c r="BA984" s="164"/>
      <c r="BB984" s="164"/>
      <c r="BC984" s="164"/>
      <c r="BD984" s="164"/>
      <c r="BE984" s="164"/>
      <c r="BF984" s="164"/>
      <c r="BG984" s="164"/>
      <c r="BH984" s="164"/>
      <c r="BI984" s="164"/>
      <c r="BJ984" s="164"/>
      <c r="BK984" s="164"/>
      <c r="BL984" s="164"/>
      <c r="BM984" s="164"/>
      <c r="BN984" s="164"/>
      <c r="BO984" s="164"/>
      <c r="BP984" s="164"/>
      <c r="BQ984" s="164"/>
      <c r="BR984" s="164"/>
      <c r="BS984" s="164"/>
      <c r="BT984" s="164"/>
      <c r="BU984" s="164"/>
      <c r="BV984" s="164"/>
      <c r="BW984" s="164"/>
      <c r="BX984" s="164"/>
    </row>
    <row r="985" spans="20:76" x14ac:dyDescent="0.25">
      <c r="T985" s="164"/>
      <c r="U985" s="164"/>
      <c r="V985" s="164"/>
      <c r="W985" s="164"/>
      <c r="X985" s="164"/>
      <c r="Y985" s="164"/>
      <c r="Z985" s="164"/>
      <c r="AA985" s="164"/>
      <c r="AB985" s="164"/>
      <c r="AC985" s="164"/>
      <c r="AD985" s="164"/>
      <c r="AE985" s="164"/>
      <c r="AF985" s="164"/>
      <c r="AG985" s="164"/>
      <c r="AH985" s="164"/>
      <c r="AI985" s="164"/>
      <c r="AJ985" s="164"/>
      <c r="AK985" s="164"/>
      <c r="AL985" s="164"/>
      <c r="AM985" s="164"/>
      <c r="AN985" s="164"/>
      <c r="AO985" s="164"/>
      <c r="AP985" s="164"/>
      <c r="AQ985" s="164"/>
      <c r="AR985" s="164"/>
      <c r="AS985" s="164"/>
      <c r="AT985" s="366"/>
      <c r="AU985" s="164"/>
      <c r="AV985" s="164"/>
      <c r="AW985" s="164"/>
      <c r="AX985" s="164"/>
      <c r="AY985" s="164"/>
      <c r="AZ985" s="164"/>
      <c r="BA985" s="164"/>
      <c r="BB985" s="164"/>
      <c r="BC985" s="164"/>
      <c r="BD985" s="164"/>
      <c r="BE985" s="164"/>
      <c r="BF985" s="164"/>
      <c r="BG985" s="164"/>
      <c r="BH985" s="164"/>
      <c r="BI985" s="164"/>
      <c r="BJ985" s="164"/>
      <c r="BK985" s="164"/>
      <c r="BL985" s="164"/>
      <c r="BM985" s="164"/>
      <c r="BN985" s="164"/>
      <c r="BO985" s="164"/>
      <c r="BP985" s="164"/>
      <c r="BQ985" s="164"/>
      <c r="BR985" s="164"/>
      <c r="BS985" s="164"/>
      <c r="BT985" s="164"/>
      <c r="BU985" s="164"/>
      <c r="BV985" s="164"/>
      <c r="BW985" s="164"/>
      <c r="BX985" s="164"/>
    </row>
    <row r="986" spans="20:76" x14ac:dyDescent="0.25">
      <c r="T986" s="164"/>
      <c r="U986" s="164"/>
      <c r="V986" s="164"/>
      <c r="W986" s="164"/>
      <c r="X986" s="164"/>
      <c r="Y986" s="164"/>
      <c r="Z986" s="164"/>
      <c r="AA986" s="164"/>
      <c r="AB986" s="164"/>
      <c r="AC986" s="164"/>
      <c r="AD986" s="164"/>
      <c r="AE986" s="164"/>
      <c r="AF986" s="164"/>
      <c r="AG986" s="164"/>
      <c r="AH986" s="164"/>
      <c r="AI986" s="164"/>
      <c r="AJ986" s="164"/>
      <c r="AK986" s="164"/>
      <c r="AL986" s="164"/>
      <c r="AM986" s="164"/>
      <c r="AN986" s="164"/>
      <c r="AO986" s="164"/>
      <c r="AP986" s="164"/>
      <c r="AQ986" s="164"/>
      <c r="AR986" s="164"/>
      <c r="AS986" s="164"/>
      <c r="AT986" s="366"/>
      <c r="AU986" s="164"/>
      <c r="AV986" s="164"/>
      <c r="AW986" s="164"/>
      <c r="AX986" s="164"/>
      <c r="AY986" s="164"/>
      <c r="AZ986" s="164"/>
      <c r="BA986" s="164"/>
      <c r="BB986" s="164"/>
      <c r="BC986" s="164"/>
      <c r="BD986" s="164"/>
      <c r="BE986" s="164"/>
      <c r="BF986" s="164"/>
      <c r="BG986" s="164"/>
      <c r="BH986" s="164"/>
      <c r="BI986" s="164"/>
      <c r="BJ986" s="164"/>
      <c r="BK986" s="164"/>
      <c r="BL986" s="164"/>
      <c r="BM986" s="164"/>
      <c r="BN986" s="164"/>
      <c r="BO986" s="164"/>
      <c r="BP986" s="164"/>
      <c r="BQ986" s="164"/>
      <c r="BR986" s="164"/>
      <c r="BS986" s="164"/>
      <c r="BT986" s="164"/>
      <c r="BU986" s="164"/>
      <c r="BV986" s="164"/>
      <c r="BW986" s="164"/>
      <c r="BX986" s="164"/>
    </row>
    <row r="987" spans="20:76" x14ac:dyDescent="0.25">
      <c r="T987" s="164"/>
      <c r="U987" s="164"/>
      <c r="V987" s="164"/>
      <c r="W987" s="164"/>
      <c r="X987" s="164"/>
      <c r="Y987" s="164"/>
      <c r="Z987" s="164"/>
      <c r="AA987" s="164"/>
      <c r="AB987" s="164"/>
      <c r="AC987" s="164"/>
      <c r="AD987" s="164"/>
      <c r="AE987" s="164"/>
      <c r="AF987" s="164"/>
      <c r="AG987" s="164"/>
      <c r="AH987" s="164"/>
      <c r="AI987" s="164"/>
      <c r="AJ987" s="164"/>
      <c r="AK987" s="164"/>
      <c r="AL987" s="164"/>
      <c r="AM987" s="164"/>
      <c r="AN987" s="164"/>
      <c r="AO987" s="164"/>
      <c r="AP987" s="164"/>
      <c r="AQ987" s="164"/>
      <c r="AR987" s="164"/>
      <c r="AS987" s="164"/>
      <c r="AT987" s="366"/>
      <c r="AU987" s="164"/>
      <c r="AV987" s="164"/>
      <c r="AW987" s="164"/>
      <c r="AX987" s="164"/>
      <c r="AY987" s="164"/>
      <c r="AZ987" s="164"/>
      <c r="BA987" s="164"/>
      <c r="BB987" s="164"/>
      <c r="BC987" s="164"/>
      <c r="BD987" s="164"/>
      <c r="BE987" s="164"/>
      <c r="BF987" s="164"/>
      <c r="BG987" s="164"/>
      <c r="BH987" s="164"/>
      <c r="BI987" s="164"/>
      <c r="BJ987" s="164"/>
      <c r="BK987" s="164"/>
      <c r="BL987" s="164"/>
      <c r="BM987" s="164"/>
      <c r="BN987" s="164"/>
      <c r="BO987" s="164"/>
      <c r="BP987" s="164"/>
      <c r="BQ987" s="164"/>
      <c r="BR987" s="164"/>
      <c r="BS987" s="164"/>
      <c r="BT987" s="164"/>
      <c r="BU987" s="164"/>
      <c r="BV987" s="164"/>
      <c r="BW987" s="164"/>
      <c r="BX987" s="164"/>
    </row>
    <row r="988" spans="20:76" x14ac:dyDescent="0.25">
      <c r="T988" s="164"/>
      <c r="U988" s="164"/>
      <c r="V988" s="164"/>
      <c r="W988" s="164"/>
      <c r="X988" s="164"/>
      <c r="Y988" s="164"/>
      <c r="Z988" s="164"/>
      <c r="AA988" s="164"/>
      <c r="AB988" s="164"/>
      <c r="AC988" s="164"/>
      <c r="AD988" s="164"/>
      <c r="AE988" s="164"/>
      <c r="AF988" s="164"/>
      <c r="AG988" s="164"/>
      <c r="AH988" s="164"/>
      <c r="AI988" s="164"/>
      <c r="AJ988" s="164"/>
      <c r="AK988" s="164"/>
      <c r="AL988" s="164"/>
      <c r="AM988" s="164"/>
      <c r="AN988" s="164"/>
      <c r="AO988" s="164"/>
      <c r="AP988" s="164"/>
      <c r="AQ988" s="164"/>
      <c r="AR988" s="164"/>
      <c r="AS988" s="164"/>
      <c r="AT988" s="366"/>
      <c r="AU988" s="164"/>
      <c r="AV988" s="164"/>
      <c r="AW988" s="164"/>
      <c r="AX988" s="164"/>
      <c r="AY988" s="164"/>
      <c r="AZ988" s="164"/>
      <c r="BA988" s="164"/>
      <c r="BB988" s="164"/>
      <c r="BC988" s="164"/>
      <c r="BD988" s="164"/>
      <c r="BE988" s="164"/>
      <c r="BF988" s="164"/>
      <c r="BG988" s="164"/>
      <c r="BH988" s="164"/>
      <c r="BI988" s="164"/>
      <c r="BJ988" s="164"/>
      <c r="BK988" s="164"/>
      <c r="BL988" s="164"/>
      <c r="BM988" s="164"/>
      <c r="BN988" s="164"/>
      <c r="BO988" s="164"/>
      <c r="BP988" s="164"/>
      <c r="BQ988" s="164"/>
      <c r="BR988" s="164"/>
      <c r="BS988" s="164"/>
      <c r="BT988" s="164"/>
      <c r="BU988" s="164"/>
      <c r="BV988" s="164"/>
      <c r="BW988" s="164"/>
      <c r="BX988" s="164"/>
    </row>
    <row r="989" spans="20:76" x14ac:dyDescent="0.25">
      <c r="T989" s="164"/>
      <c r="U989" s="164"/>
      <c r="V989" s="164"/>
      <c r="W989" s="164"/>
      <c r="X989" s="164"/>
      <c r="Y989" s="164"/>
      <c r="Z989" s="164"/>
      <c r="AA989" s="164"/>
      <c r="AB989" s="164"/>
      <c r="AC989" s="164"/>
      <c r="AD989" s="164"/>
      <c r="AE989" s="164"/>
      <c r="AF989" s="164"/>
      <c r="AG989" s="164"/>
      <c r="AH989" s="164"/>
      <c r="AI989" s="164"/>
      <c r="AJ989" s="164"/>
      <c r="AK989" s="164"/>
      <c r="AL989" s="164"/>
      <c r="AM989" s="164"/>
      <c r="AN989" s="164"/>
      <c r="AO989" s="164"/>
      <c r="AP989" s="164"/>
      <c r="AQ989" s="164"/>
      <c r="AR989" s="164"/>
      <c r="AS989" s="164"/>
      <c r="AT989" s="366"/>
      <c r="AU989" s="164"/>
      <c r="AV989" s="164"/>
      <c r="AW989" s="164"/>
      <c r="AX989" s="164"/>
      <c r="AY989" s="164"/>
      <c r="AZ989" s="164"/>
      <c r="BA989" s="164"/>
      <c r="BB989" s="164"/>
      <c r="BC989" s="164"/>
      <c r="BD989" s="164"/>
      <c r="BE989" s="164"/>
      <c r="BF989" s="164"/>
      <c r="BG989" s="164"/>
      <c r="BH989" s="164"/>
      <c r="BI989" s="164"/>
      <c r="BJ989" s="164"/>
      <c r="BK989" s="164"/>
      <c r="BL989" s="164"/>
      <c r="BM989" s="164"/>
      <c r="BN989" s="164"/>
      <c r="BO989" s="164"/>
      <c r="BP989" s="164"/>
      <c r="BQ989" s="164"/>
      <c r="BR989" s="164"/>
      <c r="BS989" s="164"/>
      <c r="BT989" s="164"/>
      <c r="BU989" s="164"/>
      <c r="BV989" s="164"/>
      <c r="BW989" s="164"/>
      <c r="BX989" s="164"/>
    </row>
    <row r="990" spans="20:76" x14ac:dyDescent="0.25">
      <c r="T990" s="164"/>
      <c r="U990" s="164"/>
      <c r="V990" s="164"/>
      <c r="W990" s="164"/>
      <c r="X990" s="164"/>
      <c r="Y990" s="164"/>
      <c r="Z990" s="164"/>
      <c r="AA990" s="164"/>
      <c r="AB990" s="164"/>
      <c r="AC990" s="164"/>
      <c r="AD990" s="164"/>
      <c r="AE990" s="164"/>
      <c r="AF990" s="164"/>
      <c r="AG990" s="164"/>
      <c r="AH990" s="164"/>
      <c r="AI990" s="164"/>
      <c r="AJ990" s="164"/>
      <c r="AK990" s="164"/>
      <c r="AL990" s="164"/>
      <c r="AM990" s="164"/>
      <c r="AN990" s="164"/>
      <c r="AO990" s="164"/>
      <c r="AP990" s="164"/>
      <c r="AQ990" s="164"/>
      <c r="AR990" s="164"/>
      <c r="AS990" s="164"/>
      <c r="AT990" s="366"/>
      <c r="AU990" s="164"/>
      <c r="AV990" s="164"/>
      <c r="AW990" s="164"/>
      <c r="AX990" s="164"/>
      <c r="AY990" s="164"/>
      <c r="AZ990" s="164"/>
      <c r="BA990" s="164"/>
      <c r="BB990" s="164"/>
      <c r="BC990" s="164"/>
      <c r="BD990" s="164"/>
      <c r="BE990" s="164"/>
      <c r="BF990" s="164"/>
      <c r="BG990" s="164"/>
      <c r="BH990" s="164"/>
      <c r="BI990" s="164"/>
      <c r="BJ990" s="164"/>
      <c r="BK990" s="164"/>
      <c r="BL990" s="164"/>
      <c r="BM990" s="164"/>
      <c r="BN990" s="164"/>
      <c r="BO990" s="164"/>
      <c r="BP990" s="164"/>
      <c r="BQ990" s="164"/>
      <c r="BR990" s="164"/>
      <c r="BS990" s="164"/>
      <c r="BT990" s="164"/>
      <c r="BU990" s="164"/>
      <c r="BV990" s="164"/>
      <c r="BW990" s="164"/>
      <c r="BX990" s="164"/>
    </row>
    <row r="991" spans="20:76" x14ac:dyDescent="0.25">
      <c r="T991" s="164"/>
      <c r="U991" s="164"/>
      <c r="V991" s="164"/>
      <c r="W991" s="164"/>
      <c r="X991" s="164"/>
      <c r="Y991" s="164"/>
      <c r="Z991" s="164"/>
      <c r="AA991" s="164"/>
      <c r="AB991" s="164"/>
      <c r="AC991" s="164"/>
      <c r="AD991" s="164"/>
      <c r="AE991" s="164"/>
      <c r="AF991" s="164"/>
      <c r="AG991" s="164"/>
      <c r="AH991" s="164"/>
      <c r="AI991" s="164"/>
      <c r="AJ991" s="164"/>
      <c r="AK991" s="164"/>
      <c r="AL991" s="164"/>
      <c r="AM991" s="164"/>
      <c r="AN991" s="164"/>
      <c r="AO991" s="164"/>
      <c r="AP991" s="164"/>
      <c r="AQ991" s="164"/>
      <c r="AR991" s="164"/>
      <c r="AS991" s="164"/>
      <c r="AT991" s="366"/>
      <c r="AU991" s="164"/>
      <c r="AV991" s="164"/>
      <c r="AW991" s="164"/>
      <c r="AX991" s="164"/>
      <c r="AY991" s="164"/>
      <c r="AZ991" s="164"/>
      <c r="BA991" s="164"/>
      <c r="BB991" s="164"/>
      <c r="BC991" s="164"/>
      <c r="BD991" s="164"/>
      <c r="BE991" s="164"/>
      <c r="BF991" s="164"/>
      <c r="BG991" s="164"/>
      <c r="BH991" s="164"/>
      <c r="BI991" s="164"/>
      <c r="BJ991" s="164"/>
      <c r="BK991" s="164"/>
      <c r="BL991" s="164"/>
      <c r="BM991" s="164"/>
      <c r="BN991" s="164"/>
      <c r="BO991" s="164"/>
      <c r="BP991" s="164"/>
      <c r="BQ991" s="164"/>
      <c r="BR991" s="164"/>
      <c r="BS991" s="164"/>
      <c r="BT991" s="164"/>
      <c r="BU991" s="164"/>
      <c r="BV991" s="164"/>
      <c r="BW991" s="164"/>
      <c r="BX991" s="164"/>
    </row>
    <row r="992" spans="20:76" x14ac:dyDescent="0.25">
      <c r="T992" s="164"/>
      <c r="U992" s="164"/>
      <c r="V992" s="164"/>
      <c r="W992" s="164"/>
      <c r="X992" s="164"/>
      <c r="Y992" s="164"/>
      <c r="Z992" s="164"/>
      <c r="AA992" s="164"/>
      <c r="AB992" s="164"/>
      <c r="AC992" s="164"/>
      <c r="AD992" s="164"/>
      <c r="AE992" s="164"/>
      <c r="AF992" s="164"/>
      <c r="AG992" s="164"/>
      <c r="AH992" s="164"/>
      <c r="AI992" s="164"/>
      <c r="AJ992" s="164"/>
      <c r="AK992" s="164"/>
      <c r="AL992" s="164"/>
      <c r="AM992" s="164"/>
      <c r="AN992" s="164"/>
      <c r="AO992" s="164"/>
      <c r="AP992" s="164"/>
      <c r="AQ992" s="164"/>
      <c r="AR992" s="164"/>
      <c r="AS992" s="164"/>
      <c r="AT992" s="366"/>
      <c r="AU992" s="164"/>
      <c r="AV992" s="164"/>
      <c r="AW992" s="164"/>
      <c r="AX992" s="164"/>
      <c r="AY992" s="164"/>
      <c r="AZ992" s="164"/>
      <c r="BA992" s="164"/>
      <c r="BB992" s="164"/>
      <c r="BC992" s="164"/>
      <c r="BD992" s="164"/>
      <c r="BE992" s="164"/>
      <c r="BF992" s="164"/>
      <c r="BG992" s="164"/>
      <c r="BH992" s="164"/>
      <c r="BI992" s="164"/>
      <c r="BJ992" s="164"/>
      <c r="BK992" s="164"/>
      <c r="BL992" s="164"/>
      <c r="BM992" s="164"/>
      <c r="BN992" s="164"/>
      <c r="BO992" s="164"/>
      <c r="BP992" s="164"/>
      <c r="BQ992" s="164"/>
      <c r="BR992" s="164"/>
      <c r="BS992" s="164"/>
      <c r="BT992" s="164"/>
      <c r="BU992" s="164"/>
      <c r="BV992" s="164"/>
      <c r="BW992" s="164"/>
      <c r="BX992" s="164"/>
    </row>
    <row r="993" spans="20:76" x14ac:dyDescent="0.25">
      <c r="T993" s="164"/>
      <c r="U993" s="164"/>
      <c r="V993" s="164"/>
      <c r="W993" s="164"/>
      <c r="X993" s="164"/>
      <c r="Y993" s="164"/>
      <c r="Z993" s="164"/>
      <c r="AA993" s="164"/>
      <c r="AB993" s="164"/>
      <c r="AC993" s="164"/>
      <c r="AD993" s="164"/>
      <c r="AE993" s="164"/>
      <c r="AF993" s="164"/>
      <c r="AG993" s="164"/>
      <c r="AH993" s="164"/>
      <c r="AI993" s="164"/>
      <c r="AJ993" s="164"/>
      <c r="AK993" s="164"/>
      <c r="AL993" s="164"/>
      <c r="AM993" s="164"/>
      <c r="AN993" s="164"/>
      <c r="AO993" s="164"/>
      <c r="AP993" s="164"/>
      <c r="AQ993" s="164"/>
      <c r="AR993" s="164"/>
      <c r="AS993" s="164"/>
      <c r="AT993" s="366"/>
      <c r="AU993" s="164"/>
      <c r="AV993" s="164"/>
      <c r="AW993" s="164"/>
      <c r="AX993" s="164"/>
      <c r="AY993" s="164"/>
      <c r="AZ993" s="164"/>
      <c r="BA993" s="164"/>
      <c r="BB993" s="164"/>
      <c r="BC993" s="164"/>
      <c r="BD993" s="164"/>
      <c r="BE993" s="164"/>
      <c r="BF993" s="164"/>
      <c r="BG993" s="164"/>
      <c r="BH993" s="164"/>
      <c r="BI993" s="164"/>
      <c r="BJ993" s="164"/>
      <c r="BK993" s="164"/>
      <c r="BL993" s="164"/>
      <c r="BM993" s="164"/>
      <c r="BN993" s="164"/>
      <c r="BO993" s="164"/>
      <c r="BP993" s="164"/>
      <c r="BQ993" s="164"/>
      <c r="BR993" s="164"/>
      <c r="BS993" s="164"/>
      <c r="BT993" s="164"/>
      <c r="BU993" s="164"/>
      <c r="BV993" s="164"/>
      <c r="BW993" s="164"/>
      <c r="BX993" s="164"/>
    </row>
    <row r="994" spans="20:76" x14ac:dyDescent="0.25">
      <c r="T994" s="164"/>
      <c r="U994" s="164"/>
      <c r="V994" s="164"/>
      <c r="W994" s="164"/>
      <c r="X994" s="164"/>
      <c r="Y994" s="164"/>
      <c r="Z994" s="164"/>
      <c r="AA994" s="164"/>
      <c r="AB994" s="164"/>
      <c r="AC994" s="164"/>
      <c r="AD994" s="164"/>
      <c r="AE994" s="164"/>
      <c r="AF994" s="164"/>
      <c r="AG994" s="164"/>
      <c r="AH994" s="164"/>
      <c r="AI994" s="164"/>
      <c r="AJ994" s="164"/>
      <c r="AK994" s="164"/>
      <c r="AL994" s="164"/>
      <c r="AM994" s="164"/>
      <c r="AN994" s="164"/>
      <c r="AO994" s="164"/>
      <c r="AP994" s="164"/>
      <c r="AQ994" s="164"/>
      <c r="AR994" s="164"/>
      <c r="AS994" s="164"/>
      <c r="AT994" s="366"/>
      <c r="AU994" s="164"/>
      <c r="AV994" s="164"/>
      <c r="AW994" s="164"/>
      <c r="AX994" s="164"/>
      <c r="AY994" s="164"/>
      <c r="AZ994" s="164"/>
      <c r="BA994" s="164"/>
      <c r="BB994" s="164"/>
      <c r="BC994" s="164"/>
      <c r="BD994" s="164"/>
      <c r="BE994" s="164"/>
      <c r="BF994" s="164"/>
      <c r="BG994" s="164"/>
      <c r="BH994" s="164"/>
      <c r="BI994" s="164"/>
      <c r="BJ994" s="164"/>
      <c r="BK994" s="164"/>
      <c r="BL994" s="164"/>
      <c r="BM994" s="164"/>
      <c r="BN994" s="164"/>
      <c r="BO994" s="164"/>
      <c r="BP994" s="164"/>
      <c r="BQ994" s="164"/>
      <c r="BR994" s="164"/>
      <c r="BS994" s="164"/>
      <c r="BT994" s="164"/>
      <c r="BU994" s="164"/>
      <c r="BV994" s="164"/>
      <c r="BW994" s="164"/>
      <c r="BX994" s="164"/>
    </row>
    <row r="995" spans="20:76" x14ac:dyDescent="0.25">
      <c r="T995" s="164"/>
      <c r="U995" s="164"/>
      <c r="V995" s="164"/>
      <c r="W995" s="164"/>
      <c r="X995" s="164"/>
      <c r="Y995" s="164"/>
      <c r="Z995" s="164"/>
      <c r="AA995" s="164"/>
      <c r="AB995" s="164"/>
      <c r="AC995" s="164"/>
      <c r="AD995" s="164"/>
      <c r="AE995" s="164"/>
      <c r="AF995" s="164"/>
      <c r="AG995" s="164"/>
      <c r="AH995" s="164"/>
      <c r="AI995" s="164"/>
      <c r="AJ995" s="164"/>
      <c r="AK995" s="164"/>
      <c r="AL995" s="164"/>
      <c r="AM995" s="164"/>
      <c r="AN995" s="164"/>
      <c r="AO995" s="164"/>
      <c r="AP995" s="164"/>
      <c r="AQ995" s="164"/>
      <c r="AR995" s="164"/>
      <c r="AS995" s="164"/>
      <c r="AT995" s="366"/>
      <c r="AU995" s="164"/>
      <c r="AV995" s="164"/>
      <c r="AW995" s="164"/>
      <c r="AX995" s="164"/>
      <c r="AY995" s="164"/>
      <c r="AZ995" s="164"/>
      <c r="BA995" s="164"/>
      <c r="BB995" s="164"/>
      <c r="BC995" s="164"/>
      <c r="BD995" s="164"/>
      <c r="BE995" s="164"/>
      <c r="BF995" s="164"/>
      <c r="BG995" s="164"/>
      <c r="BH995" s="164"/>
      <c r="BI995" s="164"/>
      <c r="BJ995" s="164"/>
      <c r="BK995" s="164"/>
      <c r="BL995" s="164"/>
      <c r="BM995" s="164"/>
      <c r="BN995" s="164"/>
      <c r="BO995" s="164"/>
      <c r="BP995" s="164"/>
      <c r="BQ995" s="164"/>
      <c r="BR995" s="164"/>
      <c r="BS995" s="164"/>
      <c r="BT995" s="164"/>
      <c r="BU995" s="164"/>
      <c r="BV995" s="164"/>
      <c r="BW995" s="164"/>
      <c r="BX995" s="164"/>
    </row>
    <row r="996" spans="20:76" x14ac:dyDescent="0.25">
      <c r="T996" s="164"/>
      <c r="U996" s="164"/>
      <c r="V996" s="164"/>
      <c r="W996" s="164"/>
      <c r="X996" s="164"/>
      <c r="Y996" s="164"/>
      <c r="Z996" s="164"/>
      <c r="AA996" s="164"/>
      <c r="AB996" s="164"/>
      <c r="AC996" s="164"/>
      <c r="AD996" s="164"/>
      <c r="AE996" s="164"/>
      <c r="AF996" s="164"/>
      <c r="AG996" s="164"/>
      <c r="AH996" s="164"/>
      <c r="AI996" s="164"/>
      <c r="AJ996" s="164"/>
      <c r="AK996" s="164"/>
      <c r="AL996" s="164"/>
      <c r="AM996" s="164"/>
      <c r="AN996" s="164"/>
      <c r="AO996" s="164"/>
      <c r="AP996" s="164"/>
      <c r="AQ996" s="164"/>
      <c r="AR996" s="164"/>
      <c r="AS996" s="164"/>
      <c r="AT996" s="366"/>
      <c r="AU996" s="164"/>
      <c r="AV996" s="164"/>
      <c r="AW996" s="164"/>
      <c r="AX996" s="164"/>
      <c r="AY996" s="164"/>
      <c r="AZ996" s="164"/>
      <c r="BA996" s="164"/>
      <c r="BB996" s="164"/>
      <c r="BC996" s="164"/>
      <c r="BD996" s="164"/>
      <c r="BE996" s="164"/>
      <c r="BF996" s="164"/>
      <c r="BG996" s="164"/>
      <c r="BH996" s="164"/>
      <c r="BI996" s="164"/>
      <c r="BJ996" s="164"/>
      <c r="BK996" s="164"/>
      <c r="BL996" s="164"/>
      <c r="BM996" s="164"/>
      <c r="BN996" s="164"/>
      <c r="BO996" s="164"/>
      <c r="BP996" s="164"/>
      <c r="BQ996" s="164"/>
      <c r="BR996" s="164"/>
      <c r="BS996" s="164"/>
      <c r="BT996" s="164"/>
      <c r="BU996" s="164"/>
      <c r="BV996" s="164"/>
      <c r="BW996" s="164"/>
      <c r="BX996" s="164"/>
    </row>
    <row r="997" spans="20:76" x14ac:dyDescent="0.25">
      <c r="T997" s="164"/>
      <c r="U997" s="164"/>
      <c r="V997" s="164"/>
      <c r="W997" s="164"/>
      <c r="X997" s="164"/>
      <c r="Y997" s="164"/>
      <c r="Z997" s="164"/>
      <c r="AA997" s="164"/>
      <c r="AB997" s="164"/>
      <c r="AC997" s="164"/>
      <c r="AD997" s="164"/>
      <c r="AE997" s="164"/>
      <c r="AF997" s="164"/>
      <c r="AG997" s="164"/>
      <c r="AH997" s="164"/>
      <c r="AI997" s="164"/>
      <c r="AJ997" s="164"/>
      <c r="AK997" s="164"/>
      <c r="AL997" s="164"/>
      <c r="AM997" s="164"/>
      <c r="AN997" s="164"/>
      <c r="AO997" s="164"/>
      <c r="AP997" s="164"/>
      <c r="AQ997" s="164"/>
      <c r="AR997" s="164"/>
      <c r="AS997" s="164"/>
      <c r="AT997" s="366"/>
      <c r="AU997" s="164"/>
      <c r="AV997" s="164"/>
      <c r="AW997" s="164"/>
      <c r="AX997" s="164"/>
      <c r="AY997" s="164"/>
      <c r="AZ997" s="164"/>
      <c r="BA997" s="164"/>
      <c r="BB997" s="164"/>
      <c r="BC997" s="164"/>
      <c r="BD997" s="164"/>
      <c r="BE997" s="164"/>
      <c r="BF997" s="164"/>
      <c r="BG997" s="164"/>
      <c r="BH997" s="164"/>
      <c r="BI997" s="164"/>
      <c r="BJ997" s="164"/>
      <c r="BK997" s="164"/>
      <c r="BL997" s="164"/>
      <c r="BM997" s="164"/>
      <c r="BN997" s="164"/>
      <c r="BO997" s="164"/>
      <c r="BP997" s="164"/>
      <c r="BQ997" s="164"/>
      <c r="BR997" s="164"/>
      <c r="BS997" s="164"/>
      <c r="BT997" s="164"/>
      <c r="BU997" s="164"/>
      <c r="BV997" s="164"/>
      <c r="BW997" s="164"/>
      <c r="BX997" s="164"/>
    </row>
    <row r="998" spans="20:76" x14ac:dyDescent="0.25">
      <c r="T998" s="164"/>
      <c r="U998" s="164"/>
      <c r="V998" s="164"/>
      <c r="W998" s="164"/>
      <c r="X998" s="164"/>
      <c r="Y998" s="164"/>
      <c r="Z998" s="164"/>
      <c r="AA998" s="164"/>
      <c r="AB998" s="164"/>
      <c r="AC998" s="164"/>
      <c r="AD998" s="164"/>
      <c r="AE998" s="164"/>
      <c r="AF998" s="164"/>
      <c r="AG998" s="164"/>
      <c r="AH998" s="164"/>
      <c r="AI998" s="164"/>
      <c r="AJ998" s="164"/>
      <c r="AK998" s="164"/>
      <c r="AL998" s="164"/>
      <c r="AM998" s="164"/>
      <c r="AN998" s="164"/>
      <c r="AO998" s="164"/>
      <c r="AP998" s="164"/>
      <c r="AQ998" s="164"/>
      <c r="AR998" s="164"/>
      <c r="AS998" s="164"/>
      <c r="AT998" s="366"/>
      <c r="AU998" s="164"/>
      <c r="AV998" s="164"/>
      <c r="AW998" s="164"/>
      <c r="AX998" s="164"/>
      <c r="AY998" s="164"/>
      <c r="AZ998" s="164"/>
      <c r="BA998" s="164"/>
      <c r="BB998" s="164"/>
      <c r="BC998" s="164"/>
      <c r="BD998" s="164"/>
      <c r="BE998" s="164"/>
      <c r="BF998" s="164"/>
      <c r="BG998" s="164"/>
      <c r="BH998" s="164"/>
      <c r="BI998" s="164"/>
      <c r="BJ998" s="164"/>
      <c r="BK998" s="164"/>
      <c r="BL998" s="164"/>
      <c r="BM998" s="164"/>
      <c r="BN998" s="164"/>
      <c r="BO998" s="164"/>
      <c r="BP998" s="164"/>
      <c r="BQ998" s="164"/>
      <c r="BR998" s="164"/>
      <c r="BS998" s="164"/>
      <c r="BT998" s="164"/>
      <c r="BU998" s="164"/>
      <c r="BV998" s="164"/>
      <c r="BW998" s="164"/>
      <c r="BX998" s="164"/>
    </row>
    <row r="999" spans="20:76" x14ac:dyDescent="0.25">
      <c r="T999" s="164"/>
      <c r="U999" s="164"/>
      <c r="V999" s="164"/>
      <c r="W999" s="164"/>
      <c r="X999" s="164"/>
      <c r="Y999" s="164"/>
      <c r="Z999" s="164"/>
      <c r="AA999" s="164"/>
      <c r="AB999" s="164"/>
      <c r="AC999" s="164"/>
      <c r="AD999" s="164"/>
      <c r="AE999" s="164"/>
      <c r="AF999" s="164"/>
      <c r="AG999" s="164"/>
      <c r="AH999" s="164"/>
      <c r="AI999" s="164"/>
      <c r="AJ999" s="164"/>
      <c r="AK999" s="164"/>
      <c r="AL999" s="164"/>
      <c r="AM999" s="164"/>
      <c r="AN999" s="164"/>
      <c r="AO999" s="164"/>
      <c r="AP999" s="164"/>
      <c r="AQ999" s="164"/>
      <c r="AR999" s="164"/>
      <c r="AS999" s="164"/>
      <c r="AT999" s="366"/>
      <c r="AU999" s="164"/>
      <c r="AV999" s="164"/>
      <c r="AW999" s="164"/>
      <c r="AX999" s="164"/>
      <c r="AY999" s="164"/>
      <c r="AZ999" s="164"/>
      <c r="BA999" s="164"/>
      <c r="BB999" s="164"/>
      <c r="BC999" s="164"/>
      <c r="BD999" s="164"/>
      <c r="BE999" s="164"/>
      <c r="BF999" s="164"/>
      <c r="BG999" s="164"/>
      <c r="BH999" s="164"/>
      <c r="BI999" s="164"/>
      <c r="BJ999" s="164"/>
      <c r="BK999" s="164"/>
      <c r="BL999" s="164"/>
      <c r="BM999" s="164"/>
      <c r="BN999" s="164"/>
      <c r="BO999" s="164"/>
      <c r="BP999" s="164"/>
      <c r="BQ999" s="164"/>
      <c r="BR999" s="164"/>
      <c r="BS999" s="164"/>
      <c r="BT999" s="164"/>
      <c r="BU999" s="164"/>
      <c r="BV999" s="164"/>
      <c r="BW999" s="164"/>
      <c r="BX999" s="164"/>
    </row>
    <row r="1000" spans="20:76" x14ac:dyDescent="0.25">
      <c r="T1000" s="164"/>
      <c r="U1000" s="164"/>
      <c r="V1000" s="164"/>
      <c r="W1000" s="164"/>
      <c r="X1000" s="164"/>
      <c r="Y1000" s="164"/>
      <c r="Z1000" s="164"/>
      <c r="AA1000" s="164"/>
      <c r="AB1000" s="164"/>
      <c r="AC1000" s="164"/>
      <c r="AD1000" s="164"/>
      <c r="AE1000" s="164"/>
      <c r="AF1000" s="164"/>
      <c r="AG1000" s="164"/>
      <c r="AH1000" s="164"/>
      <c r="AI1000" s="164"/>
      <c r="AJ1000" s="164"/>
      <c r="AK1000" s="164"/>
      <c r="AL1000" s="164"/>
      <c r="AM1000" s="164"/>
      <c r="AN1000" s="164"/>
      <c r="AO1000" s="164"/>
      <c r="AP1000" s="164"/>
      <c r="AQ1000" s="164"/>
      <c r="AR1000" s="164"/>
      <c r="AS1000" s="164"/>
      <c r="AT1000" s="366"/>
      <c r="AU1000" s="164"/>
      <c r="AV1000" s="164"/>
      <c r="AW1000" s="164"/>
      <c r="AX1000" s="164"/>
      <c r="AY1000" s="164"/>
      <c r="AZ1000" s="164"/>
      <c r="BA1000" s="164"/>
      <c r="BB1000" s="164"/>
      <c r="BC1000" s="164"/>
      <c r="BD1000" s="164"/>
      <c r="BE1000" s="164"/>
      <c r="BF1000" s="164"/>
      <c r="BG1000" s="164"/>
      <c r="BH1000" s="164"/>
      <c r="BI1000" s="164"/>
      <c r="BJ1000" s="164"/>
      <c r="BK1000" s="164"/>
      <c r="BL1000" s="164"/>
      <c r="BM1000" s="164"/>
      <c r="BN1000" s="164"/>
      <c r="BO1000" s="164"/>
      <c r="BP1000" s="164"/>
      <c r="BQ1000" s="164"/>
      <c r="BR1000" s="164"/>
      <c r="BS1000" s="164"/>
      <c r="BT1000" s="164"/>
      <c r="BU1000" s="164"/>
      <c r="BV1000" s="164"/>
      <c r="BW1000" s="164"/>
      <c r="BX1000" s="164"/>
    </row>
    <row r="1001" spans="20:76" x14ac:dyDescent="0.25">
      <c r="T1001" s="164"/>
      <c r="U1001" s="164"/>
      <c r="V1001" s="164"/>
      <c r="W1001" s="164"/>
      <c r="X1001" s="164"/>
      <c r="Y1001" s="164"/>
      <c r="Z1001" s="164"/>
      <c r="AA1001" s="164"/>
      <c r="AB1001" s="164"/>
      <c r="AC1001" s="164"/>
      <c r="AD1001" s="164"/>
      <c r="AE1001" s="164"/>
      <c r="AF1001" s="164"/>
      <c r="AG1001" s="164"/>
      <c r="AH1001" s="164"/>
      <c r="AI1001" s="164"/>
      <c r="AJ1001" s="164"/>
      <c r="AK1001" s="164"/>
      <c r="AL1001" s="164"/>
      <c r="AM1001" s="164"/>
      <c r="AN1001" s="164"/>
      <c r="AO1001" s="164"/>
      <c r="AP1001" s="164"/>
      <c r="AQ1001" s="164"/>
      <c r="AR1001" s="164"/>
      <c r="AS1001" s="164"/>
      <c r="AT1001" s="366"/>
      <c r="AU1001" s="164"/>
      <c r="AV1001" s="164"/>
      <c r="AW1001" s="164"/>
      <c r="AX1001" s="164"/>
      <c r="AY1001" s="164"/>
      <c r="AZ1001" s="164"/>
      <c r="BA1001" s="164"/>
      <c r="BB1001" s="164"/>
      <c r="BC1001" s="164"/>
      <c r="BD1001" s="164"/>
      <c r="BE1001" s="164"/>
      <c r="BF1001" s="164"/>
      <c r="BG1001" s="164"/>
      <c r="BH1001" s="164"/>
      <c r="BI1001" s="164"/>
      <c r="BJ1001" s="164"/>
      <c r="BK1001" s="164"/>
      <c r="BL1001" s="164"/>
      <c r="BM1001" s="164"/>
      <c r="BN1001" s="164"/>
      <c r="BO1001" s="164"/>
      <c r="BP1001" s="164"/>
      <c r="BQ1001" s="164"/>
      <c r="BR1001" s="164"/>
      <c r="BS1001" s="164"/>
      <c r="BT1001" s="164"/>
      <c r="BU1001" s="164"/>
      <c r="BV1001" s="164"/>
      <c r="BW1001" s="164"/>
      <c r="BX1001" s="164"/>
    </row>
    <row r="1002" spans="20:76" x14ac:dyDescent="0.25">
      <c r="T1002" s="164"/>
      <c r="U1002" s="164"/>
      <c r="V1002" s="164"/>
      <c r="W1002" s="164"/>
      <c r="X1002" s="164"/>
      <c r="Y1002" s="164"/>
      <c r="Z1002" s="164"/>
      <c r="AA1002" s="164"/>
      <c r="AB1002" s="164"/>
      <c r="AC1002" s="164"/>
      <c r="AD1002" s="164"/>
      <c r="AE1002" s="164"/>
      <c r="AF1002" s="164"/>
      <c r="AG1002" s="164"/>
      <c r="AH1002" s="164"/>
      <c r="AI1002" s="164"/>
      <c r="AJ1002" s="164"/>
      <c r="AK1002" s="164"/>
      <c r="AL1002" s="164"/>
      <c r="AM1002" s="164"/>
      <c r="AN1002" s="164"/>
      <c r="AO1002" s="164"/>
      <c r="AP1002" s="164"/>
      <c r="AQ1002" s="164"/>
      <c r="AR1002" s="164"/>
      <c r="AS1002" s="164"/>
      <c r="AT1002" s="366"/>
      <c r="AU1002" s="164"/>
      <c r="AV1002" s="164"/>
      <c r="AW1002" s="164"/>
      <c r="AX1002" s="164"/>
      <c r="AY1002" s="164"/>
      <c r="AZ1002" s="164"/>
      <c r="BA1002" s="164"/>
      <c r="BB1002" s="164"/>
      <c r="BC1002" s="164"/>
      <c r="BD1002" s="164"/>
      <c r="BE1002" s="164"/>
      <c r="BF1002" s="164"/>
      <c r="BG1002" s="164"/>
      <c r="BH1002" s="164"/>
      <c r="BI1002" s="164"/>
      <c r="BJ1002" s="164"/>
      <c r="BK1002" s="164"/>
      <c r="BL1002" s="164"/>
      <c r="BM1002" s="164"/>
      <c r="BN1002" s="164"/>
      <c r="BO1002" s="164"/>
      <c r="BP1002" s="164"/>
      <c r="BQ1002" s="164"/>
      <c r="BR1002" s="164"/>
      <c r="BS1002" s="164"/>
      <c r="BT1002" s="164"/>
      <c r="BU1002" s="164"/>
      <c r="BV1002" s="164"/>
      <c r="BW1002" s="164"/>
      <c r="BX1002" s="164"/>
    </row>
    <row r="1003" spans="20:76" x14ac:dyDescent="0.25">
      <c r="T1003" s="164"/>
      <c r="U1003" s="164"/>
      <c r="V1003" s="164"/>
      <c r="W1003" s="164"/>
      <c r="X1003" s="164"/>
      <c r="Y1003" s="164"/>
      <c r="Z1003" s="164"/>
      <c r="AA1003" s="164"/>
      <c r="AB1003" s="164"/>
      <c r="AC1003" s="164"/>
      <c r="AD1003" s="164"/>
      <c r="AE1003" s="164"/>
      <c r="AF1003" s="164"/>
      <c r="AG1003" s="164"/>
      <c r="AH1003" s="164"/>
      <c r="AI1003" s="164"/>
      <c r="AJ1003" s="164"/>
      <c r="AK1003" s="164"/>
      <c r="AL1003" s="164"/>
      <c r="AM1003" s="164"/>
      <c r="AN1003" s="164"/>
      <c r="AO1003" s="164"/>
      <c r="AP1003" s="164"/>
      <c r="AQ1003" s="164"/>
      <c r="AR1003" s="164"/>
      <c r="AS1003" s="164"/>
      <c r="AT1003" s="366"/>
      <c r="AU1003" s="164"/>
      <c r="AV1003" s="164"/>
      <c r="AW1003" s="164"/>
      <c r="AX1003" s="164"/>
      <c r="AY1003" s="164"/>
      <c r="AZ1003" s="164"/>
      <c r="BA1003" s="164"/>
      <c r="BB1003" s="164"/>
      <c r="BC1003" s="164"/>
      <c r="BD1003" s="164"/>
      <c r="BE1003" s="164"/>
      <c r="BF1003" s="164"/>
      <c r="BG1003" s="164"/>
      <c r="BH1003" s="164"/>
      <c r="BI1003" s="164"/>
      <c r="BJ1003" s="164"/>
      <c r="BK1003" s="164"/>
      <c r="BL1003" s="164"/>
      <c r="BM1003" s="164"/>
      <c r="BN1003" s="164"/>
      <c r="BO1003" s="164"/>
      <c r="BP1003" s="164"/>
      <c r="BQ1003" s="164"/>
      <c r="BR1003" s="164"/>
      <c r="BS1003" s="164"/>
      <c r="BT1003" s="164"/>
      <c r="BU1003" s="164"/>
      <c r="BV1003" s="164"/>
      <c r="BW1003" s="164"/>
      <c r="BX1003" s="164"/>
    </row>
    <row r="1004" spans="20:76" x14ac:dyDescent="0.25">
      <c r="T1004" s="164"/>
      <c r="U1004" s="164"/>
      <c r="V1004" s="164"/>
      <c r="W1004" s="164"/>
      <c r="X1004" s="164"/>
      <c r="Y1004" s="164"/>
      <c r="Z1004" s="164"/>
      <c r="AA1004" s="164"/>
      <c r="AB1004" s="164"/>
      <c r="AC1004" s="164"/>
      <c r="AD1004" s="164"/>
      <c r="AE1004" s="164"/>
      <c r="AF1004" s="164"/>
      <c r="AG1004" s="164"/>
      <c r="AH1004" s="164"/>
      <c r="AI1004" s="164"/>
      <c r="AJ1004" s="164"/>
      <c r="AK1004" s="164"/>
      <c r="AL1004" s="164"/>
      <c r="AM1004" s="164"/>
      <c r="AN1004" s="164"/>
      <c r="AO1004" s="164"/>
      <c r="AP1004" s="164"/>
      <c r="AQ1004" s="164"/>
      <c r="AR1004" s="164"/>
      <c r="AS1004" s="164"/>
      <c r="AT1004" s="366"/>
      <c r="AU1004" s="164"/>
      <c r="AV1004" s="164"/>
      <c r="AW1004" s="164"/>
      <c r="AX1004" s="164"/>
      <c r="AY1004" s="164"/>
      <c r="AZ1004" s="164"/>
      <c r="BA1004" s="164"/>
      <c r="BB1004" s="164"/>
      <c r="BC1004" s="164"/>
      <c r="BD1004" s="164"/>
      <c r="BE1004" s="164"/>
      <c r="BF1004" s="164"/>
      <c r="BG1004" s="164"/>
      <c r="BH1004" s="164"/>
      <c r="BI1004" s="164"/>
      <c r="BJ1004" s="164"/>
      <c r="BK1004" s="164"/>
      <c r="BL1004" s="164"/>
      <c r="BM1004" s="164"/>
      <c r="BN1004" s="164"/>
      <c r="BO1004" s="164"/>
      <c r="BP1004" s="164"/>
      <c r="BQ1004" s="164"/>
      <c r="BR1004" s="164"/>
      <c r="BS1004" s="164"/>
      <c r="BT1004" s="164"/>
      <c r="BU1004" s="164"/>
      <c r="BV1004" s="164"/>
      <c r="BW1004" s="164"/>
      <c r="BX1004" s="164"/>
    </row>
    <row r="1005" spans="20:76" x14ac:dyDescent="0.25">
      <c r="T1005" s="164"/>
      <c r="U1005" s="164"/>
      <c r="V1005" s="164"/>
      <c r="W1005" s="164"/>
      <c r="X1005" s="164"/>
      <c r="Y1005" s="164"/>
      <c r="Z1005" s="164"/>
      <c r="AA1005" s="164"/>
      <c r="AB1005" s="164"/>
      <c r="AC1005" s="164"/>
      <c r="AD1005" s="164"/>
      <c r="AE1005" s="164"/>
      <c r="AF1005" s="164"/>
      <c r="AG1005" s="164"/>
      <c r="AH1005" s="164"/>
      <c r="AI1005" s="164"/>
      <c r="AJ1005" s="164"/>
      <c r="AK1005" s="164"/>
      <c r="AL1005" s="164"/>
      <c r="AM1005" s="164"/>
      <c r="AN1005" s="164"/>
      <c r="AO1005" s="164"/>
      <c r="AP1005" s="164"/>
      <c r="AQ1005" s="164"/>
      <c r="AR1005" s="164"/>
      <c r="AS1005" s="164"/>
      <c r="AT1005" s="366"/>
      <c r="AU1005" s="164"/>
      <c r="AV1005" s="164"/>
      <c r="AW1005" s="164"/>
      <c r="AX1005" s="164"/>
      <c r="AY1005" s="164"/>
      <c r="AZ1005" s="164"/>
      <c r="BA1005" s="164"/>
      <c r="BB1005" s="164"/>
      <c r="BC1005" s="164"/>
      <c r="BD1005" s="164"/>
      <c r="BE1005" s="164"/>
      <c r="BF1005" s="164"/>
      <c r="BG1005" s="164"/>
      <c r="BH1005" s="164"/>
      <c r="BI1005" s="164"/>
      <c r="BJ1005" s="164"/>
      <c r="BK1005" s="164"/>
      <c r="BL1005" s="164"/>
      <c r="BM1005" s="164"/>
      <c r="BN1005" s="164"/>
      <c r="BO1005" s="164"/>
      <c r="BP1005" s="164"/>
      <c r="BQ1005" s="164"/>
      <c r="BR1005" s="164"/>
      <c r="BS1005" s="164"/>
      <c r="BT1005" s="164"/>
      <c r="BU1005" s="164"/>
      <c r="BV1005" s="164"/>
      <c r="BW1005" s="164"/>
      <c r="BX1005" s="164"/>
    </row>
    <row r="1006" spans="20:76" x14ac:dyDescent="0.25">
      <c r="T1006" s="164"/>
      <c r="U1006" s="164"/>
      <c r="V1006" s="164"/>
      <c r="W1006" s="164"/>
      <c r="X1006" s="164"/>
      <c r="Y1006" s="164"/>
      <c r="Z1006" s="164"/>
      <c r="AA1006" s="164"/>
      <c r="AB1006" s="164"/>
      <c r="AC1006" s="164"/>
      <c r="AD1006" s="164"/>
      <c r="AE1006" s="164"/>
      <c r="AF1006" s="164"/>
      <c r="AG1006" s="164"/>
      <c r="AH1006" s="164"/>
      <c r="AI1006" s="164"/>
      <c r="AJ1006" s="164"/>
      <c r="AK1006" s="164"/>
      <c r="AL1006" s="164"/>
      <c r="AM1006" s="164"/>
      <c r="AN1006" s="164"/>
      <c r="AO1006" s="164"/>
      <c r="AP1006" s="164"/>
      <c r="AQ1006" s="164"/>
      <c r="AR1006" s="164"/>
      <c r="AS1006" s="164"/>
      <c r="AT1006" s="366"/>
      <c r="AU1006" s="164"/>
      <c r="AV1006" s="164"/>
      <c r="AW1006" s="164"/>
      <c r="AX1006" s="164"/>
      <c r="AY1006" s="164"/>
      <c r="AZ1006" s="164"/>
      <c r="BA1006" s="164"/>
      <c r="BB1006" s="164"/>
      <c r="BC1006" s="164"/>
      <c r="BD1006" s="164"/>
      <c r="BE1006" s="164"/>
      <c r="BF1006" s="164"/>
      <c r="BG1006" s="164"/>
      <c r="BH1006" s="164"/>
      <c r="BI1006" s="164"/>
      <c r="BJ1006" s="164"/>
      <c r="BK1006" s="164"/>
      <c r="BL1006" s="164"/>
      <c r="BM1006" s="164"/>
      <c r="BN1006" s="164"/>
      <c r="BO1006" s="164"/>
      <c r="BP1006" s="164"/>
      <c r="BQ1006" s="164"/>
      <c r="BR1006" s="164"/>
      <c r="BS1006" s="164"/>
      <c r="BT1006" s="164"/>
      <c r="BU1006" s="164"/>
      <c r="BV1006" s="164"/>
      <c r="BW1006" s="164"/>
      <c r="BX1006" s="164"/>
    </row>
    <row r="1007" spans="20:76" x14ac:dyDescent="0.25">
      <c r="T1007" s="164"/>
      <c r="U1007" s="164"/>
      <c r="V1007" s="164"/>
      <c r="W1007" s="164"/>
      <c r="X1007" s="164"/>
      <c r="Y1007" s="164"/>
      <c r="Z1007" s="164"/>
      <c r="AA1007" s="164"/>
      <c r="AB1007" s="164"/>
      <c r="AC1007" s="164"/>
      <c r="AD1007" s="164"/>
      <c r="AE1007" s="164"/>
      <c r="AF1007" s="164"/>
      <c r="AG1007" s="164"/>
      <c r="AH1007" s="164"/>
      <c r="AI1007" s="164"/>
      <c r="AJ1007" s="164"/>
      <c r="AK1007" s="164"/>
      <c r="AL1007" s="164"/>
      <c r="AM1007" s="164"/>
      <c r="AN1007" s="164"/>
      <c r="AO1007" s="164"/>
      <c r="AP1007" s="164"/>
      <c r="AQ1007" s="164"/>
      <c r="AR1007" s="164"/>
      <c r="AS1007" s="164"/>
      <c r="AT1007" s="366"/>
      <c r="AU1007" s="164"/>
      <c r="AV1007" s="164"/>
      <c r="AW1007" s="164"/>
      <c r="AX1007" s="164"/>
      <c r="AY1007" s="164"/>
      <c r="AZ1007" s="164"/>
      <c r="BA1007" s="164"/>
      <c r="BB1007" s="164"/>
      <c r="BC1007" s="164"/>
      <c r="BD1007" s="164"/>
      <c r="BE1007" s="164"/>
      <c r="BF1007" s="164"/>
      <c r="BG1007" s="164"/>
      <c r="BH1007" s="164"/>
      <c r="BI1007" s="164"/>
      <c r="BJ1007" s="164"/>
      <c r="BK1007" s="164"/>
      <c r="BL1007" s="164"/>
      <c r="BM1007" s="164"/>
      <c r="BN1007" s="164"/>
      <c r="BO1007" s="164"/>
      <c r="BP1007" s="164"/>
      <c r="BQ1007" s="164"/>
      <c r="BR1007" s="164"/>
      <c r="BS1007" s="164"/>
      <c r="BT1007" s="164"/>
      <c r="BU1007" s="164"/>
      <c r="BV1007" s="164"/>
      <c r="BW1007" s="164"/>
      <c r="BX1007" s="164"/>
    </row>
    <row r="1008" spans="20:76" x14ac:dyDescent="0.25">
      <c r="T1008" s="164"/>
      <c r="U1008" s="164"/>
      <c r="V1008" s="164"/>
      <c r="W1008" s="164"/>
      <c r="X1008" s="164"/>
      <c r="Y1008" s="164"/>
      <c r="Z1008" s="164"/>
      <c r="AA1008" s="164"/>
      <c r="AB1008" s="164"/>
      <c r="AC1008" s="164"/>
      <c r="AD1008" s="164"/>
      <c r="AE1008" s="164"/>
      <c r="AF1008" s="164"/>
      <c r="AG1008" s="164"/>
      <c r="AH1008" s="164"/>
      <c r="AI1008" s="164"/>
      <c r="AJ1008" s="164"/>
      <c r="AK1008" s="164"/>
      <c r="AL1008" s="164"/>
      <c r="AM1008" s="164"/>
      <c r="AN1008" s="164"/>
      <c r="AO1008" s="164"/>
      <c r="AP1008" s="164"/>
      <c r="AQ1008" s="164"/>
      <c r="AR1008" s="164"/>
      <c r="AS1008" s="164"/>
      <c r="AT1008" s="366"/>
      <c r="AU1008" s="164"/>
      <c r="AV1008" s="164"/>
      <c r="AW1008" s="164"/>
      <c r="AX1008" s="164"/>
      <c r="AY1008" s="164"/>
      <c r="AZ1008" s="164"/>
      <c r="BA1008" s="164"/>
      <c r="BB1008" s="164"/>
      <c r="BC1008" s="164"/>
      <c r="BD1008" s="164"/>
      <c r="BE1008" s="164"/>
      <c r="BF1008" s="164"/>
      <c r="BG1008" s="164"/>
      <c r="BH1008" s="164"/>
      <c r="BI1008" s="164"/>
      <c r="BJ1008" s="164"/>
      <c r="BK1008" s="164"/>
      <c r="BL1008" s="164"/>
      <c r="BM1008" s="164"/>
      <c r="BN1008" s="164"/>
      <c r="BO1008" s="164"/>
      <c r="BP1008" s="164"/>
      <c r="BQ1008" s="164"/>
      <c r="BR1008" s="164"/>
      <c r="BS1008" s="164"/>
      <c r="BT1008" s="164"/>
      <c r="BU1008" s="164"/>
      <c r="BV1008" s="164"/>
      <c r="BW1008" s="164"/>
      <c r="BX1008" s="164"/>
    </row>
    <row r="1009" spans="20:76" x14ac:dyDescent="0.25">
      <c r="T1009" s="164"/>
      <c r="U1009" s="164"/>
      <c r="V1009" s="164"/>
      <c r="W1009" s="164"/>
      <c r="X1009" s="164"/>
      <c r="Y1009" s="164"/>
      <c r="Z1009" s="164"/>
      <c r="AA1009" s="164"/>
      <c r="AB1009" s="164"/>
      <c r="AC1009" s="164"/>
      <c r="AD1009" s="164"/>
      <c r="AE1009" s="164"/>
      <c r="AF1009" s="164"/>
      <c r="AG1009" s="164"/>
      <c r="AH1009" s="164"/>
      <c r="AI1009" s="164"/>
      <c r="AJ1009" s="164"/>
      <c r="AK1009" s="164"/>
      <c r="AL1009" s="164"/>
      <c r="AM1009" s="164"/>
      <c r="AN1009" s="164"/>
      <c r="AO1009" s="164"/>
      <c r="AP1009" s="164"/>
      <c r="AQ1009" s="164"/>
      <c r="AR1009" s="164"/>
      <c r="AS1009" s="164"/>
      <c r="AT1009" s="366"/>
      <c r="AU1009" s="164"/>
      <c r="AV1009" s="164"/>
      <c r="AW1009" s="164"/>
      <c r="AX1009" s="164"/>
      <c r="AY1009" s="164"/>
      <c r="AZ1009" s="164"/>
      <c r="BA1009" s="164"/>
      <c r="BB1009" s="164"/>
      <c r="BC1009" s="164"/>
      <c r="BD1009" s="164"/>
      <c r="BE1009" s="164"/>
      <c r="BF1009" s="164"/>
      <c r="BG1009" s="164"/>
      <c r="BH1009" s="164"/>
      <c r="BI1009" s="164"/>
      <c r="BJ1009" s="164"/>
      <c r="BK1009" s="164"/>
      <c r="BL1009" s="164"/>
      <c r="BM1009" s="164"/>
      <c r="BN1009" s="164"/>
      <c r="BO1009" s="164"/>
      <c r="BP1009" s="164"/>
      <c r="BQ1009" s="164"/>
      <c r="BR1009" s="164"/>
      <c r="BS1009" s="164"/>
      <c r="BT1009" s="164"/>
      <c r="BU1009" s="164"/>
      <c r="BV1009" s="164"/>
      <c r="BW1009" s="164"/>
      <c r="BX1009" s="164"/>
    </row>
    <row r="1010" spans="20:76" x14ac:dyDescent="0.25">
      <c r="T1010" s="164"/>
      <c r="U1010" s="164"/>
      <c r="V1010" s="164"/>
      <c r="W1010" s="164"/>
      <c r="X1010" s="164"/>
      <c r="Y1010" s="164"/>
      <c r="Z1010" s="164"/>
      <c r="AA1010" s="164"/>
      <c r="AB1010" s="164"/>
      <c r="AC1010" s="164"/>
      <c r="AD1010" s="164"/>
      <c r="AE1010" s="164"/>
      <c r="AF1010" s="164"/>
      <c r="AG1010" s="164"/>
      <c r="AH1010" s="164"/>
      <c r="AI1010" s="164"/>
      <c r="AJ1010" s="164"/>
      <c r="AK1010" s="164"/>
      <c r="AL1010" s="164"/>
      <c r="AM1010" s="164"/>
      <c r="AN1010" s="164"/>
      <c r="AO1010" s="164"/>
      <c r="AP1010" s="164"/>
      <c r="AQ1010" s="164"/>
      <c r="AR1010" s="164"/>
      <c r="AS1010" s="164"/>
      <c r="AT1010" s="366"/>
      <c r="AU1010" s="164"/>
      <c r="AV1010" s="164"/>
      <c r="AW1010" s="164"/>
      <c r="AX1010" s="164"/>
      <c r="AY1010" s="164"/>
      <c r="AZ1010" s="164"/>
      <c r="BA1010" s="164"/>
      <c r="BB1010" s="164"/>
      <c r="BC1010" s="164"/>
      <c r="BD1010" s="164"/>
      <c r="BE1010" s="164"/>
      <c r="BF1010" s="164"/>
      <c r="BG1010" s="164"/>
      <c r="BH1010" s="164"/>
      <c r="BI1010" s="164"/>
      <c r="BJ1010" s="164"/>
      <c r="BK1010" s="164"/>
      <c r="BL1010" s="164"/>
      <c r="BM1010" s="164"/>
      <c r="BN1010" s="164"/>
      <c r="BO1010" s="164"/>
      <c r="BP1010" s="164"/>
      <c r="BQ1010" s="164"/>
      <c r="BR1010" s="164"/>
      <c r="BS1010" s="164"/>
      <c r="BT1010" s="164"/>
      <c r="BU1010" s="164"/>
      <c r="BV1010" s="164"/>
      <c r="BW1010" s="164"/>
      <c r="BX1010" s="164"/>
    </row>
    <row r="1011" spans="20:76" x14ac:dyDescent="0.25">
      <c r="T1011" s="164"/>
      <c r="U1011" s="164"/>
      <c r="V1011" s="164"/>
      <c r="W1011" s="164"/>
      <c r="X1011" s="164"/>
      <c r="Y1011" s="164"/>
      <c r="Z1011" s="164"/>
      <c r="AA1011" s="164"/>
      <c r="AB1011" s="164"/>
      <c r="AC1011" s="164"/>
      <c r="AD1011" s="164"/>
      <c r="AE1011" s="164"/>
      <c r="AF1011" s="164"/>
      <c r="AG1011" s="164"/>
      <c r="AH1011" s="164"/>
      <c r="AI1011" s="164"/>
      <c r="AJ1011" s="164"/>
      <c r="AK1011" s="164"/>
      <c r="AL1011" s="164"/>
      <c r="AM1011" s="164"/>
      <c r="AN1011" s="164"/>
      <c r="AO1011" s="164"/>
      <c r="AP1011" s="164"/>
      <c r="AQ1011" s="164"/>
      <c r="AR1011" s="164"/>
      <c r="AS1011" s="164"/>
      <c r="AT1011" s="366"/>
      <c r="AU1011" s="164"/>
      <c r="AV1011" s="164"/>
      <c r="AW1011" s="164"/>
      <c r="AX1011" s="164"/>
      <c r="AY1011" s="164"/>
      <c r="AZ1011" s="164"/>
      <c r="BA1011" s="164"/>
      <c r="BB1011" s="164"/>
      <c r="BC1011" s="164"/>
      <c r="BD1011" s="164"/>
      <c r="BE1011" s="164"/>
      <c r="BF1011" s="164"/>
      <c r="BG1011" s="164"/>
      <c r="BH1011" s="164"/>
      <c r="BI1011" s="164"/>
      <c r="BJ1011" s="164"/>
      <c r="BK1011" s="164"/>
      <c r="BL1011" s="164"/>
      <c r="BM1011" s="164"/>
      <c r="BN1011" s="164"/>
      <c r="BO1011" s="164"/>
      <c r="BP1011" s="164"/>
      <c r="BQ1011" s="164"/>
      <c r="BR1011" s="164"/>
      <c r="BS1011" s="164"/>
      <c r="BT1011" s="164"/>
      <c r="BU1011" s="164"/>
      <c r="BV1011" s="164"/>
      <c r="BW1011" s="164"/>
      <c r="BX1011" s="164"/>
    </row>
    <row r="1012" spans="20:76" x14ac:dyDescent="0.25">
      <c r="T1012" s="164"/>
      <c r="U1012" s="164"/>
      <c r="V1012" s="164"/>
      <c r="W1012" s="164"/>
      <c r="X1012" s="164"/>
      <c r="Y1012" s="164"/>
      <c r="Z1012" s="164"/>
      <c r="AA1012" s="164"/>
      <c r="AB1012" s="164"/>
      <c r="AC1012" s="164"/>
      <c r="AD1012" s="164"/>
      <c r="AE1012" s="164"/>
      <c r="AF1012" s="164"/>
      <c r="AG1012" s="164"/>
      <c r="AH1012" s="164"/>
      <c r="AI1012" s="164"/>
      <c r="AJ1012" s="164"/>
      <c r="AK1012" s="164"/>
      <c r="AL1012" s="164"/>
      <c r="AM1012" s="164"/>
      <c r="AN1012" s="164"/>
      <c r="AO1012" s="164"/>
      <c r="AP1012" s="164"/>
      <c r="AQ1012" s="164"/>
      <c r="AR1012" s="164"/>
      <c r="AS1012" s="164"/>
      <c r="AT1012" s="366"/>
      <c r="AU1012" s="164"/>
      <c r="AV1012" s="164"/>
      <c r="AW1012" s="164"/>
      <c r="AX1012" s="164"/>
      <c r="AY1012" s="164"/>
      <c r="AZ1012" s="164"/>
      <c r="BA1012" s="164"/>
      <c r="BB1012" s="164"/>
      <c r="BC1012" s="164"/>
      <c r="BD1012" s="164"/>
      <c r="BE1012" s="164"/>
      <c r="BF1012" s="164"/>
      <c r="BG1012" s="164"/>
      <c r="BH1012" s="164"/>
      <c r="BI1012" s="164"/>
      <c r="BJ1012" s="164"/>
      <c r="BK1012" s="164"/>
      <c r="BL1012" s="164"/>
      <c r="BM1012" s="164"/>
      <c r="BN1012" s="164"/>
      <c r="BO1012" s="164"/>
      <c r="BP1012" s="164"/>
      <c r="BQ1012" s="164"/>
      <c r="BR1012" s="164"/>
      <c r="BS1012" s="164"/>
      <c r="BT1012" s="164"/>
      <c r="BU1012" s="164"/>
      <c r="BV1012" s="164"/>
      <c r="BW1012" s="164"/>
      <c r="BX1012" s="164"/>
    </row>
    <row r="1013" spans="20:76" x14ac:dyDescent="0.25">
      <c r="T1013" s="164"/>
      <c r="U1013" s="164"/>
      <c r="V1013" s="164"/>
      <c r="W1013" s="164"/>
      <c r="X1013" s="164"/>
      <c r="Y1013" s="164"/>
      <c r="Z1013" s="164"/>
      <c r="AA1013" s="164"/>
      <c r="AB1013" s="164"/>
      <c r="AC1013" s="164"/>
      <c r="AD1013" s="164"/>
      <c r="AE1013" s="164"/>
      <c r="AF1013" s="164"/>
      <c r="AG1013" s="164"/>
      <c r="AH1013" s="164"/>
      <c r="AI1013" s="164"/>
      <c r="AJ1013" s="164"/>
      <c r="AK1013" s="164"/>
      <c r="AL1013" s="164"/>
      <c r="AM1013" s="164"/>
      <c r="AN1013" s="164"/>
      <c r="AO1013" s="164"/>
      <c r="AP1013" s="164"/>
      <c r="AQ1013" s="164"/>
      <c r="AR1013" s="164"/>
      <c r="AS1013" s="164"/>
      <c r="AT1013" s="366"/>
      <c r="AU1013" s="164"/>
      <c r="AV1013" s="164"/>
      <c r="AW1013" s="164"/>
      <c r="AX1013" s="164"/>
      <c r="AY1013" s="164"/>
      <c r="AZ1013" s="164"/>
      <c r="BA1013" s="164"/>
      <c r="BB1013" s="164"/>
      <c r="BC1013" s="164"/>
      <c r="BD1013" s="164"/>
      <c r="BE1013" s="164"/>
      <c r="BF1013" s="164"/>
      <c r="BG1013" s="164"/>
      <c r="BH1013" s="164"/>
      <c r="BI1013" s="164"/>
      <c r="BJ1013" s="164"/>
      <c r="BK1013" s="164"/>
      <c r="BL1013" s="164"/>
      <c r="BM1013" s="164"/>
      <c r="BN1013" s="164"/>
      <c r="BO1013" s="164"/>
      <c r="BP1013" s="164"/>
      <c r="BQ1013" s="164"/>
      <c r="BR1013" s="164"/>
      <c r="BS1013" s="164"/>
      <c r="BT1013" s="164"/>
      <c r="BU1013" s="164"/>
      <c r="BV1013" s="164"/>
      <c r="BW1013" s="164"/>
      <c r="BX1013" s="164"/>
    </row>
    <row r="1014" spans="20:76" x14ac:dyDescent="0.25">
      <c r="T1014" s="164"/>
      <c r="U1014" s="164"/>
      <c r="V1014" s="164"/>
      <c r="W1014" s="164"/>
      <c r="X1014" s="164"/>
      <c r="Y1014" s="164"/>
      <c r="Z1014" s="164"/>
      <c r="AA1014" s="164"/>
      <c r="AB1014" s="164"/>
      <c r="AC1014" s="164"/>
      <c r="AD1014" s="164"/>
      <c r="AE1014" s="164"/>
      <c r="AF1014" s="164"/>
      <c r="AG1014" s="164"/>
      <c r="AH1014" s="164"/>
      <c r="AI1014" s="164"/>
      <c r="AJ1014" s="164"/>
      <c r="AK1014" s="164"/>
      <c r="AL1014" s="164"/>
      <c r="AM1014" s="164"/>
      <c r="AN1014" s="164"/>
      <c r="AO1014" s="164"/>
      <c r="AP1014" s="164"/>
      <c r="AQ1014" s="164"/>
      <c r="AR1014" s="164"/>
      <c r="AS1014" s="164"/>
      <c r="AT1014" s="366"/>
      <c r="AU1014" s="164"/>
      <c r="AV1014" s="164"/>
      <c r="AW1014" s="164"/>
      <c r="AX1014" s="164"/>
      <c r="AY1014" s="164"/>
      <c r="AZ1014" s="164"/>
      <c r="BA1014" s="164"/>
      <c r="BB1014" s="164"/>
      <c r="BC1014" s="164"/>
      <c r="BD1014" s="164"/>
      <c r="BE1014" s="164"/>
      <c r="BF1014" s="164"/>
      <c r="BG1014" s="164"/>
      <c r="BH1014" s="164"/>
      <c r="BI1014" s="164"/>
      <c r="BJ1014" s="164"/>
      <c r="BK1014" s="164"/>
      <c r="BL1014" s="164"/>
      <c r="BM1014" s="164"/>
      <c r="BN1014" s="164"/>
      <c r="BO1014" s="164"/>
      <c r="BP1014" s="164"/>
      <c r="BQ1014" s="164"/>
      <c r="BR1014" s="164"/>
      <c r="BS1014" s="164"/>
      <c r="BT1014" s="164"/>
      <c r="BU1014" s="164"/>
      <c r="BV1014" s="164"/>
      <c r="BW1014" s="164"/>
      <c r="BX1014" s="164"/>
    </row>
    <row r="1015" spans="20:76" x14ac:dyDescent="0.25">
      <c r="T1015" s="164"/>
      <c r="U1015" s="164"/>
      <c r="V1015" s="164"/>
      <c r="W1015" s="164"/>
      <c r="X1015" s="164"/>
      <c r="Y1015" s="164"/>
      <c r="Z1015" s="164"/>
      <c r="AA1015" s="164"/>
      <c r="AB1015" s="164"/>
      <c r="AC1015" s="164"/>
      <c r="AD1015" s="164"/>
      <c r="AE1015" s="164"/>
      <c r="AF1015" s="164"/>
      <c r="AG1015" s="164"/>
      <c r="AH1015" s="164"/>
      <c r="AI1015" s="164"/>
      <c r="AJ1015" s="164"/>
      <c r="AK1015" s="164"/>
      <c r="AL1015" s="164"/>
      <c r="AM1015" s="164"/>
      <c r="AN1015" s="164"/>
      <c r="AO1015" s="164"/>
      <c r="AP1015" s="164"/>
      <c r="AQ1015" s="164"/>
      <c r="AR1015" s="164"/>
      <c r="AS1015" s="164"/>
      <c r="AT1015" s="366"/>
      <c r="AU1015" s="164"/>
      <c r="AV1015" s="164"/>
      <c r="AW1015" s="164"/>
      <c r="AX1015" s="164"/>
      <c r="AY1015" s="164"/>
      <c r="AZ1015" s="164"/>
      <c r="BA1015" s="164"/>
      <c r="BB1015" s="164"/>
      <c r="BC1015" s="164"/>
      <c r="BD1015" s="164"/>
      <c r="BE1015" s="164"/>
      <c r="BF1015" s="164"/>
      <c r="BG1015" s="164"/>
      <c r="BH1015" s="164"/>
      <c r="BI1015" s="164"/>
      <c r="BJ1015" s="164"/>
      <c r="BK1015" s="164"/>
      <c r="BL1015" s="164"/>
      <c r="BM1015" s="164"/>
      <c r="BN1015" s="164"/>
      <c r="BO1015" s="164"/>
      <c r="BP1015" s="164"/>
      <c r="BQ1015" s="164"/>
      <c r="BR1015" s="164"/>
      <c r="BS1015" s="164"/>
      <c r="BT1015" s="164"/>
      <c r="BU1015" s="164"/>
      <c r="BV1015" s="164"/>
      <c r="BW1015" s="164"/>
      <c r="BX1015" s="164"/>
    </row>
    <row r="1016" spans="20:76" x14ac:dyDescent="0.25">
      <c r="T1016" s="164"/>
      <c r="U1016" s="164"/>
      <c r="V1016" s="164"/>
      <c r="W1016" s="164"/>
      <c r="X1016" s="164"/>
      <c r="Y1016" s="164"/>
      <c r="Z1016" s="164"/>
      <c r="AA1016" s="164"/>
      <c r="AB1016" s="164"/>
      <c r="AC1016" s="164"/>
      <c r="AD1016" s="164"/>
      <c r="AE1016" s="164"/>
      <c r="AF1016" s="164"/>
      <c r="AG1016" s="164"/>
      <c r="AH1016" s="164"/>
      <c r="AI1016" s="164"/>
      <c r="AJ1016" s="164"/>
      <c r="AK1016" s="164"/>
      <c r="AL1016" s="164"/>
      <c r="AM1016" s="164"/>
      <c r="AN1016" s="164"/>
      <c r="AO1016" s="164"/>
      <c r="AP1016" s="164"/>
      <c r="AQ1016" s="164"/>
      <c r="AR1016" s="164"/>
      <c r="AS1016" s="164"/>
      <c r="AT1016" s="366"/>
      <c r="AU1016" s="164"/>
      <c r="AV1016" s="164"/>
      <c r="AW1016" s="164"/>
      <c r="AX1016" s="164"/>
      <c r="AY1016" s="164"/>
      <c r="AZ1016" s="164"/>
      <c r="BA1016" s="164"/>
      <c r="BB1016" s="164"/>
      <c r="BC1016" s="164"/>
      <c r="BD1016" s="164"/>
      <c r="BE1016" s="164"/>
      <c r="BF1016" s="164"/>
      <c r="BG1016" s="164"/>
      <c r="BH1016" s="164"/>
      <c r="BI1016" s="164"/>
      <c r="BJ1016" s="164"/>
      <c r="BK1016" s="164"/>
      <c r="BL1016" s="164"/>
      <c r="BM1016" s="164"/>
      <c r="BN1016" s="164"/>
      <c r="BO1016" s="164"/>
      <c r="BP1016" s="164"/>
      <c r="BQ1016" s="164"/>
      <c r="BR1016" s="164"/>
      <c r="BS1016" s="164"/>
      <c r="BT1016" s="164"/>
      <c r="BU1016" s="164"/>
      <c r="BV1016" s="164"/>
      <c r="BW1016" s="164"/>
      <c r="BX1016" s="164"/>
    </row>
    <row r="1017" spans="20:76" x14ac:dyDescent="0.25"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  <c r="AK1017" s="164"/>
      <c r="AL1017" s="164"/>
      <c r="AM1017" s="164"/>
      <c r="AN1017" s="164"/>
      <c r="AO1017" s="164"/>
      <c r="AP1017" s="164"/>
      <c r="AQ1017" s="164"/>
      <c r="AR1017" s="164"/>
      <c r="AS1017" s="164"/>
      <c r="AT1017" s="366"/>
      <c r="AU1017" s="164"/>
      <c r="AV1017" s="164"/>
      <c r="AW1017" s="164"/>
      <c r="AX1017" s="164"/>
      <c r="AY1017" s="164"/>
      <c r="AZ1017" s="164"/>
      <c r="BA1017" s="164"/>
      <c r="BB1017" s="164"/>
      <c r="BC1017" s="164"/>
      <c r="BD1017" s="164"/>
      <c r="BE1017" s="164"/>
      <c r="BF1017" s="164"/>
      <c r="BG1017" s="164"/>
      <c r="BH1017" s="164"/>
      <c r="BI1017" s="164"/>
      <c r="BJ1017" s="164"/>
      <c r="BK1017" s="164"/>
      <c r="BL1017" s="164"/>
      <c r="BM1017" s="164"/>
      <c r="BN1017" s="164"/>
      <c r="BO1017" s="164"/>
      <c r="BP1017" s="164"/>
      <c r="BQ1017" s="164"/>
      <c r="BR1017" s="164"/>
      <c r="BS1017" s="164"/>
      <c r="BT1017" s="164"/>
      <c r="BU1017" s="164"/>
      <c r="BV1017" s="164"/>
      <c r="BW1017" s="164"/>
      <c r="BX1017" s="164"/>
    </row>
    <row r="1018" spans="20:76" x14ac:dyDescent="0.25">
      <c r="T1018" s="164"/>
      <c r="U1018" s="164"/>
      <c r="V1018" s="164"/>
      <c r="W1018" s="164"/>
      <c r="X1018" s="164"/>
      <c r="Y1018" s="164"/>
      <c r="Z1018" s="164"/>
      <c r="AA1018" s="164"/>
      <c r="AB1018" s="164"/>
      <c r="AC1018" s="164"/>
      <c r="AD1018" s="164"/>
      <c r="AE1018" s="164"/>
      <c r="AF1018" s="164"/>
      <c r="AG1018" s="164"/>
      <c r="AH1018" s="164"/>
      <c r="AI1018" s="164"/>
      <c r="AJ1018" s="164"/>
      <c r="AK1018" s="164"/>
      <c r="AL1018" s="164"/>
      <c r="AM1018" s="164"/>
      <c r="AN1018" s="164"/>
      <c r="AO1018" s="164"/>
      <c r="AP1018" s="164"/>
      <c r="AQ1018" s="164"/>
      <c r="AR1018" s="164"/>
      <c r="AS1018" s="164"/>
      <c r="AT1018" s="366"/>
      <c r="AU1018" s="164"/>
      <c r="AV1018" s="164"/>
      <c r="AW1018" s="164"/>
      <c r="AX1018" s="164"/>
      <c r="AY1018" s="164"/>
      <c r="AZ1018" s="164"/>
      <c r="BA1018" s="164"/>
      <c r="BB1018" s="164"/>
      <c r="BC1018" s="164"/>
      <c r="BD1018" s="164"/>
      <c r="BE1018" s="164"/>
      <c r="BF1018" s="164"/>
      <c r="BG1018" s="164"/>
      <c r="BH1018" s="164"/>
      <c r="BI1018" s="164"/>
      <c r="BJ1018" s="164"/>
      <c r="BK1018" s="164"/>
      <c r="BL1018" s="164"/>
      <c r="BM1018" s="164"/>
      <c r="BN1018" s="164"/>
      <c r="BO1018" s="164"/>
      <c r="BP1018" s="164"/>
      <c r="BQ1018" s="164"/>
      <c r="BR1018" s="164"/>
      <c r="BS1018" s="164"/>
      <c r="BT1018" s="164"/>
      <c r="BU1018" s="164"/>
      <c r="BV1018" s="164"/>
      <c r="BW1018" s="164"/>
      <c r="BX1018" s="164"/>
    </row>
    <row r="1019" spans="20:76" x14ac:dyDescent="0.25">
      <c r="T1019" s="164"/>
      <c r="U1019" s="164"/>
      <c r="V1019" s="164"/>
      <c r="W1019" s="164"/>
      <c r="X1019" s="164"/>
      <c r="Y1019" s="164"/>
      <c r="Z1019" s="164"/>
      <c r="AA1019" s="164"/>
      <c r="AB1019" s="164"/>
      <c r="AC1019" s="164"/>
      <c r="AD1019" s="164"/>
      <c r="AE1019" s="164"/>
      <c r="AF1019" s="164"/>
      <c r="AG1019" s="164"/>
      <c r="AH1019" s="164"/>
      <c r="AI1019" s="164"/>
      <c r="AJ1019" s="164"/>
      <c r="AK1019" s="164"/>
      <c r="AL1019" s="164"/>
      <c r="AM1019" s="164"/>
      <c r="AN1019" s="164"/>
      <c r="AO1019" s="164"/>
      <c r="AP1019" s="164"/>
      <c r="AQ1019" s="164"/>
      <c r="AR1019" s="164"/>
      <c r="AS1019" s="164"/>
      <c r="AT1019" s="366"/>
      <c r="AU1019" s="164"/>
      <c r="AV1019" s="164"/>
      <c r="AW1019" s="164"/>
      <c r="AX1019" s="164"/>
      <c r="AY1019" s="164"/>
      <c r="AZ1019" s="164"/>
      <c r="BA1019" s="164"/>
      <c r="BB1019" s="164"/>
      <c r="BC1019" s="164"/>
      <c r="BD1019" s="164"/>
      <c r="BE1019" s="164"/>
      <c r="BF1019" s="164"/>
      <c r="BG1019" s="164"/>
      <c r="BH1019" s="164"/>
      <c r="BI1019" s="164"/>
      <c r="BJ1019" s="164"/>
      <c r="BK1019" s="164"/>
      <c r="BL1019" s="164"/>
      <c r="BM1019" s="164"/>
      <c r="BN1019" s="164"/>
      <c r="BO1019" s="164"/>
      <c r="BP1019" s="164"/>
      <c r="BQ1019" s="164"/>
      <c r="BR1019" s="164"/>
      <c r="BS1019" s="164"/>
      <c r="BT1019" s="164"/>
      <c r="BU1019" s="164"/>
      <c r="BV1019" s="164"/>
      <c r="BW1019" s="164"/>
      <c r="BX1019" s="164"/>
    </row>
    <row r="1020" spans="20:76" x14ac:dyDescent="0.25">
      <c r="T1020" s="164"/>
      <c r="U1020" s="164"/>
      <c r="V1020" s="164"/>
      <c r="W1020" s="164"/>
      <c r="X1020" s="164"/>
      <c r="Y1020" s="164"/>
      <c r="Z1020" s="164"/>
      <c r="AA1020" s="164"/>
      <c r="AB1020" s="164"/>
      <c r="AC1020" s="164"/>
      <c r="AD1020" s="164"/>
      <c r="AE1020" s="164"/>
      <c r="AF1020" s="164"/>
      <c r="AG1020" s="164"/>
      <c r="AH1020" s="164"/>
      <c r="AI1020" s="164"/>
      <c r="AJ1020" s="164"/>
      <c r="AK1020" s="164"/>
      <c r="AL1020" s="164"/>
      <c r="AM1020" s="164"/>
      <c r="AN1020" s="164"/>
      <c r="AO1020" s="164"/>
      <c r="AP1020" s="164"/>
      <c r="AQ1020" s="164"/>
      <c r="AR1020" s="164"/>
      <c r="AS1020" s="164"/>
      <c r="AT1020" s="366"/>
      <c r="AU1020" s="164"/>
      <c r="AV1020" s="164"/>
      <c r="AW1020" s="164"/>
      <c r="AX1020" s="164"/>
      <c r="AY1020" s="164"/>
      <c r="AZ1020" s="164"/>
      <c r="BA1020" s="164"/>
      <c r="BB1020" s="164"/>
      <c r="BC1020" s="164"/>
      <c r="BD1020" s="164"/>
      <c r="BE1020" s="164"/>
      <c r="BF1020" s="164"/>
      <c r="BG1020" s="164"/>
      <c r="BH1020" s="164"/>
      <c r="BI1020" s="164"/>
      <c r="BJ1020" s="164"/>
      <c r="BK1020" s="164"/>
      <c r="BL1020" s="164"/>
      <c r="BM1020" s="164"/>
      <c r="BN1020" s="164"/>
      <c r="BO1020" s="164"/>
      <c r="BP1020" s="164"/>
      <c r="BQ1020" s="164"/>
      <c r="BR1020" s="164"/>
      <c r="BS1020" s="164"/>
      <c r="BT1020" s="164"/>
      <c r="BU1020" s="164"/>
      <c r="BV1020" s="164"/>
      <c r="BW1020" s="164"/>
      <c r="BX1020" s="164"/>
    </row>
    <row r="1021" spans="20:76" x14ac:dyDescent="0.25">
      <c r="T1021" s="164"/>
      <c r="U1021" s="164"/>
      <c r="V1021" s="164"/>
      <c r="W1021" s="164"/>
      <c r="X1021" s="164"/>
      <c r="Y1021" s="164"/>
      <c r="Z1021" s="164"/>
      <c r="AA1021" s="164"/>
      <c r="AB1021" s="164"/>
      <c r="AC1021" s="164"/>
      <c r="AD1021" s="164"/>
      <c r="AE1021" s="164"/>
      <c r="AF1021" s="164"/>
      <c r="AG1021" s="164"/>
      <c r="AH1021" s="164"/>
      <c r="AI1021" s="164"/>
      <c r="AJ1021" s="164"/>
      <c r="AK1021" s="164"/>
      <c r="AL1021" s="164"/>
      <c r="AM1021" s="164"/>
      <c r="AN1021" s="164"/>
      <c r="AO1021" s="164"/>
      <c r="AP1021" s="164"/>
      <c r="AQ1021" s="164"/>
      <c r="AR1021" s="164"/>
      <c r="AS1021" s="164"/>
      <c r="AT1021" s="366"/>
      <c r="AU1021" s="164"/>
      <c r="AV1021" s="164"/>
      <c r="AW1021" s="164"/>
      <c r="AX1021" s="164"/>
      <c r="AY1021" s="164"/>
      <c r="AZ1021" s="164"/>
      <c r="BA1021" s="164"/>
      <c r="BB1021" s="164"/>
      <c r="BC1021" s="164"/>
      <c r="BD1021" s="164"/>
      <c r="BE1021" s="164"/>
      <c r="BF1021" s="164"/>
      <c r="BG1021" s="164"/>
      <c r="BH1021" s="164"/>
      <c r="BI1021" s="164"/>
      <c r="BJ1021" s="164"/>
      <c r="BK1021" s="164"/>
      <c r="BL1021" s="164"/>
      <c r="BM1021" s="164"/>
      <c r="BN1021" s="164"/>
      <c r="BO1021" s="164"/>
      <c r="BP1021" s="164"/>
      <c r="BQ1021" s="164"/>
      <c r="BR1021" s="164"/>
      <c r="BS1021" s="164"/>
      <c r="BT1021" s="164"/>
      <c r="BU1021" s="164"/>
      <c r="BV1021" s="164"/>
      <c r="BW1021" s="164"/>
      <c r="BX1021" s="164"/>
    </row>
    <row r="1022" spans="20:76" x14ac:dyDescent="0.25">
      <c r="T1022" s="164"/>
      <c r="U1022" s="164"/>
      <c r="V1022" s="164"/>
      <c r="W1022" s="164"/>
      <c r="X1022" s="164"/>
      <c r="Y1022" s="164"/>
      <c r="Z1022" s="164"/>
      <c r="AA1022" s="164"/>
      <c r="AB1022" s="164"/>
      <c r="AC1022" s="164"/>
      <c r="AD1022" s="164"/>
      <c r="AE1022" s="164"/>
      <c r="AF1022" s="164"/>
      <c r="AG1022" s="164"/>
      <c r="AH1022" s="164"/>
      <c r="AI1022" s="164"/>
      <c r="AJ1022" s="164"/>
      <c r="AK1022" s="164"/>
      <c r="AL1022" s="164"/>
      <c r="AM1022" s="164"/>
      <c r="AN1022" s="164"/>
      <c r="AO1022" s="164"/>
      <c r="AP1022" s="164"/>
      <c r="AQ1022" s="164"/>
      <c r="AR1022" s="164"/>
      <c r="AS1022" s="164"/>
      <c r="AT1022" s="366"/>
      <c r="AU1022" s="164"/>
      <c r="AV1022" s="164"/>
      <c r="AW1022" s="164"/>
      <c r="AX1022" s="164"/>
      <c r="AY1022" s="164"/>
      <c r="AZ1022" s="164"/>
      <c r="BA1022" s="164"/>
      <c r="BB1022" s="164"/>
      <c r="BC1022" s="164"/>
      <c r="BD1022" s="164"/>
      <c r="BE1022" s="164"/>
      <c r="BF1022" s="164"/>
      <c r="BG1022" s="164"/>
      <c r="BH1022" s="164"/>
      <c r="BI1022" s="164"/>
      <c r="BJ1022" s="164"/>
      <c r="BK1022" s="164"/>
      <c r="BL1022" s="164"/>
      <c r="BM1022" s="164"/>
      <c r="BN1022" s="164"/>
      <c r="BO1022" s="164"/>
      <c r="BP1022" s="164"/>
      <c r="BQ1022" s="164"/>
      <c r="BR1022" s="164"/>
      <c r="BS1022" s="164"/>
      <c r="BT1022" s="164"/>
      <c r="BU1022" s="164"/>
      <c r="BV1022" s="164"/>
      <c r="BW1022" s="164"/>
      <c r="BX1022" s="164"/>
    </row>
    <row r="1023" spans="20:76" x14ac:dyDescent="0.25">
      <c r="T1023" s="164"/>
      <c r="U1023" s="164"/>
      <c r="V1023" s="164"/>
      <c r="W1023" s="164"/>
      <c r="X1023" s="164"/>
      <c r="Y1023" s="164"/>
      <c r="Z1023" s="164"/>
      <c r="AA1023" s="164"/>
      <c r="AB1023" s="164"/>
      <c r="AC1023" s="164"/>
      <c r="AD1023" s="164"/>
      <c r="AE1023" s="164"/>
      <c r="AF1023" s="164"/>
      <c r="AG1023" s="164"/>
      <c r="AH1023" s="164"/>
      <c r="AI1023" s="164"/>
      <c r="AJ1023" s="164"/>
      <c r="AK1023" s="164"/>
      <c r="AL1023" s="164"/>
      <c r="AM1023" s="164"/>
      <c r="AN1023" s="164"/>
      <c r="AO1023" s="164"/>
      <c r="AP1023" s="164"/>
      <c r="AQ1023" s="164"/>
      <c r="AR1023" s="164"/>
      <c r="AS1023" s="164"/>
      <c r="AT1023" s="366"/>
      <c r="AU1023" s="164"/>
      <c r="AV1023" s="164"/>
      <c r="AW1023" s="164"/>
      <c r="AX1023" s="164"/>
      <c r="AY1023" s="164"/>
      <c r="AZ1023" s="164"/>
      <c r="BA1023" s="164"/>
      <c r="BB1023" s="164"/>
      <c r="BC1023" s="164"/>
      <c r="BD1023" s="164"/>
      <c r="BE1023" s="164"/>
      <c r="BF1023" s="164"/>
      <c r="BG1023" s="164"/>
      <c r="BH1023" s="164"/>
      <c r="BI1023" s="164"/>
      <c r="BJ1023" s="164"/>
      <c r="BK1023" s="164"/>
      <c r="BL1023" s="164"/>
      <c r="BM1023" s="164"/>
      <c r="BN1023" s="164"/>
      <c r="BO1023" s="164"/>
      <c r="BP1023" s="164"/>
      <c r="BQ1023" s="164"/>
      <c r="BR1023" s="164"/>
      <c r="BS1023" s="164"/>
      <c r="BT1023" s="164"/>
      <c r="BU1023" s="164"/>
      <c r="BV1023" s="164"/>
      <c r="BW1023" s="164"/>
      <c r="BX1023" s="164"/>
    </row>
    <row r="1024" spans="20:76" x14ac:dyDescent="0.25">
      <c r="T1024" s="164"/>
      <c r="U1024" s="164"/>
      <c r="V1024" s="164"/>
      <c r="W1024" s="164"/>
      <c r="X1024" s="164"/>
      <c r="Y1024" s="164"/>
      <c r="Z1024" s="164"/>
      <c r="AA1024" s="164"/>
      <c r="AB1024" s="164"/>
      <c r="AC1024" s="164"/>
      <c r="AD1024" s="164"/>
      <c r="AE1024" s="164"/>
      <c r="AF1024" s="164"/>
      <c r="AG1024" s="164"/>
      <c r="AH1024" s="164"/>
      <c r="AI1024" s="164"/>
      <c r="AJ1024" s="164"/>
      <c r="AK1024" s="164"/>
      <c r="AL1024" s="164"/>
      <c r="AM1024" s="164"/>
      <c r="AN1024" s="164"/>
      <c r="AO1024" s="164"/>
      <c r="AP1024" s="164"/>
      <c r="AQ1024" s="164"/>
      <c r="AR1024" s="164"/>
      <c r="AS1024" s="164"/>
      <c r="AT1024" s="366"/>
      <c r="AU1024" s="164"/>
      <c r="AV1024" s="164"/>
      <c r="AW1024" s="164"/>
      <c r="AX1024" s="164"/>
      <c r="AY1024" s="164"/>
      <c r="AZ1024" s="164"/>
      <c r="BA1024" s="164"/>
      <c r="BB1024" s="164"/>
      <c r="BC1024" s="164"/>
      <c r="BD1024" s="164"/>
      <c r="BE1024" s="164"/>
      <c r="BF1024" s="164"/>
      <c r="BG1024" s="164"/>
      <c r="BH1024" s="164"/>
      <c r="BI1024" s="164"/>
      <c r="BJ1024" s="164"/>
      <c r="BK1024" s="164"/>
      <c r="BL1024" s="164"/>
      <c r="BM1024" s="164"/>
      <c r="BN1024" s="164"/>
      <c r="BO1024" s="164"/>
      <c r="BP1024" s="164"/>
      <c r="BQ1024" s="164"/>
      <c r="BR1024" s="164"/>
      <c r="BS1024" s="164"/>
      <c r="BT1024" s="164"/>
      <c r="BU1024" s="164"/>
      <c r="BV1024" s="164"/>
      <c r="BW1024" s="164"/>
      <c r="BX1024" s="164"/>
    </row>
    <row r="1025" spans="20:76" x14ac:dyDescent="0.25">
      <c r="T1025" s="164"/>
      <c r="U1025" s="164"/>
      <c r="V1025" s="164"/>
      <c r="W1025" s="164"/>
      <c r="X1025" s="164"/>
      <c r="Y1025" s="164"/>
      <c r="Z1025" s="164"/>
      <c r="AA1025" s="164"/>
      <c r="AB1025" s="164"/>
      <c r="AC1025" s="164"/>
      <c r="AD1025" s="164"/>
      <c r="AE1025" s="164"/>
      <c r="AF1025" s="164"/>
      <c r="AG1025" s="164"/>
      <c r="AH1025" s="164"/>
      <c r="AI1025" s="164"/>
      <c r="AJ1025" s="164"/>
      <c r="AK1025" s="164"/>
      <c r="AL1025" s="164"/>
      <c r="AM1025" s="164"/>
      <c r="AN1025" s="164"/>
      <c r="AO1025" s="164"/>
      <c r="AP1025" s="164"/>
      <c r="AQ1025" s="164"/>
      <c r="AR1025" s="164"/>
      <c r="AS1025" s="164"/>
      <c r="AT1025" s="366"/>
      <c r="AU1025" s="164"/>
      <c r="AV1025" s="164"/>
      <c r="AW1025" s="164"/>
      <c r="AX1025" s="164"/>
      <c r="AY1025" s="164"/>
      <c r="AZ1025" s="164"/>
      <c r="BA1025" s="164"/>
      <c r="BB1025" s="164"/>
      <c r="BC1025" s="164"/>
      <c r="BD1025" s="164"/>
      <c r="BE1025" s="164"/>
      <c r="BF1025" s="164"/>
      <c r="BG1025" s="164"/>
      <c r="BH1025" s="164"/>
      <c r="BI1025" s="164"/>
      <c r="BJ1025" s="164"/>
      <c r="BK1025" s="164"/>
      <c r="BL1025" s="164"/>
      <c r="BM1025" s="164"/>
      <c r="BN1025" s="164"/>
      <c r="BO1025" s="164"/>
      <c r="BP1025" s="164"/>
      <c r="BQ1025" s="164"/>
      <c r="BR1025" s="164"/>
      <c r="BS1025" s="164"/>
      <c r="BT1025" s="164"/>
      <c r="BU1025" s="164"/>
      <c r="BV1025" s="164"/>
      <c r="BW1025" s="164"/>
      <c r="BX1025" s="164"/>
    </row>
    <row r="1026" spans="20:76" x14ac:dyDescent="0.25">
      <c r="T1026" s="164"/>
      <c r="U1026" s="164"/>
      <c r="V1026" s="164"/>
      <c r="W1026" s="164"/>
      <c r="X1026" s="164"/>
      <c r="Y1026" s="164"/>
      <c r="Z1026" s="164"/>
      <c r="AA1026" s="164"/>
      <c r="AB1026" s="164"/>
      <c r="AC1026" s="164"/>
      <c r="AD1026" s="164"/>
      <c r="AE1026" s="164"/>
      <c r="AF1026" s="164"/>
      <c r="AG1026" s="164"/>
      <c r="AH1026" s="164"/>
      <c r="AI1026" s="164"/>
      <c r="AJ1026" s="164"/>
      <c r="AK1026" s="164"/>
      <c r="AL1026" s="164"/>
      <c r="AM1026" s="164"/>
      <c r="AN1026" s="164"/>
      <c r="AO1026" s="164"/>
      <c r="AP1026" s="164"/>
      <c r="AQ1026" s="164"/>
      <c r="AR1026" s="164"/>
      <c r="AS1026" s="164"/>
      <c r="AT1026" s="366"/>
      <c r="AU1026" s="164"/>
      <c r="AV1026" s="164"/>
      <c r="AW1026" s="164"/>
      <c r="AX1026" s="164"/>
      <c r="AY1026" s="164"/>
      <c r="AZ1026" s="164"/>
      <c r="BA1026" s="164"/>
      <c r="BB1026" s="164"/>
      <c r="BC1026" s="164"/>
      <c r="BD1026" s="164"/>
      <c r="BE1026" s="164"/>
      <c r="BF1026" s="164"/>
      <c r="BG1026" s="164"/>
      <c r="BH1026" s="164"/>
      <c r="BI1026" s="164"/>
      <c r="BJ1026" s="164"/>
      <c r="BK1026" s="164"/>
      <c r="BL1026" s="164"/>
      <c r="BM1026" s="164"/>
      <c r="BN1026" s="164"/>
      <c r="BO1026" s="164"/>
      <c r="BP1026" s="164"/>
      <c r="BQ1026" s="164"/>
      <c r="BR1026" s="164"/>
      <c r="BS1026" s="164"/>
      <c r="BT1026" s="164"/>
      <c r="BU1026" s="164"/>
      <c r="BV1026" s="164"/>
      <c r="BW1026" s="164"/>
      <c r="BX1026" s="164"/>
    </row>
    <row r="1027" spans="20:76" x14ac:dyDescent="0.25">
      <c r="T1027" s="164"/>
      <c r="U1027" s="164"/>
      <c r="V1027" s="164"/>
      <c r="W1027" s="164"/>
      <c r="X1027" s="164"/>
      <c r="Y1027" s="164"/>
      <c r="Z1027" s="164"/>
      <c r="AA1027" s="164"/>
      <c r="AB1027" s="164"/>
      <c r="AC1027" s="164"/>
      <c r="AD1027" s="164"/>
      <c r="AE1027" s="164"/>
      <c r="AF1027" s="164"/>
      <c r="AG1027" s="164"/>
      <c r="AH1027" s="164"/>
      <c r="AI1027" s="164"/>
      <c r="AJ1027" s="164"/>
      <c r="AK1027" s="164"/>
      <c r="AL1027" s="164"/>
      <c r="AM1027" s="164"/>
      <c r="AN1027" s="164"/>
      <c r="AO1027" s="164"/>
      <c r="AP1027" s="164"/>
      <c r="AQ1027" s="164"/>
      <c r="AR1027" s="164"/>
      <c r="AS1027" s="164"/>
      <c r="AT1027" s="366"/>
      <c r="AU1027" s="164"/>
      <c r="AV1027" s="164"/>
      <c r="AW1027" s="164"/>
      <c r="AX1027" s="164"/>
      <c r="AY1027" s="164"/>
      <c r="AZ1027" s="164"/>
      <c r="BA1027" s="164"/>
      <c r="BB1027" s="164"/>
      <c r="BC1027" s="164"/>
      <c r="BD1027" s="164"/>
      <c r="BE1027" s="164"/>
      <c r="BF1027" s="164"/>
      <c r="BG1027" s="164"/>
      <c r="BH1027" s="164"/>
      <c r="BI1027" s="164"/>
      <c r="BJ1027" s="164"/>
      <c r="BK1027" s="164"/>
      <c r="BL1027" s="164"/>
      <c r="BM1027" s="164"/>
      <c r="BN1027" s="164"/>
      <c r="BO1027" s="164"/>
      <c r="BP1027" s="164"/>
      <c r="BQ1027" s="164"/>
      <c r="BR1027" s="164"/>
      <c r="BS1027" s="164"/>
      <c r="BT1027" s="164"/>
      <c r="BU1027" s="164"/>
      <c r="BV1027" s="164"/>
      <c r="BW1027" s="164"/>
      <c r="BX1027" s="164"/>
    </row>
    <row r="1028" spans="20:76" x14ac:dyDescent="0.25">
      <c r="T1028" s="164"/>
      <c r="U1028" s="164"/>
      <c r="V1028" s="164"/>
      <c r="W1028" s="164"/>
      <c r="X1028" s="164"/>
      <c r="Y1028" s="164"/>
      <c r="Z1028" s="164"/>
      <c r="AA1028" s="164"/>
      <c r="AB1028" s="164"/>
      <c r="AC1028" s="164"/>
      <c r="AD1028" s="164"/>
      <c r="AE1028" s="164"/>
      <c r="AF1028" s="164"/>
      <c r="AG1028" s="164"/>
      <c r="AH1028" s="164"/>
      <c r="AI1028" s="164"/>
      <c r="AJ1028" s="164"/>
      <c r="AK1028" s="164"/>
      <c r="AL1028" s="164"/>
      <c r="AM1028" s="164"/>
      <c r="AN1028" s="164"/>
      <c r="AO1028" s="164"/>
      <c r="AP1028" s="164"/>
      <c r="AQ1028" s="164"/>
      <c r="AR1028" s="164"/>
      <c r="AS1028" s="164"/>
      <c r="AT1028" s="366"/>
      <c r="AU1028" s="164"/>
      <c r="AV1028" s="164"/>
      <c r="AW1028" s="164"/>
      <c r="AX1028" s="164"/>
      <c r="AY1028" s="164"/>
      <c r="AZ1028" s="164"/>
      <c r="BA1028" s="164"/>
      <c r="BB1028" s="164"/>
      <c r="BC1028" s="164"/>
      <c r="BD1028" s="164"/>
      <c r="BE1028" s="164"/>
      <c r="BF1028" s="164"/>
      <c r="BG1028" s="164"/>
      <c r="BH1028" s="164"/>
      <c r="BI1028" s="164"/>
      <c r="BJ1028" s="164"/>
      <c r="BK1028" s="164"/>
      <c r="BL1028" s="164"/>
      <c r="BM1028" s="164"/>
      <c r="BN1028" s="164"/>
      <c r="BO1028" s="164"/>
      <c r="BP1028" s="164"/>
      <c r="BQ1028" s="164"/>
      <c r="BR1028" s="164"/>
      <c r="BS1028" s="164"/>
      <c r="BT1028" s="164"/>
      <c r="BU1028" s="164"/>
      <c r="BV1028" s="164"/>
      <c r="BW1028" s="164"/>
      <c r="BX1028" s="164"/>
    </row>
    <row r="1029" spans="20:76" x14ac:dyDescent="0.25">
      <c r="T1029" s="164"/>
      <c r="U1029" s="164"/>
      <c r="V1029" s="164"/>
      <c r="W1029" s="164"/>
      <c r="X1029" s="164"/>
      <c r="Y1029" s="164"/>
      <c r="Z1029" s="164"/>
      <c r="AA1029" s="164"/>
      <c r="AB1029" s="164"/>
      <c r="AC1029" s="164"/>
      <c r="AD1029" s="164"/>
      <c r="AE1029" s="164"/>
      <c r="AF1029" s="164"/>
      <c r="AG1029" s="164"/>
      <c r="AH1029" s="164"/>
      <c r="AI1029" s="164"/>
      <c r="AJ1029" s="164"/>
      <c r="AK1029" s="164"/>
      <c r="AL1029" s="164"/>
      <c r="AM1029" s="164"/>
      <c r="AN1029" s="164"/>
      <c r="AO1029" s="164"/>
      <c r="AP1029" s="164"/>
      <c r="AQ1029" s="164"/>
      <c r="AR1029" s="164"/>
      <c r="AS1029" s="164"/>
      <c r="AT1029" s="366"/>
      <c r="AU1029" s="164"/>
      <c r="AV1029" s="164"/>
      <c r="AW1029" s="164"/>
      <c r="AX1029" s="164"/>
      <c r="AY1029" s="164"/>
      <c r="AZ1029" s="164"/>
      <c r="BA1029" s="164"/>
      <c r="BB1029" s="164"/>
      <c r="BC1029" s="164"/>
      <c r="BD1029" s="164"/>
      <c r="BE1029" s="164"/>
      <c r="BF1029" s="164"/>
      <c r="BG1029" s="164"/>
      <c r="BH1029" s="164"/>
      <c r="BI1029" s="164"/>
      <c r="BJ1029" s="164"/>
      <c r="BK1029" s="164"/>
      <c r="BL1029" s="164"/>
      <c r="BM1029" s="164"/>
      <c r="BN1029" s="164"/>
      <c r="BO1029" s="164"/>
      <c r="BP1029" s="164"/>
      <c r="BQ1029" s="164"/>
      <c r="BR1029" s="164"/>
      <c r="BS1029" s="164"/>
      <c r="BT1029" s="164"/>
      <c r="BU1029" s="164"/>
      <c r="BV1029" s="164"/>
      <c r="BW1029" s="164"/>
      <c r="BX1029" s="164"/>
    </row>
    <row r="1030" spans="20:76" x14ac:dyDescent="0.25">
      <c r="T1030" s="164"/>
      <c r="U1030" s="164"/>
      <c r="V1030" s="164"/>
      <c r="W1030" s="164"/>
      <c r="X1030" s="164"/>
      <c r="Y1030" s="164"/>
      <c r="Z1030" s="164"/>
      <c r="AA1030" s="164"/>
      <c r="AB1030" s="164"/>
      <c r="AC1030" s="164"/>
      <c r="AD1030" s="164"/>
      <c r="AE1030" s="164"/>
      <c r="AF1030" s="164"/>
      <c r="AG1030" s="164"/>
      <c r="AH1030" s="164"/>
      <c r="AI1030" s="164"/>
      <c r="AJ1030" s="164"/>
      <c r="AK1030" s="164"/>
      <c r="AL1030" s="164"/>
      <c r="AM1030" s="164"/>
      <c r="AN1030" s="164"/>
      <c r="AO1030" s="164"/>
      <c r="AP1030" s="164"/>
      <c r="AQ1030" s="164"/>
      <c r="AR1030" s="164"/>
      <c r="AS1030" s="164"/>
      <c r="AT1030" s="366"/>
      <c r="AU1030" s="164"/>
      <c r="AV1030" s="164"/>
      <c r="AW1030" s="164"/>
      <c r="AX1030" s="164"/>
      <c r="AY1030" s="164"/>
      <c r="AZ1030" s="164"/>
      <c r="BA1030" s="164"/>
      <c r="BB1030" s="164"/>
      <c r="BC1030" s="164"/>
      <c r="BD1030" s="164"/>
      <c r="BE1030" s="164"/>
      <c r="BF1030" s="164"/>
      <c r="BG1030" s="164"/>
      <c r="BH1030" s="164"/>
      <c r="BI1030" s="164"/>
      <c r="BJ1030" s="164"/>
      <c r="BK1030" s="164"/>
      <c r="BL1030" s="164"/>
      <c r="BM1030" s="164"/>
      <c r="BN1030" s="164"/>
      <c r="BO1030" s="164"/>
      <c r="BP1030" s="164"/>
      <c r="BQ1030" s="164"/>
      <c r="BR1030" s="164"/>
      <c r="BS1030" s="164"/>
      <c r="BT1030" s="164"/>
      <c r="BU1030" s="164"/>
      <c r="BV1030" s="164"/>
      <c r="BW1030" s="164"/>
      <c r="BX1030" s="164"/>
    </row>
    <row r="1031" spans="20:76" x14ac:dyDescent="0.25">
      <c r="T1031" s="164"/>
      <c r="U1031" s="164"/>
      <c r="V1031" s="164"/>
      <c r="W1031" s="164"/>
      <c r="X1031" s="164"/>
      <c r="Y1031" s="164"/>
      <c r="Z1031" s="164"/>
      <c r="AA1031" s="164"/>
      <c r="AB1031" s="164"/>
      <c r="AC1031" s="164"/>
      <c r="AD1031" s="164"/>
      <c r="AE1031" s="164"/>
      <c r="AF1031" s="164"/>
      <c r="AG1031" s="164"/>
      <c r="AH1031" s="164"/>
      <c r="AI1031" s="164"/>
      <c r="AJ1031" s="164"/>
      <c r="AK1031" s="164"/>
      <c r="AL1031" s="164"/>
      <c r="AM1031" s="164"/>
      <c r="AN1031" s="164"/>
      <c r="AO1031" s="164"/>
      <c r="AP1031" s="164"/>
      <c r="AQ1031" s="164"/>
      <c r="AR1031" s="164"/>
      <c r="AS1031" s="164"/>
      <c r="AT1031" s="366"/>
      <c r="AU1031" s="164"/>
      <c r="AV1031" s="164"/>
      <c r="AW1031" s="164"/>
      <c r="AX1031" s="164"/>
      <c r="AY1031" s="164"/>
      <c r="AZ1031" s="164"/>
      <c r="BA1031" s="164"/>
      <c r="BB1031" s="164"/>
      <c r="BC1031" s="164"/>
      <c r="BD1031" s="164"/>
      <c r="BE1031" s="164"/>
      <c r="BF1031" s="164"/>
      <c r="BG1031" s="164"/>
      <c r="BH1031" s="164"/>
      <c r="BI1031" s="164"/>
      <c r="BJ1031" s="164"/>
      <c r="BK1031" s="164"/>
      <c r="BL1031" s="164"/>
      <c r="BM1031" s="164"/>
      <c r="BN1031" s="164"/>
      <c r="BO1031" s="164"/>
      <c r="BP1031" s="164"/>
      <c r="BQ1031" s="164"/>
      <c r="BR1031" s="164"/>
      <c r="BS1031" s="164"/>
      <c r="BT1031" s="164"/>
      <c r="BU1031" s="164"/>
      <c r="BV1031" s="164"/>
      <c r="BW1031" s="164"/>
      <c r="BX1031" s="164"/>
    </row>
    <row r="1032" spans="20:76" x14ac:dyDescent="0.25">
      <c r="T1032" s="164"/>
      <c r="U1032" s="164"/>
      <c r="V1032" s="164"/>
      <c r="W1032" s="164"/>
      <c r="X1032" s="164"/>
      <c r="Y1032" s="164"/>
      <c r="Z1032" s="164"/>
      <c r="AA1032" s="164"/>
      <c r="AB1032" s="164"/>
      <c r="AC1032" s="164"/>
      <c r="AD1032" s="164"/>
      <c r="AE1032" s="164"/>
      <c r="AF1032" s="164"/>
      <c r="AG1032" s="164"/>
      <c r="AH1032" s="164"/>
      <c r="AI1032" s="164"/>
      <c r="AJ1032" s="164"/>
      <c r="AK1032" s="164"/>
      <c r="AL1032" s="164"/>
      <c r="AM1032" s="164"/>
      <c r="AN1032" s="164"/>
      <c r="AO1032" s="164"/>
      <c r="AP1032" s="164"/>
      <c r="AQ1032" s="164"/>
      <c r="AR1032" s="164"/>
      <c r="AS1032" s="164"/>
      <c r="AT1032" s="366"/>
      <c r="AU1032" s="164"/>
      <c r="AV1032" s="164"/>
      <c r="AW1032" s="164"/>
      <c r="AX1032" s="164"/>
      <c r="AY1032" s="164"/>
      <c r="AZ1032" s="164"/>
      <c r="BA1032" s="164"/>
      <c r="BB1032" s="164"/>
      <c r="BC1032" s="164"/>
      <c r="BD1032" s="164"/>
      <c r="BE1032" s="164"/>
      <c r="BF1032" s="164"/>
      <c r="BG1032" s="164"/>
      <c r="BH1032" s="164"/>
      <c r="BI1032" s="164"/>
      <c r="BJ1032" s="164"/>
      <c r="BK1032" s="164"/>
      <c r="BL1032" s="164"/>
      <c r="BM1032" s="164"/>
      <c r="BN1032" s="164"/>
      <c r="BO1032" s="164"/>
      <c r="BP1032" s="164"/>
      <c r="BQ1032" s="164"/>
      <c r="BR1032" s="164"/>
      <c r="BS1032" s="164"/>
      <c r="BT1032" s="164"/>
      <c r="BU1032" s="164"/>
      <c r="BV1032" s="164"/>
      <c r="BW1032" s="164"/>
      <c r="BX1032" s="164"/>
    </row>
    <row r="1033" spans="20:76" x14ac:dyDescent="0.25">
      <c r="T1033" s="164"/>
      <c r="U1033" s="164"/>
      <c r="V1033" s="164"/>
      <c r="W1033" s="164"/>
      <c r="X1033" s="164"/>
      <c r="Y1033" s="164"/>
      <c r="Z1033" s="164"/>
      <c r="AA1033" s="164"/>
      <c r="AB1033" s="164"/>
      <c r="AC1033" s="164"/>
      <c r="AD1033" s="164"/>
      <c r="AE1033" s="164"/>
      <c r="AF1033" s="164"/>
      <c r="AG1033" s="164"/>
      <c r="AH1033" s="164"/>
      <c r="AI1033" s="164"/>
      <c r="AJ1033" s="164"/>
      <c r="AK1033" s="164"/>
      <c r="AL1033" s="164"/>
      <c r="AM1033" s="164"/>
      <c r="AN1033" s="164"/>
      <c r="AO1033" s="164"/>
      <c r="AP1033" s="164"/>
      <c r="AQ1033" s="164"/>
      <c r="AR1033" s="164"/>
      <c r="AS1033" s="164"/>
      <c r="AT1033" s="366"/>
      <c r="AU1033" s="164"/>
      <c r="AV1033" s="164"/>
      <c r="AW1033" s="164"/>
      <c r="AX1033" s="164"/>
      <c r="AY1033" s="164"/>
      <c r="AZ1033" s="164"/>
      <c r="BA1033" s="164"/>
      <c r="BB1033" s="164"/>
      <c r="BC1033" s="164"/>
      <c r="BD1033" s="164"/>
      <c r="BE1033" s="164"/>
      <c r="BF1033" s="164"/>
      <c r="BG1033" s="164"/>
      <c r="BH1033" s="164"/>
      <c r="BI1033" s="164"/>
      <c r="BJ1033" s="164"/>
      <c r="BK1033" s="164"/>
      <c r="BL1033" s="164"/>
      <c r="BM1033" s="164"/>
      <c r="BN1033" s="164"/>
      <c r="BO1033" s="164"/>
      <c r="BP1033" s="164"/>
      <c r="BQ1033" s="164"/>
      <c r="BR1033" s="164"/>
      <c r="BS1033" s="164"/>
      <c r="BT1033" s="164"/>
      <c r="BU1033" s="164"/>
      <c r="BV1033" s="164"/>
      <c r="BW1033" s="164"/>
      <c r="BX1033" s="164"/>
    </row>
    <row r="1034" spans="20:76" x14ac:dyDescent="0.25">
      <c r="T1034" s="164"/>
      <c r="U1034" s="164"/>
      <c r="V1034" s="164"/>
      <c r="W1034" s="164"/>
      <c r="X1034" s="164"/>
      <c r="Y1034" s="164"/>
      <c r="Z1034" s="164"/>
      <c r="AA1034" s="164"/>
      <c r="AB1034" s="164"/>
      <c r="AC1034" s="164"/>
      <c r="AD1034" s="164"/>
      <c r="AE1034" s="164"/>
      <c r="AF1034" s="164"/>
      <c r="AG1034" s="164"/>
      <c r="AH1034" s="164"/>
      <c r="AI1034" s="164"/>
      <c r="AJ1034" s="164"/>
      <c r="AK1034" s="164"/>
      <c r="AL1034" s="164"/>
      <c r="AM1034" s="164"/>
      <c r="AN1034" s="164"/>
      <c r="AO1034" s="164"/>
      <c r="AP1034" s="164"/>
      <c r="AQ1034" s="164"/>
      <c r="AR1034" s="164"/>
      <c r="AS1034" s="164"/>
      <c r="AT1034" s="366"/>
      <c r="AU1034" s="164"/>
      <c r="AV1034" s="164"/>
      <c r="AW1034" s="164"/>
      <c r="AX1034" s="164"/>
      <c r="AY1034" s="164"/>
      <c r="AZ1034" s="164"/>
      <c r="BA1034" s="164"/>
      <c r="BB1034" s="164"/>
      <c r="BC1034" s="164"/>
      <c r="BD1034" s="164"/>
      <c r="BE1034" s="164"/>
      <c r="BF1034" s="164"/>
      <c r="BG1034" s="164"/>
      <c r="BH1034" s="164"/>
      <c r="BI1034" s="164"/>
      <c r="BJ1034" s="164"/>
      <c r="BK1034" s="164"/>
      <c r="BL1034" s="164"/>
      <c r="BM1034" s="164"/>
      <c r="BN1034" s="164"/>
      <c r="BO1034" s="164"/>
      <c r="BP1034" s="164"/>
      <c r="BQ1034" s="164"/>
      <c r="BR1034" s="164"/>
      <c r="BS1034" s="164"/>
      <c r="BT1034" s="164"/>
      <c r="BU1034" s="164"/>
      <c r="BV1034" s="164"/>
      <c r="BW1034" s="164"/>
      <c r="BX1034" s="164"/>
    </row>
    <row r="1035" spans="20:76" x14ac:dyDescent="0.25">
      <c r="T1035" s="164"/>
      <c r="U1035" s="164"/>
      <c r="V1035" s="164"/>
      <c r="W1035" s="164"/>
      <c r="X1035" s="164"/>
      <c r="Y1035" s="164"/>
      <c r="Z1035" s="164"/>
      <c r="AA1035" s="164"/>
      <c r="AB1035" s="164"/>
      <c r="AC1035" s="164"/>
      <c r="AD1035" s="164"/>
      <c r="AE1035" s="164"/>
      <c r="AF1035" s="164"/>
      <c r="AG1035" s="164"/>
      <c r="AH1035" s="164"/>
      <c r="AI1035" s="164"/>
      <c r="AJ1035" s="164"/>
      <c r="AK1035" s="164"/>
      <c r="AL1035" s="164"/>
      <c r="AM1035" s="164"/>
      <c r="AN1035" s="164"/>
      <c r="AO1035" s="164"/>
      <c r="AP1035" s="164"/>
      <c r="AQ1035" s="164"/>
      <c r="AR1035" s="164"/>
      <c r="AS1035" s="164"/>
      <c r="AT1035" s="366"/>
      <c r="AU1035" s="164"/>
      <c r="AV1035" s="164"/>
      <c r="AW1035" s="164"/>
      <c r="AX1035" s="164"/>
      <c r="AY1035" s="164"/>
      <c r="AZ1035" s="164"/>
      <c r="BA1035" s="164"/>
      <c r="BB1035" s="164"/>
      <c r="BC1035" s="164"/>
      <c r="BD1035" s="164"/>
      <c r="BE1035" s="164"/>
      <c r="BF1035" s="164"/>
      <c r="BG1035" s="164"/>
      <c r="BH1035" s="164"/>
      <c r="BI1035" s="164"/>
      <c r="BJ1035" s="164"/>
      <c r="BK1035" s="164"/>
      <c r="BL1035" s="164"/>
      <c r="BM1035" s="164"/>
      <c r="BN1035" s="164"/>
      <c r="BO1035" s="164"/>
      <c r="BP1035" s="164"/>
      <c r="BQ1035" s="164"/>
      <c r="BR1035" s="164"/>
      <c r="BS1035" s="164"/>
      <c r="BT1035" s="164"/>
      <c r="BU1035" s="164"/>
      <c r="BV1035" s="164"/>
      <c r="BW1035" s="164"/>
      <c r="BX1035" s="164"/>
    </row>
    <row r="1036" spans="20:76" x14ac:dyDescent="0.25">
      <c r="T1036" s="164"/>
      <c r="U1036" s="164"/>
      <c r="V1036" s="164"/>
      <c r="W1036" s="164"/>
      <c r="X1036" s="164"/>
      <c r="Y1036" s="164"/>
      <c r="Z1036" s="164"/>
      <c r="AA1036" s="164"/>
      <c r="AB1036" s="164"/>
      <c r="AC1036" s="164"/>
      <c r="AD1036" s="164"/>
      <c r="AE1036" s="164"/>
      <c r="AF1036" s="164"/>
      <c r="AG1036" s="164"/>
      <c r="AH1036" s="164"/>
      <c r="AI1036" s="164"/>
      <c r="AJ1036" s="164"/>
      <c r="AK1036" s="164"/>
      <c r="AL1036" s="164"/>
      <c r="AM1036" s="164"/>
      <c r="AN1036" s="164"/>
      <c r="AO1036" s="164"/>
      <c r="AP1036" s="164"/>
      <c r="AQ1036" s="164"/>
      <c r="AR1036" s="164"/>
      <c r="AS1036" s="164"/>
      <c r="AT1036" s="366"/>
      <c r="AU1036" s="164"/>
      <c r="AV1036" s="164"/>
      <c r="AW1036" s="164"/>
      <c r="AX1036" s="164"/>
      <c r="AY1036" s="164"/>
      <c r="AZ1036" s="164"/>
      <c r="BA1036" s="164"/>
      <c r="BB1036" s="164"/>
      <c r="BC1036" s="164"/>
      <c r="BD1036" s="164"/>
      <c r="BE1036" s="164"/>
      <c r="BF1036" s="164"/>
      <c r="BG1036" s="164"/>
      <c r="BH1036" s="164"/>
      <c r="BI1036" s="164"/>
      <c r="BJ1036" s="164"/>
      <c r="BK1036" s="164"/>
      <c r="BL1036" s="164"/>
      <c r="BM1036" s="164"/>
      <c r="BN1036" s="164"/>
      <c r="BO1036" s="164"/>
      <c r="BP1036" s="164"/>
      <c r="BQ1036" s="164"/>
      <c r="BR1036" s="164"/>
      <c r="BS1036" s="164"/>
      <c r="BT1036" s="164"/>
      <c r="BU1036" s="164"/>
      <c r="BV1036" s="164"/>
      <c r="BW1036" s="164"/>
      <c r="BX1036" s="164"/>
    </row>
    <row r="1037" spans="20:76" x14ac:dyDescent="0.25">
      <c r="T1037" s="164"/>
      <c r="U1037" s="164"/>
      <c r="V1037" s="164"/>
      <c r="W1037" s="164"/>
      <c r="X1037" s="164"/>
      <c r="Y1037" s="164"/>
      <c r="Z1037" s="164"/>
      <c r="AA1037" s="164"/>
      <c r="AB1037" s="164"/>
      <c r="AC1037" s="164"/>
      <c r="AD1037" s="164"/>
      <c r="AE1037" s="164"/>
      <c r="AF1037" s="164"/>
      <c r="AG1037" s="164"/>
      <c r="AH1037" s="164"/>
      <c r="AI1037" s="164"/>
      <c r="AJ1037" s="164"/>
      <c r="AK1037" s="164"/>
      <c r="AL1037" s="164"/>
      <c r="AM1037" s="164"/>
      <c r="AN1037" s="164"/>
      <c r="AO1037" s="164"/>
      <c r="AP1037" s="164"/>
      <c r="AQ1037" s="164"/>
      <c r="AR1037" s="164"/>
      <c r="AS1037" s="164"/>
      <c r="AT1037" s="366"/>
      <c r="AU1037" s="164"/>
      <c r="AV1037" s="164"/>
      <c r="AW1037" s="164"/>
      <c r="AX1037" s="164"/>
      <c r="AY1037" s="164"/>
      <c r="AZ1037" s="164"/>
      <c r="BA1037" s="164"/>
      <c r="BB1037" s="164"/>
      <c r="BC1037" s="164"/>
      <c r="BD1037" s="164"/>
      <c r="BE1037" s="164"/>
      <c r="BF1037" s="164"/>
      <c r="BG1037" s="164"/>
      <c r="BH1037" s="164"/>
      <c r="BI1037" s="164"/>
      <c r="BJ1037" s="164"/>
      <c r="BK1037" s="164"/>
      <c r="BL1037" s="164"/>
      <c r="BM1037" s="164"/>
      <c r="BN1037" s="164"/>
      <c r="BO1037" s="164"/>
      <c r="BP1037" s="164"/>
      <c r="BQ1037" s="164"/>
      <c r="BR1037" s="164"/>
      <c r="BS1037" s="164"/>
      <c r="BT1037" s="164"/>
      <c r="BU1037" s="164"/>
      <c r="BV1037" s="164"/>
      <c r="BW1037" s="164"/>
      <c r="BX1037" s="164"/>
    </row>
    <row r="1038" spans="20:76" x14ac:dyDescent="0.25">
      <c r="T1038" s="164"/>
      <c r="U1038" s="164"/>
      <c r="V1038" s="164"/>
      <c r="W1038" s="164"/>
      <c r="X1038" s="164"/>
      <c r="Y1038" s="164"/>
      <c r="Z1038" s="164"/>
      <c r="AA1038" s="164"/>
      <c r="AB1038" s="164"/>
      <c r="AC1038" s="164"/>
      <c r="AD1038" s="164"/>
      <c r="AE1038" s="164"/>
      <c r="AF1038" s="164"/>
      <c r="AG1038" s="164"/>
      <c r="AH1038" s="164"/>
      <c r="AI1038" s="164"/>
      <c r="AJ1038" s="164"/>
      <c r="AK1038" s="164"/>
      <c r="AL1038" s="164"/>
      <c r="AM1038" s="164"/>
      <c r="AN1038" s="164"/>
      <c r="AO1038" s="164"/>
      <c r="AP1038" s="164"/>
      <c r="AQ1038" s="164"/>
      <c r="AR1038" s="164"/>
      <c r="AS1038" s="164"/>
      <c r="AT1038" s="366"/>
      <c r="AU1038" s="164"/>
      <c r="AV1038" s="164"/>
      <c r="AW1038" s="164"/>
      <c r="AX1038" s="164"/>
      <c r="AY1038" s="164"/>
      <c r="AZ1038" s="164"/>
      <c r="BA1038" s="164"/>
      <c r="BB1038" s="164"/>
      <c r="BC1038" s="164"/>
      <c r="BD1038" s="164"/>
      <c r="BE1038" s="164"/>
      <c r="BF1038" s="164"/>
      <c r="BG1038" s="164"/>
      <c r="BH1038" s="164"/>
      <c r="BI1038" s="164"/>
      <c r="BJ1038" s="164"/>
      <c r="BK1038" s="164"/>
      <c r="BL1038" s="164"/>
      <c r="BM1038" s="164"/>
      <c r="BN1038" s="164"/>
      <c r="BO1038" s="164"/>
      <c r="BP1038" s="164"/>
      <c r="BQ1038" s="164"/>
      <c r="BR1038" s="164"/>
      <c r="BS1038" s="164"/>
      <c r="BT1038" s="164"/>
      <c r="BU1038" s="164"/>
      <c r="BV1038" s="164"/>
      <c r="BW1038" s="164"/>
      <c r="BX1038" s="164"/>
    </row>
    <row r="1039" spans="20:76" x14ac:dyDescent="0.25">
      <c r="T1039" s="164"/>
      <c r="U1039" s="164"/>
      <c r="V1039" s="164"/>
      <c r="W1039" s="164"/>
      <c r="X1039" s="164"/>
      <c r="Y1039" s="164"/>
      <c r="Z1039" s="164"/>
      <c r="AA1039" s="164"/>
      <c r="AB1039" s="164"/>
      <c r="AC1039" s="164"/>
      <c r="AD1039" s="164"/>
      <c r="AE1039" s="164"/>
      <c r="AF1039" s="164"/>
      <c r="AG1039" s="164"/>
      <c r="AH1039" s="164"/>
      <c r="AI1039" s="164"/>
      <c r="AJ1039" s="164"/>
      <c r="AK1039" s="164"/>
      <c r="AL1039" s="164"/>
      <c r="AM1039" s="164"/>
      <c r="AN1039" s="164"/>
      <c r="AO1039" s="164"/>
      <c r="AP1039" s="164"/>
      <c r="AQ1039" s="164"/>
      <c r="AR1039" s="164"/>
      <c r="AS1039" s="164"/>
      <c r="AT1039" s="366"/>
      <c r="AU1039" s="164"/>
      <c r="AV1039" s="164"/>
      <c r="AW1039" s="164"/>
      <c r="AX1039" s="164"/>
      <c r="AY1039" s="164"/>
      <c r="AZ1039" s="164"/>
      <c r="BA1039" s="164"/>
      <c r="BB1039" s="164"/>
      <c r="BC1039" s="164"/>
      <c r="BD1039" s="164"/>
      <c r="BE1039" s="164"/>
      <c r="BF1039" s="164"/>
      <c r="BG1039" s="164"/>
      <c r="BH1039" s="164"/>
      <c r="BI1039" s="164"/>
      <c r="BJ1039" s="164"/>
      <c r="BK1039" s="164"/>
      <c r="BL1039" s="164"/>
      <c r="BM1039" s="164"/>
      <c r="BN1039" s="164"/>
      <c r="BO1039" s="164"/>
      <c r="BP1039" s="164"/>
      <c r="BQ1039" s="164"/>
      <c r="BR1039" s="164"/>
      <c r="BS1039" s="164"/>
      <c r="BT1039" s="164"/>
      <c r="BU1039" s="164"/>
      <c r="BV1039" s="164"/>
      <c r="BW1039" s="164"/>
      <c r="BX1039" s="164"/>
    </row>
    <row r="1040" spans="20:76" x14ac:dyDescent="0.25">
      <c r="T1040" s="164"/>
      <c r="U1040" s="164"/>
      <c r="V1040" s="164"/>
      <c r="W1040" s="164"/>
      <c r="X1040" s="164"/>
      <c r="Y1040" s="164"/>
      <c r="Z1040" s="164"/>
      <c r="AA1040" s="164"/>
      <c r="AB1040" s="164"/>
      <c r="AC1040" s="164"/>
      <c r="AD1040" s="164"/>
      <c r="AE1040" s="164"/>
      <c r="AF1040" s="164"/>
      <c r="AG1040" s="164"/>
      <c r="AH1040" s="164"/>
      <c r="AI1040" s="164"/>
      <c r="AJ1040" s="164"/>
      <c r="AK1040" s="164"/>
      <c r="AL1040" s="164"/>
      <c r="AM1040" s="164"/>
      <c r="AN1040" s="164"/>
      <c r="AO1040" s="164"/>
      <c r="AP1040" s="164"/>
      <c r="AQ1040" s="164"/>
      <c r="AR1040" s="164"/>
      <c r="AS1040" s="164"/>
      <c r="AT1040" s="366"/>
      <c r="AU1040" s="164"/>
      <c r="AV1040" s="164"/>
      <c r="AW1040" s="164"/>
      <c r="AX1040" s="164"/>
      <c r="AY1040" s="164"/>
      <c r="AZ1040" s="164"/>
      <c r="BA1040" s="164"/>
      <c r="BB1040" s="164"/>
      <c r="BC1040" s="164"/>
      <c r="BD1040" s="164"/>
      <c r="BE1040" s="164"/>
      <c r="BF1040" s="164"/>
      <c r="BG1040" s="164"/>
      <c r="BH1040" s="164"/>
      <c r="BI1040" s="164"/>
      <c r="BJ1040" s="164"/>
      <c r="BK1040" s="164"/>
      <c r="BL1040" s="164"/>
      <c r="BM1040" s="164"/>
      <c r="BN1040" s="164"/>
      <c r="BO1040" s="164"/>
      <c r="BP1040" s="164"/>
      <c r="BQ1040" s="164"/>
      <c r="BR1040" s="164"/>
      <c r="BS1040" s="164"/>
      <c r="BT1040" s="164"/>
      <c r="BU1040" s="164"/>
      <c r="BV1040" s="164"/>
      <c r="BW1040" s="164"/>
      <c r="BX1040" s="164"/>
    </row>
    <row r="1041" spans="20:76" x14ac:dyDescent="0.25">
      <c r="T1041" s="164"/>
      <c r="U1041" s="164"/>
      <c r="V1041" s="164"/>
      <c r="W1041" s="164"/>
      <c r="X1041" s="164"/>
      <c r="Y1041" s="164"/>
      <c r="Z1041" s="164"/>
      <c r="AA1041" s="164"/>
      <c r="AB1041" s="164"/>
      <c r="AC1041" s="164"/>
      <c r="AD1041" s="164"/>
      <c r="AE1041" s="164"/>
      <c r="AF1041" s="164"/>
      <c r="AG1041" s="164"/>
      <c r="AH1041" s="164"/>
      <c r="AI1041" s="164"/>
      <c r="AJ1041" s="164"/>
      <c r="AK1041" s="164"/>
      <c r="AL1041" s="164"/>
      <c r="AM1041" s="164"/>
      <c r="AN1041" s="164"/>
      <c r="AO1041" s="164"/>
      <c r="AP1041" s="164"/>
      <c r="AQ1041" s="164"/>
      <c r="AR1041" s="164"/>
      <c r="AS1041" s="164"/>
      <c r="AT1041" s="366"/>
      <c r="AU1041" s="164"/>
      <c r="AV1041" s="164"/>
      <c r="AW1041" s="164"/>
      <c r="AX1041" s="164"/>
      <c r="AY1041" s="164"/>
      <c r="AZ1041" s="164"/>
      <c r="BA1041" s="164"/>
      <c r="BB1041" s="164"/>
      <c r="BC1041" s="164"/>
      <c r="BD1041" s="164"/>
      <c r="BE1041" s="164"/>
      <c r="BF1041" s="164"/>
      <c r="BG1041" s="164"/>
      <c r="BH1041" s="164"/>
      <c r="BI1041" s="164"/>
      <c r="BJ1041" s="164"/>
      <c r="BK1041" s="164"/>
      <c r="BL1041" s="164"/>
      <c r="BM1041" s="164"/>
      <c r="BN1041" s="164"/>
      <c r="BO1041" s="164"/>
      <c r="BP1041" s="164"/>
      <c r="BQ1041" s="164"/>
      <c r="BR1041" s="164"/>
      <c r="BS1041" s="164"/>
      <c r="BT1041" s="164"/>
      <c r="BU1041" s="164"/>
      <c r="BV1041" s="164"/>
      <c r="BW1041" s="164"/>
      <c r="BX1041" s="164"/>
    </row>
    <row r="1042" spans="20:76" x14ac:dyDescent="0.25">
      <c r="T1042" s="164"/>
      <c r="U1042" s="164"/>
      <c r="V1042" s="164"/>
      <c r="W1042" s="164"/>
      <c r="X1042" s="164"/>
      <c r="Y1042" s="164"/>
      <c r="Z1042" s="164"/>
      <c r="AA1042" s="164"/>
      <c r="AB1042" s="164"/>
      <c r="AC1042" s="164"/>
      <c r="AD1042" s="164"/>
      <c r="AE1042" s="164"/>
      <c r="AF1042" s="164"/>
      <c r="AG1042" s="164"/>
      <c r="AH1042" s="164"/>
      <c r="AI1042" s="164"/>
      <c r="AJ1042" s="164"/>
      <c r="AK1042" s="164"/>
      <c r="AL1042" s="164"/>
      <c r="AM1042" s="164"/>
      <c r="AN1042" s="164"/>
      <c r="AO1042" s="164"/>
      <c r="AP1042" s="164"/>
      <c r="AQ1042" s="164"/>
      <c r="AR1042" s="164"/>
      <c r="AS1042" s="164"/>
      <c r="AT1042" s="366"/>
      <c r="AU1042" s="164"/>
      <c r="AV1042" s="164"/>
      <c r="AW1042" s="164"/>
      <c r="AX1042" s="164"/>
      <c r="AY1042" s="164"/>
      <c r="AZ1042" s="164"/>
      <c r="BA1042" s="164"/>
      <c r="BB1042" s="164"/>
      <c r="BC1042" s="164"/>
      <c r="BD1042" s="164"/>
      <c r="BE1042" s="164"/>
      <c r="BF1042" s="164"/>
      <c r="BG1042" s="164"/>
      <c r="BH1042" s="164"/>
      <c r="BI1042" s="164"/>
      <c r="BJ1042" s="164"/>
      <c r="BK1042" s="164"/>
      <c r="BL1042" s="164"/>
      <c r="BM1042" s="164"/>
      <c r="BN1042" s="164"/>
      <c r="BO1042" s="164"/>
      <c r="BP1042" s="164"/>
      <c r="BQ1042" s="164"/>
      <c r="BR1042" s="164"/>
      <c r="BS1042" s="164"/>
      <c r="BT1042" s="164"/>
      <c r="BU1042" s="164"/>
      <c r="BV1042" s="164"/>
      <c r="BW1042" s="164"/>
      <c r="BX1042" s="164"/>
    </row>
    <row r="1043" spans="20:76" x14ac:dyDescent="0.25">
      <c r="T1043" s="164"/>
      <c r="U1043" s="164"/>
      <c r="V1043" s="164"/>
      <c r="W1043" s="164"/>
      <c r="X1043" s="164"/>
      <c r="Y1043" s="164"/>
      <c r="Z1043" s="164"/>
      <c r="AA1043" s="164"/>
      <c r="AB1043" s="164"/>
      <c r="AC1043" s="164"/>
      <c r="AD1043" s="164"/>
      <c r="AE1043" s="164"/>
      <c r="AF1043" s="164"/>
      <c r="AG1043" s="164"/>
      <c r="AH1043" s="164"/>
      <c r="AI1043" s="164"/>
      <c r="AJ1043" s="164"/>
      <c r="AK1043" s="164"/>
      <c r="AL1043" s="164"/>
      <c r="AM1043" s="164"/>
      <c r="AN1043" s="164"/>
      <c r="AO1043" s="164"/>
      <c r="AP1043" s="164"/>
      <c r="AQ1043" s="164"/>
      <c r="AR1043" s="164"/>
      <c r="AS1043" s="164"/>
      <c r="AT1043" s="366"/>
      <c r="AU1043" s="164"/>
      <c r="AV1043" s="164"/>
      <c r="AW1043" s="164"/>
      <c r="AX1043" s="164"/>
      <c r="AY1043" s="164"/>
      <c r="AZ1043" s="164"/>
      <c r="BA1043" s="164"/>
      <c r="BB1043" s="164"/>
      <c r="BC1043" s="164"/>
      <c r="BD1043" s="164"/>
      <c r="BE1043" s="164"/>
      <c r="BF1043" s="164"/>
      <c r="BG1043" s="164"/>
      <c r="BH1043" s="164"/>
      <c r="BI1043" s="164"/>
      <c r="BJ1043" s="164"/>
      <c r="BK1043" s="164"/>
      <c r="BL1043" s="164"/>
      <c r="BM1043" s="164"/>
      <c r="BN1043" s="164"/>
      <c r="BO1043" s="164"/>
      <c r="BP1043" s="164"/>
      <c r="BQ1043" s="164"/>
      <c r="BR1043" s="164"/>
      <c r="BS1043" s="164"/>
      <c r="BT1043" s="164"/>
      <c r="BU1043" s="164"/>
      <c r="BV1043" s="164"/>
      <c r="BW1043" s="164"/>
      <c r="BX1043" s="164"/>
    </row>
    <row r="1044" spans="20:76" x14ac:dyDescent="0.25">
      <c r="T1044" s="164"/>
      <c r="U1044" s="164"/>
      <c r="V1044" s="164"/>
      <c r="W1044" s="164"/>
      <c r="X1044" s="164"/>
      <c r="Y1044" s="164"/>
      <c r="Z1044" s="164"/>
      <c r="AA1044" s="164"/>
      <c r="AB1044" s="164"/>
      <c r="AC1044" s="164"/>
      <c r="AD1044" s="164"/>
      <c r="AE1044" s="164"/>
      <c r="AF1044" s="164"/>
      <c r="AG1044" s="164"/>
      <c r="AH1044" s="164"/>
      <c r="AI1044" s="164"/>
      <c r="AJ1044" s="164"/>
      <c r="AK1044" s="164"/>
      <c r="AL1044" s="164"/>
      <c r="AM1044" s="164"/>
      <c r="AN1044" s="164"/>
      <c r="AO1044" s="164"/>
      <c r="AP1044" s="164"/>
      <c r="AQ1044" s="164"/>
      <c r="AR1044" s="164"/>
      <c r="AS1044" s="164"/>
      <c r="AT1044" s="366"/>
      <c r="AU1044" s="164"/>
      <c r="AV1044" s="164"/>
      <c r="AW1044" s="164"/>
      <c r="AX1044" s="164"/>
      <c r="AY1044" s="164"/>
      <c r="AZ1044" s="164"/>
      <c r="BA1044" s="164"/>
      <c r="BB1044" s="164"/>
      <c r="BC1044" s="164"/>
      <c r="BD1044" s="164"/>
      <c r="BE1044" s="164"/>
      <c r="BF1044" s="164"/>
      <c r="BG1044" s="164"/>
      <c r="BH1044" s="164"/>
      <c r="BI1044" s="164"/>
      <c r="BJ1044" s="164"/>
      <c r="BK1044" s="164"/>
      <c r="BL1044" s="164"/>
      <c r="BM1044" s="164"/>
      <c r="BN1044" s="164"/>
      <c r="BO1044" s="164"/>
      <c r="BP1044" s="164"/>
      <c r="BQ1044" s="164"/>
      <c r="BR1044" s="164"/>
      <c r="BS1044" s="164"/>
      <c r="BT1044" s="164"/>
      <c r="BU1044" s="164"/>
      <c r="BV1044" s="164"/>
      <c r="BW1044" s="164"/>
      <c r="BX1044" s="164"/>
    </row>
    <row r="1045" spans="20:76" x14ac:dyDescent="0.25">
      <c r="T1045" s="164"/>
      <c r="U1045" s="164"/>
      <c r="V1045" s="164"/>
      <c r="W1045" s="164"/>
      <c r="X1045" s="164"/>
      <c r="Y1045" s="164"/>
      <c r="Z1045" s="164"/>
      <c r="AA1045" s="164"/>
      <c r="AB1045" s="164"/>
      <c r="AC1045" s="164"/>
      <c r="AD1045" s="164"/>
      <c r="AE1045" s="164"/>
      <c r="AF1045" s="164"/>
      <c r="AG1045" s="164"/>
      <c r="AH1045" s="164"/>
      <c r="AI1045" s="164"/>
      <c r="AJ1045" s="164"/>
      <c r="AK1045" s="164"/>
      <c r="AL1045" s="164"/>
      <c r="AM1045" s="164"/>
      <c r="AN1045" s="164"/>
      <c r="AO1045" s="164"/>
      <c r="AP1045" s="164"/>
      <c r="AQ1045" s="164"/>
      <c r="AR1045" s="164"/>
      <c r="AS1045" s="164"/>
      <c r="AT1045" s="366"/>
      <c r="AU1045" s="164"/>
      <c r="AV1045" s="164"/>
      <c r="AW1045" s="164"/>
      <c r="AX1045" s="164"/>
      <c r="AY1045" s="164"/>
      <c r="AZ1045" s="164"/>
      <c r="BA1045" s="164"/>
      <c r="BB1045" s="164"/>
      <c r="BC1045" s="164"/>
      <c r="BD1045" s="164"/>
      <c r="BE1045" s="164"/>
      <c r="BF1045" s="164"/>
      <c r="BG1045" s="164"/>
      <c r="BH1045" s="164"/>
      <c r="BI1045" s="164"/>
      <c r="BJ1045" s="164"/>
      <c r="BK1045" s="164"/>
      <c r="BL1045" s="164"/>
      <c r="BM1045" s="164"/>
      <c r="BN1045" s="164"/>
      <c r="BO1045" s="164"/>
      <c r="BP1045" s="164"/>
      <c r="BQ1045" s="164"/>
      <c r="BR1045" s="164"/>
      <c r="BS1045" s="164"/>
      <c r="BT1045" s="164"/>
      <c r="BU1045" s="164"/>
      <c r="BV1045" s="164"/>
      <c r="BW1045" s="164"/>
      <c r="BX1045" s="164"/>
    </row>
    <row r="1046" spans="20:76" x14ac:dyDescent="0.25">
      <c r="T1046" s="164"/>
      <c r="U1046" s="164"/>
      <c r="V1046" s="164"/>
      <c r="W1046" s="164"/>
      <c r="X1046" s="164"/>
      <c r="Y1046" s="164"/>
      <c r="Z1046" s="164"/>
      <c r="AA1046" s="164"/>
      <c r="AB1046" s="164"/>
      <c r="AC1046" s="164"/>
      <c r="AD1046" s="164"/>
      <c r="AE1046" s="164"/>
      <c r="AF1046" s="164"/>
      <c r="AG1046" s="164"/>
      <c r="AH1046" s="164"/>
      <c r="AI1046" s="164"/>
      <c r="AJ1046" s="164"/>
      <c r="AK1046" s="164"/>
      <c r="AL1046" s="164"/>
      <c r="AM1046" s="164"/>
      <c r="AN1046" s="164"/>
      <c r="AO1046" s="164"/>
      <c r="AP1046" s="164"/>
      <c r="AQ1046" s="164"/>
      <c r="AR1046" s="164"/>
      <c r="AS1046" s="164"/>
      <c r="AT1046" s="366"/>
      <c r="AU1046" s="164"/>
      <c r="AV1046" s="164"/>
      <c r="AW1046" s="164"/>
      <c r="AX1046" s="164"/>
      <c r="AY1046" s="164"/>
      <c r="AZ1046" s="164"/>
      <c r="BA1046" s="164"/>
      <c r="BB1046" s="164"/>
      <c r="BC1046" s="164"/>
      <c r="BD1046" s="164"/>
      <c r="BE1046" s="164"/>
      <c r="BF1046" s="164"/>
      <c r="BG1046" s="164"/>
      <c r="BH1046" s="164"/>
      <c r="BI1046" s="164"/>
      <c r="BJ1046" s="164"/>
      <c r="BK1046" s="164"/>
      <c r="BL1046" s="164"/>
      <c r="BM1046" s="164"/>
      <c r="BN1046" s="164"/>
      <c r="BO1046" s="164"/>
      <c r="BP1046" s="164"/>
      <c r="BQ1046" s="164"/>
      <c r="BR1046" s="164"/>
      <c r="BS1046" s="164"/>
      <c r="BT1046" s="164"/>
      <c r="BU1046" s="164"/>
      <c r="BV1046" s="164"/>
      <c r="BW1046" s="164"/>
      <c r="BX1046" s="164"/>
    </row>
    <row r="1047" spans="20:76" x14ac:dyDescent="0.25">
      <c r="T1047" s="164"/>
      <c r="U1047" s="164"/>
      <c r="V1047" s="164"/>
      <c r="W1047" s="164"/>
      <c r="X1047" s="164"/>
      <c r="Y1047" s="164"/>
      <c r="Z1047" s="164"/>
      <c r="AA1047" s="164"/>
      <c r="AB1047" s="164"/>
      <c r="AC1047" s="164"/>
      <c r="AD1047" s="164"/>
      <c r="AE1047" s="164"/>
      <c r="AF1047" s="164"/>
      <c r="AG1047" s="164"/>
      <c r="AH1047" s="164"/>
      <c r="AI1047" s="164"/>
      <c r="AJ1047" s="164"/>
      <c r="AK1047" s="164"/>
      <c r="AL1047" s="164"/>
      <c r="AM1047" s="164"/>
      <c r="AN1047" s="164"/>
      <c r="AO1047" s="164"/>
      <c r="AP1047" s="164"/>
      <c r="AQ1047" s="164"/>
      <c r="AR1047" s="164"/>
      <c r="AS1047" s="164"/>
      <c r="AT1047" s="366"/>
      <c r="AU1047" s="164"/>
      <c r="AV1047" s="164"/>
      <c r="AW1047" s="164"/>
      <c r="AX1047" s="164"/>
      <c r="AY1047" s="164"/>
      <c r="AZ1047" s="164"/>
      <c r="BA1047" s="164"/>
      <c r="BB1047" s="164"/>
      <c r="BC1047" s="164"/>
      <c r="BD1047" s="164"/>
      <c r="BE1047" s="164"/>
      <c r="BF1047" s="164"/>
      <c r="BG1047" s="164"/>
      <c r="BH1047" s="164"/>
      <c r="BI1047" s="164"/>
      <c r="BJ1047" s="164"/>
      <c r="BK1047" s="164"/>
      <c r="BL1047" s="164"/>
      <c r="BM1047" s="164"/>
      <c r="BN1047" s="164"/>
      <c r="BO1047" s="164"/>
      <c r="BP1047" s="164"/>
      <c r="BQ1047" s="164"/>
      <c r="BR1047" s="164"/>
      <c r="BS1047" s="164"/>
      <c r="BT1047" s="164"/>
      <c r="BU1047" s="164"/>
      <c r="BV1047" s="164"/>
      <c r="BW1047" s="164"/>
      <c r="BX1047" s="164"/>
    </row>
    <row r="1048" spans="20:76" x14ac:dyDescent="0.25">
      <c r="T1048" s="164"/>
      <c r="U1048" s="164"/>
      <c r="V1048" s="164"/>
      <c r="W1048" s="164"/>
      <c r="X1048" s="164"/>
      <c r="Y1048" s="164"/>
      <c r="Z1048" s="164"/>
      <c r="AA1048" s="164"/>
      <c r="AB1048" s="164"/>
      <c r="AC1048" s="164"/>
      <c r="AD1048" s="164"/>
      <c r="AE1048" s="164"/>
      <c r="AF1048" s="164"/>
      <c r="AG1048" s="164"/>
      <c r="AH1048" s="164"/>
      <c r="AI1048" s="164"/>
      <c r="AJ1048" s="164"/>
      <c r="AK1048" s="164"/>
      <c r="AL1048" s="164"/>
      <c r="AM1048" s="164"/>
      <c r="AN1048" s="164"/>
      <c r="AO1048" s="164"/>
      <c r="AP1048" s="164"/>
      <c r="AQ1048" s="164"/>
      <c r="AR1048" s="164"/>
      <c r="AS1048" s="164"/>
      <c r="AT1048" s="366"/>
      <c r="AU1048" s="164"/>
      <c r="AV1048" s="164"/>
      <c r="AW1048" s="164"/>
      <c r="AX1048" s="164"/>
      <c r="AY1048" s="164"/>
      <c r="AZ1048" s="164"/>
      <c r="BA1048" s="164"/>
      <c r="BB1048" s="164"/>
      <c r="BC1048" s="164"/>
      <c r="BD1048" s="164"/>
      <c r="BE1048" s="164"/>
      <c r="BF1048" s="164"/>
      <c r="BG1048" s="164"/>
      <c r="BH1048" s="164"/>
      <c r="BI1048" s="164"/>
      <c r="BJ1048" s="164"/>
      <c r="BK1048" s="164"/>
      <c r="BL1048" s="164"/>
      <c r="BM1048" s="164"/>
      <c r="BN1048" s="164"/>
      <c r="BO1048" s="164"/>
      <c r="BP1048" s="164"/>
      <c r="BQ1048" s="164"/>
      <c r="BR1048" s="164"/>
      <c r="BS1048" s="164"/>
      <c r="BT1048" s="164"/>
      <c r="BU1048" s="164"/>
      <c r="BV1048" s="164"/>
      <c r="BW1048" s="164"/>
      <c r="BX1048" s="164"/>
    </row>
    <row r="1049" spans="20:76" x14ac:dyDescent="0.25">
      <c r="T1049" s="164"/>
      <c r="U1049" s="164"/>
      <c r="V1049" s="164"/>
      <c r="W1049" s="164"/>
      <c r="X1049" s="164"/>
      <c r="Y1049" s="164"/>
      <c r="Z1049" s="164"/>
      <c r="AA1049" s="164"/>
      <c r="AB1049" s="164"/>
      <c r="AC1049" s="164"/>
      <c r="AD1049" s="164"/>
      <c r="AE1049" s="164"/>
      <c r="AF1049" s="164"/>
      <c r="AG1049" s="164"/>
      <c r="AH1049" s="164"/>
      <c r="AI1049" s="164"/>
      <c r="AJ1049" s="164"/>
      <c r="AK1049" s="164"/>
      <c r="AL1049" s="164"/>
      <c r="AM1049" s="164"/>
      <c r="AN1049" s="164"/>
      <c r="AO1049" s="164"/>
      <c r="AP1049" s="164"/>
      <c r="AQ1049" s="164"/>
      <c r="AR1049" s="164"/>
      <c r="AS1049" s="164"/>
      <c r="AT1049" s="366"/>
      <c r="AU1049" s="164"/>
      <c r="AV1049" s="164"/>
      <c r="AW1049" s="164"/>
      <c r="AX1049" s="164"/>
      <c r="AY1049" s="164"/>
      <c r="AZ1049" s="164"/>
      <c r="BA1049" s="164"/>
      <c r="BB1049" s="164"/>
      <c r="BC1049" s="164"/>
      <c r="BD1049" s="164"/>
      <c r="BE1049" s="164"/>
      <c r="BF1049" s="164"/>
      <c r="BG1049" s="164"/>
      <c r="BH1049" s="164"/>
      <c r="BI1049" s="164"/>
      <c r="BJ1049" s="164"/>
      <c r="BK1049" s="164"/>
      <c r="BL1049" s="164"/>
      <c r="BM1049" s="164"/>
      <c r="BN1049" s="164"/>
      <c r="BO1049" s="164"/>
      <c r="BP1049" s="164"/>
      <c r="BQ1049" s="164"/>
      <c r="BR1049" s="164"/>
      <c r="BS1049" s="164"/>
      <c r="BT1049" s="164"/>
      <c r="BU1049" s="164"/>
      <c r="BV1049" s="164"/>
      <c r="BW1049" s="164"/>
      <c r="BX1049" s="164"/>
    </row>
    <row r="1050" spans="20:76" x14ac:dyDescent="0.25">
      <c r="T1050" s="164"/>
      <c r="U1050" s="164"/>
      <c r="V1050" s="164"/>
      <c r="W1050" s="164"/>
      <c r="X1050" s="164"/>
      <c r="Y1050" s="164"/>
      <c r="Z1050" s="164"/>
      <c r="AA1050" s="164"/>
      <c r="AB1050" s="164"/>
      <c r="AC1050" s="164"/>
      <c r="AD1050" s="164"/>
      <c r="AE1050" s="164"/>
      <c r="AF1050" s="164"/>
      <c r="AG1050" s="164"/>
      <c r="AH1050" s="164"/>
      <c r="AI1050" s="164"/>
      <c r="AJ1050" s="164"/>
      <c r="AK1050" s="164"/>
      <c r="AL1050" s="164"/>
      <c r="AM1050" s="164"/>
      <c r="AN1050" s="164"/>
      <c r="AO1050" s="164"/>
      <c r="AP1050" s="164"/>
      <c r="AQ1050" s="164"/>
      <c r="AR1050" s="164"/>
      <c r="AS1050" s="164"/>
      <c r="AT1050" s="366"/>
      <c r="AU1050" s="164"/>
      <c r="AV1050" s="164"/>
      <c r="AW1050" s="164"/>
      <c r="AX1050" s="164"/>
      <c r="AY1050" s="164"/>
      <c r="AZ1050" s="164"/>
      <c r="BA1050" s="164"/>
      <c r="BB1050" s="164"/>
      <c r="BC1050" s="164"/>
      <c r="BD1050" s="164"/>
      <c r="BE1050" s="164"/>
      <c r="BF1050" s="164"/>
      <c r="BG1050" s="164"/>
      <c r="BH1050" s="164"/>
      <c r="BI1050" s="164"/>
      <c r="BJ1050" s="164"/>
      <c r="BK1050" s="164"/>
      <c r="BL1050" s="164"/>
      <c r="BM1050" s="164"/>
      <c r="BN1050" s="164"/>
      <c r="BO1050" s="164"/>
      <c r="BP1050" s="164"/>
      <c r="BQ1050" s="164"/>
      <c r="BR1050" s="164"/>
      <c r="BS1050" s="164"/>
      <c r="BT1050" s="164"/>
      <c r="BU1050" s="164"/>
      <c r="BV1050" s="164"/>
      <c r="BW1050" s="164"/>
      <c r="BX1050" s="164"/>
    </row>
    <row r="1051" spans="20:76" x14ac:dyDescent="0.25">
      <c r="T1051" s="164"/>
      <c r="U1051" s="164"/>
      <c r="V1051" s="164"/>
      <c r="W1051" s="164"/>
      <c r="X1051" s="164"/>
      <c r="Y1051" s="164"/>
      <c r="Z1051" s="164"/>
      <c r="AA1051" s="164"/>
      <c r="AB1051" s="164"/>
      <c r="AC1051" s="164"/>
      <c r="AD1051" s="164"/>
      <c r="AE1051" s="164"/>
      <c r="AF1051" s="164"/>
      <c r="AG1051" s="164"/>
      <c r="AH1051" s="164"/>
      <c r="AI1051" s="164"/>
      <c r="AJ1051" s="164"/>
      <c r="AK1051" s="164"/>
      <c r="AL1051" s="164"/>
      <c r="AM1051" s="164"/>
      <c r="AN1051" s="164"/>
      <c r="AO1051" s="164"/>
      <c r="AP1051" s="164"/>
      <c r="AQ1051" s="164"/>
      <c r="AR1051" s="164"/>
      <c r="AS1051" s="164"/>
      <c r="AT1051" s="366"/>
      <c r="AU1051" s="164"/>
      <c r="AV1051" s="164"/>
      <c r="AW1051" s="164"/>
      <c r="AX1051" s="164"/>
      <c r="AY1051" s="164"/>
      <c r="AZ1051" s="164"/>
      <c r="BA1051" s="164"/>
      <c r="BB1051" s="164"/>
      <c r="BC1051" s="164"/>
      <c r="BD1051" s="164"/>
      <c r="BE1051" s="164"/>
      <c r="BF1051" s="164"/>
      <c r="BG1051" s="164"/>
      <c r="BH1051" s="164"/>
      <c r="BI1051" s="164"/>
      <c r="BJ1051" s="164"/>
      <c r="BK1051" s="164"/>
      <c r="BL1051" s="164"/>
      <c r="BM1051" s="164"/>
      <c r="BN1051" s="164"/>
      <c r="BO1051" s="164"/>
      <c r="BP1051" s="164"/>
      <c r="BQ1051" s="164"/>
      <c r="BR1051" s="164"/>
      <c r="BS1051" s="164"/>
      <c r="BT1051" s="164"/>
      <c r="BU1051" s="164"/>
      <c r="BV1051" s="164"/>
      <c r="BW1051" s="164"/>
      <c r="BX1051" s="164"/>
    </row>
    <row r="1052" spans="20:76" x14ac:dyDescent="0.25">
      <c r="T1052" s="164"/>
      <c r="U1052" s="164"/>
      <c r="V1052" s="164"/>
      <c r="W1052" s="164"/>
      <c r="X1052" s="164"/>
      <c r="Y1052" s="164"/>
      <c r="Z1052" s="164"/>
      <c r="AA1052" s="164"/>
      <c r="AB1052" s="164"/>
      <c r="AC1052" s="164"/>
      <c r="AD1052" s="164"/>
      <c r="AE1052" s="164"/>
      <c r="AF1052" s="164"/>
      <c r="AG1052" s="164"/>
      <c r="AH1052" s="164"/>
      <c r="AI1052" s="164"/>
      <c r="AJ1052" s="164"/>
      <c r="AK1052" s="164"/>
      <c r="AL1052" s="164"/>
      <c r="AM1052" s="164"/>
      <c r="AN1052" s="164"/>
      <c r="AO1052" s="164"/>
      <c r="AP1052" s="164"/>
      <c r="AQ1052" s="164"/>
      <c r="AR1052" s="164"/>
      <c r="AS1052" s="164"/>
      <c r="AT1052" s="366"/>
      <c r="AU1052" s="164"/>
      <c r="AV1052" s="164"/>
      <c r="AW1052" s="164"/>
      <c r="AX1052" s="164"/>
      <c r="AY1052" s="164"/>
      <c r="AZ1052" s="164"/>
      <c r="BA1052" s="164"/>
      <c r="BB1052" s="164"/>
      <c r="BC1052" s="164"/>
      <c r="BD1052" s="164"/>
      <c r="BE1052" s="164"/>
      <c r="BF1052" s="164"/>
      <c r="BG1052" s="164"/>
      <c r="BH1052" s="164"/>
      <c r="BI1052" s="164"/>
      <c r="BJ1052" s="164"/>
      <c r="BK1052" s="164"/>
      <c r="BL1052" s="164"/>
      <c r="BM1052" s="164"/>
      <c r="BN1052" s="164"/>
      <c r="BO1052" s="164"/>
      <c r="BP1052" s="164"/>
      <c r="BQ1052" s="164"/>
      <c r="BR1052" s="164"/>
      <c r="BS1052" s="164"/>
      <c r="BT1052" s="164"/>
      <c r="BU1052" s="164"/>
      <c r="BV1052" s="164"/>
      <c r="BW1052" s="164"/>
      <c r="BX1052" s="164"/>
    </row>
    <row r="1053" spans="20:76" x14ac:dyDescent="0.25">
      <c r="T1053" s="164"/>
      <c r="U1053" s="164"/>
      <c r="V1053" s="164"/>
      <c r="W1053" s="164"/>
      <c r="X1053" s="164"/>
      <c r="Y1053" s="164"/>
      <c r="Z1053" s="164"/>
      <c r="AA1053" s="164"/>
      <c r="AB1053" s="164"/>
      <c r="AC1053" s="164"/>
      <c r="AD1053" s="164"/>
      <c r="AE1053" s="164"/>
      <c r="AF1053" s="164"/>
      <c r="AG1053" s="164"/>
      <c r="AH1053" s="164"/>
      <c r="AI1053" s="164"/>
      <c r="AJ1053" s="164"/>
      <c r="AK1053" s="164"/>
      <c r="AL1053" s="164"/>
      <c r="AM1053" s="164"/>
      <c r="AN1053" s="164"/>
      <c r="AO1053" s="164"/>
      <c r="AP1053" s="164"/>
      <c r="AQ1053" s="164"/>
      <c r="AR1053" s="164"/>
      <c r="AS1053" s="164"/>
      <c r="AT1053" s="366"/>
      <c r="AU1053" s="164"/>
      <c r="AV1053" s="164"/>
      <c r="AW1053" s="164"/>
      <c r="AX1053" s="164"/>
      <c r="AY1053" s="164"/>
      <c r="AZ1053" s="164"/>
      <c r="BA1053" s="164"/>
      <c r="BB1053" s="164"/>
      <c r="BC1053" s="164"/>
      <c r="BD1053" s="164"/>
      <c r="BE1053" s="164"/>
      <c r="BF1053" s="164"/>
      <c r="BG1053" s="164"/>
      <c r="BH1053" s="164"/>
      <c r="BI1053" s="164"/>
      <c r="BJ1053" s="164"/>
      <c r="BK1053" s="164"/>
      <c r="BL1053" s="164"/>
      <c r="BM1053" s="164"/>
      <c r="BN1053" s="164"/>
      <c r="BO1053" s="164"/>
      <c r="BP1053" s="164"/>
      <c r="BQ1053" s="164"/>
      <c r="BR1053" s="164"/>
      <c r="BS1053" s="164"/>
      <c r="BT1053" s="164"/>
      <c r="BU1053" s="164"/>
      <c r="BV1053" s="164"/>
      <c r="BW1053" s="164"/>
      <c r="BX1053" s="164"/>
    </row>
    <row r="1054" spans="20:76" x14ac:dyDescent="0.25">
      <c r="T1054" s="164"/>
      <c r="U1054" s="164"/>
      <c r="V1054" s="164"/>
      <c r="W1054" s="164"/>
      <c r="X1054" s="164"/>
      <c r="Y1054" s="164"/>
      <c r="Z1054" s="164"/>
      <c r="AA1054" s="164"/>
      <c r="AB1054" s="164"/>
      <c r="AC1054" s="164"/>
      <c r="AD1054" s="164"/>
      <c r="AE1054" s="164"/>
      <c r="AF1054" s="164"/>
      <c r="AG1054" s="164"/>
      <c r="AH1054" s="164"/>
      <c r="AI1054" s="164"/>
      <c r="AJ1054" s="164"/>
      <c r="AK1054" s="164"/>
      <c r="AL1054" s="164"/>
      <c r="AM1054" s="164"/>
      <c r="AN1054" s="164"/>
      <c r="AO1054" s="164"/>
      <c r="AP1054" s="164"/>
      <c r="AQ1054" s="164"/>
      <c r="AR1054" s="164"/>
      <c r="AS1054" s="164"/>
      <c r="AT1054" s="366"/>
      <c r="AU1054" s="164"/>
      <c r="AV1054" s="164"/>
      <c r="AW1054" s="164"/>
      <c r="AX1054" s="164"/>
      <c r="AY1054" s="164"/>
      <c r="AZ1054" s="164"/>
      <c r="BA1054" s="164"/>
      <c r="BB1054" s="164"/>
      <c r="BC1054" s="164"/>
      <c r="BD1054" s="164"/>
      <c r="BE1054" s="164"/>
      <c r="BF1054" s="164"/>
      <c r="BG1054" s="164"/>
      <c r="BH1054" s="164"/>
      <c r="BI1054" s="164"/>
      <c r="BJ1054" s="164"/>
      <c r="BK1054" s="164"/>
      <c r="BL1054" s="164"/>
      <c r="BM1054" s="164"/>
      <c r="BN1054" s="164"/>
      <c r="BO1054" s="164"/>
      <c r="BP1054" s="164"/>
      <c r="BQ1054" s="164"/>
      <c r="BR1054" s="164"/>
      <c r="BS1054" s="164"/>
      <c r="BT1054" s="164"/>
      <c r="BU1054" s="164"/>
      <c r="BV1054" s="164"/>
      <c r="BW1054" s="164"/>
      <c r="BX1054" s="164"/>
    </row>
    <row r="1055" spans="20:76" x14ac:dyDescent="0.25">
      <c r="T1055" s="164"/>
      <c r="U1055" s="164"/>
      <c r="V1055" s="164"/>
      <c r="W1055" s="164"/>
      <c r="X1055" s="164"/>
      <c r="Y1055" s="164"/>
      <c r="Z1055" s="164"/>
      <c r="AA1055" s="164"/>
      <c r="AB1055" s="164"/>
      <c r="AC1055" s="164"/>
      <c r="AD1055" s="164"/>
      <c r="AE1055" s="164"/>
      <c r="AF1055" s="164"/>
      <c r="AG1055" s="164"/>
      <c r="AH1055" s="164"/>
      <c r="AI1055" s="164"/>
      <c r="AJ1055" s="164"/>
      <c r="AK1055" s="164"/>
      <c r="AL1055" s="164"/>
      <c r="AM1055" s="164"/>
      <c r="AN1055" s="164"/>
      <c r="AO1055" s="164"/>
      <c r="AP1055" s="164"/>
      <c r="AQ1055" s="164"/>
      <c r="AR1055" s="164"/>
      <c r="AS1055" s="164"/>
      <c r="AT1055" s="366"/>
      <c r="AU1055" s="164"/>
      <c r="AV1055" s="164"/>
      <c r="AW1055" s="164"/>
      <c r="AX1055" s="164"/>
      <c r="AY1055" s="164"/>
      <c r="AZ1055" s="164"/>
      <c r="BA1055" s="164"/>
      <c r="BB1055" s="164"/>
      <c r="BC1055" s="164"/>
      <c r="BD1055" s="164"/>
      <c r="BE1055" s="164"/>
      <c r="BF1055" s="164"/>
      <c r="BG1055" s="164"/>
      <c r="BH1055" s="164"/>
      <c r="BI1055" s="164"/>
      <c r="BJ1055" s="164"/>
      <c r="BK1055" s="164"/>
      <c r="BL1055" s="164"/>
      <c r="BM1055" s="164"/>
      <c r="BN1055" s="164"/>
      <c r="BO1055" s="164"/>
      <c r="BP1055" s="164"/>
      <c r="BQ1055" s="164"/>
      <c r="BR1055" s="164"/>
      <c r="BS1055" s="164"/>
      <c r="BT1055" s="164"/>
      <c r="BU1055" s="164"/>
      <c r="BV1055" s="164"/>
      <c r="BW1055" s="164"/>
      <c r="BX1055" s="164"/>
    </row>
    <row r="1056" spans="20:76" x14ac:dyDescent="0.25">
      <c r="T1056" s="164"/>
      <c r="U1056" s="164"/>
      <c r="V1056" s="164"/>
      <c r="W1056" s="164"/>
      <c r="X1056" s="164"/>
      <c r="Y1056" s="164"/>
      <c r="Z1056" s="164"/>
      <c r="AA1056" s="164"/>
      <c r="AB1056" s="164"/>
      <c r="AC1056" s="164"/>
      <c r="AD1056" s="164"/>
      <c r="AE1056" s="164"/>
      <c r="AF1056" s="164"/>
      <c r="AG1056" s="164"/>
      <c r="AH1056" s="164"/>
      <c r="AI1056" s="164"/>
      <c r="AJ1056" s="164"/>
      <c r="AK1056" s="164"/>
      <c r="AL1056" s="164"/>
      <c r="AM1056" s="164"/>
      <c r="AN1056" s="164"/>
      <c r="AO1056" s="164"/>
      <c r="AP1056" s="164"/>
      <c r="AQ1056" s="164"/>
      <c r="AR1056" s="164"/>
      <c r="AS1056" s="164"/>
      <c r="AT1056" s="366"/>
      <c r="AU1056" s="164"/>
      <c r="AV1056" s="164"/>
      <c r="AW1056" s="164"/>
      <c r="AX1056" s="164"/>
      <c r="AY1056" s="164"/>
      <c r="AZ1056" s="164"/>
      <c r="BA1056" s="164"/>
      <c r="BB1056" s="164"/>
      <c r="BC1056" s="164"/>
      <c r="BD1056" s="164"/>
      <c r="BE1056" s="164"/>
      <c r="BF1056" s="164"/>
      <c r="BG1056" s="164"/>
      <c r="BH1056" s="164"/>
      <c r="BI1056" s="164"/>
      <c r="BJ1056" s="164"/>
      <c r="BK1056" s="164"/>
      <c r="BL1056" s="164"/>
      <c r="BM1056" s="164"/>
      <c r="BN1056" s="164"/>
      <c r="BO1056" s="164"/>
      <c r="BP1056" s="164"/>
      <c r="BQ1056" s="164"/>
      <c r="BR1056" s="164"/>
      <c r="BS1056" s="164"/>
      <c r="BT1056" s="164"/>
      <c r="BU1056" s="164"/>
      <c r="BV1056" s="164"/>
      <c r="BW1056" s="164"/>
      <c r="BX1056" s="164"/>
    </row>
    <row r="1057" spans="20:76" x14ac:dyDescent="0.25">
      <c r="T1057" s="164"/>
      <c r="U1057" s="164"/>
      <c r="V1057" s="164"/>
      <c r="W1057" s="164"/>
      <c r="X1057" s="164"/>
      <c r="Y1057" s="164"/>
      <c r="Z1057" s="164"/>
      <c r="AA1057" s="164"/>
      <c r="AB1057" s="164"/>
      <c r="AC1057" s="164"/>
      <c r="AD1057" s="164"/>
      <c r="AE1057" s="164"/>
      <c r="AF1057" s="164"/>
      <c r="AG1057" s="164"/>
      <c r="AH1057" s="164"/>
      <c r="AI1057" s="164"/>
      <c r="AJ1057" s="164"/>
      <c r="AK1057" s="164"/>
      <c r="AL1057" s="164"/>
      <c r="AM1057" s="164"/>
      <c r="AN1057" s="164"/>
      <c r="AO1057" s="164"/>
      <c r="AP1057" s="164"/>
      <c r="AQ1057" s="164"/>
      <c r="AR1057" s="164"/>
      <c r="AS1057" s="164"/>
      <c r="AT1057" s="366"/>
      <c r="AU1057" s="164"/>
      <c r="AV1057" s="164"/>
      <c r="AW1057" s="164"/>
      <c r="AX1057" s="164"/>
      <c r="AY1057" s="164"/>
      <c r="AZ1057" s="164"/>
      <c r="BA1057" s="164"/>
      <c r="BB1057" s="164"/>
      <c r="BC1057" s="164"/>
      <c r="BD1057" s="164"/>
      <c r="BE1057" s="164"/>
      <c r="BF1057" s="164"/>
      <c r="BG1057" s="164"/>
      <c r="BH1057" s="164"/>
      <c r="BI1057" s="164"/>
      <c r="BJ1057" s="164"/>
      <c r="BK1057" s="164"/>
      <c r="BL1057" s="164"/>
      <c r="BM1057" s="164"/>
      <c r="BN1057" s="164"/>
      <c r="BO1057" s="164"/>
      <c r="BP1057" s="164"/>
      <c r="BQ1057" s="164"/>
      <c r="BR1057" s="164"/>
      <c r="BS1057" s="164"/>
      <c r="BT1057" s="164"/>
      <c r="BU1057" s="164"/>
      <c r="BV1057" s="164"/>
      <c r="BW1057" s="164"/>
      <c r="BX1057" s="164"/>
    </row>
    <row r="1058" spans="20:76" x14ac:dyDescent="0.25">
      <c r="T1058" s="164"/>
      <c r="U1058" s="164"/>
      <c r="V1058" s="164"/>
      <c r="W1058" s="164"/>
      <c r="X1058" s="164"/>
      <c r="Y1058" s="164"/>
      <c r="Z1058" s="164"/>
      <c r="AA1058" s="164"/>
      <c r="AB1058" s="164"/>
      <c r="AC1058" s="164"/>
      <c r="AD1058" s="164"/>
      <c r="AE1058" s="164"/>
      <c r="AF1058" s="164"/>
      <c r="AG1058" s="164"/>
      <c r="AH1058" s="164"/>
      <c r="AI1058" s="164"/>
      <c r="AJ1058" s="164"/>
      <c r="AK1058" s="164"/>
      <c r="AL1058" s="164"/>
      <c r="AM1058" s="164"/>
      <c r="AN1058" s="164"/>
      <c r="AO1058" s="164"/>
      <c r="AP1058" s="164"/>
      <c r="AQ1058" s="164"/>
      <c r="AR1058" s="164"/>
      <c r="AS1058" s="164"/>
      <c r="AT1058" s="366"/>
      <c r="AU1058" s="164"/>
      <c r="AV1058" s="164"/>
      <c r="AW1058" s="164"/>
      <c r="AX1058" s="164"/>
      <c r="AY1058" s="164"/>
      <c r="AZ1058" s="164"/>
      <c r="BA1058" s="164"/>
      <c r="BB1058" s="164"/>
      <c r="BC1058" s="164"/>
      <c r="BD1058" s="164"/>
      <c r="BE1058" s="164"/>
      <c r="BF1058" s="164"/>
      <c r="BG1058" s="164"/>
      <c r="BH1058" s="164"/>
      <c r="BI1058" s="164"/>
      <c r="BJ1058" s="164"/>
      <c r="BK1058" s="164"/>
      <c r="BL1058" s="164"/>
      <c r="BM1058" s="164"/>
      <c r="BN1058" s="164"/>
      <c r="BO1058" s="164"/>
      <c r="BP1058" s="164"/>
      <c r="BQ1058" s="164"/>
      <c r="BR1058" s="164"/>
      <c r="BS1058" s="164"/>
      <c r="BT1058" s="164"/>
      <c r="BU1058" s="164"/>
      <c r="BV1058" s="164"/>
      <c r="BW1058" s="164"/>
      <c r="BX1058" s="164"/>
    </row>
    <row r="1059" spans="20:76" x14ac:dyDescent="0.25">
      <c r="T1059" s="164"/>
      <c r="U1059" s="164"/>
      <c r="V1059" s="164"/>
      <c r="W1059" s="164"/>
      <c r="X1059" s="164"/>
      <c r="Y1059" s="164"/>
      <c r="Z1059" s="164"/>
      <c r="AA1059" s="164"/>
      <c r="AB1059" s="164"/>
      <c r="AC1059" s="164"/>
      <c r="AD1059" s="164"/>
      <c r="AE1059" s="164"/>
      <c r="AF1059" s="164"/>
      <c r="AG1059" s="164"/>
      <c r="AH1059" s="164"/>
      <c r="AI1059" s="164"/>
      <c r="AJ1059" s="164"/>
      <c r="AK1059" s="164"/>
      <c r="AL1059" s="164"/>
      <c r="AM1059" s="164"/>
      <c r="AN1059" s="164"/>
      <c r="AO1059" s="164"/>
      <c r="AP1059" s="164"/>
      <c r="AQ1059" s="164"/>
      <c r="AR1059" s="164"/>
      <c r="AS1059" s="164"/>
      <c r="AT1059" s="366"/>
      <c r="AU1059" s="164"/>
      <c r="AV1059" s="164"/>
      <c r="AW1059" s="164"/>
      <c r="AX1059" s="164"/>
      <c r="AY1059" s="164"/>
      <c r="AZ1059" s="164"/>
      <c r="BA1059" s="164"/>
      <c r="BB1059" s="164"/>
      <c r="BC1059" s="164"/>
      <c r="BD1059" s="164"/>
      <c r="BE1059" s="164"/>
      <c r="BF1059" s="164"/>
      <c r="BG1059" s="164"/>
      <c r="BH1059" s="164"/>
      <c r="BI1059" s="164"/>
      <c r="BJ1059" s="164"/>
      <c r="BK1059" s="164"/>
      <c r="BL1059" s="164"/>
      <c r="BM1059" s="164"/>
      <c r="BN1059" s="164"/>
      <c r="BO1059" s="164"/>
      <c r="BP1059" s="164"/>
      <c r="BQ1059" s="164"/>
      <c r="BR1059" s="164"/>
      <c r="BS1059" s="164"/>
      <c r="BT1059" s="164"/>
      <c r="BU1059" s="164"/>
      <c r="BV1059" s="164"/>
      <c r="BW1059" s="164"/>
      <c r="BX1059" s="164"/>
    </row>
    <row r="1060" spans="20:76" x14ac:dyDescent="0.25">
      <c r="T1060" s="164"/>
      <c r="U1060" s="164"/>
      <c r="V1060" s="164"/>
      <c r="W1060" s="164"/>
      <c r="X1060" s="164"/>
      <c r="Y1060" s="164"/>
      <c r="Z1060" s="164"/>
      <c r="AA1060" s="164"/>
      <c r="AB1060" s="164"/>
      <c r="AC1060" s="164"/>
      <c r="AD1060" s="164"/>
      <c r="AE1060" s="164"/>
      <c r="AF1060" s="164"/>
      <c r="AG1060" s="164"/>
      <c r="AH1060" s="164"/>
      <c r="AI1060" s="164"/>
      <c r="AJ1060" s="164"/>
      <c r="AK1060" s="164"/>
      <c r="AL1060" s="164"/>
      <c r="AM1060" s="164"/>
      <c r="AN1060" s="164"/>
      <c r="AO1060" s="164"/>
      <c r="AP1060" s="164"/>
      <c r="AQ1060" s="164"/>
      <c r="AR1060" s="164"/>
      <c r="AS1060" s="164"/>
      <c r="AT1060" s="366"/>
      <c r="AU1060" s="164"/>
      <c r="AV1060" s="164"/>
      <c r="AW1060" s="164"/>
      <c r="AX1060" s="164"/>
      <c r="AY1060" s="164"/>
      <c r="AZ1060" s="164"/>
      <c r="BA1060" s="164"/>
      <c r="BB1060" s="164"/>
      <c r="BC1060" s="164"/>
      <c r="BD1060" s="164"/>
      <c r="BE1060" s="164"/>
      <c r="BF1060" s="164"/>
      <c r="BG1060" s="164"/>
      <c r="BH1060" s="164"/>
      <c r="BI1060" s="164"/>
      <c r="BJ1060" s="164"/>
      <c r="BK1060" s="164"/>
      <c r="BL1060" s="164"/>
      <c r="BM1060" s="164"/>
      <c r="BN1060" s="164"/>
      <c r="BO1060" s="164"/>
      <c r="BP1060" s="164"/>
      <c r="BQ1060" s="164"/>
      <c r="BR1060" s="164"/>
      <c r="BS1060" s="164"/>
      <c r="BT1060" s="164"/>
      <c r="BU1060" s="164"/>
      <c r="BV1060" s="164"/>
      <c r="BW1060" s="164"/>
      <c r="BX1060" s="164"/>
    </row>
    <row r="1061" spans="20:76" x14ac:dyDescent="0.25">
      <c r="T1061" s="164"/>
      <c r="U1061" s="164"/>
      <c r="V1061" s="164"/>
      <c r="W1061" s="164"/>
      <c r="X1061" s="164"/>
      <c r="Y1061" s="164"/>
      <c r="Z1061" s="164"/>
      <c r="AA1061" s="164"/>
      <c r="AB1061" s="164"/>
      <c r="AC1061" s="164"/>
      <c r="AD1061" s="164"/>
      <c r="AE1061" s="164"/>
      <c r="AF1061" s="164"/>
      <c r="AG1061" s="164"/>
      <c r="AH1061" s="164"/>
      <c r="AI1061" s="164"/>
      <c r="AJ1061" s="164"/>
      <c r="AK1061" s="164"/>
      <c r="AL1061" s="164"/>
      <c r="AM1061" s="164"/>
      <c r="AN1061" s="164"/>
      <c r="AO1061" s="164"/>
      <c r="AP1061" s="164"/>
      <c r="AQ1061" s="164"/>
      <c r="AR1061" s="164"/>
      <c r="AS1061" s="164"/>
      <c r="AT1061" s="366"/>
      <c r="AU1061" s="164"/>
      <c r="AV1061" s="164"/>
      <c r="AW1061" s="164"/>
      <c r="AX1061" s="164"/>
      <c r="AY1061" s="164"/>
      <c r="AZ1061" s="164"/>
      <c r="BA1061" s="164"/>
      <c r="BB1061" s="164"/>
      <c r="BC1061" s="164"/>
      <c r="BD1061" s="164"/>
      <c r="BE1061" s="164"/>
      <c r="BF1061" s="164"/>
      <c r="BG1061" s="164"/>
      <c r="BH1061" s="164"/>
      <c r="BI1061" s="164"/>
      <c r="BJ1061" s="164"/>
      <c r="BK1061" s="164"/>
      <c r="BL1061" s="164"/>
      <c r="BM1061" s="164"/>
      <c r="BN1061" s="164"/>
      <c r="BO1061" s="164"/>
      <c r="BP1061" s="164"/>
      <c r="BQ1061" s="164"/>
      <c r="BR1061" s="164"/>
      <c r="BS1061" s="164"/>
      <c r="BT1061" s="164"/>
      <c r="BU1061" s="164"/>
      <c r="BV1061" s="164"/>
      <c r="BW1061" s="164"/>
      <c r="BX1061" s="164"/>
    </row>
    <row r="1062" spans="20:76" x14ac:dyDescent="0.25">
      <c r="T1062" s="164"/>
      <c r="U1062" s="164"/>
      <c r="V1062" s="164"/>
      <c r="W1062" s="164"/>
      <c r="X1062" s="164"/>
      <c r="Y1062" s="164"/>
      <c r="Z1062" s="164"/>
      <c r="AA1062" s="164"/>
      <c r="AB1062" s="164"/>
      <c r="AC1062" s="164"/>
      <c r="AD1062" s="164"/>
      <c r="AE1062" s="164"/>
      <c r="AF1062" s="164"/>
      <c r="AG1062" s="164"/>
      <c r="AH1062" s="164"/>
      <c r="AI1062" s="164"/>
      <c r="AJ1062" s="164"/>
      <c r="AK1062" s="164"/>
      <c r="AL1062" s="164"/>
      <c r="AM1062" s="164"/>
      <c r="AN1062" s="164"/>
      <c r="AO1062" s="164"/>
      <c r="AP1062" s="164"/>
      <c r="AQ1062" s="164"/>
      <c r="AR1062" s="164"/>
      <c r="AS1062" s="164"/>
      <c r="AT1062" s="366"/>
      <c r="AU1062" s="164"/>
      <c r="AV1062" s="164"/>
      <c r="AW1062" s="164"/>
      <c r="AX1062" s="164"/>
      <c r="AY1062" s="164"/>
      <c r="AZ1062" s="164"/>
      <c r="BA1062" s="164"/>
      <c r="BB1062" s="164"/>
      <c r="BC1062" s="164"/>
      <c r="BD1062" s="164"/>
      <c r="BE1062" s="164"/>
      <c r="BF1062" s="164"/>
      <c r="BG1062" s="164"/>
      <c r="BH1062" s="164"/>
      <c r="BI1062" s="164"/>
      <c r="BJ1062" s="164"/>
      <c r="BK1062" s="164"/>
      <c r="BL1062" s="164"/>
      <c r="BM1062" s="164"/>
      <c r="BN1062" s="164"/>
      <c r="BO1062" s="164"/>
      <c r="BP1062" s="164"/>
      <c r="BQ1062" s="164"/>
      <c r="BR1062" s="164"/>
      <c r="BS1062" s="164"/>
      <c r="BT1062" s="164"/>
      <c r="BU1062" s="164"/>
      <c r="BV1062" s="164"/>
      <c r="BW1062" s="164"/>
      <c r="BX1062" s="164"/>
    </row>
    <row r="1063" spans="20:76" x14ac:dyDescent="0.25">
      <c r="T1063" s="164"/>
      <c r="U1063" s="164"/>
      <c r="V1063" s="164"/>
      <c r="W1063" s="164"/>
      <c r="X1063" s="164"/>
      <c r="Y1063" s="164"/>
      <c r="Z1063" s="164"/>
      <c r="AA1063" s="164"/>
      <c r="AB1063" s="164"/>
      <c r="AC1063" s="164"/>
      <c r="AD1063" s="164"/>
      <c r="AE1063" s="164"/>
      <c r="AF1063" s="164"/>
      <c r="AG1063" s="164"/>
      <c r="AH1063" s="164"/>
      <c r="AI1063" s="164"/>
      <c r="AJ1063" s="164"/>
      <c r="AK1063" s="164"/>
      <c r="AL1063" s="164"/>
      <c r="AM1063" s="164"/>
      <c r="AN1063" s="164"/>
      <c r="AO1063" s="164"/>
      <c r="AP1063" s="164"/>
      <c r="AQ1063" s="164"/>
      <c r="AR1063" s="164"/>
      <c r="AS1063" s="164"/>
      <c r="AT1063" s="366"/>
      <c r="AU1063" s="164"/>
      <c r="AV1063" s="164"/>
      <c r="AW1063" s="164"/>
      <c r="AX1063" s="164"/>
      <c r="AY1063" s="164"/>
      <c r="AZ1063" s="164"/>
      <c r="BA1063" s="164"/>
      <c r="BB1063" s="164"/>
      <c r="BC1063" s="164"/>
      <c r="BD1063" s="164"/>
      <c r="BE1063" s="164"/>
      <c r="BF1063" s="164"/>
      <c r="BG1063" s="164"/>
      <c r="BH1063" s="164"/>
      <c r="BI1063" s="164"/>
      <c r="BJ1063" s="164"/>
      <c r="BK1063" s="164"/>
      <c r="BL1063" s="164"/>
      <c r="BM1063" s="164"/>
      <c r="BN1063" s="164"/>
      <c r="BO1063" s="164"/>
      <c r="BP1063" s="164"/>
      <c r="BQ1063" s="164"/>
      <c r="BR1063" s="164"/>
      <c r="BS1063" s="164"/>
      <c r="BT1063" s="164"/>
      <c r="BU1063" s="164"/>
      <c r="BV1063" s="164"/>
      <c r="BW1063" s="164"/>
      <c r="BX1063" s="164"/>
    </row>
    <row r="1064" spans="20:76" x14ac:dyDescent="0.25">
      <c r="T1064" s="164"/>
      <c r="U1064" s="164"/>
      <c r="V1064" s="164"/>
      <c r="W1064" s="164"/>
      <c r="X1064" s="164"/>
      <c r="Y1064" s="164"/>
      <c r="Z1064" s="164"/>
      <c r="AA1064" s="164"/>
      <c r="AB1064" s="164"/>
      <c r="AC1064" s="164"/>
      <c r="AD1064" s="164"/>
      <c r="AE1064" s="164"/>
      <c r="AF1064" s="164"/>
      <c r="AG1064" s="164"/>
      <c r="AH1064" s="164"/>
      <c r="AI1064" s="164"/>
      <c r="AJ1064" s="164"/>
      <c r="AK1064" s="164"/>
      <c r="AL1064" s="164"/>
      <c r="AM1064" s="164"/>
      <c r="AN1064" s="164"/>
      <c r="AO1064" s="164"/>
      <c r="AP1064" s="164"/>
      <c r="AQ1064" s="164"/>
      <c r="AR1064" s="164"/>
      <c r="AS1064" s="164"/>
      <c r="AT1064" s="366"/>
      <c r="AU1064" s="164"/>
      <c r="AV1064" s="164"/>
      <c r="AW1064" s="164"/>
      <c r="AX1064" s="164"/>
      <c r="AY1064" s="164"/>
      <c r="AZ1064" s="164"/>
      <c r="BA1064" s="164"/>
      <c r="BB1064" s="164"/>
      <c r="BC1064" s="164"/>
      <c r="BD1064" s="164"/>
      <c r="BE1064" s="164"/>
      <c r="BF1064" s="164"/>
      <c r="BG1064" s="164"/>
      <c r="BH1064" s="164"/>
      <c r="BI1064" s="164"/>
      <c r="BJ1064" s="164"/>
      <c r="BK1064" s="164"/>
      <c r="BL1064" s="164"/>
      <c r="BM1064" s="164"/>
      <c r="BN1064" s="164"/>
      <c r="BO1064" s="164"/>
      <c r="BP1064" s="164"/>
      <c r="BQ1064" s="164"/>
      <c r="BR1064" s="164"/>
      <c r="BS1064" s="164"/>
      <c r="BT1064" s="164"/>
      <c r="BU1064" s="164"/>
      <c r="BV1064" s="164"/>
      <c r="BW1064" s="164"/>
      <c r="BX1064" s="164"/>
    </row>
    <row r="1065" spans="20:76" x14ac:dyDescent="0.25">
      <c r="T1065" s="164"/>
      <c r="U1065" s="164"/>
      <c r="V1065" s="164"/>
      <c r="W1065" s="164"/>
      <c r="X1065" s="164"/>
      <c r="Y1065" s="164"/>
      <c r="Z1065" s="164"/>
      <c r="AA1065" s="164"/>
      <c r="AB1065" s="164"/>
      <c r="AC1065" s="164"/>
      <c r="AD1065" s="164"/>
      <c r="AE1065" s="164"/>
      <c r="AF1065" s="164"/>
      <c r="AG1065" s="164"/>
      <c r="AH1065" s="164"/>
      <c r="AI1065" s="164"/>
      <c r="AJ1065" s="164"/>
      <c r="AK1065" s="164"/>
      <c r="AL1065" s="164"/>
      <c r="AM1065" s="164"/>
      <c r="AN1065" s="164"/>
      <c r="AO1065" s="164"/>
      <c r="AP1065" s="164"/>
      <c r="AQ1065" s="164"/>
      <c r="AR1065" s="164"/>
      <c r="AS1065" s="164"/>
      <c r="AT1065" s="366"/>
      <c r="AU1065" s="164"/>
      <c r="AV1065" s="164"/>
      <c r="AW1065" s="164"/>
      <c r="AX1065" s="164"/>
      <c r="AY1065" s="164"/>
      <c r="AZ1065" s="164"/>
      <c r="BA1065" s="164"/>
      <c r="BB1065" s="164"/>
      <c r="BC1065" s="164"/>
      <c r="BD1065" s="164"/>
      <c r="BE1065" s="164"/>
      <c r="BF1065" s="164"/>
      <c r="BG1065" s="164"/>
      <c r="BH1065" s="164"/>
      <c r="BI1065" s="164"/>
      <c r="BJ1065" s="164"/>
      <c r="BK1065" s="164"/>
      <c r="BL1065" s="164"/>
      <c r="BM1065" s="164"/>
      <c r="BN1065" s="164"/>
      <c r="BO1065" s="164"/>
      <c r="BP1065" s="164"/>
      <c r="BQ1065" s="164"/>
      <c r="BR1065" s="164"/>
      <c r="BS1065" s="164"/>
      <c r="BT1065" s="164"/>
      <c r="BU1065" s="164"/>
      <c r="BV1065" s="164"/>
      <c r="BW1065" s="164"/>
      <c r="BX1065" s="164"/>
    </row>
    <row r="1066" spans="20:76" x14ac:dyDescent="0.25">
      <c r="T1066" s="164"/>
      <c r="U1066" s="164"/>
      <c r="V1066" s="164"/>
      <c r="W1066" s="164"/>
      <c r="X1066" s="164"/>
      <c r="Y1066" s="164"/>
      <c r="Z1066" s="164"/>
      <c r="AA1066" s="164"/>
      <c r="AB1066" s="164"/>
      <c r="AC1066" s="164"/>
      <c r="AD1066" s="164"/>
      <c r="AE1066" s="164"/>
      <c r="AF1066" s="164"/>
      <c r="AG1066" s="164"/>
      <c r="AH1066" s="164"/>
      <c r="AI1066" s="164"/>
      <c r="AJ1066" s="164"/>
      <c r="AK1066" s="164"/>
      <c r="AL1066" s="164"/>
      <c r="AM1066" s="164"/>
      <c r="AN1066" s="164"/>
      <c r="AO1066" s="164"/>
      <c r="AP1066" s="164"/>
      <c r="AQ1066" s="164"/>
      <c r="AR1066" s="164"/>
      <c r="AS1066" s="164"/>
      <c r="AT1066" s="366"/>
      <c r="AU1066" s="164"/>
      <c r="AV1066" s="164"/>
      <c r="AW1066" s="164"/>
      <c r="AX1066" s="164"/>
      <c r="AY1066" s="164"/>
      <c r="AZ1066" s="164"/>
      <c r="BA1066" s="164"/>
      <c r="BB1066" s="164"/>
      <c r="BC1066" s="164"/>
      <c r="BD1066" s="164"/>
      <c r="BE1066" s="164"/>
      <c r="BF1066" s="164"/>
      <c r="BG1066" s="164"/>
      <c r="BH1066" s="164"/>
      <c r="BI1066" s="164"/>
      <c r="BJ1066" s="164"/>
      <c r="BK1066" s="164"/>
      <c r="BL1066" s="164"/>
      <c r="BM1066" s="164"/>
      <c r="BN1066" s="164"/>
      <c r="BO1066" s="164"/>
      <c r="BP1066" s="164"/>
      <c r="BQ1066" s="164"/>
      <c r="BR1066" s="164"/>
      <c r="BS1066" s="164"/>
      <c r="BT1066" s="164"/>
      <c r="BU1066" s="164"/>
      <c r="BV1066" s="164"/>
      <c r="BW1066" s="164"/>
      <c r="BX1066" s="164"/>
    </row>
    <row r="1067" spans="20:76" x14ac:dyDescent="0.25">
      <c r="T1067" s="164"/>
      <c r="U1067" s="164"/>
      <c r="V1067" s="164"/>
      <c r="W1067" s="164"/>
      <c r="X1067" s="164"/>
      <c r="Y1067" s="164"/>
      <c r="Z1067" s="164"/>
      <c r="AA1067" s="164"/>
      <c r="AB1067" s="164"/>
      <c r="AC1067" s="164"/>
      <c r="AD1067" s="164"/>
      <c r="AE1067" s="164"/>
      <c r="AF1067" s="164"/>
      <c r="AG1067" s="164"/>
      <c r="AH1067" s="164"/>
      <c r="AI1067" s="164"/>
      <c r="AJ1067" s="164"/>
      <c r="AK1067" s="164"/>
      <c r="AL1067" s="164"/>
      <c r="AM1067" s="164"/>
      <c r="AN1067" s="164"/>
      <c r="AO1067" s="164"/>
      <c r="AP1067" s="164"/>
      <c r="AQ1067" s="164"/>
      <c r="AR1067" s="164"/>
      <c r="AS1067" s="164"/>
      <c r="AT1067" s="366"/>
      <c r="AU1067" s="164"/>
      <c r="AV1067" s="164"/>
      <c r="AW1067" s="164"/>
      <c r="AX1067" s="164"/>
      <c r="AY1067" s="164"/>
      <c r="AZ1067" s="164"/>
      <c r="BA1067" s="164"/>
      <c r="BB1067" s="164"/>
      <c r="BC1067" s="164"/>
      <c r="BD1067" s="164"/>
      <c r="BE1067" s="164"/>
      <c r="BF1067" s="164"/>
      <c r="BG1067" s="164"/>
      <c r="BH1067" s="164"/>
      <c r="BI1067" s="164"/>
      <c r="BJ1067" s="164"/>
      <c r="BK1067" s="164"/>
      <c r="BL1067" s="164"/>
      <c r="BM1067" s="164"/>
      <c r="BN1067" s="164"/>
      <c r="BO1067" s="164"/>
      <c r="BP1067" s="164"/>
      <c r="BQ1067" s="164"/>
      <c r="BR1067" s="164"/>
      <c r="BS1067" s="164"/>
      <c r="BT1067" s="164"/>
      <c r="BU1067" s="164"/>
      <c r="BV1067" s="164"/>
      <c r="BW1067" s="164"/>
      <c r="BX1067" s="164"/>
    </row>
    <row r="1068" spans="20:76" x14ac:dyDescent="0.25">
      <c r="T1068" s="164"/>
      <c r="U1068" s="164"/>
      <c r="V1068" s="164"/>
      <c r="W1068" s="164"/>
      <c r="X1068" s="164"/>
      <c r="Y1068" s="164"/>
      <c r="Z1068" s="164"/>
      <c r="AA1068" s="164"/>
      <c r="AB1068" s="164"/>
      <c r="AC1068" s="164"/>
      <c r="AD1068" s="164"/>
      <c r="AE1068" s="164"/>
      <c r="AF1068" s="164"/>
      <c r="AG1068" s="164"/>
      <c r="AH1068" s="164"/>
      <c r="AI1068" s="164"/>
      <c r="AJ1068" s="164"/>
      <c r="AK1068" s="164"/>
      <c r="AL1068" s="164"/>
      <c r="AM1068" s="164"/>
      <c r="AN1068" s="164"/>
      <c r="AO1068" s="164"/>
      <c r="AP1068" s="164"/>
      <c r="AQ1068" s="164"/>
      <c r="AR1068" s="164"/>
      <c r="AS1068" s="164"/>
      <c r="AT1068" s="366"/>
      <c r="AU1068" s="164"/>
      <c r="AV1068" s="164"/>
      <c r="AW1068" s="164"/>
      <c r="AX1068" s="164"/>
      <c r="AY1068" s="164"/>
      <c r="AZ1068" s="164"/>
      <c r="BA1068" s="164"/>
      <c r="BB1068" s="164"/>
      <c r="BC1068" s="164"/>
      <c r="BD1068" s="164"/>
      <c r="BE1068" s="164"/>
      <c r="BF1068" s="164"/>
      <c r="BG1068" s="164"/>
      <c r="BH1068" s="164"/>
      <c r="BI1068" s="164"/>
      <c r="BJ1068" s="164"/>
      <c r="BK1068" s="164"/>
      <c r="BL1068" s="164"/>
      <c r="BM1068" s="164"/>
      <c r="BN1068" s="164"/>
      <c r="BO1068" s="164"/>
      <c r="BP1068" s="164"/>
      <c r="BQ1068" s="164"/>
      <c r="BR1068" s="164"/>
      <c r="BS1068" s="164"/>
      <c r="BT1068" s="164"/>
      <c r="BU1068" s="164"/>
      <c r="BV1068" s="164"/>
      <c r="BW1068" s="164"/>
      <c r="BX1068" s="164"/>
    </row>
    <row r="1069" spans="20:76" x14ac:dyDescent="0.25">
      <c r="T1069" s="164"/>
      <c r="U1069" s="164"/>
      <c r="V1069" s="164"/>
      <c r="W1069" s="164"/>
      <c r="X1069" s="164"/>
      <c r="Y1069" s="164"/>
      <c r="Z1069" s="164"/>
      <c r="AA1069" s="164"/>
      <c r="AB1069" s="164"/>
      <c r="AC1069" s="164"/>
      <c r="AD1069" s="164"/>
      <c r="AE1069" s="164"/>
      <c r="AF1069" s="164"/>
      <c r="AG1069" s="164"/>
      <c r="AH1069" s="164"/>
      <c r="AI1069" s="164"/>
      <c r="AJ1069" s="164"/>
      <c r="AK1069" s="164"/>
      <c r="AL1069" s="164"/>
      <c r="AM1069" s="164"/>
      <c r="AN1069" s="164"/>
      <c r="AO1069" s="164"/>
      <c r="AP1069" s="164"/>
      <c r="AQ1069" s="164"/>
      <c r="AR1069" s="164"/>
      <c r="AS1069" s="164"/>
      <c r="AT1069" s="366"/>
      <c r="AU1069" s="164"/>
      <c r="AV1069" s="164"/>
      <c r="AW1069" s="164"/>
      <c r="AX1069" s="164"/>
      <c r="AY1069" s="164"/>
      <c r="AZ1069" s="164"/>
      <c r="BA1069" s="164"/>
      <c r="BB1069" s="164"/>
      <c r="BC1069" s="164"/>
      <c r="BD1069" s="164"/>
      <c r="BE1069" s="164"/>
      <c r="BF1069" s="164"/>
      <c r="BG1069" s="164"/>
      <c r="BH1069" s="164"/>
      <c r="BI1069" s="164"/>
      <c r="BJ1069" s="164"/>
      <c r="BK1069" s="164"/>
      <c r="BL1069" s="164"/>
      <c r="BM1069" s="164"/>
      <c r="BN1069" s="164"/>
      <c r="BO1069" s="164"/>
      <c r="BP1069" s="164"/>
      <c r="BQ1069" s="164"/>
      <c r="BR1069" s="164"/>
      <c r="BS1069" s="164"/>
      <c r="BT1069" s="164"/>
      <c r="BU1069" s="164"/>
      <c r="BV1069" s="164"/>
      <c r="BW1069" s="164"/>
      <c r="BX1069" s="164"/>
    </row>
    <row r="1070" spans="20:76" x14ac:dyDescent="0.25">
      <c r="T1070" s="164"/>
      <c r="U1070" s="164"/>
      <c r="V1070" s="164"/>
      <c r="W1070" s="164"/>
      <c r="X1070" s="164"/>
      <c r="Y1070" s="164"/>
      <c r="Z1070" s="164"/>
      <c r="AA1070" s="164"/>
      <c r="AB1070" s="164"/>
      <c r="AC1070" s="164"/>
      <c r="AD1070" s="164"/>
      <c r="AE1070" s="164"/>
      <c r="AF1070" s="164"/>
      <c r="AG1070" s="164"/>
      <c r="AH1070" s="164"/>
      <c r="AI1070" s="164"/>
      <c r="AJ1070" s="164"/>
      <c r="AK1070" s="164"/>
      <c r="AL1070" s="164"/>
      <c r="AM1070" s="164"/>
      <c r="AN1070" s="164"/>
      <c r="AO1070" s="164"/>
      <c r="AP1070" s="164"/>
      <c r="AQ1070" s="164"/>
      <c r="AR1070" s="164"/>
      <c r="AS1070" s="164"/>
      <c r="AT1070" s="366"/>
      <c r="AU1070" s="164"/>
      <c r="AV1070" s="164"/>
      <c r="AW1070" s="164"/>
      <c r="AX1070" s="164"/>
      <c r="AY1070" s="164"/>
      <c r="AZ1070" s="164"/>
      <c r="BA1070" s="164"/>
      <c r="BB1070" s="164"/>
      <c r="BC1070" s="164"/>
      <c r="BD1070" s="164"/>
      <c r="BE1070" s="164"/>
      <c r="BF1070" s="164"/>
      <c r="BG1070" s="164"/>
      <c r="BH1070" s="164"/>
      <c r="BI1070" s="164"/>
      <c r="BJ1070" s="164"/>
      <c r="BK1070" s="164"/>
      <c r="BL1070" s="164"/>
      <c r="BM1070" s="164"/>
      <c r="BN1070" s="164"/>
      <c r="BO1070" s="164"/>
      <c r="BP1070" s="164"/>
      <c r="BQ1070" s="164"/>
      <c r="BR1070" s="164"/>
      <c r="BS1070" s="164"/>
      <c r="BT1070" s="164"/>
      <c r="BU1070" s="164"/>
      <c r="BV1070" s="164"/>
      <c r="BW1070" s="164"/>
      <c r="BX1070" s="164"/>
    </row>
    <row r="1071" spans="20:76" x14ac:dyDescent="0.25">
      <c r="T1071" s="164"/>
      <c r="U1071" s="164"/>
      <c r="V1071" s="164"/>
      <c r="W1071" s="164"/>
      <c r="X1071" s="164"/>
      <c r="Y1071" s="164"/>
      <c r="Z1071" s="164"/>
      <c r="AA1071" s="164"/>
      <c r="AB1071" s="164"/>
      <c r="AC1071" s="164"/>
      <c r="AD1071" s="164"/>
      <c r="AE1071" s="164"/>
      <c r="AF1071" s="164"/>
      <c r="AG1071" s="164"/>
      <c r="AH1071" s="164"/>
      <c r="AI1071" s="164"/>
      <c r="AJ1071" s="164"/>
      <c r="AK1071" s="164"/>
      <c r="AL1071" s="164"/>
      <c r="AM1071" s="164"/>
      <c r="AN1071" s="164"/>
      <c r="AO1071" s="164"/>
      <c r="AP1071" s="164"/>
      <c r="AQ1071" s="164"/>
      <c r="AR1071" s="164"/>
      <c r="AS1071" s="164"/>
      <c r="AT1071" s="366"/>
      <c r="AU1071" s="164"/>
      <c r="AV1071" s="164"/>
      <c r="AW1071" s="164"/>
      <c r="AX1071" s="164"/>
      <c r="AY1071" s="164"/>
      <c r="AZ1071" s="164"/>
      <c r="BA1071" s="164"/>
      <c r="BB1071" s="164"/>
      <c r="BC1071" s="164"/>
      <c r="BD1071" s="164"/>
      <c r="BE1071" s="164"/>
      <c r="BF1071" s="164"/>
      <c r="BG1071" s="164"/>
      <c r="BH1071" s="164"/>
      <c r="BI1071" s="164"/>
      <c r="BJ1071" s="164"/>
      <c r="BK1071" s="164"/>
      <c r="BL1071" s="164"/>
      <c r="BM1071" s="164"/>
      <c r="BN1071" s="164"/>
      <c r="BO1071" s="164"/>
      <c r="BP1071" s="164"/>
      <c r="BQ1071" s="164"/>
      <c r="BR1071" s="164"/>
      <c r="BS1071" s="164"/>
      <c r="BT1071" s="164"/>
      <c r="BU1071" s="164"/>
      <c r="BV1071" s="164"/>
      <c r="BW1071" s="164"/>
      <c r="BX1071" s="164"/>
    </row>
    <row r="1072" spans="20:76" x14ac:dyDescent="0.25">
      <c r="T1072" s="164"/>
      <c r="U1072" s="164"/>
      <c r="V1072" s="164"/>
      <c r="W1072" s="164"/>
      <c r="X1072" s="164"/>
      <c r="Y1072" s="164"/>
      <c r="Z1072" s="164"/>
      <c r="AA1072" s="164"/>
      <c r="AB1072" s="164"/>
      <c r="AC1072" s="164"/>
      <c r="AD1072" s="164"/>
      <c r="AE1072" s="164"/>
      <c r="AF1072" s="164"/>
      <c r="AG1072" s="164"/>
      <c r="AH1072" s="164"/>
      <c r="AI1072" s="164"/>
      <c r="AJ1072" s="164"/>
      <c r="AK1072" s="164"/>
      <c r="AL1072" s="164"/>
      <c r="AM1072" s="164"/>
      <c r="AN1072" s="164"/>
      <c r="AO1072" s="164"/>
      <c r="AP1072" s="164"/>
      <c r="AQ1072" s="164"/>
      <c r="AR1072" s="164"/>
      <c r="AS1072" s="164"/>
      <c r="AT1072" s="366"/>
      <c r="AU1072" s="164"/>
      <c r="AV1072" s="164"/>
      <c r="AW1072" s="164"/>
      <c r="AX1072" s="164"/>
      <c r="AY1072" s="164"/>
      <c r="AZ1072" s="164"/>
      <c r="BA1072" s="164"/>
      <c r="BB1072" s="164"/>
      <c r="BC1072" s="164"/>
      <c r="BD1072" s="164"/>
      <c r="BE1072" s="164"/>
      <c r="BF1072" s="164"/>
      <c r="BG1072" s="164"/>
      <c r="BH1072" s="164"/>
      <c r="BI1072" s="164"/>
      <c r="BJ1072" s="164"/>
      <c r="BK1072" s="164"/>
      <c r="BL1072" s="164"/>
      <c r="BM1072" s="164"/>
      <c r="BN1072" s="164"/>
      <c r="BO1072" s="164"/>
      <c r="BP1072" s="164"/>
      <c r="BQ1072" s="164"/>
      <c r="BR1072" s="164"/>
      <c r="BS1072" s="164"/>
      <c r="BT1072" s="164"/>
      <c r="BU1072" s="164"/>
      <c r="BV1072" s="164"/>
      <c r="BW1072" s="164"/>
      <c r="BX1072" s="164"/>
    </row>
    <row r="1073" spans="20:76" x14ac:dyDescent="0.25">
      <c r="T1073" s="164"/>
      <c r="U1073" s="164"/>
      <c r="V1073" s="164"/>
      <c r="W1073" s="164"/>
      <c r="X1073" s="164"/>
      <c r="Y1073" s="164"/>
      <c r="Z1073" s="164"/>
      <c r="AA1073" s="164"/>
      <c r="AB1073" s="164"/>
      <c r="AC1073" s="164"/>
      <c r="AD1073" s="164"/>
      <c r="AE1073" s="164"/>
      <c r="AF1073" s="164"/>
      <c r="AG1073" s="164"/>
      <c r="AH1073" s="164"/>
      <c r="AI1073" s="164"/>
      <c r="AJ1073" s="164"/>
      <c r="AK1073" s="164"/>
      <c r="AL1073" s="164"/>
      <c r="AM1073" s="164"/>
      <c r="AN1073" s="164"/>
      <c r="AO1073" s="164"/>
      <c r="AP1073" s="164"/>
      <c r="AQ1073" s="164"/>
      <c r="AR1073" s="164"/>
      <c r="AS1073" s="164"/>
      <c r="AT1073" s="366"/>
      <c r="AU1073" s="164"/>
      <c r="AV1073" s="164"/>
      <c r="AW1073" s="164"/>
      <c r="AX1073" s="164"/>
      <c r="AY1073" s="164"/>
      <c r="AZ1073" s="164"/>
      <c r="BA1073" s="164"/>
      <c r="BB1073" s="164"/>
      <c r="BC1073" s="164"/>
      <c r="BD1073" s="164"/>
      <c r="BE1073" s="164"/>
      <c r="BF1073" s="164"/>
      <c r="BG1073" s="164"/>
      <c r="BH1073" s="164"/>
      <c r="BI1073" s="164"/>
      <c r="BJ1073" s="164"/>
      <c r="BK1073" s="164"/>
      <c r="BL1073" s="164"/>
      <c r="BM1073" s="164"/>
      <c r="BN1073" s="164"/>
      <c r="BO1073" s="164"/>
      <c r="BP1073" s="164"/>
      <c r="BQ1073" s="164"/>
      <c r="BR1073" s="164"/>
      <c r="BS1073" s="164"/>
      <c r="BT1073" s="164"/>
      <c r="BU1073" s="164"/>
      <c r="BV1073" s="164"/>
      <c r="BW1073" s="164"/>
      <c r="BX1073" s="164"/>
    </row>
    <row r="1074" spans="20:76" x14ac:dyDescent="0.25">
      <c r="T1074" s="164"/>
      <c r="U1074" s="164"/>
      <c r="V1074" s="164"/>
      <c r="W1074" s="164"/>
      <c r="X1074" s="164"/>
      <c r="Y1074" s="164"/>
      <c r="Z1074" s="164"/>
      <c r="AA1074" s="164"/>
      <c r="AB1074" s="164"/>
      <c r="AC1074" s="164"/>
      <c r="AD1074" s="164"/>
      <c r="AE1074" s="164"/>
      <c r="AF1074" s="164"/>
      <c r="AG1074" s="164"/>
      <c r="AH1074" s="164"/>
      <c r="AI1074" s="164"/>
      <c r="AJ1074" s="164"/>
      <c r="AK1074" s="164"/>
      <c r="AL1074" s="164"/>
      <c r="AM1074" s="164"/>
      <c r="AN1074" s="164"/>
      <c r="AO1074" s="164"/>
      <c r="AP1074" s="164"/>
      <c r="AQ1074" s="164"/>
      <c r="AR1074" s="164"/>
      <c r="AS1074" s="164"/>
      <c r="AT1074" s="366"/>
      <c r="AU1074" s="164"/>
      <c r="AV1074" s="164"/>
      <c r="AW1074" s="164"/>
      <c r="AX1074" s="164"/>
      <c r="AY1074" s="164"/>
      <c r="AZ1074" s="164"/>
      <c r="BA1074" s="164"/>
      <c r="BB1074" s="164"/>
      <c r="BC1074" s="164"/>
      <c r="BD1074" s="164"/>
      <c r="BE1074" s="164"/>
      <c r="BF1074" s="164"/>
      <c r="BG1074" s="164"/>
      <c r="BH1074" s="164"/>
      <c r="BI1074" s="164"/>
      <c r="BJ1074" s="164"/>
      <c r="BK1074" s="164"/>
      <c r="BL1074" s="164"/>
      <c r="BM1074" s="164"/>
      <c r="BN1074" s="164"/>
      <c r="BO1074" s="164"/>
      <c r="BP1074" s="164"/>
      <c r="BQ1074" s="164"/>
      <c r="BR1074" s="164"/>
      <c r="BS1074" s="164"/>
      <c r="BT1074" s="164"/>
      <c r="BU1074" s="164"/>
      <c r="BV1074" s="164"/>
      <c r="BW1074" s="164"/>
      <c r="BX1074" s="164"/>
    </row>
    <row r="1075" spans="20:76" x14ac:dyDescent="0.25">
      <c r="T1075" s="164"/>
      <c r="U1075" s="164"/>
      <c r="V1075" s="164"/>
      <c r="W1075" s="164"/>
      <c r="X1075" s="164"/>
      <c r="Y1075" s="164"/>
      <c r="Z1075" s="164"/>
      <c r="AA1075" s="164"/>
      <c r="AB1075" s="164"/>
      <c r="AC1075" s="164"/>
      <c r="AD1075" s="164"/>
      <c r="AE1075" s="164"/>
      <c r="AF1075" s="164"/>
      <c r="AG1075" s="164"/>
      <c r="AH1075" s="164"/>
      <c r="AI1075" s="164"/>
      <c r="AJ1075" s="164"/>
      <c r="AK1075" s="164"/>
      <c r="AL1075" s="164"/>
      <c r="AM1075" s="164"/>
      <c r="AN1075" s="164"/>
      <c r="AO1075" s="164"/>
      <c r="AP1075" s="164"/>
      <c r="AQ1075" s="164"/>
      <c r="AR1075" s="164"/>
      <c r="AS1075" s="164"/>
      <c r="AT1075" s="366"/>
      <c r="AU1075" s="164"/>
      <c r="AV1075" s="164"/>
      <c r="AW1075" s="164"/>
      <c r="AX1075" s="164"/>
      <c r="AY1075" s="164"/>
      <c r="AZ1075" s="164"/>
      <c r="BA1075" s="164"/>
      <c r="BB1075" s="164"/>
      <c r="BC1075" s="164"/>
      <c r="BD1075" s="164"/>
      <c r="BE1075" s="164"/>
      <c r="BF1075" s="164"/>
      <c r="BG1075" s="164"/>
      <c r="BH1075" s="164"/>
      <c r="BI1075" s="164"/>
      <c r="BJ1075" s="164"/>
      <c r="BK1075" s="164"/>
      <c r="BL1075" s="164"/>
      <c r="BM1075" s="164"/>
      <c r="BN1075" s="164"/>
      <c r="BO1075" s="164"/>
      <c r="BP1075" s="164"/>
      <c r="BQ1075" s="164"/>
      <c r="BR1075" s="164"/>
      <c r="BS1075" s="164"/>
      <c r="BT1075" s="164"/>
      <c r="BU1075" s="164"/>
      <c r="BV1075" s="164"/>
      <c r="BW1075" s="164"/>
      <c r="BX1075" s="164"/>
    </row>
    <row r="1076" spans="20:76" x14ac:dyDescent="0.25">
      <c r="T1076" s="164"/>
      <c r="U1076" s="164"/>
      <c r="V1076" s="164"/>
      <c r="W1076" s="164"/>
      <c r="X1076" s="164"/>
      <c r="Y1076" s="164"/>
      <c r="Z1076" s="164"/>
      <c r="AA1076" s="164"/>
      <c r="AB1076" s="164"/>
      <c r="AC1076" s="164"/>
      <c r="AD1076" s="164"/>
      <c r="AE1076" s="164"/>
      <c r="AF1076" s="164"/>
      <c r="AG1076" s="164"/>
      <c r="AH1076" s="164"/>
      <c r="AI1076" s="164"/>
      <c r="AJ1076" s="164"/>
      <c r="AK1076" s="164"/>
      <c r="AL1076" s="164"/>
      <c r="AM1076" s="164"/>
      <c r="AN1076" s="164"/>
      <c r="AO1076" s="164"/>
      <c r="AP1076" s="164"/>
      <c r="AQ1076" s="164"/>
      <c r="AR1076" s="164"/>
      <c r="AS1076" s="164"/>
      <c r="AT1076" s="366"/>
      <c r="AU1076" s="164"/>
      <c r="AV1076" s="164"/>
      <c r="AW1076" s="164"/>
      <c r="AX1076" s="164"/>
      <c r="AY1076" s="164"/>
      <c r="AZ1076" s="164"/>
      <c r="BA1076" s="164"/>
      <c r="BB1076" s="164"/>
      <c r="BC1076" s="164"/>
      <c r="BD1076" s="164"/>
      <c r="BE1076" s="164"/>
      <c r="BF1076" s="164"/>
      <c r="BG1076" s="164"/>
      <c r="BH1076" s="164"/>
      <c r="BI1076" s="164"/>
      <c r="BJ1076" s="164"/>
      <c r="BK1076" s="164"/>
      <c r="BL1076" s="164"/>
      <c r="BM1076" s="164"/>
      <c r="BN1076" s="164"/>
      <c r="BO1076" s="164"/>
      <c r="BP1076" s="164"/>
      <c r="BQ1076" s="164"/>
      <c r="BR1076" s="164"/>
      <c r="BS1076" s="164"/>
      <c r="BT1076" s="164"/>
      <c r="BU1076" s="164"/>
      <c r="BV1076" s="164"/>
      <c r="BW1076" s="164"/>
      <c r="BX1076" s="164"/>
    </row>
    <row r="1077" spans="20:76" x14ac:dyDescent="0.25">
      <c r="T1077" s="164"/>
      <c r="U1077" s="164"/>
      <c r="V1077" s="164"/>
      <c r="W1077" s="164"/>
      <c r="X1077" s="164"/>
      <c r="Y1077" s="164"/>
      <c r="Z1077" s="164"/>
      <c r="AA1077" s="164"/>
      <c r="AB1077" s="164"/>
      <c r="AC1077" s="164"/>
      <c r="AD1077" s="164"/>
      <c r="AE1077" s="164"/>
      <c r="AF1077" s="164"/>
      <c r="AG1077" s="164"/>
      <c r="AH1077" s="164"/>
      <c r="AI1077" s="164"/>
      <c r="AJ1077" s="164"/>
      <c r="AK1077" s="164"/>
      <c r="AL1077" s="164"/>
      <c r="AM1077" s="164"/>
      <c r="AN1077" s="164"/>
      <c r="AO1077" s="164"/>
      <c r="AP1077" s="164"/>
      <c r="AQ1077" s="164"/>
      <c r="AR1077" s="164"/>
      <c r="AS1077" s="164"/>
      <c r="AT1077" s="366"/>
      <c r="AU1077" s="164"/>
      <c r="AV1077" s="164"/>
      <c r="AW1077" s="164"/>
      <c r="AX1077" s="164"/>
      <c r="AY1077" s="164"/>
      <c r="AZ1077" s="164"/>
      <c r="BA1077" s="164"/>
      <c r="BB1077" s="164"/>
      <c r="BC1077" s="164"/>
      <c r="BD1077" s="164"/>
      <c r="BE1077" s="164"/>
      <c r="BF1077" s="164"/>
      <c r="BG1077" s="164"/>
      <c r="BH1077" s="164"/>
      <c r="BI1077" s="164"/>
      <c r="BJ1077" s="164"/>
      <c r="BK1077" s="164"/>
      <c r="BL1077" s="164"/>
      <c r="BM1077" s="164"/>
      <c r="BN1077" s="164"/>
      <c r="BO1077" s="164"/>
      <c r="BP1077" s="164"/>
      <c r="BQ1077" s="164"/>
      <c r="BR1077" s="164"/>
      <c r="BS1077" s="164"/>
      <c r="BT1077" s="164"/>
      <c r="BU1077" s="164"/>
      <c r="BV1077" s="164"/>
      <c r="BW1077" s="164"/>
      <c r="BX1077" s="164"/>
    </row>
    <row r="1078" spans="20:76" x14ac:dyDescent="0.25">
      <c r="T1078" s="164"/>
      <c r="U1078" s="164"/>
      <c r="V1078" s="164"/>
      <c r="W1078" s="164"/>
      <c r="X1078" s="164"/>
      <c r="Y1078" s="164"/>
      <c r="Z1078" s="164"/>
      <c r="AA1078" s="164"/>
      <c r="AB1078" s="164"/>
      <c r="AC1078" s="164"/>
      <c r="AD1078" s="164"/>
      <c r="AE1078" s="164"/>
      <c r="AF1078" s="164"/>
      <c r="AG1078" s="164"/>
      <c r="AH1078" s="164"/>
      <c r="AI1078" s="164"/>
      <c r="AJ1078" s="164"/>
      <c r="AK1078" s="164"/>
      <c r="AL1078" s="164"/>
      <c r="AM1078" s="164"/>
      <c r="AN1078" s="164"/>
      <c r="AO1078" s="164"/>
      <c r="AP1078" s="164"/>
      <c r="AQ1078" s="164"/>
      <c r="AR1078" s="164"/>
      <c r="AS1078" s="164"/>
      <c r="AT1078" s="366"/>
      <c r="AU1078" s="164"/>
      <c r="AV1078" s="164"/>
      <c r="AW1078" s="164"/>
      <c r="AX1078" s="164"/>
      <c r="AY1078" s="164"/>
      <c r="AZ1078" s="164"/>
      <c r="BA1078" s="164"/>
      <c r="BB1078" s="164"/>
      <c r="BC1078" s="164"/>
      <c r="BD1078" s="164"/>
      <c r="BE1078" s="164"/>
      <c r="BF1078" s="164"/>
      <c r="BG1078" s="164"/>
      <c r="BH1078" s="164"/>
      <c r="BI1078" s="164"/>
      <c r="BJ1078" s="164"/>
      <c r="BK1078" s="164"/>
      <c r="BL1078" s="164"/>
      <c r="BM1078" s="164"/>
      <c r="BN1078" s="164"/>
      <c r="BO1078" s="164"/>
      <c r="BP1078" s="164"/>
      <c r="BQ1078" s="164"/>
      <c r="BR1078" s="164"/>
      <c r="BS1078" s="164"/>
      <c r="BT1078" s="164"/>
      <c r="BU1078" s="164"/>
      <c r="BV1078" s="164"/>
      <c r="BW1078" s="164"/>
      <c r="BX1078" s="164"/>
    </row>
    <row r="1079" spans="20:76" x14ac:dyDescent="0.25">
      <c r="T1079" s="164"/>
      <c r="U1079" s="164"/>
      <c r="V1079" s="164"/>
      <c r="W1079" s="164"/>
      <c r="X1079" s="164"/>
      <c r="Y1079" s="164"/>
      <c r="Z1079" s="164"/>
      <c r="AA1079" s="164"/>
      <c r="AB1079" s="164"/>
      <c r="AC1079" s="164"/>
      <c r="AD1079" s="164"/>
      <c r="AE1079" s="164"/>
      <c r="AF1079" s="164"/>
      <c r="AG1079" s="164"/>
      <c r="AH1079" s="164"/>
      <c r="AI1079" s="164"/>
      <c r="AJ1079" s="164"/>
      <c r="AK1079" s="164"/>
      <c r="AL1079" s="164"/>
      <c r="AM1079" s="164"/>
      <c r="AN1079" s="164"/>
      <c r="AO1079" s="164"/>
      <c r="AP1079" s="164"/>
      <c r="AQ1079" s="164"/>
      <c r="AR1079" s="164"/>
      <c r="AS1079" s="164"/>
      <c r="AT1079" s="366"/>
      <c r="AU1079" s="164"/>
      <c r="AV1079" s="164"/>
      <c r="AW1079" s="164"/>
      <c r="AX1079" s="164"/>
      <c r="AY1079" s="164"/>
      <c r="AZ1079" s="164"/>
      <c r="BA1079" s="164"/>
      <c r="BB1079" s="164"/>
      <c r="BC1079" s="164"/>
      <c r="BD1079" s="164"/>
      <c r="BE1079" s="164"/>
      <c r="BF1079" s="164"/>
      <c r="BG1079" s="164"/>
      <c r="BH1079" s="164"/>
      <c r="BI1079" s="164"/>
      <c r="BJ1079" s="164"/>
      <c r="BK1079" s="164"/>
      <c r="BL1079" s="164"/>
      <c r="BM1079" s="164"/>
      <c r="BN1079" s="164"/>
      <c r="BO1079" s="164"/>
      <c r="BP1079" s="164"/>
      <c r="BQ1079" s="164"/>
      <c r="BR1079" s="164"/>
      <c r="BS1079" s="164"/>
      <c r="BT1079" s="164"/>
      <c r="BU1079" s="164"/>
      <c r="BV1079" s="164"/>
      <c r="BW1079" s="164"/>
      <c r="BX1079" s="164"/>
    </row>
    <row r="1080" spans="20:76" x14ac:dyDescent="0.25">
      <c r="T1080" s="164"/>
      <c r="U1080" s="164"/>
      <c r="V1080" s="164"/>
      <c r="W1080" s="164"/>
      <c r="X1080" s="164"/>
      <c r="Y1080" s="164"/>
      <c r="Z1080" s="164"/>
      <c r="AA1080" s="164"/>
      <c r="AB1080" s="164"/>
      <c r="AC1080" s="164"/>
      <c r="AD1080" s="164"/>
      <c r="AE1080" s="164"/>
      <c r="AF1080" s="164"/>
      <c r="AG1080" s="164"/>
      <c r="AH1080" s="164"/>
      <c r="AI1080" s="164"/>
      <c r="AJ1080" s="164"/>
      <c r="AK1080" s="164"/>
      <c r="AL1080" s="164"/>
      <c r="AM1080" s="164"/>
      <c r="AN1080" s="164"/>
      <c r="AO1080" s="164"/>
      <c r="AP1080" s="164"/>
      <c r="AQ1080" s="164"/>
      <c r="AR1080" s="164"/>
      <c r="AS1080" s="164"/>
      <c r="AT1080" s="366"/>
      <c r="AU1080" s="164"/>
      <c r="AV1080" s="164"/>
      <c r="AW1080" s="164"/>
      <c r="AX1080" s="164"/>
      <c r="AY1080" s="164"/>
      <c r="AZ1080" s="164"/>
      <c r="BA1080" s="164"/>
      <c r="BB1080" s="164"/>
      <c r="BC1080" s="164"/>
      <c r="BD1080" s="164"/>
      <c r="BE1080" s="164"/>
      <c r="BF1080" s="164"/>
      <c r="BG1080" s="164"/>
      <c r="BH1080" s="164"/>
      <c r="BI1080" s="164"/>
      <c r="BJ1080" s="164"/>
      <c r="BK1080" s="164"/>
      <c r="BL1080" s="164"/>
      <c r="BM1080" s="164"/>
      <c r="BN1080" s="164"/>
      <c r="BO1080" s="164"/>
      <c r="BP1080" s="164"/>
      <c r="BQ1080" s="164"/>
      <c r="BR1080" s="164"/>
      <c r="BS1080" s="164"/>
      <c r="BT1080" s="164"/>
      <c r="BU1080" s="164"/>
      <c r="BV1080" s="164"/>
      <c r="BW1080" s="164"/>
      <c r="BX1080" s="164"/>
    </row>
    <row r="1081" spans="20:76" x14ac:dyDescent="0.25">
      <c r="T1081" s="164"/>
      <c r="U1081" s="164"/>
      <c r="V1081" s="164"/>
      <c r="W1081" s="164"/>
      <c r="X1081" s="164"/>
      <c r="Y1081" s="164"/>
      <c r="Z1081" s="164"/>
      <c r="AA1081" s="164"/>
      <c r="AB1081" s="164"/>
      <c r="AC1081" s="164"/>
      <c r="AD1081" s="164"/>
      <c r="AE1081" s="164"/>
      <c r="AF1081" s="164"/>
      <c r="AG1081" s="164"/>
      <c r="AH1081" s="164"/>
      <c r="AI1081" s="164"/>
      <c r="AJ1081" s="164"/>
      <c r="AK1081" s="164"/>
      <c r="AL1081" s="164"/>
      <c r="AM1081" s="164"/>
      <c r="AN1081" s="164"/>
      <c r="AO1081" s="164"/>
      <c r="AP1081" s="164"/>
      <c r="AQ1081" s="164"/>
      <c r="AR1081" s="164"/>
      <c r="AS1081" s="164"/>
      <c r="AT1081" s="366"/>
      <c r="AU1081" s="164"/>
      <c r="AV1081" s="164"/>
      <c r="AW1081" s="164"/>
      <c r="AX1081" s="164"/>
      <c r="AY1081" s="164"/>
      <c r="AZ1081" s="164"/>
      <c r="BA1081" s="164"/>
      <c r="BB1081" s="164"/>
      <c r="BC1081" s="164"/>
      <c r="BD1081" s="164"/>
      <c r="BE1081" s="164"/>
      <c r="BF1081" s="164"/>
      <c r="BG1081" s="164"/>
      <c r="BH1081" s="164"/>
      <c r="BI1081" s="164"/>
      <c r="BJ1081" s="164"/>
      <c r="BK1081" s="164"/>
      <c r="BL1081" s="164"/>
      <c r="BM1081" s="164"/>
      <c r="BN1081" s="164"/>
      <c r="BO1081" s="164"/>
      <c r="BP1081" s="164"/>
      <c r="BQ1081" s="164"/>
      <c r="BR1081" s="164"/>
      <c r="BS1081" s="164"/>
      <c r="BT1081" s="164"/>
      <c r="BU1081" s="164"/>
      <c r="BV1081" s="164"/>
      <c r="BW1081" s="164"/>
      <c r="BX1081" s="164"/>
    </row>
    <row r="1082" spans="20:76" x14ac:dyDescent="0.25">
      <c r="T1082" s="164"/>
      <c r="U1082" s="164"/>
      <c r="V1082" s="164"/>
      <c r="W1082" s="164"/>
      <c r="X1082" s="164"/>
      <c r="Y1082" s="164"/>
      <c r="Z1082" s="164"/>
      <c r="AA1082" s="164"/>
      <c r="AB1082" s="164"/>
      <c r="AC1082" s="164"/>
      <c r="AD1082" s="164"/>
      <c r="AE1082" s="164"/>
      <c r="AF1082" s="164"/>
      <c r="AG1082" s="164"/>
      <c r="AH1082" s="164"/>
      <c r="AI1082" s="164"/>
      <c r="AJ1082" s="164"/>
      <c r="AK1082" s="164"/>
      <c r="AL1082" s="164"/>
      <c r="AM1082" s="164"/>
      <c r="AN1082" s="164"/>
      <c r="AO1082" s="164"/>
      <c r="AP1082" s="164"/>
      <c r="AQ1082" s="164"/>
      <c r="AR1082" s="164"/>
      <c r="AS1082" s="164"/>
      <c r="AT1082" s="366"/>
      <c r="AU1082" s="164"/>
      <c r="AV1082" s="164"/>
      <c r="AW1082" s="164"/>
      <c r="AX1082" s="164"/>
      <c r="AY1082" s="164"/>
      <c r="AZ1082" s="164"/>
      <c r="BA1082" s="164"/>
      <c r="BB1082" s="164"/>
      <c r="BC1082" s="164"/>
      <c r="BD1082" s="164"/>
      <c r="BE1082" s="164"/>
      <c r="BF1082" s="164"/>
      <c r="BG1082" s="164"/>
      <c r="BH1082" s="164"/>
      <c r="BI1082" s="164"/>
      <c r="BJ1082" s="164"/>
      <c r="BK1082" s="164"/>
      <c r="BL1082" s="164"/>
      <c r="BM1082" s="164"/>
      <c r="BN1082" s="164"/>
      <c r="BO1082" s="164"/>
      <c r="BP1082" s="164"/>
      <c r="BQ1082" s="164"/>
      <c r="BR1082" s="164"/>
      <c r="BS1082" s="164"/>
      <c r="BT1082" s="164"/>
      <c r="BU1082" s="164"/>
      <c r="BV1082" s="164"/>
      <c r="BW1082" s="164"/>
      <c r="BX1082" s="164"/>
    </row>
    <row r="1083" spans="20:76" x14ac:dyDescent="0.25">
      <c r="T1083" s="164"/>
      <c r="U1083" s="164"/>
      <c r="V1083" s="164"/>
      <c r="W1083" s="164"/>
      <c r="X1083" s="164"/>
      <c r="Y1083" s="164"/>
      <c r="Z1083" s="164"/>
      <c r="AA1083" s="164"/>
      <c r="AB1083" s="164"/>
      <c r="AC1083" s="164"/>
      <c r="AD1083" s="164"/>
      <c r="AE1083" s="164"/>
      <c r="AF1083" s="164"/>
      <c r="AG1083" s="164"/>
      <c r="AH1083" s="164"/>
      <c r="AI1083" s="164"/>
      <c r="AJ1083" s="164"/>
      <c r="AK1083" s="164"/>
      <c r="AL1083" s="164"/>
      <c r="AM1083" s="164"/>
      <c r="AN1083" s="164"/>
      <c r="AO1083" s="164"/>
      <c r="AP1083" s="164"/>
      <c r="AQ1083" s="164"/>
      <c r="AR1083" s="164"/>
      <c r="AS1083" s="164"/>
      <c r="AT1083" s="366"/>
      <c r="AU1083" s="164"/>
      <c r="AV1083" s="164"/>
      <c r="AW1083" s="164"/>
      <c r="AX1083" s="164"/>
      <c r="AY1083" s="164"/>
      <c r="AZ1083" s="164"/>
      <c r="BA1083" s="164"/>
      <c r="BB1083" s="164"/>
      <c r="BC1083" s="164"/>
      <c r="BD1083" s="164"/>
      <c r="BE1083" s="164"/>
      <c r="BF1083" s="164"/>
      <c r="BG1083" s="164"/>
      <c r="BH1083" s="164"/>
      <c r="BI1083" s="164"/>
      <c r="BJ1083" s="164"/>
      <c r="BK1083" s="164"/>
      <c r="BL1083" s="164"/>
      <c r="BM1083" s="164"/>
      <c r="BN1083" s="164"/>
      <c r="BO1083" s="164"/>
      <c r="BP1083" s="164"/>
      <c r="BQ1083" s="164"/>
      <c r="BR1083" s="164"/>
      <c r="BS1083" s="164"/>
      <c r="BT1083" s="164"/>
      <c r="BU1083" s="164"/>
      <c r="BV1083" s="164"/>
      <c r="BW1083" s="164"/>
      <c r="BX1083" s="164"/>
    </row>
    <row r="1084" spans="20:76" x14ac:dyDescent="0.25">
      <c r="T1084" s="164"/>
      <c r="U1084" s="164"/>
      <c r="V1084" s="164"/>
      <c r="W1084" s="164"/>
      <c r="X1084" s="164"/>
      <c r="Y1084" s="164"/>
      <c r="Z1084" s="164"/>
      <c r="AA1084" s="164"/>
      <c r="AB1084" s="164"/>
      <c r="AC1084" s="164"/>
      <c r="AD1084" s="164"/>
      <c r="AE1084" s="164"/>
      <c r="AF1084" s="164"/>
      <c r="AG1084" s="164"/>
      <c r="AH1084" s="164"/>
      <c r="AI1084" s="164"/>
      <c r="AJ1084" s="164"/>
      <c r="AK1084" s="164"/>
      <c r="AL1084" s="164"/>
      <c r="AM1084" s="164"/>
      <c r="AN1084" s="164"/>
      <c r="AO1084" s="164"/>
      <c r="AP1084" s="164"/>
      <c r="AQ1084" s="164"/>
      <c r="AR1084" s="164"/>
      <c r="AS1084" s="164"/>
      <c r="AT1084" s="366"/>
      <c r="AU1084" s="164"/>
      <c r="AV1084" s="164"/>
      <c r="AW1084" s="164"/>
      <c r="AX1084" s="164"/>
      <c r="AY1084" s="164"/>
      <c r="AZ1084" s="164"/>
      <c r="BA1084" s="164"/>
      <c r="BB1084" s="164"/>
      <c r="BC1084" s="164"/>
      <c r="BD1084" s="164"/>
      <c r="BE1084" s="164"/>
      <c r="BF1084" s="164"/>
      <c r="BG1084" s="164"/>
      <c r="BH1084" s="164"/>
      <c r="BI1084" s="164"/>
      <c r="BJ1084" s="164"/>
      <c r="BK1084" s="164"/>
      <c r="BL1084" s="164"/>
      <c r="BM1084" s="164"/>
      <c r="BN1084" s="164"/>
      <c r="BO1084" s="164"/>
      <c r="BP1084" s="164"/>
      <c r="BQ1084" s="164"/>
      <c r="BR1084" s="164"/>
      <c r="BS1084" s="164"/>
      <c r="BT1084" s="164"/>
      <c r="BU1084" s="164"/>
      <c r="BV1084" s="164"/>
      <c r="BW1084" s="164"/>
      <c r="BX1084" s="164"/>
    </row>
    <row r="1085" spans="20:76" x14ac:dyDescent="0.25">
      <c r="T1085" s="164"/>
      <c r="U1085" s="164"/>
      <c r="V1085" s="164"/>
      <c r="W1085" s="164"/>
      <c r="X1085" s="164"/>
      <c r="Y1085" s="164"/>
      <c r="Z1085" s="164"/>
      <c r="AA1085" s="164"/>
      <c r="AB1085" s="164"/>
      <c r="AC1085" s="164"/>
      <c r="AD1085" s="164"/>
      <c r="AE1085" s="164"/>
      <c r="AF1085" s="164"/>
      <c r="AG1085" s="164"/>
      <c r="AH1085" s="164"/>
      <c r="AI1085" s="164"/>
      <c r="AJ1085" s="164"/>
      <c r="AK1085" s="164"/>
      <c r="AL1085" s="164"/>
      <c r="AM1085" s="164"/>
      <c r="AN1085" s="164"/>
      <c r="AO1085" s="164"/>
      <c r="AP1085" s="164"/>
      <c r="AQ1085" s="164"/>
      <c r="AR1085" s="164"/>
      <c r="AS1085" s="164"/>
      <c r="AT1085" s="366"/>
      <c r="AU1085" s="164"/>
      <c r="AV1085" s="164"/>
      <c r="AW1085" s="164"/>
      <c r="AX1085" s="164"/>
      <c r="AY1085" s="164"/>
      <c r="AZ1085" s="164"/>
      <c r="BA1085" s="164"/>
      <c r="BB1085" s="164"/>
      <c r="BC1085" s="164"/>
      <c r="BD1085" s="164"/>
      <c r="BE1085" s="164"/>
      <c r="BF1085" s="164"/>
      <c r="BG1085" s="164"/>
      <c r="BH1085" s="164"/>
      <c r="BI1085" s="164"/>
      <c r="BJ1085" s="164"/>
      <c r="BK1085" s="164"/>
      <c r="BL1085" s="164"/>
      <c r="BM1085" s="164"/>
      <c r="BN1085" s="164"/>
      <c r="BO1085" s="164"/>
      <c r="BP1085" s="164"/>
      <c r="BQ1085" s="164"/>
      <c r="BR1085" s="164"/>
      <c r="BS1085" s="164"/>
      <c r="BT1085" s="164"/>
      <c r="BU1085" s="164"/>
      <c r="BV1085" s="164"/>
      <c r="BW1085" s="164"/>
      <c r="BX1085" s="164"/>
    </row>
    <row r="1086" spans="20:76" x14ac:dyDescent="0.25">
      <c r="T1086" s="164"/>
      <c r="U1086" s="164"/>
      <c r="V1086" s="164"/>
      <c r="W1086" s="164"/>
      <c r="X1086" s="164"/>
      <c r="Y1086" s="164"/>
      <c r="Z1086" s="164"/>
      <c r="AA1086" s="164"/>
      <c r="AB1086" s="164"/>
      <c r="AC1086" s="164"/>
      <c r="AD1086" s="164"/>
      <c r="AE1086" s="164"/>
      <c r="AF1086" s="164"/>
      <c r="AG1086" s="164"/>
      <c r="AH1086" s="164"/>
      <c r="AI1086" s="164"/>
      <c r="AJ1086" s="164"/>
      <c r="AK1086" s="164"/>
      <c r="AL1086" s="164"/>
      <c r="AM1086" s="164"/>
      <c r="AN1086" s="164"/>
      <c r="AO1086" s="164"/>
      <c r="AP1086" s="164"/>
      <c r="AQ1086" s="164"/>
      <c r="AR1086" s="164"/>
      <c r="AS1086" s="164"/>
      <c r="AT1086" s="366"/>
      <c r="AU1086" s="164"/>
      <c r="AV1086" s="164"/>
      <c r="AW1086" s="164"/>
      <c r="AX1086" s="164"/>
      <c r="AY1086" s="164"/>
      <c r="AZ1086" s="164"/>
      <c r="BA1086" s="164"/>
      <c r="BB1086" s="164"/>
      <c r="BC1086" s="164"/>
      <c r="BD1086" s="164"/>
      <c r="BE1086" s="164"/>
      <c r="BF1086" s="164"/>
      <c r="BG1086" s="164"/>
      <c r="BH1086" s="164"/>
      <c r="BI1086" s="164"/>
      <c r="BJ1086" s="164"/>
      <c r="BK1086" s="164"/>
      <c r="BL1086" s="164"/>
      <c r="BM1086" s="164"/>
      <c r="BN1086" s="164"/>
      <c r="BO1086" s="164"/>
      <c r="BP1086" s="164"/>
      <c r="BQ1086" s="164"/>
      <c r="BR1086" s="164"/>
      <c r="BS1086" s="164"/>
      <c r="BT1086" s="164"/>
      <c r="BU1086" s="164"/>
      <c r="BV1086" s="164"/>
      <c r="BW1086" s="164"/>
      <c r="BX1086" s="164"/>
    </row>
    <row r="1087" spans="20:76" x14ac:dyDescent="0.25">
      <c r="T1087" s="164"/>
      <c r="U1087" s="164"/>
      <c r="V1087" s="164"/>
      <c r="W1087" s="164"/>
      <c r="X1087" s="164"/>
      <c r="Y1087" s="164"/>
      <c r="Z1087" s="164"/>
      <c r="AA1087" s="164"/>
      <c r="AB1087" s="164"/>
      <c r="AC1087" s="164"/>
      <c r="AD1087" s="164"/>
      <c r="AE1087" s="164"/>
      <c r="AF1087" s="164"/>
      <c r="AG1087" s="164"/>
      <c r="AH1087" s="164"/>
      <c r="AI1087" s="164"/>
      <c r="AJ1087" s="164"/>
      <c r="AK1087" s="164"/>
      <c r="AL1087" s="164"/>
      <c r="AM1087" s="164"/>
      <c r="AN1087" s="164"/>
      <c r="AO1087" s="164"/>
      <c r="AP1087" s="164"/>
      <c r="AQ1087" s="164"/>
      <c r="AR1087" s="164"/>
      <c r="AS1087" s="164"/>
      <c r="AT1087" s="366"/>
      <c r="AU1087" s="164"/>
      <c r="AV1087" s="164"/>
      <c r="AW1087" s="164"/>
      <c r="AX1087" s="164"/>
      <c r="AY1087" s="164"/>
      <c r="AZ1087" s="164"/>
      <c r="BA1087" s="164"/>
      <c r="BB1087" s="164"/>
      <c r="BC1087" s="164"/>
      <c r="BD1087" s="164"/>
      <c r="BE1087" s="164"/>
      <c r="BF1087" s="164"/>
      <c r="BG1087" s="164"/>
      <c r="BH1087" s="164"/>
      <c r="BI1087" s="164"/>
      <c r="BJ1087" s="164"/>
      <c r="BK1087" s="164"/>
      <c r="BL1087" s="164"/>
      <c r="BM1087" s="164"/>
      <c r="BN1087" s="164"/>
      <c r="BO1087" s="164"/>
      <c r="BP1087" s="164"/>
      <c r="BQ1087" s="164"/>
      <c r="BR1087" s="164"/>
      <c r="BS1087" s="164"/>
      <c r="BT1087" s="164"/>
      <c r="BU1087" s="164"/>
      <c r="BV1087" s="164"/>
      <c r="BW1087" s="164"/>
      <c r="BX1087" s="164"/>
    </row>
    <row r="1088" spans="20:76" x14ac:dyDescent="0.25">
      <c r="T1088" s="164"/>
      <c r="U1088" s="164"/>
      <c r="V1088" s="164"/>
      <c r="W1088" s="164"/>
      <c r="X1088" s="164"/>
      <c r="Y1088" s="164"/>
      <c r="Z1088" s="164"/>
      <c r="AA1088" s="164"/>
      <c r="AB1088" s="164"/>
      <c r="AC1088" s="164"/>
      <c r="AD1088" s="164"/>
      <c r="AE1088" s="164"/>
      <c r="AF1088" s="164"/>
      <c r="AG1088" s="164"/>
      <c r="AH1088" s="164"/>
      <c r="AI1088" s="164"/>
      <c r="AJ1088" s="164"/>
      <c r="AK1088" s="164"/>
      <c r="AL1088" s="164"/>
      <c r="AM1088" s="164"/>
      <c r="AN1088" s="164"/>
      <c r="AO1088" s="164"/>
      <c r="AP1088" s="164"/>
      <c r="AQ1088" s="164"/>
      <c r="AR1088" s="164"/>
      <c r="AS1088" s="164"/>
      <c r="AT1088" s="366"/>
      <c r="AU1088" s="164"/>
      <c r="AV1088" s="164"/>
      <c r="AW1088" s="164"/>
      <c r="AX1088" s="164"/>
      <c r="AY1088" s="164"/>
      <c r="AZ1088" s="164"/>
      <c r="BA1088" s="164"/>
      <c r="BB1088" s="164"/>
      <c r="BC1088" s="164"/>
      <c r="BD1088" s="164"/>
      <c r="BE1088" s="164"/>
      <c r="BF1088" s="164"/>
      <c r="BG1088" s="164"/>
      <c r="BH1088" s="164"/>
      <c r="BI1088" s="164"/>
      <c r="BJ1088" s="164"/>
      <c r="BK1088" s="164"/>
      <c r="BL1088" s="164"/>
      <c r="BM1088" s="164"/>
      <c r="BN1088" s="164"/>
      <c r="BO1088" s="164"/>
      <c r="BP1088" s="164"/>
      <c r="BQ1088" s="164"/>
      <c r="BR1088" s="164"/>
      <c r="BS1088" s="164"/>
      <c r="BT1088" s="164"/>
      <c r="BU1088" s="164"/>
      <c r="BV1088" s="164"/>
      <c r="BW1088" s="164"/>
      <c r="BX1088" s="164"/>
    </row>
    <row r="1089" spans="20:76" x14ac:dyDescent="0.25">
      <c r="T1089" s="164"/>
      <c r="U1089" s="164"/>
      <c r="V1089" s="164"/>
      <c r="W1089" s="164"/>
      <c r="X1089" s="164"/>
      <c r="Y1089" s="164"/>
      <c r="Z1089" s="164"/>
      <c r="AA1089" s="164"/>
      <c r="AB1089" s="164"/>
      <c r="AC1089" s="164"/>
      <c r="AD1089" s="164"/>
      <c r="AE1089" s="164"/>
      <c r="AF1089" s="164"/>
      <c r="AG1089" s="164"/>
      <c r="AH1089" s="164"/>
      <c r="AI1089" s="164"/>
      <c r="AJ1089" s="164"/>
      <c r="AK1089" s="164"/>
      <c r="AL1089" s="164"/>
      <c r="AM1089" s="164"/>
      <c r="AN1089" s="164"/>
      <c r="AO1089" s="164"/>
      <c r="AP1089" s="164"/>
      <c r="AQ1089" s="164"/>
      <c r="AR1089" s="164"/>
      <c r="AS1089" s="164"/>
      <c r="AT1089" s="366"/>
      <c r="AU1089" s="164"/>
      <c r="AV1089" s="164"/>
      <c r="AW1089" s="164"/>
      <c r="AX1089" s="164"/>
      <c r="AY1089" s="164"/>
      <c r="AZ1089" s="164"/>
      <c r="BA1089" s="164"/>
      <c r="BB1089" s="164"/>
      <c r="BC1089" s="164"/>
      <c r="BD1089" s="164"/>
      <c r="BE1089" s="164"/>
      <c r="BF1089" s="164"/>
      <c r="BG1089" s="164"/>
      <c r="BH1089" s="164"/>
      <c r="BI1089" s="164"/>
      <c r="BJ1089" s="164"/>
      <c r="BK1089" s="164"/>
      <c r="BL1089" s="164"/>
      <c r="BM1089" s="164"/>
      <c r="BN1089" s="164"/>
      <c r="BO1089" s="164"/>
      <c r="BP1089" s="164"/>
      <c r="BQ1089" s="164"/>
      <c r="BR1089" s="164"/>
      <c r="BS1089" s="164"/>
      <c r="BT1089" s="164"/>
      <c r="BU1089" s="164"/>
      <c r="BV1089" s="164"/>
      <c r="BW1089" s="164"/>
      <c r="BX1089" s="164"/>
    </row>
    <row r="1090" spans="20:76" x14ac:dyDescent="0.25">
      <c r="T1090" s="164"/>
      <c r="U1090" s="164"/>
      <c r="V1090" s="164"/>
      <c r="W1090" s="164"/>
      <c r="X1090" s="164"/>
      <c r="Y1090" s="164"/>
      <c r="Z1090" s="164"/>
      <c r="AA1090" s="164"/>
      <c r="AB1090" s="164"/>
      <c r="AC1090" s="164"/>
      <c r="AD1090" s="164"/>
      <c r="AE1090" s="164"/>
      <c r="AF1090" s="164"/>
      <c r="AG1090" s="164"/>
      <c r="AH1090" s="164"/>
      <c r="AI1090" s="164"/>
      <c r="AJ1090" s="164"/>
      <c r="AK1090" s="164"/>
      <c r="AL1090" s="164"/>
      <c r="AM1090" s="164"/>
      <c r="AN1090" s="164"/>
      <c r="AO1090" s="164"/>
      <c r="AP1090" s="164"/>
      <c r="AQ1090" s="164"/>
      <c r="AR1090" s="164"/>
      <c r="AS1090" s="164"/>
      <c r="AT1090" s="366"/>
      <c r="AU1090" s="164"/>
      <c r="AV1090" s="164"/>
      <c r="AW1090" s="164"/>
      <c r="AX1090" s="164"/>
      <c r="AY1090" s="164"/>
      <c r="AZ1090" s="164"/>
      <c r="BA1090" s="164"/>
      <c r="BB1090" s="164"/>
      <c r="BC1090" s="164"/>
      <c r="BD1090" s="164"/>
      <c r="BE1090" s="164"/>
      <c r="BF1090" s="164"/>
      <c r="BG1090" s="164"/>
      <c r="BH1090" s="164"/>
      <c r="BI1090" s="164"/>
      <c r="BJ1090" s="164"/>
      <c r="BK1090" s="164"/>
      <c r="BL1090" s="164"/>
      <c r="BM1090" s="164"/>
      <c r="BN1090" s="164"/>
      <c r="BO1090" s="164"/>
      <c r="BP1090" s="164"/>
      <c r="BQ1090" s="164"/>
      <c r="BR1090" s="164"/>
      <c r="BS1090" s="164"/>
      <c r="BT1090" s="164"/>
      <c r="BU1090" s="164"/>
      <c r="BV1090" s="164"/>
      <c r="BW1090" s="164"/>
      <c r="BX1090" s="164"/>
    </row>
    <row r="1091" spans="20:76" x14ac:dyDescent="0.25">
      <c r="T1091" s="164"/>
      <c r="U1091" s="164"/>
      <c r="V1091" s="164"/>
      <c r="W1091" s="164"/>
      <c r="X1091" s="164"/>
      <c r="Y1091" s="164"/>
      <c r="Z1091" s="164"/>
      <c r="AA1091" s="164"/>
      <c r="AB1091" s="164"/>
      <c r="AC1091" s="164"/>
      <c r="AD1091" s="164"/>
      <c r="AE1091" s="164"/>
      <c r="AF1091" s="164"/>
      <c r="AG1091" s="164"/>
      <c r="AH1091" s="164"/>
      <c r="AI1091" s="164"/>
      <c r="AJ1091" s="164"/>
      <c r="AK1091" s="164"/>
      <c r="AL1091" s="164"/>
      <c r="AM1091" s="164"/>
      <c r="AN1091" s="164"/>
      <c r="AO1091" s="164"/>
      <c r="AP1091" s="164"/>
      <c r="AQ1091" s="164"/>
      <c r="AR1091" s="164"/>
      <c r="AS1091" s="164"/>
      <c r="AT1091" s="366"/>
      <c r="AU1091" s="164"/>
      <c r="AV1091" s="164"/>
      <c r="AW1091" s="164"/>
      <c r="AX1091" s="164"/>
      <c r="AY1091" s="164"/>
      <c r="AZ1091" s="164"/>
      <c r="BA1091" s="164"/>
      <c r="BB1091" s="164"/>
      <c r="BC1091" s="164"/>
      <c r="BD1091" s="164"/>
      <c r="BE1091" s="164"/>
      <c r="BF1091" s="164"/>
      <c r="BG1091" s="164"/>
      <c r="BH1091" s="164"/>
      <c r="BI1091" s="164"/>
      <c r="BJ1091" s="164"/>
      <c r="BK1091" s="164"/>
      <c r="BL1091" s="164"/>
      <c r="BM1091" s="164"/>
      <c r="BN1091" s="164"/>
      <c r="BO1091" s="164"/>
      <c r="BP1091" s="164"/>
      <c r="BQ1091" s="164"/>
      <c r="BR1091" s="164"/>
      <c r="BS1091" s="164"/>
      <c r="BT1091" s="164"/>
      <c r="BU1091" s="164"/>
      <c r="BV1091" s="164"/>
      <c r="BW1091" s="164"/>
      <c r="BX1091" s="164"/>
    </row>
    <row r="1092" spans="20:76" x14ac:dyDescent="0.25">
      <c r="T1092" s="164"/>
      <c r="U1092" s="164"/>
      <c r="V1092" s="164"/>
      <c r="W1092" s="164"/>
      <c r="X1092" s="164"/>
      <c r="Y1092" s="164"/>
      <c r="Z1092" s="164"/>
      <c r="AA1092" s="164"/>
      <c r="AB1092" s="164"/>
      <c r="AC1092" s="164"/>
      <c r="AD1092" s="164"/>
      <c r="AE1092" s="164"/>
      <c r="AF1092" s="164"/>
      <c r="AG1092" s="164"/>
      <c r="AH1092" s="164"/>
      <c r="AI1092" s="164"/>
      <c r="AJ1092" s="164"/>
      <c r="AK1092" s="164"/>
      <c r="AL1092" s="164"/>
      <c r="AM1092" s="164"/>
      <c r="AN1092" s="164"/>
      <c r="AO1092" s="164"/>
      <c r="AP1092" s="164"/>
      <c r="AQ1092" s="164"/>
      <c r="AR1092" s="164"/>
      <c r="AS1092" s="164"/>
      <c r="AT1092" s="366"/>
      <c r="AU1092" s="164"/>
      <c r="AV1092" s="164"/>
      <c r="AW1092" s="164"/>
      <c r="AX1092" s="164"/>
      <c r="AY1092" s="164"/>
      <c r="AZ1092" s="164"/>
      <c r="BA1092" s="164"/>
      <c r="BB1092" s="164"/>
      <c r="BC1092" s="164"/>
      <c r="BD1092" s="164"/>
      <c r="BE1092" s="164"/>
      <c r="BF1092" s="164"/>
      <c r="BG1092" s="164"/>
      <c r="BH1092" s="164"/>
      <c r="BI1092" s="164"/>
      <c r="BJ1092" s="164"/>
      <c r="BK1092" s="164"/>
      <c r="BL1092" s="164"/>
      <c r="BM1092" s="164"/>
      <c r="BN1092" s="164"/>
      <c r="BO1092" s="164"/>
      <c r="BP1092" s="164"/>
      <c r="BQ1092" s="164"/>
      <c r="BR1092" s="164"/>
      <c r="BS1092" s="164"/>
      <c r="BT1092" s="164"/>
      <c r="BU1092" s="164"/>
      <c r="BV1092" s="164"/>
      <c r="BW1092" s="164"/>
      <c r="BX1092" s="164"/>
    </row>
    <row r="1093" spans="20:76" x14ac:dyDescent="0.25">
      <c r="T1093" s="164"/>
      <c r="U1093" s="164"/>
      <c r="V1093" s="164"/>
      <c r="W1093" s="164"/>
      <c r="X1093" s="164"/>
      <c r="Y1093" s="164"/>
      <c r="Z1093" s="164"/>
      <c r="AA1093" s="164"/>
      <c r="AB1093" s="164"/>
      <c r="AC1093" s="164"/>
      <c r="AD1093" s="164"/>
      <c r="AE1093" s="164"/>
      <c r="AF1093" s="164"/>
      <c r="AG1093" s="164"/>
      <c r="AH1093" s="164"/>
      <c r="AI1093" s="164"/>
      <c r="AJ1093" s="164"/>
      <c r="AK1093" s="164"/>
      <c r="AL1093" s="164"/>
      <c r="AM1093" s="164"/>
      <c r="AN1093" s="164"/>
      <c r="AO1093" s="164"/>
      <c r="AP1093" s="164"/>
      <c r="AQ1093" s="164"/>
      <c r="AR1093" s="164"/>
      <c r="AS1093" s="164"/>
      <c r="AT1093" s="366"/>
      <c r="AU1093" s="164"/>
      <c r="AV1093" s="164"/>
      <c r="AW1093" s="164"/>
      <c r="AX1093" s="164"/>
      <c r="AY1093" s="164"/>
      <c r="AZ1093" s="164"/>
      <c r="BA1093" s="164"/>
      <c r="BB1093" s="164"/>
      <c r="BC1093" s="164"/>
      <c r="BD1093" s="164"/>
      <c r="BE1093" s="164"/>
      <c r="BF1093" s="164"/>
      <c r="BG1093" s="164"/>
      <c r="BH1093" s="164"/>
      <c r="BI1093" s="164"/>
      <c r="BJ1093" s="164"/>
      <c r="BK1093" s="164"/>
      <c r="BL1093" s="164"/>
      <c r="BM1093" s="164"/>
      <c r="BN1093" s="164"/>
      <c r="BO1093" s="164"/>
      <c r="BP1093" s="164"/>
      <c r="BQ1093" s="164"/>
      <c r="BR1093" s="164"/>
      <c r="BS1093" s="164"/>
      <c r="BT1093" s="164"/>
      <c r="BU1093" s="164"/>
      <c r="BV1093" s="164"/>
      <c r="BW1093" s="164"/>
      <c r="BX1093" s="164"/>
    </row>
    <row r="1094" spans="20:76" x14ac:dyDescent="0.25">
      <c r="T1094" s="164"/>
      <c r="U1094" s="164"/>
      <c r="V1094" s="164"/>
      <c r="W1094" s="164"/>
      <c r="X1094" s="164"/>
      <c r="Y1094" s="164"/>
      <c r="Z1094" s="164"/>
      <c r="AA1094" s="164"/>
      <c r="AB1094" s="164"/>
      <c r="AC1094" s="164"/>
      <c r="AD1094" s="164"/>
      <c r="AE1094" s="164"/>
      <c r="AF1094" s="164"/>
      <c r="AG1094" s="164"/>
      <c r="AH1094" s="164"/>
      <c r="AI1094" s="164"/>
      <c r="AJ1094" s="164"/>
      <c r="AK1094" s="164"/>
      <c r="AL1094" s="164"/>
      <c r="AM1094" s="164"/>
      <c r="AN1094" s="164"/>
      <c r="AO1094" s="164"/>
      <c r="AP1094" s="164"/>
      <c r="AQ1094" s="164"/>
      <c r="AR1094" s="164"/>
      <c r="AS1094" s="164"/>
      <c r="AT1094" s="366"/>
      <c r="AU1094" s="164"/>
      <c r="AV1094" s="164"/>
      <c r="AW1094" s="164"/>
      <c r="AX1094" s="164"/>
      <c r="AY1094" s="164"/>
      <c r="AZ1094" s="164"/>
      <c r="BA1094" s="164"/>
      <c r="BB1094" s="164"/>
      <c r="BC1094" s="164"/>
      <c r="BD1094" s="164"/>
      <c r="BE1094" s="164"/>
      <c r="BF1094" s="164"/>
      <c r="BG1094" s="164"/>
      <c r="BH1094" s="164"/>
      <c r="BI1094" s="164"/>
      <c r="BJ1094" s="164"/>
      <c r="BK1094" s="164"/>
      <c r="BL1094" s="164"/>
      <c r="BM1094" s="164"/>
      <c r="BN1094" s="164"/>
      <c r="BO1094" s="164"/>
      <c r="BP1094" s="164"/>
      <c r="BQ1094" s="164"/>
      <c r="BR1094" s="164"/>
      <c r="BS1094" s="164"/>
      <c r="BT1094" s="164"/>
      <c r="BU1094" s="164"/>
      <c r="BV1094" s="164"/>
      <c r="BW1094" s="164"/>
      <c r="BX1094" s="164"/>
    </row>
    <row r="1095" spans="20:76" x14ac:dyDescent="0.25">
      <c r="T1095" s="164"/>
      <c r="U1095" s="164"/>
      <c r="V1095" s="164"/>
      <c r="W1095" s="164"/>
      <c r="X1095" s="164"/>
      <c r="Y1095" s="164"/>
      <c r="Z1095" s="164"/>
      <c r="AA1095" s="164"/>
      <c r="AB1095" s="164"/>
      <c r="AC1095" s="164"/>
      <c r="AD1095" s="164"/>
      <c r="AE1095" s="164"/>
      <c r="AF1095" s="164"/>
      <c r="AG1095" s="164"/>
      <c r="AH1095" s="164"/>
      <c r="AI1095" s="164"/>
      <c r="AJ1095" s="164"/>
      <c r="AK1095" s="164"/>
      <c r="AL1095" s="164"/>
      <c r="AM1095" s="164"/>
      <c r="AN1095" s="164"/>
      <c r="AO1095" s="164"/>
      <c r="AP1095" s="164"/>
      <c r="AQ1095" s="164"/>
      <c r="AR1095" s="164"/>
      <c r="AS1095" s="164"/>
      <c r="AT1095" s="366"/>
      <c r="AU1095" s="164"/>
      <c r="AV1095" s="164"/>
      <c r="AW1095" s="164"/>
      <c r="AX1095" s="164"/>
      <c r="AY1095" s="164"/>
      <c r="AZ1095" s="164"/>
      <c r="BA1095" s="164"/>
      <c r="BB1095" s="164"/>
      <c r="BC1095" s="164"/>
      <c r="BD1095" s="164"/>
      <c r="BE1095" s="164"/>
      <c r="BF1095" s="164"/>
      <c r="BG1095" s="164"/>
      <c r="BH1095" s="164"/>
      <c r="BI1095" s="164"/>
      <c r="BJ1095" s="164"/>
      <c r="BK1095" s="164"/>
      <c r="BL1095" s="164"/>
      <c r="BM1095" s="164"/>
      <c r="BN1095" s="164"/>
      <c r="BO1095" s="164"/>
      <c r="BP1095" s="164"/>
      <c r="BQ1095" s="164"/>
      <c r="BR1095" s="164"/>
      <c r="BS1095" s="164"/>
      <c r="BT1095" s="164"/>
      <c r="BU1095" s="164"/>
      <c r="BV1095" s="164"/>
      <c r="BW1095" s="164"/>
      <c r="BX1095" s="164"/>
    </row>
    <row r="1096" spans="20:76" x14ac:dyDescent="0.25">
      <c r="T1096" s="164"/>
      <c r="U1096" s="164"/>
      <c r="V1096" s="164"/>
      <c r="W1096" s="164"/>
      <c r="X1096" s="164"/>
      <c r="Y1096" s="164"/>
      <c r="Z1096" s="164"/>
      <c r="AA1096" s="164"/>
      <c r="AB1096" s="164"/>
      <c r="AC1096" s="164"/>
      <c r="AD1096" s="164"/>
      <c r="AE1096" s="164"/>
      <c r="AF1096" s="164"/>
      <c r="AG1096" s="164"/>
      <c r="AH1096" s="164"/>
      <c r="AI1096" s="164"/>
      <c r="AJ1096" s="164"/>
      <c r="AK1096" s="164"/>
      <c r="AL1096" s="164"/>
      <c r="AM1096" s="164"/>
      <c r="AN1096" s="164"/>
      <c r="AO1096" s="164"/>
      <c r="AP1096" s="164"/>
      <c r="AQ1096" s="164"/>
      <c r="AR1096" s="164"/>
      <c r="AS1096" s="164"/>
      <c r="AT1096" s="366"/>
      <c r="AU1096" s="164"/>
      <c r="AV1096" s="164"/>
      <c r="AW1096" s="164"/>
      <c r="AX1096" s="164"/>
      <c r="AY1096" s="164"/>
      <c r="AZ1096" s="164"/>
      <c r="BA1096" s="164"/>
      <c r="BB1096" s="164"/>
      <c r="BC1096" s="164"/>
      <c r="BD1096" s="164"/>
      <c r="BE1096" s="164"/>
      <c r="BF1096" s="164"/>
      <c r="BG1096" s="164"/>
      <c r="BH1096" s="164"/>
      <c r="BI1096" s="164"/>
      <c r="BJ1096" s="164"/>
      <c r="BK1096" s="164"/>
      <c r="BL1096" s="164"/>
      <c r="BM1096" s="164"/>
      <c r="BN1096" s="164"/>
      <c r="BO1096" s="164"/>
      <c r="BP1096" s="164"/>
      <c r="BQ1096" s="164"/>
      <c r="BR1096" s="164"/>
      <c r="BS1096" s="164"/>
      <c r="BT1096" s="164"/>
      <c r="BU1096" s="164"/>
      <c r="BV1096" s="164"/>
      <c r="BW1096" s="164"/>
      <c r="BX1096" s="164"/>
    </row>
    <row r="1097" spans="20:76" x14ac:dyDescent="0.25">
      <c r="T1097" s="164"/>
      <c r="U1097" s="164"/>
      <c r="V1097" s="164"/>
      <c r="W1097" s="164"/>
      <c r="X1097" s="164"/>
      <c r="Y1097" s="164"/>
      <c r="Z1097" s="164"/>
      <c r="AA1097" s="164"/>
      <c r="AB1097" s="164"/>
      <c r="AC1097" s="164"/>
      <c r="AD1097" s="164"/>
      <c r="AE1097" s="164"/>
      <c r="AF1097" s="164"/>
      <c r="AG1097" s="164"/>
      <c r="AH1097" s="164"/>
      <c r="AI1097" s="164"/>
      <c r="AJ1097" s="164"/>
      <c r="AK1097" s="164"/>
      <c r="AL1097" s="164"/>
      <c r="AM1097" s="164"/>
      <c r="AN1097" s="164"/>
      <c r="AO1097" s="164"/>
      <c r="AP1097" s="164"/>
      <c r="AQ1097" s="164"/>
      <c r="AR1097" s="164"/>
      <c r="AS1097" s="164"/>
      <c r="AT1097" s="366"/>
      <c r="AU1097" s="164"/>
      <c r="AV1097" s="164"/>
      <c r="AW1097" s="164"/>
      <c r="AX1097" s="164"/>
      <c r="AY1097" s="164"/>
      <c r="AZ1097" s="164"/>
      <c r="BA1097" s="164"/>
      <c r="BB1097" s="164"/>
      <c r="BC1097" s="164"/>
      <c r="BD1097" s="164"/>
      <c r="BE1097" s="164"/>
      <c r="BF1097" s="164"/>
      <c r="BG1097" s="164"/>
      <c r="BH1097" s="164"/>
      <c r="BI1097" s="164"/>
      <c r="BJ1097" s="164"/>
      <c r="BK1097" s="164"/>
      <c r="BL1097" s="164"/>
      <c r="BM1097" s="164"/>
      <c r="BN1097" s="164"/>
      <c r="BO1097" s="164"/>
      <c r="BP1097" s="164"/>
      <c r="BQ1097" s="164"/>
      <c r="BR1097" s="164"/>
      <c r="BS1097" s="164"/>
      <c r="BT1097" s="164"/>
      <c r="BU1097" s="164"/>
      <c r="BV1097" s="164"/>
      <c r="BW1097" s="164"/>
      <c r="BX1097" s="164"/>
    </row>
    <row r="1098" spans="20:76" x14ac:dyDescent="0.25">
      <c r="T1098" s="164"/>
      <c r="U1098" s="164"/>
      <c r="V1098" s="164"/>
      <c r="W1098" s="164"/>
      <c r="X1098" s="164"/>
      <c r="Y1098" s="164"/>
      <c r="Z1098" s="164"/>
      <c r="AA1098" s="164"/>
      <c r="AB1098" s="164"/>
      <c r="AC1098" s="164"/>
      <c r="AD1098" s="164"/>
      <c r="AE1098" s="164"/>
      <c r="AF1098" s="164"/>
      <c r="AG1098" s="164"/>
      <c r="AH1098" s="164"/>
      <c r="AI1098" s="164"/>
      <c r="AJ1098" s="164"/>
      <c r="AK1098" s="164"/>
      <c r="AL1098" s="164"/>
      <c r="AM1098" s="164"/>
      <c r="AN1098" s="164"/>
      <c r="AO1098" s="164"/>
      <c r="AP1098" s="164"/>
      <c r="AQ1098" s="164"/>
      <c r="AR1098" s="164"/>
      <c r="AS1098" s="164"/>
      <c r="AT1098" s="366"/>
      <c r="AU1098" s="164"/>
      <c r="AV1098" s="164"/>
      <c r="AW1098" s="164"/>
      <c r="AX1098" s="164"/>
      <c r="AY1098" s="164"/>
      <c r="AZ1098" s="164"/>
      <c r="BA1098" s="164"/>
      <c r="BB1098" s="164"/>
      <c r="BC1098" s="164"/>
      <c r="BD1098" s="164"/>
      <c r="BE1098" s="164"/>
      <c r="BF1098" s="164"/>
      <c r="BG1098" s="164"/>
      <c r="BH1098" s="164"/>
      <c r="BI1098" s="164"/>
      <c r="BJ1098" s="164"/>
      <c r="BK1098" s="164"/>
      <c r="BL1098" s="164"/>
      <c r="BM1098" s="164"/>
      <c r="BN1098" s="164"/>
      <c r="BO1098" s="164"/>
      <c r="BP1098" s="164"/>
      <c r="BQ1098" s="164"/>
      <c r="BR1098" s="164"/>
      <c r="BS1098" s="164"/>
      <c r="BT1098" s="164"/>
      <c r="BU1098" s="164"/>
      <c r="BV1098" s="164"/>
      <c r="BW1098" s="164"/>
      <c r="BX1098" s="164"/>
    </row>
    <row r="1099" spans="20:76" x14ac:dyDescent="0.25">
      <c r="T1099" s="164"/>
      <c r="U1099" s="164"/>
      <c r="V1099" s="164"/>
      <c r="W1099" s="164"/>
      <c r="X1099" s="164"/>
      <c r="Y1099" s="164"/>
      <c r="Z1099" s="164"/>
      <c r="AA1099" s="164"/>
      <c r="AB1099" s="164"/>
      <c r="AC1099" s="164"/>
      <c r="AD1099" s="164"/>
      <c r="AE1099" s="164"/>
      <c r="AF1099" s="164"/>
      <c r="AG1099" s="164"/>
      <c r="AH1099" s="164"/>
      <c r="AI1099" s="164"/>
      <c r="AJ1099" s="164"/>
      <c r="AK1099" s="164"/>
      <c r="AL1099" s="164"/>
      <c r="AM1099" s="164"/>
      <c r="AN1099" s="164"/>
      <c r="AO1099" s="164"/>
      <c r="AP1099" s="164"/>
      <c r="AQ1099" s="164"/>
      <c r="AR1099" s="164"/>
      <c r="AS1099" s="164"/>
      <c r="AT1099" s="366"/>
      <c r="AU1099" s="164"/>
      <c r="AV1099" s="164"/>
      <c r="AW1099" s="164"/>
      <c r="AX1099" s="164"/>
      <c r="AY1099" s="164"/>
      <c r="AZ1099" s="164"/>
      <c r="BA1099" s="164"/>
      <c r="BB1099" s="164"/>
      <c r="BC1099" s="164"/>
      <c r="BD1099" s="164"/>
      <c r="BE1099" s="164"/>
      <c r="BF1099" s="164"/>
      <c r="BG1099" s="164"/>
      <c r="BH1099" s="164"/>
      <c r="BI1099" s="164"/>
      <c r="BJ1099" s="164"/>
      <c r="BK1099" s="164"/>
      <c r="BL1099" s="164"/>
      <c r="BM1099" s="164"/>
      <c r="BN1099" s="164"/>
      <c r="BO1099" s="164"/>
      <c r="BP1099" s="164"/>
      <c r="BQ1099" s="164"/>
      <c r="BR1099" s="164"/>
      <c r="BS1099" s="164"/>
      <c r="BT1099" s="164"/>
      <c r="BU1099" s="164"/>
      <c r="BV1099" s="164"/>
      <c r="BW1099" s="164"/>
      <c r="BX1099" s="164"/>
    </row>
    <row r="1100" spans="20:76" x14ac:dyDescent="0.25">
      <c r="T1100" s="164"/>
      <c r="U1100" s="164"/>
      <c r="V1100" s="164"/>
      <c r="W1100" s="164"/>
      <c r="X1100" s="164"/>
      <c r="Y1100" s="164"/>
      <c r="Z1100" s="164"/>
      <c r="AA1100" s="164"/>
      <c r="AB1100" s="164"/>
      <c r="AC1100" s="164"/>
      <c r="AD1100" s="164"/>
      <c r="AE1100" s="164"/>
      <c r="AF1100" s="164"/>
      <c r="AG1100" s="164"/>
      <c r="AH1100" s="164"/>
      <c r="AI1100" s="164"/>
      <c r="AJ1100" s="164"/>
      <c r="AK1100" s="164"/>
      <c r="AL1100" s="164"/>
      <c r="AM1100" s="164"/>
      <c r="AN1100" s="164"/>
      <c r="AO1100" s="164"/>
      <c r="AP1100" s="164"/>
      <c r="AQ1100" s="164"/>
      <c r="AR1100" s="164"/>
      <c r="AS1100" s="164"/>
      <c r="AT1100" s="366"/>
      <c r="AU1100" s="164"/>
      <c r="AV1100" s="164"/>
      <c r="AW1100" s="164"/>
      <c r="AX1100" s="164"/>
      <c r="AY1100" s="164"/>
      <c r="AZ1100" s="164"/>
      <c r="BA1100" s="164"/>
      <c r="BB1100" s="164"/>
      <c r="BC1100" s="164"/>
      <c r="BD1100" s="164"/>
      <c r="BE1100" s="164"/>
      <c r="BF1100" s="164"/>
      <c r="BG1100" s="164"/>
      <c r="BH1100" s="164"/>
      <c r="BI1100" s="164"/>
      <c r="BJ1100" s="164"/>
      <c r="BK1100" s="164"/>
      <c r="BL1100" s="164"/>
      <c r="BM1100" s="164"/>
      <c r="BN1100" s="164"/>
      <c r="BO1100" s="164"/>
      <c r="BP1100" s="164"/>
      <c r="BQ1100" s="164"/>
      <c r="BR1100" s="164"/>
      <c r="BS1100" s="164"/>
      <c r="BT1100" s="164"/>
      <c r="BU1100" s="164"/>
      <c r="BV1100" s="164"/>
      <c r="BW1100" s="164"/>
      <c r="BX1100" s="164"/>
    </row>
    <row r="1101" spans="20:76" x14ac:dyDescent="0.25">
      <c r="T1101" s="164"/>
      <c r="U1101" s="164"/>
      <c r="V1101" s="164"/>
      <c r="W1101" s="164"/>
      <c r="X1101" s="164"/>
      <c r="Y1101" s="164"/>
      <c r="Z1101" s="164"/>
      <c r="AA1101" s="164"/>
      <c r="AB1101" s="164"/>
      <c r="AC1101" s="164"/>
      <c r="AD1101" s="164"/>
      <c r="AE1101" s="164"/>
      <c r="AF1101" s="164"/>
      <c r="AG1101" s="164"/>
      <c r="AH1101" s="164"/>
      <c r="AI1101" s="164"/>
      <c r="AJ1101" s="164"/>
      <c r="AK1101" s="164"/>
      <c r="AL1101" s="164"/>
      <c r="AM1101" s="164"/>
      <c r="AN1101" s="164"/>
      <c r="AO1101" s="164"/>
      <c r="AP1101" s="164"/>
      <c r="AQ1101" s="164"/>
      <c r="AR1101" s="164"/>
      <c r="AS1101" s="164"/>
      <c r="AT1101" s="366"/>
      <c r="AU1101" s="164"/>
      <c r="AV1101" s="164"/>
      <c r="AW1101" s="164"/>
      <c r="AX1101" s="164"/>
      <c r="AY1101" s="164"/>
      <c r="AZ1101" s="164"/>
      <c r="BA1101" s="164"/>
      <c r="BB1101" s="164"/>
      <c r="BC1101" s="164"/>
      <c r="BD1101" s="164"/>
      <c r="BE1101" s="164"/>
      <c r="BF1101" s="164"/>
      <c r="BG1101" s="164"/>
      <c r="BH1101" s="164"/>
      <c r="BI1101" s="164"/>
      <c r="BJ1101" s="164"/>
      <c r="BK1101" s="164"/>
      <c r="BL1101" s="164"/>
      <c r="BM1101" s="164"/>
      <c r="BN1101" s="164"/>
      <c r="BO1101" s="164"/>
      <c r="BP1101" s="164"/>
      <c r="BQ1101" s="164"/>
      <c r="BR1101" s="164"/>
      <c r="BS1101" s="164"/>
      <c r="BT1101" s="164"/>
      <c r="BU1101" s="164"/>
      <c r="BV1101" s="164"/>
      <c r="BW1101" s="164"/>
      <c r="BX1101" s="164"/>
    </row>
    <row r="1102" spans="20:76" x14ac:dyDescent="0.25">
      <c r="T1102" s="164"/>
      <c r="U1102" s="164"/>
      <c r="V1102" s="164"/>
      <c r="W1102" s="164"/>
      <c r="X1102" s="164"/>
      <c r="Y1102" s="164"/>
      <c r="Z1102" s="164"/>
      <c r="AA1102" s="164"/>
      <c r="AB1102" s="164"/>
      <c r="AC1102" s="164"/>
      <c r="AD1102" s="164"/>
      <c r="AE1102" s="164"/>
      <c r="AF1102" s="164"/>
      <c r="AG1102" s="164"/>
      <c r="AH1102" s="164"/>
      <c r="AI1102" s="164"/>
      <c r="AJ1102" s="164"/>
      <c r="AK1102" s="164"/>
      <c r="AL1102" s="164"/>
      <c r="AM1102" s="164"/>
      <c r="AN1102" s="164"/>
      <c r="AO1102" s="164"/>
      <c r="AP1102" s="164"/>
      <c r="AQ1102" s="164"/>
      <c r="AR1102" s="164"/>
      <c r="AS1102" s="164"/>
      <c r="AT1102" s="366"/>
      <c r="AU1102" s="164"/>
      <c r="AV1102" s="164"/>
      <c r="AW1102" s="164"/>
      <c r="AX1102" s="164"/>
      <c r="AY1102" s="164"/>
      <c r="AZ1102" s="164"/>
      <c r="BA1102" s="164"/>
      <c r="BB1102" s="164"/>
      <c r="BC1102" s="164"/>
      <c r="BD1102" s="164"/>
      <c r="BE1102" s="164"/>
      <c r="BF1102" s="164"/>
      <c r="BG1102" s="164"/>
      <c r="BH1102" s="164"/>
      <c r="BI1102" s="164"/>
      <c r="BJ1102" s="164"/>
      <c r="BK1102" s="164"/>
      <c r="BL1102" s="164"/>
      <c r="BM1102" s="164"/>
      <c r="BN1102" s="164"/>
      <c r="BO1102" s="164"/>
      <c r="BP1102" s="164"/>
      <c r="BQ1102" s="164"/>
      <c r="BR1102" s="164"/>
      <c r="BS1102" s="164"/>
      <c r="BT1102" s="164"/>
      <c r="BU1102" s="164"/>
      <c r="BV1102" s="164"/>
      <c r="BW1102" s="164"/>
      <c r="BX1102" s="164"/>
    </row>
    <row r="1103" spans="20:76" x14ac:dyDescent="0.25">
      <c r="T1103" s="164"/>
      <c r="U1103" s="164"/>
      <c r="V1103" s="164"/>
      <c r="W1103" s="164"/>
      <c r="X1103" s="164"/>
      <c r="Y1103" s="164"/>
      <c r="Z1103" s="164"/>
      <c r="AA1103" s="164"/>
      <c r="AB1103" s="164"/>
      <c r="AC1103" s="164"/>
      <c r="AD1103" s="164"/>
      <c r="AE1103" s="164"/>
      <c r="AF1103" s="164"/>
      <c r="AG1103" s="164"/>
      <c r="AH1103" s="164"/>
      <c r="AI1103" s="164"/>
      <c r="AJ1103" s="164"/>
      <c r="AK1103" s="164"/>
      <c r="AL1103" s="164"/>
      <c r="AM1103" s="164"/>
      <c r="AN1103" s="164"/>
      <c r="AO1103" s="164"/>
      <c r="AP1103" s="164"/>
      <c r="AQ1103" s="164"/>
      <c r="AR1103" s="164"/>
      <c r="AS1103" s="164"/>
      <c r="AT1103" s="366"/>
      <c r="AU1103" s="164"/>
      <c r="AV1103" s="164"/>
      <c r="AW1103" s="164"/>
      <c r="AX1103" s="164"/>
      <c r="AY1103" s="164"/>
      <c r="AZ1103" s="164"/>
      <c r="BA1103" s="164"/>
      <c r="BB1103" s="164"/>
      <c r="BC1103" s="164"/>
      <c r="BD1103" s="164"/>
      <c r="BE1103" s="164"/>
      <c r="BF1103" s="164"/>
      <c r="BG1103" s="164"/>
      <c r="BH1103" s="164"/>
      <c r="BI1103" s="164"/>
      <c r="BJ1103" s="164"/>
      <c r="BK1103" s="164"/>
      <c r="BL1103" s="164"/>
      <c r="BM1103" s="164"/>
      <c r="BN1103" s="164"/>
      <c r="BO1103" s="164"/>
      <c r="BP1103" s="164"/>
      <c r="BQ1103" s="164"/>
      <c r="BR1103" s="164"/>
      <c r="BS1103" s="164"/>
      <c r="BT1103" s="164"/>
      <c r="BU1103" s="164"/>
      <c r="BV1103" s="164"/>
      <c r="BW1103" s="164"/>
      <c r="BX1103" s="164"/>
    </row>
    <row r="1104" spans="20:76" x14ac:dyDescent="0.25">
      <c r="T1104" s="164"/>
      <c r="U1104" s="164"/>
      <c r="V1104" s="164"/>
      <c r="W1104" s="164"/>
      <c r="X1104" s="164"/>
      <c r="Y1104" s="164"/>
      <c r="Z1104" s="164"/>
      <c r="AA1104" s="164"/>
      <c r="AB1104" s="164"/>
      <c r="AC1104" s="164"/>
      <c r="AD1104" s="164"/>
      <c r="AE1104" s="164"/>
      <c r="AF1104" s="164"/>
      <c r="AG1104" s="164"/>
      <c r="AH1104" s="164"/>
      <c r="AI1104" s="164"/>
      <c r="AJ1104" s="164"/>
      <c r="AK1104" s="164"/>
      <c r="AL1104" s="164"/>
      <c r="AM1104" s="164"/>
      <c r="AN1104" s="164"/>
      <c r="AO1104" s="164"/>
      <c r="AP1104" s="164"/>
      <c r="AQ1104" s="164"/>
      <c r="AR1104" s="164"/>
      <c r="AS1104" s="164"/>
      <c r="AT1104" s="366"/>
      <c r="AU1104" s="164"/>
      <c r="AV1104" s="164"/>
      <c r="AW1104" s="164"/>
      <c r="AX1104" s="164"/>
      <c r="AY1104" s="164"/>
      <c r="AZ1104" s="164"/>
      <c r="BA1104" s="164"/>
      <c r="BB1104" s="164"/>
      <c r="BC1104" s="164"/>
      <c r="BD1104" s="164"/>
      <c r="BE1104" s="164"/>
      <c r="BF1104" s="164"/>
      <c r="BG1104" s="164"/>
      <c r="BH1104" s="164"/>
      <c r="BI1104" s="164"/>
      <c r="BJ1104" s="164"/>
      <c r="BK1104" s="164"/>
      <c r="BL1104" s="164"/>
      <c r="BM1104" s="164"/>
      <c r="BN1104" s="164"/>
      <c r="BO1104" s="164"/>
      <c r="BP1104" s="164"/>
      <c r="BQ1104" s="164"/>
      <c r="BR1104" s="164"/>
      <c r="BS1104" s="164"/>
      <c r="BT1104" s="164"/>
      <c r="BU1104" s="164"/>
      <c r="BV1104" s="164"/>
      <c r="BW1104" s="164"/>
      <c r="BX1104" s="164"/>
    </row>
    <row r="1105" spans="20:76" x14ac:dyDescent="0.25">
      <c r="T1105" s="164"/>
      <c r="U1105" s="164"/>
      <c r="V1105" s="164"/>
      <c r="W1105" s="164"/>
      <c r="X1105" s="164"/>
      <c r="Y1105" s="164"/>
      <c r="Z1105" s="164"/>
      <c r="AA1105" s="164"/>
      <c r="AB1105" s="164"/>
      <c r="AC1105" s="164"/>
      <c r="AD1105" s="164"/>
      <c r="AE1105" s="164"/>
      <c r="AF1105" s="164"/>
      <c r="AG1105" s="164"/>
      <c r="AH1105" s="164"/>
      <c r="AI1105" s="164"/>
      <c r="AJ1105" s="164"/>
      <c r="AK1105" s="164"/>
      <c r="AL1105" s="164"/>
      <c r="AM1105" s="164"/>
      <c r="AN1105" s="164"/>
      <c r="AO1105" s="164"/>
      <c r="AP1105" s="164"/>
      <c r="AQ1105" s="164"/>
      <c r="AR1105" s="164"/>
      <c r="AS1105" s="164"/>
      <c r="AT1105" s="366"/>
      <c r="AU1105" s="164"/>
      <c r="AV1105" s="164"/>
      <c r="AW1105" s="164"/>
      <c r="AX1105" s="164"/>
      <c r="AY1105" s="164"/>
      <c r="AZ1105" s="164"/>
      <c r="BA1105" s="164"/>
      <c r="BB1105" s="164"/>
      <c r="BC1105" s="164"/>
      <c r="BD1105" s="164"/>
      <c r="BE1105" s="164"/>
      <c r="BF1105" s="164"/>
      <c r="BG1105" s="164"/>
      <c r="BH1105" s="164"/>
      <c r="BI1105" s="164"/>
      <c r="BJ1105" s="164"/>
      <c r="BK1105" s="164"/>
      <c r="BL1105" s="164"/>
      <c r="BM1105" s="164"/>
      <c r="BN1105" s="164"/>
      <c r="BO1105" s="164"/>
      <c r="BP1105" s="164"/>
      <c r="BQ1105" s="164"/>
      <c r="BR1105" s="164"/>
      <c r="BS1105" s="164"/>
      <c r="BT1105" s="164"/>
      <c r="BU1105" s="164"/>
      <c r="BV1105" s="164"/>
      <c r="BW1105" s="164"/>
      <c r="BX1105" s="164"/>
    </row>
    <row r="1106" spans="20:76" x14ac:dyDescent="0.25">
      <c r="T1106" s="164"/>
      <c r="U1106" s="164"/>
      <c r="V1106" s="164"/>
      <c r="W1106" s="164"/>
      <c r="X1106" s="164"/>
      <c r="Y1106" s="164"/>
      <c r="Z1106" s="164"/>
      <c r="AA1106" s="164"/>
      <c r="AB1106" s="164"/>
      <c r="AC1106" s="164"/>
      <c r="AD1106" s="164"/>
      <c r="AE1106" s="164"/>
      <c r="AF1106" s="164"/>
      <c r="AG1106" s="164"/>
      <c r="AH1106" s="164"/>
      <c r="AI1106" s="164"/>
      <c r="AJ1106" s="164"/>
      <c r="AK1106" s="164"/>
      <c r="AL1106" s="164"/>
      <c r="AM1106" s="164"/>
      <c r="AN1106" s="164"/>
      <c r="AO1106" s="164"/>
      <c r="AP1106" s="164"/>
      <c r="AQ1106" s="164"/>
      <c r="AR1106" s="164"/>
      <c r="AS1106" s="164"/>
      <c r="AT1106" s="366"/>
      <c r="AU1106" s="164"/>
      <c r="AV1106" s="164"/>
      <c r="AW1106" s="164"/>
      <c r="AX1106" s="164"/>
      <c r="AY1106" s="164"/>
      <c r="AZ1106" s="164"/>
      <c r="BA1106" s="164"/>
      <c r="BB1106" s="164"/>
      <c r="BC1106" s="164"/>
      <c r="BD1106" s="164"/>
      <c r="BE1106" s="164"/>
      <c r="BF1106" s="164"/>
      <c r="BG1106" s="164"/>
      <c r="BH1106" s="164"/>
      <c r="BI1106" s="164"/>
      <c r="BJ1106" s="164"/>
      <c r="BK1106" s="164"/>
      <c r="BL1106" s="164"/>
      <c r="BM1106" s="164"/>
      <c r="BN1106" s="164"/>
      <c r="BO1106" s="164"/>
      <c r="BP1106" s="164"/>
      <c r="BQ1106" s="164"/>
      <c r="BR1106" s="164"/>
      <c r="BS1106" s="164"/>
      <c r="BT1106" s="164"/>
      <c r="BU1106" s="164"/>
      <c r="BV1106" s="164"/>
      <c r="BW1106" s="164"/>
      <c r="BX1106" s="164"/>
    </row>
    <row r="1107" spans="20:76" x14ac:dyDescent="0.25">
      <c r="T1107" s="164"/>
      <c r="U1107" s="164"/>
      <c r="V1107" s="164"/>
      <c r="W1107" s="164"/>
      <c r="X1107" s="164"/>
      <c r="Y1107" s="164"/>
      <c r="Z1107" s="164"/>
      <c r="AA1107" s="164"/>
      <c r="AB1107" s="164"/>
      <c r="AC1107" s="164"/>
      <c r="AD1107" s="164"/>
      <c r="AE1107" s="164"/>
      <c r="AF1107" s="164"/>
      <c r="AG1107" s="164"/>
      <c r="AH1107" s="164"/>
      <c r="AI1107" s="164"/>
      <c r="AJ1107" s="164"/>
      <c r="AK1107" s="164"/>
      <c r="AL1107" s="164"/>
      <c r="AM1107" s="164"/>
      <c r="AN1107" s="164"/>
      <c r="AO1107" s="164"/>
      <c r="AP1107" s="164"/>
      <c r="AQ1107" s="164"/>
      <c r="AR1107" s="164"/>
      <c r="AS1107" s="164"/>
      <c r="AT1107" s="366"/>
      <c r="AU1107" s="164"/>
      <c r="AV1107" s="164"/>
      <c r="AW1107" s="164"/>
      <c r="AX1107" s="164"/>
      <c r="AY1107" s="164"/>
      <c r="AZ1107" s="164"/>
      <c r="BA1107" s="164"/>
      <c r="BB1107" s="164"/>
      <c r="BC1107" s="164"/>
      <c r="BD1107" s="164"/>
      <c r="BE1107" s="164"/>
      <c r="BF1107" s="164"/>
      <c r="BG1107" s="164"/>
      <c r="BH1107" s="164"/>
      <c r="BI1107" s="164"/>
      <c r="BJ1107" s="164"/>
      <c r="BK1107" s="164"/>
      <c r="BL1107" s="164"/>
      <c r="BM1107" s="164"/>
      <c r="BN1107" s="164"/>
      <c r="BO1107" s="164"/>
      <c r="BP1107" s="164"/>
      <c r="BQ1107" s="164"/>
      <c r="BR1107" s="164"/>
      <c r="BS1107" s="164"/>
      <c r="BT1107" s="164"/>
      <c r="BU1107" s="164"/>
      <c r="BV1107" s="164"/>
      <c r="BW1107" s="164"/>
      <c r="BX1107" s="164"/>
    </row>
    <row r="1108" spans="20:76" x14ac:dyDescent="0.25">
      <c r="T1108" s="164"/>
      <c r="U1108" s="164"/>
      <c r="V1108" s="164"/>
      <c r="W1108" s="164"/>
      <c r="X1108" s="164"/>
      <c r="Y1108" s="164"/>
      <c r="Z1108" s="164"/>
      <c r="AA1108" s="164"/>
      <c r="AB1108" s="164"/>
      <c r="AC1108" s="164"/>
      <c r="AD1108" s="164"/>
      <c r="AE1108" s="164"/>
      <c r="AF1108" s="164"/>
      <c r="AG1108" s="164"/>
      <c r="AH1108" s="164"/>
      <c r="AI1108" s="164"/>
      <c r="AJ1108" s="164"/>
      <c r="AK1108" s="164"/>
      <c r="AL1108" s="164"/>
      <c r="AM1108" s="164"/>
      <c r="AN1108" s="164"/>
      <c r="AO1108" s="164"/>
      <c r="AP1108" s="164"/>
      <c r="AQ1108" s="164"/>
      <c r="AR1108" s="164"/>
      <c r="AS1108" s="164"/>
      <c r="AT1108" s="366"/>
      <c r="AU1108" s="164"/>
      <c r="AV1108" s="164"/>
      <c r="AW1108" s="164"/>
      <c r="AX1108" s="164"/>
      <c r="AY1108" s="164"/>
      <c r="AZ1108" s="164"/>
      <c r="BA1108" s="164"/>
      <c r="BB1108" s="164"/>
      <c r="BC1108" s="164"/>
      <c r="BD1108" s="164"/>
      <c r="BE1108" s="164"/>
      <c r="BF1108" s="164"/>
      <c r="BG1108" s="164"/>
      <c r="BH1108" s="164"/>
      <c r="BI1108" s="164"/>
      <c r="BJ1108" s="164"/>
      <c r="BK1108" s="164"/>
      <c r="BL1108" s="164"/>
      <c r="BM1108" s="164"/>
      <c r="BN1108" s="164"/>
      <c r="BO1108" s="164"/>
      <c r="BP1108" s="164"/>
      <c r="BQ1108" s="164"/>
      <c r="BR1108" s="164"/>
      <c r="BS1108" s="164"/>
      <c r="BT1108" s="164"/>
      <c r="BU1108" s="164"/>
      <c r="BV1108" s="164"/>
      <c r="BW1108" s="164"/>
      <c r="BX1108" s="164"/>
    </row>
    <row r="1109" spans="20:76" x14ac:dyDescent="0.25">
      <c r="T1109" s="164"/>
      <c r="U1109" s="164"/>
      <c r="V1109" s="164"/>
      <c r="W1109" s="164"/>
      <c r="X1109" s="164"/>
      <c r="Y1109" s="164"/>
      <c r="Z1109" s="164"/>
      <c r="AA1109" s="164"/>
      <c r="AB1109" s="164"/>
      <c r="AC1109" s="164"/>
      <c r="AD1109" s="164"/>
      <c r="AE1109" s="164"/>
      <c r="AF1109" s="164"/>
      <c r="AG1109" s="164"/>
      <c r="AH1109" s="164"/>
      <c r="AI1109" s="164"/>
      <c r="AJ1109" s="164"/>
      <c r="AK1109" s="164"/>
      <c r="AL1109" s="164"/>
      <c r="AM1109" s="164"/>
      <c r="AN1109" s="164"/>
      <c r="AO1109" s="164"/>
      <c r="AP1109" s="164"/>
      <c r="AQ1109" s="164"/>
      <c r="AR1109" s="164"/>
      <c r="AS1109" s="164"/>
      <c r="AT1109" s="366"/>
      <c r="AU1109" s="164"/>
      <c r="AV1109" s="164"/>
      <c r="AW1109" s="164"/>
      <c r="AX1109" s="164"/>
      <c r="AY1109" s="164"/>
      <c r="AZ1109" s="164"/>
      <c r="BA1109" s="164"/>
      <c r="BB1109" s="164"/>
      <c r="BC1109" s="164"/>
      <c r="BD1109" s="164"/>
      <c r="BE1109" s="164"/>
      <c r="BF1109" s="164"/>
      <c r="BG1109" s="164"/>
      <c r="BH1109" s="164"/>
      <c r="BI1109" s="164"/>
      <c r="BJ1109" s="164"/>
      <c r="BK1109" s="164"/>
      <c r="BL1109" s="164"/>
      <c r="BM1109" s="164"/>
      <c r="BN1109" s="164"/>
      <c r="BO1109" s="164"/>
      <c r="BP1109" s="164"/>
      <c r="BQ1109" s="164"/>
      <c r="BR1109" s="164"/>
      <c r="BS1109" s="164"/>
      <c r="BT1109" s="164"/>
      <c r="BU1109" s="164"/>
      <c r="BV1109" s="164"/>
      <c r="BW1109" s="164"/>
      <c r="BX1109" s="164"/>
    </row>
    <row r="1110" spans="20:76" x14ac:dyDescent="0.25">
      <c r="T1110" s="164"/>
      <c r="U1110" s="164"/>
      <c r="V1110" s="164"/>
      <c r="W1110" s="164"/>
      <c r="X1110" s="164"/>
      <c r="Y1110" s="164"/>
      <c r="Z1110" s="164"/>
      <c r="AA1110" s="164"/>
      <c r="AB1110" s="164"/>
      <c r="AC1110" s="164"/>
      <c r="AD1110" s="164"/>
      <c r="AE1110" s="164"/>
      <c r="AF1110" s="164"/>
      <c r="AG1110" s="164"/>
      <c r="AH1110" s="164"/>
      <c r="AI1110" s="164"/>
      <c r="AJ1110" s="164"/>
      <c r="AK1110" s="164"/>
      <c r="AL1110" s="164"/>
      <c r="AM1110" s="164"/>
      <c r="AN1110" s="164"/>
      <c r="AO1110" s="164"/>
      <c r="AP1110" s="164"/>
      <c r="AQ1110" s="164"/>
      <c r="AR1110" s="164"/>
      <c r="AS1110" s="164"/>
      <c r="AT1110" s="366"/>
      <c r="AU1110" s="164"/>
      <c r="AV1110" s="164"/>
      <c r="AW1110" s="164"/>
      <c r="AX1110" s="164"/>
      <c r="AY1110" s="164"/>
      <c r="AZ1110" s="164"/>
      <c r="BA1110" s="164"/>
      <c r="BB1110" s="164"/>
      <c r="BC1110" s="164"/>
      <c r="BD1110" s="164"/>
      <c r="BE1110" s="164"/>
      <c r="BF1110" s="164"/>
      <c r="BG1110" s="164"/>
      <c r="BH1110" s="164"/>
      <c r="BI1110" s="164"/>
      <c r="BJ1110" s="164"/>
      <c r="BK1110" s="164"/>
      <c r="BL1110" s="164"/>
      <c r="BM1110" s="164"/>
      <c r="BN1110" s="164"/>
      <c r="BO1110" s="164"/>
      <c r="BP1110" s="164"/>
      <c r="BQ1110" s="164"/>
      <c r="BR1110" s="164"/>
      <c r="BS1110" s="164"/>
      <c r="BT1110" s="164"/>
      <c r="BU1110" s="164"/>
      <c r="BV1110" s="164"/>
      <c r="BW1110" s="164"/>
      <c r="BX1110" s="164"/>
    </row>
    <row r="1111" spans="20:76" x14ac:dyDescent="0.25">
      <c r="T1111" s="164"/>
      <c r="U1111" s="164"/>
      <c r="V1111" s="164"/>
      <c r="W1111" s="164"/>
      <c r="X1111" s="164"/>
      <c r="Y1111" s="164"/>
      <c r="Z1111" s="164"/>
      <c r="AA1111" s="164"/>
      <c r="AB1111" s="164"/>
      <c r="AC1111" s="164"/>
      <c r="AD1111" s="164"/>
      <c r="AE1111" s="164"/>
      <c r="AF1111" s="164"/>
      <c r="AG1111" s="164"/>
      <c r="AH1111" s="164"/>
      <c r="AI1111" s="164"/>
      <c r="AJ1111" s="164"/>
      <c r="AK1111" s="164"/>
      <c r="AL1111" s="164"/>
      <c r="AM1111" s="164"/>
      <c r="AN1111" s="164"/>
      <c r="AO1111" s="164"/>
      <c r="AP1111" s="164"/>
      <c r="AQ1111" s="164"/>
      <c r="AR1111" s="164"/>
      <c r="AS1111" s="164"/>
      <c r="AT1111" s="366"/>
      <c r="AU1111" s="164"/>
      <c r="AV1111" s="164"/>
      <c r="AW1111" s="164"/>
      <c r="AX1111" s="164"/>
      <c r="AY1111" s="164"/>
      <c r="AZ1111" s="164"/>
      <c r="BA1111" s="164"/>
      <c r="BB1111" s="164"/>
      <c r="BC1111" s="164"/>
      <c r="BD1111" s="164"/>
      <c r="BE1111" s="164"/>
      <c r="BF1111" s="164"/>
      <c r="BG1111" s="164"/>
      <c r="BH1111" s="164"/>
      <c r="BI1111" s="164"/>
      <c r="BJ1111" s="164"/>
      <c r="BK1111" s="164"/>
      <c r="BL1111" s="164"/>
      <c r="BM1111" s="164"/>
      <c r="BN1111" s="164"/>
      <c r="BO1111" s="164"/>
      <c r="BP1111" s="164"/>
      <c r="BQ1111" s="164"/>
      <c r="BR1111" s="164"/>
      <c r="BS1111" s="164"/>
      <c r="BT1111" s="164"/>
      <c r="BU1111" s="164"/>
      <c r="BV1111" s="164"/>
      <c r="BW1111" s="164"/>
      <c r="BX1111" s="164"/>
    </row>
    <row r="1112" spans="20:76" x14ac:dyDescent="0.25">
      <c r="T1112" s="164"/>
      <c r="U1112" s="164"/>
      <c r="V1112" s="164"/>
      <c r="W1112" s="164"/>
      <c r="X1112" s="164"/>
      <c r="Y1112" s="164"/>
      <c r="Z1112" s="164"/>
      <c r="AA1112" s="164"/>
      <c r="AB1112" s="164"/>
      <c r="AC1112" s="164"/>
      <c r="AD1112" s="164"/>
      <c r="AE1112" s="164"/>
      <c r="AF1112" s="164"/>
      <c r="AG1112" s="164"/>
      <c r="AH1112" s="164"/>
      <c r="AI1112" s="164"/>
      <c r="AJ1112" s="164"/>
      <c r="AK1112" s="164"/>
      <c r="AL1112" s="164"/>
      <c r="AM1112" s="164"/>
      <c r="AN1112" s="164"/>
      <c r="AO1112" s="164"/>
      <c r="AP1112" s="164"/>
      <c r="AQ1112" s="164"/>
      <c r="AR1112" s="164"/>
      <c r="AS1112" s="164"/>
      <c r="AT1112" s="366"/>
      <c r="AU1112" s="164"/>
      <c r="AV1112" s="164"/>
      <c r="AW1112" s="164"/>
      <c r="AX1112" s="164"/>
      <c r="AY1112" s="164"/>
      <c r="AZ1112" s="164"/>
      <c r="BA1112" s="164"/>
      <c r="BB1112" s="164"/>
      <c r="BC1112" s="164"/>
      <c r="BD1112" s="164"/>
      <c r="BE1112" s="164"/>
      <c r="BF1112" s="164"/>
      <c r="BG1112" s="164"/>
      <c r="BH1112" s="164"/>
      <c r="BI1112" s="164"/>
      <c r="BJ1112" s="164"/>
      <c r="BK1112" s="164"/>
      <c r="BL1112" s="164"/>
      <c r="BM1112" s="164"/>
      <c r="BN1112" s="164"/>
      <c r="BO1112" s="164"/>
      <c r="BP1112" s="164"/>
      <c r="BQ1112" s="164"/>
      <c r="BR1112" s="164"/>
      <c r="BS1112" s="164"/>
      <c r="BT1112" s="164"/>
      <c r="BU1112" s="164"/>
      <c r="BV1112" s="164"/>
      <c r="BW1112" s="164"/>
      <c r="BX1112" s="164"/>
    </row>
    <row r="1113" spans="20:76" x14ac:dyDescent="0.25">
      <c r="T1113" s="164"/>
      <c r="U1113" s="164"/>
      <c r="V1113" s="164"/>
      <c r="W1113" s="164"/>
      <c r="X1113" s="164"/>
      <c r="Y1113" s="164"/>
      <c r="Z1113" s="164"/>
      <c r="AA1113" s="164"/>
      <c r="AB1113" s="164"/>
      <c r="AC1113" s="164"/>
      <c r="AD1113" s="164"/>
      <c r="AE1113" s="164"/>
      <c r="AF1113" s="164"/>
      <c r="AG1113" s="164"/>
      <c r="AH1113" s="164"/>
      <c r="AI1113" s="164"/>
      <c r="AJ1113" s="164"/>
      <c r="AK1113" s="164"/>
      <c r="AL1113" s="164"/>
      <c r="AM1113" s="164"/>
      <c r="AN1113" s="164"/>
      <c r="AO1113" s="164"/>
      <c r="AP1113" s="164"/>
      <c r="AQ1113" s="164"/>
      <c r="AR1113" s="164"/>
      <c r="AS1113" s="164"/>
      <c r="AT1113" s="366"/>
      <c r="AU1113" s="164"/>
      <c r="AV1113" s="164"/>
      <c r="AW1113" s="164"/>
      <c r="AX1113" s="164"/>
      <c r="AY1113" s="164"/>
      <c r="AZ1113" s="164"/>
      <c r="BA1113" s="164"/>
      <c r="BB1113" s="164"/>
      <c r="BC1113" s="164"/>
      <c r="BD1113" s="164"/>
      <c r="BE1113" s="164"/>
      <c r="BF1113" s="164"/>
      <c r="BG1113" s="164"/>
      <c r="BH1113" s="164"/>
      <c r="BI1113" s="164"/>
      <c r="BJ1113" s="164"/>
      <c r="BK1113" s="164"/>
      <c r="BL1113" s="164"/>
      <c r="BM1113" s="164"/>
      <c r="BN1113" s="164"/>
      <c r="BO1113" s="164"/>
      <c r="BP1113" s="164"/>
      <c r="BQ1113" s="164"/>
      <c r="BR1113" s="164"/>
      <c r="BS1113" s="164"/>
      <c r="BT1113" s="164"/>
      <c r="BU1113" s="164"/>
      <c r="BV1113" s="164"/>
      <c r="BW1113" s="164"/>
      <c r="BX1113" s="164"/>
    </row>
    <row r="1114" spans="20:76" x14ac:dyDescent="0.25">
      <c r="T1114" s="164"/>
      <c r="U1114" s="164"/>
      <c r="V1114" s="164"/>
      <c r="W1114" s="164"/>
      <c r="X1114" s="164"/>
      <c r="Y1114" s="164"/>
      <c r="Z1114" s="164"/>
      <c r="AA1114" s="164"/>
      <c r="AB1114" s="164"/>
      <c r="AC1114" s="164"/>
      <c r="AD1114" s="164"/>
      <c r="AE1114" s="164"/>
      <c r="AF1114" s="164"/>
      <c r="AG1114" s="164"/>
      <c r="AH1114" s="164"/>
      <c r="AI1114" s="164"/>
      <c r="AJ1114" s="164"/>
      <c r="AK1114" s="164"/>
      <c r="AL1114" s="164"/>
      <c r="AM1114" s="164"/>
      <c r="AN1114" s="164"/>
      <c r="AO1114" s="164"/>
      <c r="AP1114" s="164"/>
      <c r="AQ1114" s="164"/>
      <c r="AR1114" s="164"/>
      <c r="AS1114" s="164"/>
      <c r="AT1114" s="366"/>
      <c r="AU1114" s="164"/>
      <c r="AV1114" s="164"/>
      <c r="AW1114" s="164"/>
      <c r="AX1114" s="164"/>
      <c r="AY1114" s="164"/>
      <c r="AZ1114" s="164"/>
      <c r="BA1114" s="164"/>
      <c r="BB1114" s="164"/>
      <c r="BC1114" s="164"/>
      <c r="BD1114" s="164"/>
      <c r="BE1114" s="164"/>
      <c r="BF1114" s="164"/>
      <c r="BG1114" s="164"/>
      <c r="BH1114" s="164"/>
      <c r="BI1114" s="164"/>
      <c r="BJ1114" s="164"/>
      <c r="BK1114" s="164"/>
      <c r="BL1114" s="164"/>
      <c r="BM1114" s="164"/>
      <c r="BN1114" s="164"/>
      <c r="BO1114" s="164"/>
      <c r="BP1114" s="164"/>
      <c r="BQ1114" s="164"/>
      <c r="BR1114" s="164"/>
      <c r="BS1114" s="164"/>
      <c r="BT1114" s="164"/>
      <c r="BU1114" s="164"/>
      <c r="BV1114" s="164"/>
      <c r="BW1114" s="164"/>
      <c r="BX1114" s="164"/>
    </row>
    <row r="1115" spans="20:76" x14ac:dyDescent="0.25">
      <c r="T1115" s="164"/>
      <c r="U1115" s="164"/>
      <c r="V1115" s="164"/>
      <c r="W1115" s="164"/>
      <c r="X1115" s="164"/>
      <c r="Y1115" s="164"/>
      <c r="Z1115" s="164"/>
      <c r="AA1115" s="164"/>
      <c r="AB1115" s="164"/>
      <c r="AC1115" s="164"/>
      <c r="AD1115" s="164"/>
      <c r="AE1115" s="164"/>
      <c r="AF1115" s="164"/>
      <c r="AG1115" s="164"/>
      <c r="AH1115" s="164"/>
      <c r="AI1115" s="164"/>
      <c r="AJ1115" s="164"/>
      <c r="AK1115" s="164"/>
      <c r="AL1115" s="164"/>
      <c r="AM1115" s="164"/>
      <c r="AN1115" s="164"/>
      <c r="AO1115" s="164"/>
      <c r="AP1115" s="164"/>
      <c r="AQ1115" s="164"/>
      <c r="AR1115" s="164"/>
      <c r="AS1115" s="164"/>
      <c r="AT1115" s="366"/>
      <c r="AU1115" s="164"/>
      <c r="AV1115" s="164"/>
      <c r="AW1115" s="164"/>
      <c r="AX1115" s="164"/>
      <c r="AY1115" s="164"/>
      <c r="AZ1115" s="164"/>
      <c r="BA1115" s="164"/>
      <c r="BB1115" s="164"/>
      <c r="BC1115" s="164"/>
      <c r="BD1115" s="164"/>
      <c r="BE1115" s="164"/>
      <c r="BF1115" s="164"/>
      <c r="BG1115" s="164"/>
      <c r="BH1115" s="164"/>
      <c r="BI1115" s="164"/>
      <c r="BJ1115" s="164"/>
      <c r="BK1115" s="164"/>
      <c r="BL1115" s="164"/>
      <c r="BM1115" s="164"/>
      <c r="BN1115" s="164"/>
      <c r="BO1115" s="164"/>
      <c r="BP1115" s="164"/>
      <c r="BQ1115" s="164"/>
      <c r="BR1115" s="164"/>
      <c r="BS1115" s="164"/>
      <c r="BT1115" s="164"/>
      <c r="BU1115" s="164"/>
      <c r="BV1115" s="164"/>
      <c r="BW1115" s="164"/>
      <c r="BX1115" s="164"/>
    </row>
    <row r="1116" spans="20:76" x14ac:dyDescent="0.25">
      <c r="T1116" s="164"/>
      <c r="U1116" s="164"/>
      <c r="V1116" s="164"/>
      <c r="W1116" s="164"/>
      <c r="X1116" s="164"/>
      <c r="Y1116" s="164"/>
      <c r="Z1116" s="164"/>
      <c r="AA1116" s="164"/>
      <c r="AB1116" s="164"/>
      <c r="AC1116" s="164"/>
      <c r="AD1116" s="164"/>
      <c r="AE1116" s="164"/>
      <c r="AF1116" s="164"/>
      <c r="AG1116" s="164"/>
      <c r="AH1116" s="164"/>
      <c r="AI1116" s="164"/>
      <c r="AJ1116" s="164"/>
      <c r="AK1116" s="164"/>
      <c r="AL1116" s="164"/>
      <c r="AM1116" s="164"/>
      <c r="AN1116" s="164"/>
      <c r="AO1116" s="164"/>
      <c r="AP1116" s="164"/>
      <c r="AQ1116" s="164"/>
      <c r="AR1116" s="164"/>
      <c r="AS1116" s="164"/>
      <c r="AT1116" s="366"/>
      <c r="AU1116" s="164"/>
      <c r="AV1116" s="164"/>
      <c r="AW1116" s="164"/>
      <c r="AX1116" s="164"/>
      <c r="AY1116" s="164"/>
      <c r="AZ1116" s="164"/>
      <c r="BA1116" s="164"/>
      <c r="BB1116" s="164"/>
      <c r="BC1116" s="164"/>
      <c r="BD1116" s="164"/>
      <c r="BE1116" s="164"/>
      <c r="BF1116" s="164"/>
      <c r="BG1116" s="164"/>
      <c r="BH1116" s="164"/>
      <c r="BI1116" s="164"/>
      <c r="BJ1116" s="164"/>
      <c r="BK1116" s="164"/>
      <c r="BL1116" s="164"/>
      <c r="BM1116" s="164"/>
      <c r="BN1116" s="164"/>
      <c r="BO1116" s="164"/>
      <c r="BP1116" s="164"/>
      <c r="BQ1116" s="164"/>
      <c r="BR1116" s="164"/>
      <c r="BS1116" s="164"/>
      <c r="BT1116" s="164"/>
      <c r="BU1116" s="164"/>
      <c r="BV1116" s="164"/>
      <c r="BW1116" s="164"/>
      <c r="BX1116" s="164"/>
    </row>
    <row r="1117" spans="20:76" x14ac:dyDescent="0.25">
      <c r="T1117" s="164"/>
      <c r="U1117" s="164"/>
      <c r="V1117" s="164"/>
      <c r="W1117" s="164"/>
      <c r="X1117" s="164"/>
      <c r="Y1117" s="164"/>
      <c r="Z1117" s="164"/>
      <c r="AA1117" s="164"/>
      <c r="AB1117" s="164"/>
      <c r="AC1117" s="164"/>
      <c r="AD1117" s="164"/>
      <c r="AE1117" s="164"/>
      <c r="AF1117" s="164"/>
      <c r="AG1117" s="164"/>
      <c r="AH1117" s="164"/>
      <c r="AI1117" s="164"/>
      <c r="AJ1117" s="164"/>
      <c r="AK1117" s="164"/>
      <c r="AL1117" s="164"/>
      <c r="AM1117" s="164"/>
      <c r="AN1117" s="164"/>
      <c r="AO1117" s="164"/>
      <c r="AP1117" s="164"/>
      <c r="AQ1117" s="164"/>
      <c r="AR1117" s="164"/>
      <c r="AS1117" s="164"/>
      <c r="AT1117" s="366"/>
      <c r="AU1117" s="164"/>
      <c r="AV1117" s="164"/>
      <c r="AW1117" s="164"/>
      <c r="AX1117" s="164"/>
      <c r="AY1117" s="164"/>
      <c r="AZ1117" s="164"/>
      <c r="BA1117" s="164"/>
      <c r="BB1117" s="164"/>
      <c r="BC1117" s="164"/>
      <c r="BD1117" s="164"/>
      <c r="BE1117" s="164"/>
      <c r="BF1117" s="164"/>
      <c r="BG1117" s="164"/>
      <c r="BH1117" s="164"/>
      <c r="BI1117" s="164"/>
      <c r="BJ1117" s="164"/>
      <c r="BK1117" s="164"/>
      <c r="BL1117" s="164"/>
      <c r="BM1117" s="164"/>
      <c r="BN1117" s="164"/>
      <c r="BO1117" s="164"/>
      <c r="BP1117" s="164"/>
      <c r="BQ1117" s="164"/>
      <c r="BR1117" s="164"/>
      <c r="BS1117" s="164"/>
      <c r="BT1117" s="164"/>
      <c r="BU1117" s="164"/>
      <c r="BV1117" s="164"/>
      <c r="BW1117" s="164"/>
      <c r="BX1117" s="164"/>
    </row>
    <row r="1118" spans="20:76" x14ac:dyDescent="0.25">
      <c r="T1118" s="164"/>
      <c r="U1118" s="164"/>
      <c r="V1118" s="164"/>
      <c r="W1118" s="164"/>
      <c r="X1118" s="164"/>
      <c r="Y1118" s="164"/>
      <c r="Z1118" s="164"/>
      <c r="AA1118" s="164"/>
      <c r="AB1118" s="164"/>
      <c r="AC1118" s="164"/>
      <c r="AD1118" s="164"/>
      <c r="AE1118" s="164"/>
      <c r="AF1118" s="164"/>
      <c r="AG1118" s="164"/>
      <c r="AH1118" s="164"/>
      <c r="AI1118" s="164"/>
      <c r="AJ1118" s="164"/>
      <c r="AK1118" s="164"/>
      <c r="AL1118" s="164"/>
      <c r="AM1118" s="164"/>
      <c r="AN1118" s="164"/>
      <c r="AO1118" s="164"/>
      <c r="AP1118" s="164"/>
      <c r="AQ1118" s="164"/>
      <c r="AR1118" s="164"/>
      <c r="AS1118" s="164"/>
      <c r="AT1118" s="366"/>
      <c r="AU1118" s="164"/>
      <c r="AV1118" s="164"/>
      <c r="AW1118" s="164"/>
      <c r="AX1118" s="164"/>
      <c r="AY1118" s="164"/>
      <c r="AZ1118" s="164"/>
      <c r="BA1118" s="164"/>
      <c r="BB1118" s="164"/>
      <c r="BC1118" s="164"/>
      <c r="BD1118" s="164"/>
      <c r="BE1118" s="164"/>
      <c r="BF1118" s="164"/>
      <c r="BG1118" s="164"/>
      <c r="BH1118" s="164"/>
      <c r="BI1118" s="164"/>
      <c r="BJ1118" s="164"/>
      <c r="BK1118" s="164"/>
      <c r="BL1118" s="164"/>
      <c r="BM1118" s="164"/>
      <c r="BN1118" s="164"/>
      <c r="BO1118" s="164"/>
      <c r="BP1118" s="164"/>
      <c r="BQ1118" s="164"/>
      <c r="BR1118" s="164"/>
      <c r="BS1118" s="164"/>
      <c r="BT1118" s="164"/>
      <c r="BU1118" s="164"/>
      <c r="BV1118" s="164"/>
      <c r="BW1118" s="164"/>
      <c r="BX1118" s="164"/>
    </row>
    <row r="1119" spans="20:76" x14ac:dyDescent="0.25">
      <c r="T1119" s="164"/>
      <c r="U1119" s="164"/>
      <c r="V1119" s="164"/>
      <c r="W1119" s="164"/>
      <c r="X1119" s="164"/>
      <c r="Y1119" s="164"/>
      <c r="Z1119" s="164"/>
      <c r="AA1119" s="164"/>
      <c r="AB1119" s="164"/>
      <c r="AC1119" s="164"/>
      <c r="AD1119" s="164"/>
      <c r="AE1119" s="164"/>
      <c r="AF1119" s="164"/>
      <c r="AG1119" s="164"/>
      <c r="AH1119" s="164"/>
      <c r="AI1119" s="164"/>
      <c r="AJ1119" s="164"/>
      <c r="AK1119" s="164"/>
      <c r="AL1119" s="164"/>
      <c r="AM1119" s="164"/>
      <c r="AN1119" s="164"/>
      <c r="AO1119" s="164"/>
      <c r="AP1119" s="164"/>
      <c r="AQ1119" s="164"/>
      <c r="AR1119" s="164"/>
      <c r="AS1119" s="164"/>
      <c r="AT1119" s="366"/>
      <c r="AU1119" s="164"/>
      <c r="AV1119" s="164"/>
      <c r="AW1119" s="164"/>
      <c r="AX1119" s="164"/>
      <c r="AY1119" s="164"/>
      <c r="AZ1119" s="164"/>
      <c r="BA1119" s="164"/>
      <c r="BB1119" s="164"/>
      <c r="BC1119" s="164"/>
      <c r="BD1119" s="164"/>
      <c r="BE1119" s="164"/>
      <c r="BF1119" s="164"/>
      <c r="BG1119" s="164"/>
      <c r="BH1119" s="164"/>
      <c r="BI1119" s="164"/>
      <c r="BJ1119" s="164"/>
      <c r="BK1119" s="164"/>
      <c r="BL1119" s="164"/>
      <c r="BM1119" s="164"/>
      <c r="BN1119" s="164"/>
      <c r="BO1119" s="164"/>
      <c r="BP1119" s="164"/>
      <c r="BQ1119" s="164"/>
      <c r="BR1119" s="164"/>
      <c r="BS1119" s="164"/>
      <c r="BT1119" s="164"/>
      <c r="BU1119" s="164"/>
      <c r="BV1119" s="164"/>
      <c r="BW1119" s="164"/>
      <c r="BX1119" s="164"/>
    </row>
    <row r="1120" spans="20:76" x14ac:dyDescent="0.25">
      <c r="T1120" s="164"/>
      <c r="U1120" s="164"/>
      <c r="V1120" s="164"/>
      <c r="W1120" s="164"/>
      <c r="X1120" s="164"/>
      <c r="Y1120" s="164"/>
      <c r="Z1120" s="164"/>
      <c r="AA1120" s="164"/>
      <c r="AB1120" s="164"/>
      <c r="AC1120" s="164"/>
      <c r="AD1120" s="164"/>
      <c r="AE1120" s="164"/>
      <c r="AF1120" s="164"/>
      <c r="AG1120" s="164"/>
      <c r="AH1120" s="164"/>
      <c r="AI1120" s="164"/>
      <c r="AJ1120" s="164"/>
      <c r="AK1120" s="164"/>
      <c r="AL1120" s="164"/>
      <c r="AM1120" s="164"/>
      <c r="AN1120" s="164"/>
      <c r="AO1120" s="164"/>
      <c r="AP1120" s="164"/>
      <c r="AQ1120" s="164"/>
      <c r="AR1120" s="164"/>
      <c r="AS1120" s="164"/>
      <c r="AT1120" s="366"/>
      <c r="AU1120" s="164"/>
      <c r="AV1120" s="164"/>
      <c r="AW1120" s="164"/>
      <c r="AX1120" s="164"/>
      <c r="AY1120" s="164"/>
      <c r="AZ1120" s="164"/>
      <c r="BA1120" s="164"/>
      <c r="BB1120" s="164"/>
      <c r="BC1120" s="164"/>
      <c r="BD1120" s="164"/>
      <c r="BE1120" s="164"/>
      <c r="BF1120" s="164"/>
      <c r="BG1120" s="164"/>
      <c r="BH1120" s="164"/>
      <c r="BI1120" s="164"/>
      <c r="BJ1120" s="164"/>
      <c r="BK1120" s="164"/>
      <c r="BL1120" s="164"/>
      <c r="BM1120" s="164"/>
      <c r="BN1120" s="164"/>
      <c r="BO1120" s="164"/>
      <c r="BP1120" s="164"/>
      <c r="BQ1120" s="164"/>
      <c r="BR1120" s="164"/>
      <c r="BS1120" s="164"/>
      <c r="BT1120" s="164"/>
      <c r="BU1120" s="164"/>
      <c r="BV1120" s="164"/>
      <c r="BW1120" s="164"/>
      <c r="BX1120" s="164"/>
    </row>
    <row r="1121" spans="20:76" x14ac:dyDescent="0.25">
      <c r="T1121" s="164"/>
      <c r="U1121" s="164"/>
      <c r="V1121" s="164"/>
      <c r="W1121" s="164"/>
      <c r="X1121" s="164"/>
      <c r="Y1121" s="164"/>
      <c r="Z1121" s="164"/>
      <c r="AA1121" s="164"/>
      <c r="AB1121" s="164"/>
      <c r="AC1121" s="164"/>
      <c r="AD1121" s="164"/>
      <c r="AE1121" s="164"/>
      <c r="AF1121" s="164"/>
      <c r="AG1121" s="164"/>
      <c r="AH1121" s="164"/>
      <c r="AI1121" s="164"/>
      <c r="AJ1121" s="164"/>
      <c r="AK1121" s="164"/>
      <c r="AL1121" s="164"/>
      <c r="AM1121" s="164"/>
      <c r="AN1121" s="164"/>
      <c r="AO1121" s="164"/>
      <c r="AP1121" s="164"/>
      <c r="AQ1121" s="164"/>
      <c r="AR1121" s="164"/>
      <c r="AS1121" s="164"/>
      <c r="AT1121" s="366"/>
      <c r="AU1121" s="164"/>
      <c r="AV1121" s="164"/>
      <c r="AW1121" s="164"/>
      <c r="AX1121" s="164"/>
      <c r="AY1121" s="164"/>
      <c r="AZ1121" s="164"/>
      <c r="BA1121" s="164"/>
      <c r="BB1121" s="164"/>
      <c r="BC1121" s="164"/>
      <c r="BD1121" s="164"/>
      <c r="BE1121" s="164"/>
      <c r="BF1121" s="164"/>
      <c r="BG1121" s="164"/>
      <c r="BH1121" s="164"/>
      <c r="BI1121" s="164"/>
      <c r="BJ1121" s="164"/>
      <c r="BK1121" s="164"/>
      <c r="BL1121" s="164"/>
      <c r="BM1121" s="164"/>
      <c r="BN1121" s="164"/>
      <c r="BO1121" s="164"/>
      <c r="BP1121" s="164"/>
      <c r="BQ1121" s="164"/>
      <c r="BR1121" s="164"/>
      <c r="BS1121" s="164"/>
      <c r="BT1121" s="164"/>
      <c r="BU1121" s="164"/>
      <c r="BV1121" s="164"/>
      <c r="BW1121" s="164"/>
      <c r="BX1121" s="164"/>
    </row>
    <row r="1122" spans="20:76" x14ac:dyDescent="0.25">
      <c r="T1122" s="164"/>
      <c r="U1122" s="164"/>
      <c r="V1122" s="164"/>
      <c r="W1122" s="164"/>
      <c r="X1122" s="164"/>
      <c r="Y1122" s="164"/>
      <c r="Z1122" s="164"/>
      <c r="AA1122" s="164"/>
      <c r="AB1122" s="164"/>
      <c r="AC1122" s="164"/>
      <c r="AD1122" s="164"/>
      <c r="AE1122" s="164"/>
      <c r="AF1122" s="164"/>
      <c r="AG1122" s="164"/>
      <c r="AH1122" s="164"/>
      <c r="AI1122" s="164"/>
      <c r="AJ1122" s="164"/>
      <c r="AK1122" s="164"/>
      <c r="AL1122" s="164"/>
      <c r="AM1122" s="164"/>
      <c r="AN1122" s="164"/>
      <c r="AO1122" s="164"/>
      <c r="AP1122" s="164"/>
      <c r="AQ1122" s="164"/>
      <c r="AR1122" s="164"/>
      <c r="AS1122" s="164"/>
      <c r="AT1122" s="366"/>
      <c r="AU1122" s="164"/>
      <c r="AV1122" s="164"/>
      <c r="AW1122" s="164"/>
      <c r="AX1122" s="164"/>
      <c r="AY1122" s="164"/>
      <c r="AZ1122" s="164"/>
      <c r="BA1122" s="164"/>
      <c r="BB1122" s="164"/>
      <c r="BC1122" s="164"/>
      <c r="BD1122" s="164"/>
      <c r="BE1122" s="164"/>
      <c r="BF1122" s="164"/>
      <c r="BG1122" s="164"/>
      <c r="BH1122" s="164"/>
      <c r="BI1122" s="164"/>
      <c r="BJ1122" s="164"/>
      <c r="BK1122" s="164"/>
      <c r="BL1122" s="164"/>
      <c r="BM1122" s="164"/>
      <c r="BN1122" s="164"/>
      <c r="BO1122" s="164"/>
      <c r="BP1122" s="164"/>
      <c r="BQ1122" s="164"/>
      <c r="BR1122" s="164"/>
      <c r="BS1122" s="164"/>
      <c r="BT1122" s="164"/>
      <c r="BU1122" s="164"/>
      <c r="BV1122" s="164"/>
      <c r="BW1122" s="164"/>
      <c r="BX1122" s="164"/>
    </row>
    <row r="1123" spans="20:76" x14ac:dyDescent="0.25">
      <c r="T1123" s="164"/>
      <c r="U1123" s="164"/>
      <c r="V1123" s="164"/>
      <c r="W1123" s="164"/>
      <c r="X1123" s="164"/>
      <c r="Y1123" s="164"/>
      <c r="Z1123" s="164"/>
      <c r="AA1123" s="164"/>
      <c r="AB1123" s="164"/>
      <c r="AC1123" s="164"/>
      <c r="AD1123" s="164"/>
      <c r="AE1123" s="164"/>
      <c r="AF1123" s="164"/>
      <c r="AG1123" s="164"/>
      <c r="AH1123" s="164"/>
      <c r="AI1123" s="164"/>
      <c r="AJ1123" s="164"/>
      <c r="AK1123" s="164"/>
      <c r="AL1123" s="164"/>
      <c r="AM1123" s="164"/>
      <c r="AN1123" s="164"/>
      <c r="AO1123" s="164"/>
      <c r="AP1123" s="164"/>
      <c r="AQ1123" s="164"/>
      <c r="AR1123" s="164"/>
      <c r="AS1123" s="164"/>
      <c r="AT1123" s="366"/>
      <c r="AU1123" s="164"/>
      <c r="AV1123" s="164"/>
      <c r="AW1123" s="164"/>
      <c r="AX1123" s="164"/>
      <c r="AY1123" s="164"/>
      <c r="AZ1123" s="164"/>
      <c r="BA1123" s="164"/>
      <c r="BB1123" s="164"/>
      <c r="BC1123" s="164"/>
      <c r="BD1123" s="164"/>
      <c r="BE1123" s="164"/>
      <c r="BF1123" s="164"/>
      <c r="BG1123" s="164"/>
      <c r="BH1123" s="164"/>
      <c r="BI1123" s="164"/>
      <c r="BJ1123" s="164"/>
      <c r="BK1123" s="164"/>
      <c r="BL1123" s="164"/>
      <c r="BM1123" s="164"/>
      <c r="BN1123" s="164"/>
      <c r="BO1123" s="164"/>
      <c r="BP1123" s="164"/>
      <c r="BQ1123" s="164"/>
      <c r="BR1123" s="164"/>
      <c r="BS1123" s="164"/>
      <c r="BT1123" s="164"/>
      <c r="BU1123" s="164"/>
      <c r="BV1123" s="164"/>
      <c r="BW1123" s="164"/>
      <c r="BX1123" s="164"/>
    </row>
    <row r="1124" spans="20:76" x14ac:dyDescent="0.25">
      <c r="T1124" s="164"/>
      <c r="U1124" s="164"/>
      <c r="V1124" s="164"/>
      <c r="W1124" s="164"/>
      <c r="X1124" s="164"/>
      <c r="Y1124" s="164"/>
      <c r="Z1124" s="164"/>
      <c r="AA1124" s="164"/>
      <c r="AB1124" s="164"/>
      <c r="AC1124" s="164"/>
      <c r="AD1124" s="164"/>
      <c r="AE1124" s="164"/>
      <c r="AF1124" s="164"/>
      <c r="AG1124" s="164"/>
      <c r="AH1124" s="164"/>
      <c r="AI1124" s="164"/>
      <c r="AJ1124" s="164"/>
      <c r="AK1124" s="164"/>
      <c r="AL1124" s="164"/>
      <c r="AM1124" s="164"/>
      <c r="AN1124" s="164"/>
      <c r="AO1124" s="164"/>
      <c r="AP1124" s="164"/>
      <c r="AQ1124" s="164"/>
      <c r="AR1124" s="164"/>
      <c r="AS1124" s="164"/>
      <c r="AT1124" s="366"/>
      <c r="AU1124" s="164"/>
      <c r="AV1124" s="164"/>
      <c r="AW1124" s="164"/>
      <c r="AX1124" s="164"/>
      <c r="AY1124" s="164"/>
      <c r="AZ1124" s="164"/>
      <c r="BA1124" s="164"/>
      <c r="BB1124" s="164"/>
      <c r="BC1124" s="164"/>
      <c r="BD1124" s="164"/>
      <c r="BE1124" s="164"/>
      <c r="BF1124" s="164"/>
      <c r="BG1124" s="164"/>
      <c r="BH1124" s="164"/>
      <c r="BI1124" s="164"/>
      <c r="BJ1124" s="164"/>
      <c r="BK1124" s="164"/>
      <c r="BL1124" s="164"/>
      <c r="BM1124" s="164"/>
      <c r="BN1124" s="164"/>
      <c r="BO1124" s="164"/>
      <c r="BP1124" s="164"/>
      <c r="BQ1124" s="164"/>
      <c r="BR1124" s="164"/>
      <c r="BS1124" s="164"/>
      <c r="BT1124" s="164"/>
      <c r="BU1124" s="164"/>
      <c r="BV1124" s="164"/>
      <c r="BW1124" s="164"/>
      <c r="BX1124" s="164"/>
    </row>
    <row r="1125" spans="20:76" x14ac:dyDescent="0.25">
      <c r="T1125" s="164"/>
      <c r="U1125" s="164"/>
      <c r="V1125" s="164"/>
      <c r="W1125" s="164"/>
      <c r="X1125" s="164"/>
      <c r="Y1125" s="164"/>
      <c r="Z1125" s="164"/>
      <c r="AA1125" s="164"/>
      <c r="AB1125" s="164"/>
      <c r="AC1125" s="164"/>
      <c r="AD1125" s="164"/>
      <c r="AE1125" s="164"/>
      <c r="AF1125" s="164"/>
      <c r="AG1125" s="164"/>
      <c r="AH1125" s="164"/>
      <c r="AI1125" s="164"/>
      <c r="AJ1125" s="164"/>
      <c r="AK1125" s="164"/>
      <c r="AL1125" s="164"/>
      <c r="AM1125" s="164"/>
      <c r="AN1125" s="164"/>
      <c r="AO1125" s="164"/>
      <c r="AP1125" s="164"/>
      <c r="AQ1125" s="164"/>
      <c r="AR1125" s="164"/>
      <c r="AS1125" s="164"/>
      <c r="AT1125" s="366"/>
      <c r="AU1125" s="164"/>
      <c r="AV1125" s="164"/>
      <c r="AW1125" s="164"/>
      <c r="AX1125" s="164"/>
      <c r="AY1125" s="164"/>
      <c r="AZ1125" s="164"/>
      <c r="BA1125" s="164"/>
      <c r="BB1125" s="164"/>
      <c r="BC1125" s="164"/>
      <c r="BD1125" s="164"/>
      <c r="BE1125" s="164"/>
      <c r="BF1125" s="164"/>
      <c r="BG1125" s="164"/>
      <c r="BH1125" s="164"/>
      <c r="BI1125" s="164"/>
      <c r="BJ1125" s="164"/>
      <c r="BK1125" s="164"/>
      <c r="BL1125" s="164"/>
      <c r="BM1125" s="164"/>
      <c r="BN1125" s="164"/>
      <c r="BO1125" s="164"/>
      <c r="BP1125" s="164"/>
      <c r="BQ1125" s="164"/>
      <c r="BR1125" s="164"/>
      <c r="BS1125" s="164"/>
      <c r="BT1125" s="164"/>
      <c r="BU1125" s="164"/>
      <c r="BV1125" s="164"/>
      <c r="BW1125" s="164"/>
      <c r="BX1125" s="164"/>
    </row>
    <row r="1126" spans="20:76" x14ac:dyDescent="0.25">
      <c r="T1126" s="164"/>
      <c r="U1126" s="164"/>
      <c r="V1126" s="164"/>
      <c r="W1126" s="164"/>
      <c r="X1126" s="164"/>
      <c r="Y1126" s="164"/>
      <c r="Z1126" s="164"/>
      <c r="AA1126" s="164"/>
      <c r="AB1126" s="164"/>
      <c r="AC1126" s="164"/>
      <c r="AD1126" s="164"/>
      <c r="AE1126" s="164"/>
      <c r="AF1126" s="164"/>
      <c r="AG1126" s="164"/>
      <c r="AH1126" s="164"/>
      <c r="AI1126" s="164"/>
      <c r="AJ1126" s="164"/>
      <c r="AK1126" s="164"/>
      <c r="AL1126" s="164"/>
      <c r="AM1126" s="164"/>
      <c r="AN1126" s="164"/>
      <c r="AO1126" s="164"/>
      <c r="AP1126" s="164"/>
      <c r="AQ1126" s="164"/>
      <c r="AR1126" s="164"/>
      <c r="AS1126" s="164"/>
      <c r="AT1126" s="366"/>
      <c r="AU1126" s="164"/>
      <c r="AV1126" s="164"/>
      <c r="AW1126" s="164"/>
      <c r="AX1126" s="164"/>
      <c r="AY1126" s="164"/>
      <c r="AZ1126" s="164"/>
      <c r="BA1126" s="164"/>
      <c r="BB1126" s="164"/>
      <c r="BC1126" s="164"/>
      <c r="BD1126" s="164"/>
      <c r="BE1126" s="164"/>
      <c r="BF1126" s="164"/>
      <c r="BG1126" s="164"/>
      <c r="BH1126" s="164"/>
      <c r="BI1126" s="164"/>
      <c r="BJ1126" s="164"/>
      <c r="BK1126" s="164"/>
      <c r="BL1126" s="164"/>
      <c r="BM1126" s="164"/>
      <c r="BN1126" s="164"/>
      <c r="BO1126" s="164"/>
      <c r="BP1126" s="164"/>
      <c r="BQ1126" s="164"/>
      <c r="BR1126" s="164"/>
      <c r="BS1126" s="164"/>
      <c r="BT1126" s="164"/>
      <c r="BU1126" s="164"/>
      <c r="BV1126" s="164"/>
      <c r="BW1126" s="164"/>
      <c r="BX1126" s="164"/>
    </row>
    <row r="1127" spans="20:76" x14ac:dyDescent="0.25">
      <c r="T1127" s="164"/>
      <c r="U1127" s="164"/>
      <c r="V1127" s="164"/>
      <c r="W1127" s="164"/>
      <c r="X1127" s="164"/>
      <c r="Y1127" s="164"/>
      <c r="Z1127" s="164"/>
      <c r="AA1127" s="164"/>
      <c r="AB1127" s="164"/>
      <c r="AC1127" s="164"/>
      <c r="AD1127" s="164"/>
      <c r="AE1127" s="164"/>
      <c r="AF1127" s="164"/>
      <c r="AG1127" s="164"/>
      <c r="AH1127" s="164"/>
      <c r="AI1127" s="164"/>
      <c r="AJ1127" s="164"/>
      <c r="AK1127" s="164"/>
      <c r="AL1127" s="164"/>
      <c r="AM1127" s="164"/>
      <c r="AN1127" s="164"/>
      <c r="AO1127" s="164"/>
      <c r="AP1127" s="164"/>
      <c r="AQ1127" s="164"/>
      <c r="AR1127" s="164"/>
      <c r="AS1127" s="164"/>
      <c r="AT1127" s="366"/>
      <c r="AU1127" s="164"/>
      <c r="AV1127" s="164"/>
      <c r="AW1127" s="164"/>
      <c r="AX1127" s="164"/>
      <c r="AY1127" s="164"/>
      <c r="AZ1127" s="164"/>
      <c r="BA1127" s="164"/>
      <c r="BB1127" s="164"/>
      <c r="BC1127" s="164"/>
      <c r="BD1127" s="164"/>
      <c r="BE1127" s="164"/>
      <c r="BF1127" s="164"/>
      <c r="BG1127" s="164"/>
      <c r="BH1127" s="164"/>
      <c r="BI1127" s="164"/>
      <c r="BJ1127" s="164"/>
      <c r="BK1127" s="164"/>
      <c r="BL1127" s="164"/>
      <c r="BM1127" s="164"/>
      <c r="BN1127" s="164"/>
      <c r="BO1127" s="164"/>
      <c r="BP1127" s="164"/>
      <c r="BQ1127" s="164"/>
      <c r="BR1127" s="164"/>
      <c r="BS1127" s="164"/>
      <c r="BT1127" s="164"/>
      <c r="BU1127" s="164"/>
      <c r="BV1127" s="164"/>
      <c r="BW1127" s="164"/>
      <c r="BX1127" s="164"/>
    </row>
    <row r="1128" spans="20:76" x14ac:dyDescent="0.25">
      <c r="T1128" s="164"/>
      <c r="U1128" s="164"/>
      <c r="V1128" s="164"/>
      <c r="W1128" s="164"/>
      <c r="X1128" s="164"/>
      <c r="Y1128" s="164"/>
      <c r="Z1128" s="164"/>
      <c r="AA1128" s="164"/>
      <c r="AB1128" s="164"/>
      <c r="AC1128" s="164"/>
      <c r="AD1128" s="164"/>
      <c r="AE1128" s="164"/>
      <c r="AF1128" s="164"/>
      <c r="AG1128" s="164"/>
      <c r="AH1128" s="164"/>
      <c r="AI1128" s="164"/>
      <c r="AJ1128" s="164"/>
      <c r="AK1128" s="164"/>
      <c r="AL1128" s="164"/>
      <c r="AM1128" s="164"/>
      <c r="AN1128" s="164"/>
      <c r="AO1128" s="164"/>
      <c r="AP1128" s="164"/>
      <c r="AQ1128" s="164"/>
      <c r="AR1128" s="164"/>
      <c r="AS1128" s="164"/>
      <c r="AT1128" s="366"/>
      <c r="AU1128" s="164"/>
      <c r="AV1128" s="164"/>
      <c r="AW1128" s="164"/>
      <c r="AX1128" s="164"/>
      <c r="AY1128" s="164"/>
      <c r="AZ1128" s="164"/>
      <c r="BA1128" s="164"/>
      <c r="BB1128" s="164"/>
      <c r="BC1128" s="164"/>
      <c r="BD1128" s="164"/>
      <c r="BE1128" s="164"/>
      <c r="BF1128" s="164"/>
      <c r="BG1128" s="164"/>
      <c r="BH1128" s="164"/>
      <c r="BI1128" s="164"/>
      <c r="BJ1128" s="164"/>
      <c r="BK1128" s="164"/>
      <c r="BL1128" s="164"/>
      <c r="BM1128" s="164"/>
      <c r="BN1128" s="164"/>
      <c r="BO1128" s="164"/>
      <c r="BP1128" s="164"/>
      <c r="BQ1128" s="164"/>
      <c r="BR1128" s="164"/>
      <c r="BS1128" s="164"/>
      <c r="BT1128" s="164"/>
      <c r="BU1128" s="164"/>
      <c r="BV1128" s="164"/>
      <c r="BW1128" s="164"/>
      <c r="BX1128" s="164"/>
    </row>
    <row r="1129" spans="20:76" x14ac:dyDescent="0.25">
      <c r="T1129" s="164"/>
      <c r="U1129" s="164"/>
      <c r="V1129" s="164"/>
      <c r="W1129" s="164"/>
      <c r="X1129" s="164"/>
      <c r="Y1129" s="164"/>
      <c r="Z1129" s="164"/>
      <c r="AA1129" s="164"/>
      <c r="AB1129" s="164"/>
      <c r="AC1129" s="164"/>
      <c r="AD1129" s="164"/>
      <c r="AE1129" s="164"/>
      <c r="AF1129" s="164"/>
      <c r="AG1129" s="164"/>
      <c r="AH1129" s="164"/>
      <c r="AI1129" s="164"/>
      <c r="AJ1129" s="164"/>
      <c r="AK1129" s="164"/>
      <c r="AL1129" s="164"/>
      <c r="AM1129" s="164"/>
      <c r="AN1129" s="164"/>
      <c r="AO1129" s="164"/>
      <c r="AP1129" s="164"/>
      <c r="AQ1129" s="164"/>
      <c r="AR1129" s="164"/>
      <c r="AS1129" s="164"/>
      <c r="AT1129" s="366"/>
      <c r="AU1129" s="164"/>
      <c r="AV1129" s="164"/>
      <c r="AW1129" s="164"/>
      <c r="AX1129" s="164"/>
      <c r="AY1129" s="164"/>
      <c r="AZ1129" s="164"/>
      <c r="BA1129" s="164"/>
      <c r="BB1129" s="164"/>
      <c r="BC1129" s="164"/>
      <c r="BD1129" s="164"/>
      <c r="BE1129" s="164"/>
      <c r="BF1129" s="164"/>
      <c r="BG1129" s="164"/>
      <c r="BH1129" s="164"/>
      <c r="BI1129" s="164"/>
      <c r="BJ1129" s="164"/>
      <c r="BK1129" s="164"/>
      <c r="BL1129" s="164"/>
      <c r="BM1129" s="164"/>
      <c r="BN1129" s="164"/>
      <c r="BO1129" s="164"/>
      <c r="BP1129" s="164"/>
      <c r="BQ1129" s="164"/>
      <c r="BR1129" s="164"/>
      <c r="BS1129" s="164"/>
      <c r="BT1129" s="164"/>
      <c r="BU1129" s="164"/>
      <c r="BV1129" s="164"/>
      <c r="BW1129" s="164"/>
      <c r="BX1129" s="164"/>
    </row>
    <row r="1130" spans="20:76" x14ac:dyDescent="0.25">
      <c r="T1130" s="164"/>
      <c r="U1130" s="164"/>
      <c r="V1130" s="164"/>
      <c r="W1130" s="164"/>
      <c r="X1130" s="164"/>
      <c r="Y1130" s="164"/>
      <c r="Z1130" s="164"/>
      <c r="AA1130" s="164"/>
      <c r="AB1130" s="164"/>
      <c r="AC1130" s="164"/>
      <c r="AD1130" s="164"/>
      <c r="AE1130" s="164"/>
      <c r="AF1130" s="164"/>
      <c r="AG1130" s="164"/>
      <c r="AH1130" s="164"/>
      <c r="AI1130" s="164"/>
      <c r="AJ1130" s="164"/>
      <c r="AK1130" s="164"/>
      <c r="AL1130" s="164"/>
      <c r="AM1130" s="164"/>
      <c r="AN1130" s="164"/>
      <c r="AO1130" s="164"/>
      <c r="AP1130" s="164"/>
      <c r="AQ1130" s="164"/>
      <c r="AR1130" s="164"/>
      <c r="AS1130" s="164"/>
      <c r="AT1130" s="366"/>
      <c r="AU1130" s="164"/>
      <c r="AV1130" s="164"/>
      <c r="AW1130" s="164"/>
      <c r="AX1130" s="164"/>
      <c r="AY1130" s="164"/>
      <c r="AZ1130" s="164"/>
      <c r="BA1130" s="164"/>
      <c r="BB1130" s="164"/>
      <c r="BC1130" s="164"/>
      <c r="BD1130" s="164"/>
      <c r="BE1130" s="164"/>
      <c r="BF1130" s="164"/>
      <c r="BG1130" s="164"/>
      <c r="BH1130" s="164"/>
      <c r="BI1130" s="164"/>
      <c r="BJ1130" s="164"/>
      <c r="BK1130" s="164"/>
      <c r="BL1130" s="164"/>
      <c r="BM1130" s="164"/>
      <c r="BN1130" s="164"/>
      <c r="BO1130" s="164"/>
      <c r="BP1130" s="164"/>
      <c r="BQ1130" s="164"/>
      <c r="BR1130" s="164"/>
      <c r="BS1130" s="164"/>
      <c r="BT1130" s="164"/>
      <c r="BU1130" s="164"/>
      <c r="BV1130" s="164"/>
      <c r="BW1130" s="164"/>
      <c r="BX1130" s="164"/>
    </row>
    <row r="1131" spans="20:76" x14ac:dyDescent="0.25">
      <c r="T1131" s="164"/>
      <c r="U1131" s="164"/>
      <c r="V1131" s="164"/>
      <c r="W1131" s="164"/>
      <c r="X1131" s="164"/>
      <c r="Y1131" s="164"/>
      <c r="Z1131" s="164"/>
      <c r="AA1131" s="164"/>
      <c r="AB1131" s="164"/>
      <c r="AC1131" s="164"/>
      <c r="AD1131" s="164"/>
      <c r="AE1131" s="164"/>
      <c r="AF1131" s="164"/>
      <c r="AG1131" s="164"/>
      <c r="AH1131" s="164"/>
      <c r="AI1131" s="164"/>
      <c r="AJ1131" s="164"/>
      <c r="AK1131" s="164"/>
      <c r="AL1131" s="164"/>
      <c r="AM1131" s="164"/>
      <c r="AN1131" s="164"/>
      <c r="AO1131" s="164"/>
      <c r="AP1131" s="164"/>
      <c r="AQ1131" s="164"/>
      <c r="AR1131" s="164"/>
      <c r="AS1131" s="164"/>
      <c r="AT1131" s="366"/>
      <c r="AU1131" s="164"/>
      <c r="AV1131" s="164"/>
      <c r="AW1131" s="164"/>
      <c r="AX1131" s="164"/>
      <c r="AY1131" s="164"/>
      <c r="AZ1131" s="164"/>
      <c r="BA1131" s="164"/>
      <c r="BB1131" s="164"/>
      <c r="BC1131" s="164"/>
      <c r="BD1131" s="164"/>
      <c r="BE1131" s="164"/>
      <c r="BF1131" s="164"/>
      <c r="BG1131" s="164"/>
      <c r="BH1131" s="164"/>
      <c r="BI1131" s="164"/>
      <c r="BJ1131" s="164"/>
      <c r="BK1131" s="164"/>
      <c r="BL1131" s="164"/>
      <c r="BM1131" s="164"/>
      <c r="BN1131" s="164"/>
      <c r="BO1131" s="164"/>
      <c r="BP1131" s="164"/>
      <c r="BQ1131" s="164"/>
      <c r="BR1131" s="164"/>
      <c r="BS1131" s="164"/>
      <c r="BT1131" s="164"/>
      <c r="BU1131" s="164"/>
      <c r="BV1131" s="164"/>
      <c r="BW1131" s="164"/>
      <c r="BX1131" s="164"/>
    </row>
    <row r="1132" spans="20:76" x14ac:dyDescent="0.25">
      <c r="T1132" s="164"/>
      <c r="U1132" s="164"/>
      <c r="V1132" s="164"/>
      <c r="W1132" s="164"/>
      <c r="X1132" s="164"/>
      <c r="Y1132" s="164"/>
      <c r="Z1132" s="164"/>
      <c r="AA1132" s="164"/>
      <c r="AB1132" s="164"/>
      <c r="AC1132" s="164"/>
      <c r="AD1132" s="164"/>
      <c r="AE1132" s="164"/>
      <c r="AF1132" s="164"/>
      <c r="AG1132" s="164"/>
      <c r="AH1132" s="164"/>
      <c r="AI1132" s="164"/>
      <c r="AJ1132" s="164"/>
      <c r="AK1132" s="164"/>
      <c r="AL1132" s="164"/>
      <c r="AM1132" s="164"/>
      <c r="AN1132" s="164"/>
      <c r="AO1132" s="164"/>
      <c r="AP1132" s="164"/>
      <c r="AQ1132" s="164"/>
      <c r="AR1132" s="164"/>
      <c r="AS1132" s="164"/>
      <c r="AT1132" s="366"/>
      <c r="AU1132" s="164"/>
      <c r="AV1132" s="164"/>
      <c r="AW1132" s="164"/>
      <c r="AX1132" s="164"/>
      <c r="AY1132" s="164"/>
      <c r="AZ1132" s="164"/>
      <c r="BA1132" s="164"/>
      <c r="BB1132" s="164"/>
      <c r="BC1132" s="164"/>
      <c r="BD1132" s="164"/>
      <c r="BE1132" s="164"/>
      <c r="BF1132" s="164"/>
      <c r="BG1132" s="164"/>
      <c r="BH1132" s="164"/>
      <c r="BI1132" s="164"/>
      <c r="BJ1132" s="164"/>
      <c r="BK1132" s="164"/>
      <c r="BL1132" s="164"/>
      <c r="BM1132" s="164"/>
      <c r="BN1132" s="164"/>
      <c r="BO1132" s="164"/>
      <c r="BP1132" s="164"/>
      <c r="BQ1132" s="164"/>
      <c r="BR1132" s="164"/>
      <c r="BS1132" s="164"/>
      <c r="BT1132" s="164"/>
      <c r="BU1132" s="164"/>
      <c r="BV1132" s="164"/>
      <c r="BW1132" s="164"/>
      <c r="BX1132" s="164"/>
    </row>
    <row r="1133" spans="20:76" x14ac:dyDescent="0.25"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  <c r="AD1133" s="164"/>
      <c r="AE1133" s="164"/>
      <c r="AF1133" s="164"/>
      <c r="AG1133" s="164"/>
      <c r="AH1133" s="164"/>
      <c r="AI1133" s="164"/>
      <c r="AJ1133" s="164"/>
      <c r="AK1133" s="164"/>
      <c r="AL1133" s="164"/>
      <c r="AM1133" s="164"/>
      <c r="AN1133" s="164"/>
      <c r="AO1133" s="164"/>
      <c r="AP1133" s="164"/>
      <c r="AQ1133" s="164"/>
      <c r="AR1133" s="164"/>
      <c r="AS1133" s="164"/>
      <c r="AT1133" s="366"/>
      <c r="AU1133" s="164"/>
      <c r="AV1133" s="164"/>
      <c r="AW1133" s="164"/>
      <c r="AX1133" s="164"/>
      <c r="AY1133" s="164"/>
      <c r="AZ1133" s="164"/>
      <c r="BA1133" s="164"/>
      <c r="BB1133" s="164"/>
      <c r="BC1133" s="164"/>
      <c r="BD1133" s="164"/>
      <c r="BE1133" s="164"/>
      <c r="BF1133" s="164"/>
      <c r="BG1133" s="164"/>
      <c r="BH1133" s="164"/>
      <c r="BI1133" s="164"/>
      <c r="BJ1133" s="164"/>
      <c r="BK1133" s="164"/>
      <c r="BL1133" s="164"/>
      <c r="BM1133" s="164"/>
      <c r="BN1133" s="164"/>
      <c r="BO1133" s="164"/>
      <c r="BP1133" s="164"/>
      <c r="BQ1133" s="164"/>
      <c r="BR1133" s="164"/>
      <c r="BS1133" s="164"/>
      <c r="BT1133" s="164"/>
      <c r="BU1133" s="164"/>
      <c r="BV1133" s="164"/>
      <c r="BW1133" s="164"/>
      <c r="BX1133" s="164"/>
    </row>
    <row r="1134" spans="20:76" x14ac:dyDescent="0.25">
      <c r="T1134" s="164"/>
      <c r="U1134" s="164"/>
      <c r="V1134" s="164"/>
      <c r="W1134" s="164"/>
      <c r="X1134" s="164"/>
      <c r="Y1134" s="164"/>
      <c r="Z1134" s="164"/>
      <c r="AA1134" s="164"/>
      <c r="AB1134" s="164"/>
      <c r="AC1134" s="164"/>
      <c r="AD1134" s="164"/>
      <c r="AE1134" s="164"/>
      <c r="AF1134" s="164"/>
      <c r="AG1134" s="164"/>
      <c r="AH1134" s="164"/>
      <c r="AI1134" s="164"/>
      <c r="AJ1134" s="164"/>
      <c r="AK1134" s="164"/>
      <c r="AL1134" s="164"/>
      <c r="AM1134" s="164"/>
      <c r="AN1134" s="164"/>
      <c r="AO1134" s="164"/>
      <c r="AP1134" s="164"/>
      <c r="AQ1134" s="164"/>
      <c r="AR1134" s="164"/>
      <c r="AS1134" s="164"/>
      <c r="AT1134" s="366"/>
      <c r="AU1134" s="164"/>
      <c r="AV1134" s="164"/>
      <c r="AW1134" s="164"/>
      <c r="AX1134" s="164"/>
      <c r="AY1134" s="164"/>
      <c r="AZ1134" s="164"/>
      <c r="BA1134" s="164"/>
      <c r="BB1134" s="164"/>
      <c r="BC1134" s="164"/>
      <c r="BD1134" s="164"/>
      <c r="BE1134" s="164"/>
      <c r="BF1134" s="164"/>
      <c r="BG1134" s="164"/>
      <c r="BH1134" s="164"/>
      <c r="BI1134" s="164"/>
      <c r="BJ1134" s="164"/>
      <c r="BK1134" s="164"/>
      <c r="BL1134" s="164"/>
      <c r="BM1134" s="164"/>
      <c r="BN1134" s="164"/>
      <c r="BO1134" s="164"/>
      <c r="BP1134" s="164"/>
      <c r="BQ1134" s="164"/>
      <c r="BR1134" s="164"/>
      <c r="BS1134" s="164"/>
      <c r="BT1134" s="164"/>
      <c r="BU1134" s="164"/>
      <c r="BV1134" s="164"/>
      <c r="BW1134" s="164"/>
      <c r="BX1134" s="164"/>
    </row>
    <row r="1135" spans="20:76" x14ac:dyDescent="0.25">
      <c r="T1135" s="164"/>
      <c r="U1135" s="164"/>
      <c r="V1135" s="164"/>
      <c r="W1135" s="164"/>
      <c r="X1135" s="164"/>
      <c r="Y1135" s="164"/>
      <c r="Z1135" s="164"/>
      <c r="AA1135" s="164"/>
      <c r="AB1135" s="164"/>
      <c r="AC1135" s="164"/>
      <c r="AD1135" s="164"/>
      <c r="AE1135" s="164"/>
      <c r="AF1135" s="164"/>
      <c r="AG1135" s="164"/>
      <c r="AH1135" s="164"/>
      <c r="AI1135" s="164"/>
      <c r="AJ1135" s="164"/>
      <c r="AK1135" s="164"/>
      <c r="AL1135" s="164"/>
      <c r="AM1135" s="164"/>
      <c r="AN1135" s="164"/>
      <c r="AO1135" s="164"/>
      <c r="AP1135" s="164"/>
      <c r="AQ1135" s="164"/>
      <c r="AR1135" s="164"/>
      <c r="AS1135" s="164"/>
      <c r="AT1135" s="366"/>
      <c r="AU1135" s="164"/>
      <c r="AV1135" s="164"/>
      <c r="AW1135" s="164"/>
      <c r="AX1135" s="164"/>
      <c r="AY1135" s="164"/>
      <c r="AZ1135" s="164"/>
      <c r="BA1135" s="164"/>
      <c r="BB1135" s="164"/>
      <c r="BC1135" s="164"/>
      <c r="BD1135" s="164"/>
      <c r="BE1135" s="164"/>
      <c r="BF1135" s="164"/>
      <c r="BG1135" s="164"/>
      <c r="BH1135" s="164"/>
      <c r="BI1135" s="164"/>
      <c r="BJ1135" s="164"/>
      <c r="BK1135" s="164"/>
      <c r="BL1135" s="164"/>
      <c r="BM1135" s="164"/>
      <c r="BN1135" s="164"/>
      <c r="BO1135" s="164"/>
      <c r="BP1135" s="164"/>
      <c r="BQ1135" s="164"/>
      <c r="BR1135" s="164"/>
      <c r="BS1135" s="164"/>
      <c r="BT1135" s="164"/>
      <c r="BU1135" s="164"/>
      <c r="BV1135" s="164"/>
      <c r="BW1135" s="164"/>
      <c r="BX1135" s="164"/>
    </row>
    <row r="1136" spans="20:76" x14ac:dyDescent="0.25">
      <c r="T1136" s="164"/>
      <c r="U1136" s="164"/>
      <c r="V1136" s="164"/>
      <c r="W1136" s="164"/>
      <c r="X1136" s="164"/>
      <c r="Y1136" s="164"/>
      <c r="Z1136" s="164"/>
      <c r="AA1136" s="164"/>
      <c r="AB1136" s="164"/>
      <c r="AC1136" s="164"/>
      <c r="AD1136" s="164"/>
      <c r="AE1136" s="164"/>
      <c r="AF1136" s="164"/>
      <c r="AG1136" s="164"/>
      <c r="AH1136" s="164"/>
      <c r="AI1136" s="164"/>
      <c r="AJ1136" s="164"/>
      <c r="AK1136" s="164"/>
      <c r="AL1136" s="164"/>
      <c r="AM1136" s="164"/>
      <c r="AN1136" s="164"/>
      <c r="AO1136" s="164"/>
      <c r="AP1136" s="164"/>
      <c r="AQ1136" s="164"/>
      <c r="AR1136" s="164"/>
      <c r="AS1136" s="164"/>
      <c r="AT1136" s="366"/>
      <c r="AU1136" s="164"/>
      <c r="AV1136" s="164"/>
      <c r="AW1136" s="164"/>
      <c r="AX1136" s="164"/>
      <c r="AY1136" s="164"/>
      <c r="AZ1136" s="164"/>
      <c r="BA1136" s="164"/>
      <c r="BB1136" s="164"/>
      <c r="BC1136" s="164"/>
      <c r="BD1136" s="164"/>
      <c r="BE1136" s="164"/>
      <c r="BF1136" s="164"/>
      <c r="BG1136" s="164"/>
      <c r="BH1136" s="164"/>
      <c r="BI1136" s="164"/>
      <c r="BJ1136" s="164"/>
      <c r="BK1136" s="164"/>
      <c r="BL1136" s="164"/>
      <c r="BM1136" s="164"/>
      <c r="BN1136" s="164"/>
      <c r="BO1136" s="164"/>
      <c r="BP1136" s="164"/>
      <c r="BQ1136" s="164"/>
      <c r="BR1136" s="164"/>
      <c r="BS1136" s="164"/>
      <c r="BT1136" s="164"/>
      <c r="BU1136" s="164"/>
      <c r="BV1136" s="164"/>
      <c r="BW1136" s="164"/>
      <c r="BX1136" s="164"/>
    </row>
    <row r="1137" spans="20:76" x14ac:dyDescent="0.25">
      <c r="T1137" s="164"/>
      <c r="U1137" s="164"/>
      <c r="V1137" s="164"/>
      <c r="W1137" s="164"/>
      <c r="X1137" s="164"/>
      <c r="Y1137" s="164"/>
      <c r="Z1137" s="164"/>
      <c r="AA1137" s="164"/>
      <c r="AB1137" s="164"/>
      <c r="AC1137" s="164"/>
      <c r="AD1137" s="164"/>
      <c r="AE1137" s="164"/>
      <c r="AF1137" s="164"/>
      <c r="AG1137" s="164"/>
      <c r="AH1137" s="164"/>
      <c r="AI1137" s="164"/>
      <c r="AJ1137" s="164"/>
      <c r="AK1137" s="164"/>
      <c r="AL1137" s="164"/>
      <c r="AM1137" s="164"/>
      <c r="AN1137" s="164"/>
      <c r="AO1137" s="164"/>
      <c r="AP1137" s="164"/>
      <c r="AQ1137" s="164"/>
      <c r="AR1137" s="164"/>
      <c r="AS1137" s="164"/>
      <c r="AT1137" s="366"/>
      <c r="AU1137" s="164"/>
      <c r="AV1137" s="164"/>
      <c r="AW1137" s="164"/>
      <c r="AX1137" s="164"/>
      <c r="AY1137" s="164"/>
      <c r="AZ1137" s="164"/>
      <c r="BA1137" s="164"/>
      <c r="BB1137" s="164"/>
      <c r="BC1137" s="164"/>
      <c r="BD1137" s="164"/>
      <c r="BE1137" s="164"/>
      <c r="BF1137" s="164"/>
      <c r="BG1137" s="164"/>
      <c r="BH1137" s="164"/>
      <c r="BI1137" s="164"/>
      <c r="BJ1137" s="164"/>
      <c r="BK1137" s="164"/>
      <c r="BL1137" s="164"/>
      <c r="BM1137" s="164"/>
      <c r="BN1137" s="164"/>
      <c r="BO1137" s="164"/>
      <c r="BP1137" s="164"/>
      <c r="BQ1137" s="164"/>
      <c r="BR1137" s="164"/>
      <c r="BS1137" s="164"/>
      <c r="BT1137" s="164"/>
      <c r="BU1137" s="164"/>
      <c r="BV1137" s="164"/>
      <c r="BW1137" s="164"/>
      <c r="BX1137" s="164"/>
    </row>
    <row r="1138" spans="20:76" x14ac:dyDescent="0.25">
      <c r="T1138" s="164"/>
      <c r="U1138" s="164"/>
      <c r="V1138" s="164"/>
      <c r="W1138" s="164"/>
      <c r="X1138" s="164"/>
      <c r="Y1138" s="164"/>
      <c r="Z1138" s="164"/>
      <c r="AA1138" s="164"/>
      <c r="AB1138" s="164"/>
      <c r="AC1138" s="164"/>
      <c r="AD1138" s="164"/>
      <c r="AE1138" s="164"/>
      <c r="AF1138" s="164"/>
      <c r="AG1138" s="164"/>
      <c r="AH1138" s="164"/>
      <c r="AI1138" s="164"/>
      <c r="AJ1138" s="164"/>
      <c r="AK1138" s="164"/>
      <c r="AL1138" s="164"/>
      <c r="AM1138" s="164"/>
      <c r="AN1138" s="164"/>
      <c r="AO1138" s="164"/>
      <c r="AP1138" s="164"/>
      <c r="AQ1138" s="164"/>
      <c r="AR1138" s="164"/>
      <c r="AS1138" s="164"/>
      <c r="AT1138" s="366"/>
      <c r="AU1138" s="164"/>
      <c r="AV1138" s="164"/>
      <c r="AW1138" s="164"/>
      <c r="AX1138" s="164"/>
      <c r="AY1138" s="164"/>
      <c r="AZ1138" s="164"/>
      <c r="BA1138" s="164"/>
      <c r="BB1138" s="164"/>
      <c r="BC1138" s="164"/>
      <c r="BD1138" s="164"/>
      <c r="BE1138" s="164"/>
      <c r="BF1138" s="164"/>
      <c r="BG1138" s="164"/>
      <c r="BH1138" s="164"/>
      <c r="BI1138" s="164"/>
      <c r="BJ1138" s="164"/>
      <c r="BK1138" s="164"/>
      <c r="BL1138" s="164"/>
      <c r="BM1138" s="164"/>
      <c r="BN1138" s="164"/>
      <c r="BO1138" s="164"/>
      <c r="BP1138" s="164"/>
      <c r="BQ1138" s="164"/>
      <c r="BR1138" s="164"/>
      <c r="BS1138" s="164"/>
      <c r="BT1138" s="164"/>
      <c r="BU1138" s="164"/>
      <c r="BV1138" s="164"/>
      <c r="BW1138" s="164"/>
      <c r="BX1138" s="164"/>
    </row>
    <row r="1139" spans="20:76" x14ac:dyDescent="0.25">
      <c r="T1139" s="164"/>
      <c r="U1139" s="164"/>
      <c r="V1139" s="164"/>
      <c r="W1139" s="164"/>
      <c r="X1139" s="164"/>
      <c r="Y1139" s="164"/>
      <c r="Z1139" s="164"/>
      <c r="AA1139" s="164"/>
      <c r="AB1139" s="164"/>
      <c r="AC1139" s="164"/>
      <c r="AD1139" s="164"/>
      <c r="AE1139" s="164"/>
      <c r="AF1139" s="164"/>
      <c r="AG1139" s="164"/>
      <c r="AH1139" s="164"/>
      <c r="AI1139" s="164"/>
      <c r="AJ1139" s="164"/>
      <c r="AK1139" s="164"/>
      <c r="AL1139" s="164"/>
      <c r="AM1139" s="164"/>
      <c r="AN1139" s="164"/>
      <c r="AO1139" s="164"/>
      <c r="AP1139" s="164"/>
      <c r="AQ1139" s="164"/>
      <c r="AR1139" s="164"/>
      <c r="AS1139" s="164"/>
      <c r="AT1139" s="366"/>
      <c r="AU1139" s="164"/>
      <c r="AV1139" s="164"/>
      <c r="AW1139" s="164"/>
      <c r="AX1139" s="164"/>
      <c r="AY1139" s="164"/>
      <c r="AZ1139" s="164"/>
      <c r="BA1139" s="164"/>
      <c r="BB1139" s="164"/>
      <c r="BC1139" s="164"/>
      <c r="BD1139" s="164"/>
      <c r="BE1139" s="164"/>
      <c r="BF1139" s="164"/>
      <c r="BG1139" s="164"/>
      <c r="BH1139" s="164"/>
      <c r="BI1139" s="164"/>
      <c r="BJ1139" s="164"/>
      <c r="BK1139" s="164"/>
      <c r="BL1139" s="164"/>
      <c r="BM1139" s="164"/>
      <c r="BN1139" s="164"/>
      <c r="BO1139" s="164"/>
      <c r="BP1139" s="164"/>
      <c r="BQ1139" s="164"/>
      <c r="BR1139" s="164"/>
      <c r="BS1139" s="164"/>
      <c r="BT1139" s="164"/>
      <c r="BU1139" s="164"/>
      <c r="BV1139" s="164"/>
      <c r="BW1139" s="164"/>
      <c r="BX1139" s="164"/>
    </row>
    <row r="1140" spans="20:76" x14ac:dyDescent="0.25">
      <c r="T1140" s="164"/>
      <c r="U1140" s="164"/>
      <c r="V1140" s="164"/>
      <c r="W1140" s="164"/>
      <c r="X1140" s="164"/>
      <c r="Y1140" s="164"/>
      <c r="Z1140" s="164"/>
      <c r="AA1140" s="164"/>
      <c r="AB1140" s="164"/>
      <c r="AC1140" s="164"/>
      <c r="AD1140" s="164"/>
      <c r="AE1140" s="164"/>
      <c r="AF1140" s="164"/>
      <c r="AG1140" s="164"/>
      <c r="AH1140" s="164"/>
      <c r="AI1140" s="164"/>
      <c r="AJ1140" s="164"/>
      <c r="AK1140" s="164"/>
      <c r="AL1140" s="164"/>
      <c r="AM1140" s="164"/>
      <c r="AN1140" s="164"/>
      <c r="AO1140" s="164"/>
      <c r="AP1140" s="164"/>
      <c r="AQ1140" s="164"/>
      <c r="AR1140" s="164"/>
      <c r="AS1140" s="164"/>
      <c r="AT1140" s="366"/>
      <c r="AU1140" s="164"/>
      <c r="AV1140" s="164"/>
      <c r="AW1140" s="164"/>
      <c r="AX1140" s="164"/>
      <c r="AY1140" s="164"/>
      <c r="AZ1140" s="164"/>
      <c r="BA1140" s="164"/>
      <c r="BB1140" s="164"/>
      <c r="BC1140" s="164"/>
      <c r="BD1140" s="164"/>
      <c r="BE1140" s="164"/>
      <c r="BF1140" s="164"/>
      <c r="BG1140" s="164"/>
      <c r="BH1140" s="164"/>
      <c r="BI1140" s="164"/>
      <c r="BJ1140" s="164"/>
      <c r="BK1140" s="164"/>
      <c r="BL1140" s="164"/>
      <c r="BM1140" s="164"/>
      <c r="BN1140" s="164"/>
      <c r="BO1140" s="164"/>
      <c r="BP1140" s="164"/>
      <c r="BQ1140" s="164"/>
      <c r="BR1140" s="164"/>
      <c r="BS1140" s="164"/>
      <c r="BT1140" s="164"/>
      <c r="BU1140" s="164"/>
      <c r="BV1140" s="164"/>
      <c r="BW1140" s="164"/>
      <c r="BX1140" s="164"/>
    </row>
    <row r="1141" spans="20:76" x14ac:dyDescent="0.25">
      <c r="T1141" s="164"/>
      <c r="U1141" s="164"/>
      <c r="V1141" s="164"/>
      <c r="W1141" s="164"/>
      <c r="X1141" s="164"/>
      <c r="Y1141" s="164"/>
      <c r="Z1141" s="164"/>
      <c r="AA1141" s="164"/>
      <c r="AB1141" s="164"/>
      <c r="AC1141" s="164"/>
      <c r="AD1141" s="164"/>
      <c r="AE1141" s="164"/>
      <c r="AF1141" s="164"/>
      <c r="AG1141" s="164"/>
      <c r="AH1141" s="164"/>
      <c r="AI1141" s="164"/>
      <c r="AJ1141" s="164"/>
      <c r="AK1141" s="164"/>
      <c r="AL1141" s="164"/>
      <c r="AM1141" s="164"/>
      <c r="AN1141" s="164"/>
      <c r="AO1141" s="164"/>
      <c r="AP1141" s="164"/>
      <c r="AQ1141" s="164"/>
      <c r="AR1141" s="164"/>
      <c r="AS1141" s="164"/>
      <c r="AT1141" s="366"/>
      <c r="AU1141" s="164"/>
      <c r="AV1141" s="164"/>
      <c r="AW1141" s="164"/>
      <c r="AX1141" s="164"/>
      <c r="AY1141" s="164"/>
      <c r="AZ1141" s="164"/>
      <c r="BA1141" s="164"/>
      <c r="BB1141" s="164"/>
      <c r="BC1141" s="164"/>
      <c r="BD1141" s="164"/>
      <c r="BE1141" s="164"/>
      <c r="BF1141" s="164"/>
      <c r="BG1141" s="164"/>
      <c r="BH1141" s="164"/>
      <c r="BI1141" s="164"/>
      <c r="BJ1141" s="164"/>
      <c r="BK1141" s="164"/>
      <c r="BL1141" s="164"/>
      <c r="BM1141" s="164"/>
      <c r="BN1141" s="164"/>
      <c r="BO1141" s="164"/>
      <c r="BP1141" s="164"/>
      <c r="BQ1141" s="164"/>
      <c r="BR1141" s="164"/>
      <c r="BS1141" s="164"/>
      <c r="BT1141" s="164"/>
      <c r="BU1141" s="164"/>
      <c r="BV1141" s="164"/>
      <c r="BW1141" s="164"/>
      <c r="BX1141" s="164"/>
    </row>
    <row r="1142" spans="20:76" x14ac:dyDescent="0.25">
      <c r="T1142" s="164"/>
      <c r="U1142" s="164"/>
      <c r="V1142" s="164"/>
      <c r="W1142" s="164"/>
      <c r="X1142" s="164"/>
      <c r="Y1142" s="164"/>
      <c r="Z1142" s="164"/>
      <c r="AA1142" s="164"/>
      <c r="AB1142" s="164"/>
      <c r="AC1142" s="164"/>
      <c r="AD1142" s="164"/>
      <c r="AE1142" s="164"/>
      <c r="AF1142" s="164"/>
      <c r="AG1142" s="164"/>
      <c r="AH1142" s="164"/>
      <c r="AI1142" s="164"/>
      <c r="AJ1142" s="164"/>
      <c r="AK1142" s="164"/>
      <c r="AL1142" s="164"/>
      <c r="AM1142" s="164"/>
      <c r="AN1142" s="164"/>
      <c r="AO1142" s="164"/>
      <c r="AP1142" s="164"/>
      <c r="AQ1142" s="164"/>
      <c r="AR1142" s="164"/>
      <c r="AS1142" s="164"/>
      <c r="AT1142" s="366"/>
      <c r="AU1142" s="164"/>
      <c r="AV1142" s="164"/>
      <c r="AW1142" s="164"/>
      <c r="AX1142" s="164"/>
      <c r="AY1142" s="164"/>
      <c r="AZ1142" s="164"/>
      <c r="BA1142" s="164"/>
      <c r="BB1142" s="164"/>
      <c r="BC1142" s="164"/>
      <c r="BD1142" s="164"/>
      <c r="BE1142" s="164"/>
      <c r="BF1142" s="164"/>
      <c r="BG1142" s="164"/>
      <c r="BH1142" s="164"/>
      <c r="BI1142" s="164"/>
      <c r="BJ1142" s="164"/>
      <c r="BK1142" s="164"/>
      <c r="BL1142" s="164"/>
      <c r="BM1142" s="164"/>
      <c r="BN1142" s="164"/>
      <c r="BO1142" s="164"/>
      <c r="BP1142" s="164"/>
      <c r="BQ1142" s="164"/>
      <c r="BR1142" s="164"/>
      <c r="BS1142" s="164"/>
      <c r="BT1142" s="164"/>
      <c r="BU1142" s="164"/>
      <c r="BV1142" s="164"/>
      <c r="BW1142" s="164"/>
      <c r="BX1142" s="164"/>
    </row>
    <row r="1143" spans="20:76" x14ac:dyDescent="0.25">
      <c r="T1143" s="164"/>
      <c r="U1143" s="164"/>
      <c r="V1143" s="164"/>
      <c r="W1143" s="164"/>
      <c r="X1143" s="164"/>
      <c r="Y1143" s="164"/>
      <c r="Z1143" s="164"/>
      <c r="AA1143" s="164"/>
      <c r="AB1143" s="164"/>
      <c r="AC1143" s="164"/>
      <c r="AD1143" s="164"/>
      <c r="AE1143" s="164"/>
      <c r="AF1143" s="164"/>
      <c r="AG1143" s="164"/>
      <c r="AH1143" s="164"/>
      <c r="AI1143" s="164"/>
      <c r="AJ1143" s="164"/>
      <c r="AK1143" s="164"/>
      <c r="AL1143" s="164"/>
      <c r="AM1143" s="164"/>
      <c r="AN1143" s="164"/>
      <c r="AO1143" s="164"/>
      <c r="AP1143" s="164"/>
      <c r="AQ1143" s="164"/>
      <c r="AR1143" s="164"/>
      <c r="AS1143" s="164"/>
      <c r="AT1143" s="366"/>
      <c r="AU1143" s="164"/>
      <c r="AV1143" s="164"/>
      <c r="AW1143" s="164"/>
      <c r="AX1143" s="164"/>
      <c r="AY1143" s="164"/>
      <c r="AZ1143" s="164"/>
      <c r="BA1143" s="164"/>
      <c r="BB1143" s="164"/>
      <c r="BC1143" s="164"/>
      <c r="BD1143" s="164"/>
      <c r="BE1143" s="164"/>
      <c r="BF1143" s="164"/>
      <c r="BG1143" s="164"/>
      <c r="BH1143" s="164"/>
      <c r="BI1143" s="164"/>
      <c r="BJ1143" s="164"/>
      <c r="BK1143" s="164"/>
      <c r="BL1143" s="164"/>
      <c r="BM1143" s="164"/>
      <c r="BN1143" s="164"/>
      <c r="BO1143" s="164"/>
      <c r="BP1143" s="164"/>
      <c r="BQ1143" s="164"/>
      <c r="BR1143" s="164"/>
      <c r="BS1143" s="164"/>
      <c r="BT1143" s="164"/>
      <c r="BU1143" s="164"/>
      <c r="BV1143" s="164"/>
      <c r="BW1143" s="164"/>
      <c r="BX1143" s="164"/>
    </row>
    <row r="1144" spans="20:76" x14ac:dyDescent="0.25">
      <c r="T1144" s="164"/>
      <c r="U1144" s="164"/>
      <c r="V1144" s="164"/>
      <c r="W1144" s="164"/>
      <c r="X1144" s="164"/>
      <c r="Y1144" s="164"/>
      <c r="Z1144" s="164"/>
      <c r="AA1144" s="164"/>
      <c r="AB1144" s="164"/>
      <c r="AC1144" s="164"/>
      <c r="AD1144" s="164"/>
      <c r="AE1144" s="164"/>
      <c r="AF1144" s="164"/>
      <c r="AG1144" s="164"/>
      <c r="AH1144" s="164"/>
      <c r="AI1144" s="164"/>
      <c r="AJ1144" s="164"/>
      <c r="AK1144" s="164"/>
      <c r="AL1144" s="164"/>
      <c r="AM1144" s="164"/>
      <c r="AN1144" s="164"/>
      <c r="AO1144" s="164"/>
      <c r="AP1144" s="164"/>
      <c r="AQ1144" s="164"/>
      <c r="AR1144" s="164"/>
      <c r="AS1144" s="164"/>
      <c r="AT1144" s="366"/>
      <c r="AU1144" s="164"/>
      <c r="AV1144" s="164"/>
      <c r="AW1144" s="164"/>
      <c r="AX1144" s="164"/>
      <c r="AY1144" s="164"/>
      <c r="AZ1144" s="164"/>
      <c r="BA1144" s="164"/>
      <c r="BB1144" s="164"/>
      <c r="BC1144" s="164"/>
      <c r="BD1144" s="164"/>
      <c r="BE1144" s="164"/>
      <c r="BF1144" s="164"/>
      <c r="BG1144" s="164"/>
      <c r="BH1144" s="164"/>
      <c r="BI1144" s="164"/>
      <c r="BJ1144" s="164"/>
      <c r="BK1144" s="164"/>
      <c r="BL1144" s="164"/>
      <c r="BM1144" s="164"/>
      <c r="BN1144" s="164"/>
      <c r="BO1144" s="164"/>
      <c r="BP1144" s="164"/>
      <c r="BQ1144" s="164"/>
      <c r="BR1144" s="164"/>
      <c r="BS1144" s="164"/>
      <c r="BT1144" s="164"/>
      <c r="BU1144" s="164"/>
      <c r="BV1144" s="164"/>
      <c r="BW1144" s="164"/>
      <c r="BX1144" s="164"/>
    </row>
    <row r="1145" spans="20:76" x14ac:dyDescent="0.25">
      <c r="T1145" s="164"/>
      <c r="U1145" s="164"/>
      <c r="V1145" s="164"/>
      <c r="W1145" s="164"/>
      <c r="X1145" s="164"/>
      <c r="Y1145" s="164"/>
      <c r="Z1145" s="164"/>
      <c r="AA1145" s="164"/>
      <c r="AB1145" s="164"/>
      <c r="AC1145" s="164"/>
      <c r="AD1145" s="164"/>
      <c r="AE1145" s="164"/>
      <c r="AF1145" s="164"/>
      <c r="AG1145" s="164"/>
      <c r="AH1145" s="164"/>
      <c r="AI1145" s="164"/>
      <c r="AJ1145" s="164"/>
      <c r="AK1145" s="164"/>
      <c r="AL1145" s="164"/>
      <c r="AM1145" s="164"/>
      <c r="AN1145" s="164"/>
      <c r="AO1145" s="164"/>
      <c r="AP1145" s="164"/>
      <c r="AQ1145" s="164"/>
      <c r="AR1145" s="164"/>
      <c r="AS1145" s="164"/>
      <c r="AT1145" s="366"/>
      <c r="AU1145" s="164"/>
      <c r="AV1145" s="164"/>
      <c r="AW1145" s="164"/>
      <c r="AX1145" s="164"/>
      <c r="AY1145" s="164"/>
      <c r="AZ1145" s="164"/>
      <c r="BA1145" s="164"/>
      <c r="BB1145" s="164"/>
      <c r="BC1145" s="164"/>
      <c r="BD1145" s="164"/>
      <c r="BE1145" s="164"/>
      <c r="BF1145" s="164"/>
      <c r="BG1145" s="164"/>
      <c r="BH1145" s="164"/>
      <c r="BI1145" s="164"/>
      <c r="BJ1145" s="164"/>
      <c r="BK1145" s="164"/>
      <c r="BL1145" s="164"/>
      <c r="BM1145" s="164"/>
      <c r="BN1145" s="164"/>
      <c r="BO1145" s="164"/>
      <c r="BP1145" s="164"/>
      <c r="BQ1145" s="164"/>
      <c r="BR1145" s="164"/>
      <c r="BS1145" s="164"/>
      <c r="BT1145" s="164"/>
      <c r="BU1145" s="164"/>
      <c r="BV1145" s="164"/>
      <c r="BW1145" s="164"/>
      <c r="BX1145" s="164"/>
    </row>
    <row r="1146" spans="20:76" x14ac:dyDescent="0.25">
      <c r="T1146" s="164"/>
      <c r="U1146" s="164"/>
      <c r="V1146" s="164"/>
      <c r="W1146" s="164"/>
      <c r="X1146" s="164"/>
      <c r="Y1146" s="164"/>
      <c r="Z1146" s="164"/>
      <c r="AA1146" s="164"/>
      <c r="AB1146" s="164"/>
      <c r="AC1146" s="164"/>
      <c r="AD1146" s="164"/>
      <c r="AE1146" s="164"/>
      <c r="AF1146" s="164"/>
      <c r="AG1146" s="164"/>
      <c r="AH1146" s="164"/>
      <c r="AI1146" s="164"/>
      <c r="AJ1146" s="164"/>
      <c r="AK1146" s="164"/>
      <c r="AL1146" s="164"/>
      <c r="AM1146" s="164"/>
      <c r="AN1146" s="164"/>
      <c r="AO1146" s="164"/>
      <c r="AP1146" s="164"/>
      <c r="AQ1146" s="164"/>
      <c r="AR1146" s="164"/>
      <c r="AS1146" s="164"/>
      <c r="AT1146" s="366"/>
      <c r="AU1146" s="164"/>
      <c r="AV1146" s="164"/>
      <c r="AW1146" s="164"/>
      <c r="AX1146" s="164"/>
      <c r="AY1146" s="164"/>
      <c r="AZ1146" s="164"/>
      <c r="BA1146" s="164"/>
      <c r="BB1146" s="164"/>
      <c r="BC1146" s="164"/>
      <c r="BD1146" s="164"/>
      <c r="BE1146" s="164"/>
      <c r="BF1146" s="164"/>
      <c r="BG1146" s="164"/>
      <c r="BH1146" s="164"/>
      <c r="BI1146" s="164"/>
      <c r="BJ1146" s="164"/>
      <c r="BK1146" s="164"/>
      <c r="BL1146" s="164"/>
      <c r="BM1146" s="164"/>
      <c r="BN1146" s="164"/>
      <c r="BO1146" s="164"/>
      <c r="BP1146" s="164"/>
      <c r="BQ1146" s="164"/>
      <c r="BR1146" s="164"/>
      <c r="BS1146" s="164"/>
      <c r="BT1146" s="164"/>
      <c r="BU1146" s="164"/>
      <c r="BV1146" s="164"/>
      <c r="BW1146" s="164"/>
      <c r="BX1146" s="164"/>
    </row>
    <row r="1147" spans="20:76" x14ac:dyDescent="0.25">
      <c r="T1147" s="164"/>
      <c r="U1147" s="164"/>
      <c r="V1147" s="164"/>
      <c r="W1147" s="164"/>
      <c r="X1147" s="164"/>
      <c r="Y1147" s="164"/>
      <c r="Z1147" s="164"/>
      <c r="AA1147" s="164"/>
      <c r="AB1147" s="164"/>
      <c r="AC1147" s="164"/>
      <c r="AD1147" s="164"/>
      <c r="AE1147" s="164"/>
      <c r="AF1147" s="164"/>
      <c r="AG1147" s="164"/>
      <c r="AH1147" s="164"/>
      <c r="AI1147" s="164"/>
      <c r="AJ1147" s="164"/>
      <c r="AK1147" s="164"/>
      <c r="AL1147" s="164"/>
      <c r="AM1147" s="164"/>
      <c r="AN1147" s="164"/>
      <c r="AO1147" s="164"/>
      <c r="AP1147" s="164"/>
      <c r="AQ1147" s="164"/>
      <c r="AR1147" s="164"/>
      <c r="AS1147" s="164"/>
      <c r="AT1147" s="366"/>
      <c r="AU1147" s="164"/>
      <c r="AV1147" s="164"/>
      <c r="AW1147" s="164"/>
      <c r="AX1147" s="164"/>
      <c r="AY1147" s="164"/>
      <c r="AZ1147" s="164"/>
      <c r="BA1147" s="164"/>
      <c r="BB1147" s="164"/>
      <c r="BC1147" s="164"/>
      <c r="BD1147" s="164"/>
      <c r="BE1147" s="164"/>
      <c r="BF1147" s="164"/>
      <c r="BG1147" s="164"/>
      <c r="BH1147" s="164"/>
      <c r="BI1147" s="164"/>
      <c r="BJ1147" s="164"/>
      <c r="BK1147" s="164"/>
      <c r="BL1147" s="164"/>
      <c r="BM1147" s="164"/>
      <c r="BN1147" s="164"/>
      <c r="BO1147" s="164"/>
      <c r="BP1147" s="164"/>
      <c r="BQ1147" s="164"/>
      <c r="BR1147" s="164"/>
      <c r="BS1147" s="164"/>
      <c r="BT1147" s="164"/>
      <c r="BU1147" s="164"/>
      <c r="BV1147" s="164"/>
      <c r="BW1147" s="164"/>
      <c r="BX1147" s="164"/>
    </row>
    <row r="1148" spans="20:76" x14ac:dyDescent="0.25">
      <c r="T1148" s="164"/>
      <c r="U1148" s="164"/>
      <c r="V1148" s="164"/>
      <c r="W1148" s="164"/>
      <c r="X1148" s="164"/>
      <c r="Y1148" s="164"/>
      <c r="Z1148" s="164"/>
      <c r="AA1148" s="164"/>
      <c r="AB1148" s="164"/>
      <c r="AC1148" s="164"/>
      <c r="AD1148" s="164"/>
      <c r="AE1148" s="164"/>
      <c r="AF1148" s="164"/>
      <c r="AG1148" s="164"/>
      <c r="AH1148" s="164"/>
      <c r="AI1148" s="164"/>
      <c r="AJ1148" s="164"/>
      <c r="AK1148" s="164"/>
      <c r="AL1148" s="164"/>
      <c r="AM1148" s="164"/>
      <c r="AN1148" s="164"/>
      <c r="AO1148" s="164"/>
      <c r="AP1148" s="164"/>
      <c r="AQ1148" s="164"/>
      <c r="AR1148" s="164"/>
      <c r="AS1148" s="164"/>
      <c r="AT1148" s="366"/>
      <c r="AU1148" s="164"/>
      <c r="AV1148" s="164"/>
      <c r="AW1148" s="164"/>
      <c r="AX1148" s="164"/>
      <c r="AY1148" s="164"/>
      <c r="AZ1148" s="164"/>
      <c r="BA1148" s="164"/>
      <c r="BB1148" s="164"/>
      <c r="BC1148" s="164"/>
      <c r="BD1148" s="164"/>
      <c r="BE1148" s="164"/>
      <c r="BF1148" s="164"/>
      <c r="BG1148" s="164"/>
      <c r="BH1148" s="164"/>
      <c r="BI1148" s="164"/>
      <c r="BJ1148" s="164"/>
      <c r="BK1148" s="164"/>
      <c r="BL1148" s="164"/>
      <c r="BM1148" s="164"/>
      <c r="BN1148" s="164"/>
      <c r="BO1148" s="164"/>
      <c r="BP1148" s="164"/>
      <c r="BQ1148" s="164"/>
      <c r="BR1148" s="164"/>
      <c r="BS1148" s="164"/>
      <c r="BT1148" s="164"/>
      <c r="BU1148" s="164"/>
      <c r="BV1148" s="164"/>
      <c r="BW1148" s="164"/>
      <c r="BX1148" s="164"/>
    </row>
    <row r="1149" spans="20:76" x14ac:dyDescent="0.25">
      <c r="T1149" s="164"/>
      <c r="U1149" s="164"/>
      <c r="V1149" s="164"/>
      <c r="W1149" s="164"/>
      <c r="X1149" s="164"/>
      <c r="Y1149" s="164"/>
      <c r="Z1149" s="164"/>
      <c r="AA1149" s="164"/>
      <c r="AB1149" s="164"/>
      <c r="AC1149" s="164"/>
      <c r="AD1149" s="164"/>
      <c r="AE1149" s="164"/>
      <c r="AF1149" s="164"/>
      <c r="AG1149" s="164"/>
      <c r="AH1149" s="164"/>
      <c r="AI1149" s="164"/>
      <c r="AJ1149" s="164"/>
      <c r="AK1149" s="164"/>
      <c r="AL1149" s="164"/>
      <c r="AM1149" s="164"/>
      <c r="AN1149" s="164"/>
      <c r="AO1149" s="164"/>
      <c r="AP1149" s="164"/>
      <c r="AQ1149" s="164"/>
      <c r="AR1149" s="164"/>
      <c r="AS1149" s="164"/>
      <c r="AT1149" s="366"/>
      <c r="AU1149" s="164"/>
      <c r="AV1149" s="164"/>
      <c r="AW1149" s="164"/>
      <c r="AX1149" s="164"/>
      <c r="AY1149" s="164"/>
      <c r="AZ1149" s="164"/>
      <c r="BA1149" s="164"/>
      <c r="BB1149" s="164"/>
      <c r="BC1149" s="164"/>
      <c r="BD1149" s="164"/>
      <c r="BE1149" s="164"/>
      <c r="BF1149" s="164"/>
      <c r="BG1149" s="164"/>
      <c r="BH1149" s="164"/>
      <c r="BI1149" s="164"/>
      <c r="BJ1149" s="164"/>
      <c r="BK1149" s="164"/>
      <c r="BL1149" s="164"/>
      <c r="BM1149" s="164"/>
      <c r="BN1149" s="164"/>
      <c r="BO1149" s="164"/>
      <c r="BP1149" s="164"/>
      <c r="BQ1149" s="164"/>
      <c r="BR1149" s="164"/>
      <c r="BS1149" s="164"/>
      <c r="BT1149" s="164"/>
      <c r="BU1149" s="164"/>
      <c r="BV1149" s="164"/>
      <c r="BW1149" s="164"/>
      <c r="BX1149" s="164"/>
    </row>
    <row r="1150" spans="20:76" x14ac:dyDescent="0.25">
      <c r="T1150" s="164"/>
      <c r="U1150" s="164"/>
      <c r="V1150" s="164"/>
      <c r="W1150" s="164"/>
      <c r="X1150" s="164"/>
      <c r="Y1150" s="164"/>
      <c r="Z1150" s="164"/>
      <c r="AA1150" s="164"/>
      <c r="AB1150" s="164"/>
      <c r="AC1150" s="164"/>
      <c r="AD1150" s="164"/>
      <c r="AE1150" s="164"/>
      <c r="AF1150" s="164"/>
      <c r="AG1150" s="164"/>
      <c r="AH1150" s="164"/>
      <c r="AI1150" s="164"/>
      <c r="AJ1150" s="164"/>
      <c r="AK1150" s="164"/>
      <c r="AL1150" s="164"/>
      <c r="AM1150" s="164"/>
      <c r="AN1150" s="164"/>
      <c r="AO1150" s="164"/>
      <c r="AP1150" s="164"/>
      <c r="AQ1150" s="164"/>
      <c r="AR1150" s="164"/>
      <c r="AS1150" s="164"/>
      <c r="AT1150" s="366"/>
      <c r="AU1150" s="164"/>
      <c r="AV1150" s="164"/>
      <c r="AW1150" s="164"/>
      <c r="AX1150" s="164"/>
      <c r="AY1150" s="164"/>
      <c r="AZ1150" s="164"/>
      <c r="BA1150" s="164"/>
      <c r="BB1150" s="164"/>
      <c r="BC1150" s="164"/>
      <c r="BD1150" s="164"/>
      <c r="BE1150" s="164"/>
      <c r="BF1150" s="164"/>
      <c r="BG1150" s="164"/>
      <c r="BH1150" s="164"/>
      <c r="BI1150" s="164"/>
      <c r="BJ1150" s="164"/>
      <c r="BK1150" s="164"/>
      <c r="BL1150" s="164"/>
      <c r="BM1150" s="164"/>
      <c r="BN1150" s="164"/>
      <c r="BO1150" s="164"/>
      <c r="BP1150" s="164"/>
      <c r="BQ1150" s="164"/>
      <c r="BR1150" s="164"/>
      <c r="BS1150" s="164"/>
      <c r="BT1150" s="164"/>
      <c r="BU1150" s="164"/>
      <c r="BV1150" s="164"/>
      <c r="BW1150" s="164"/>
      <c r="BX1150" s="164"/>
    </row>
    <row r="1151" spans="20:76" x14ac:dyDescent="0.25">
      <c r="T1151" s="164"/>
      <c r="U1151" s="164"/>
      <c r="V1151" s="164"/>
      <c r="W1151" s="164"/>
      <c r="X1151" s="164"/>
      <c r="Y1151" s="164"/>
      <c r="Z1151" s="164"/>
      <c r="AA1151" s="164"/>
      <c r="AB1151" s="164"/>
      <c r="AC1151" s="164"/>
      <c r="AD1151" s="164"/>
      <c r="AE1151" s="164"/>
      <c r="AF1151" s="164"/>
      <c r="AG1151" s="164"/>
      <c r="AH1151" s="164"/>
      <c r="AI1151" s="164"/>
      <c r="AJ1151" s="164"/>
      <c r="AK1151" s="164"/>
      <c r="AL1151" s="164"/>
      <c r="AM1151" s="164"/>
      <c r="AN1151" s="164"/>
      <c r="AO1151" s="164"/>
      <c r="AP1151" s="164"/>
      <c r="AQ1151" s="164"/>
      <c r="AR1151" s="164"/>
      <c r="AS1151" s="164"/>
      <c r="AT1151" s="366"/>
      <c r="AU1151" s="164"/>
      <c r="AV1151" s="164"/>
      <c r="AW1151" s="164"/>
      <c r="AX1151" s="164"/>
      <c r="AY1151" s="164"/>
      <c r="AZ1151" s="164"/>
      <c r="BA1151" s="164"/>
      <c r="BB1151" s="164"/>
      <c r="BC1151" s="164"/>
      <c r="BD1151" s="164"/>
      <c r="BE1151" s="164"/>
      <c r="BF1151" s="164"/>
      <c r="BG1151" s="164"/>
      <c r="BH1151" s="164"/>
      <c r="BI1151" s="164"/>
      <c r="BJ1151" s="164"/>
      <c r="BK1151" s="164"/>
      <c r="BL1151" s="164"/>
      <c r="BM1151" s="164"/>
      <c r="BN1151" s="164"/>
      <c r="BO1151" s="164"/>
      <c r="BP1151" s="164"/>
      <c r="BQ1151" s="164"/>
      <c r="BR1151" s="164"/>
      <c r="BS1151" s="164"/>
      <c r="BT1151" s="164"/>
      <c r="BU1151" s="164"/>
      <c r="BV1151" s="164"/>
      <c r="BW1151" s="164"/>
      <c r="BX1151" s="164"/>
    </row>
    <row r="1152" spans="20:76" x14ac:dyDescent="0.25">
      <c r="T1152" s="164"/>
      <c r="U1152" s="164"/>
      <c r="V1152" s="164"/>
      <c r="W1152" s="164"/>
      <c r="X1152" s="164"/>
      <c r="Y1152" s="164"/>
      <c r="Z1152" s="164"/>
      <c r="AA1152" s="164"/>
      <c r="AB1152" s="164"/>
      <c r="AC1152" s="164"/>
      <c r="AD1152" s="164"/>
      <c r="AE1152" s="164"/>
      <c r="AF1152" s="164"/>
      <c r="AG1152" s="164"/>
      <c r="AH1152" s="164"/>
      <c r="AI1152" s="164"/>
      <c r="AJ1152" s="164"/>
      <c r="AK1152" s="164"/>
      <c r="AL1152" s="164"/>
      <c r="AM1152" s="164"/>
      <c r="AN1152" s="164"/>
      <c r="AO1152" s="164"/>
      <c r="AP1152" s="164"/>
      <c r="AQ1152" s="164"/>
      <c r="AR1152" s="164"/>
      <c r="AS1152" s="164"/>
      <c r="AT1152" s="366"/>
      <c r="AU1152" s="164"/>
      <c r="AV1152" s="164"/>
      <c r="AW1152" s="164"/>
      <c r="AX1152" s="164"/>
      <c r="AY1152" s="164"/>
      <c r="AZ1152" s="164"/>
      <c r="BA1152" s="164"/>
      <c r="BB1152" s="164"/>
      <c r="BC1152" s="164"/>
      <c r="BD1152" s="164"/>
      <c r="BE1152" s="164"/>
      <c r="BF1152" s="164"/>
      <c r="BG1152" s="164"/>
      <c r="BH1152" s="164"/>
      <c r="BI1152" s="164"/>
      <c r="BJ1152" s="164"/>
      <c r="BK1152" s="164"/>
      <c r="BL1152" s="164"/>
      <c r="BM1152" s="164"/>
      <c r="BN1152" s="164"/>
      <c r="BO1152" s="164"/>
      <c r="BP1152" s="164"/>
      <c r="BQ1152" s="164"/>
      <c r="BR1152" s="164"/>
      <c r="BS1152" s="164"/>
      <c r="BT1152" s="164"/>
      <c r="BU1152" s="164"/>
      <c r="BV1152" s="164"/>
      <c r="BW1152" s="164"/>
      <c r="BX1152" s="164"/>
    </row>
    <row r="1153" spans="20:76" x14ac:dyDescent="0.25">
      <c r="T1153" s="164"/>
      <c r="U1153" s="164"/>
      <c r="V1153" s="164"/>
      <c r="W1153" s="164"/>
      <c r="X1153" s="164"/>
      <c r="Y1153" s="164"/>
      <c r="Z1153" s="164"/>
      <c r="AA1153" s="164"/>
      <c r="AB1153" s="164"/>
      <c r="AC1153" s="164"/>
      <c r="AD1153" s="164"/>
      <c r="AE1153" s="164"/>
      <c r="AF1153" s="164"/>
      <c r="AG1153" s="164"/>
      <c r="AH1153" s="164"/>
      <c r="AI1153" s="164"/>
      <c r="AJ1153" s="164"/>
      <c r="AK1153" s="164"/>
      <c r="AL1153" s="164"/>
      <c r="AM1153" s="164"/>
      <c r="AN1153" s="164"/>
      <c r="AO1153" s="164"/>
      <c r="AP1153" s="164"/>
      <c r="AQ1153" s="164"/>
      <c r="AR1153" s="164"/>
      <c r="AS1153" s="164"/>
      <c r="AT1153" s="366"/>
      <c r="AU1153" s="164"/>
      <c r="AV1153" s="164"/>
      <c r="AW1153" s="164"/>
      <c r="AX1153" s="164"/>
      <c r="AY1153" s="164"/>
      <c r="AZ1153" s="164"/>
      <c r="BA1153" s="164"/>
      <c r="BB1153" s="164"/>
      <c r="BC1153" s="164"/>
      <c r="BD1153" s="164"/>
      <c r="BE1153" s="164"/>
      <c r="BF1153" s="164"/>
      <c r="BG1153" s="164"/>
      <c r="BH1153" s="164"/>
      <c r="BI1153" s="164"/>
      <c r="BJ1153" s="164"/>
      <c r="BK1153" s="164"/>
      <c r="BL1153" s="164"/>
      <c r="BM1153" s="164"/>
      <c r="BN1153" s="164"/>
      <c r="BO1153" s="164"/>
      <c r="BP1153" s="164"/>
      <c r="BQ1153" s="164"/>
      <c r="BR1153" s="164"/>
      <c r="BS1153" s="164"/>
      <c r="BT1153" s="164"/>
      <c r="BU1153" s="164"/>
      <c r="BV1153" s="164"/>
      <c r="BW1153" s="164"/>
      <c r="BX1153" s="164"/>
    </row>
    <row r="1154" spans="20:76" x14ac:dyDescent="0.25">
      <c r="T1154" s="164"/>
      <c r="U1154" s="164"/>
      <c r="V1154" s="164"/>
      <c r="W1154" s="164"/>
      <c r="X1154" s="164"/>
      <c r="Y1154" s="164"/>
      <c r="Z1154" s="164"/>
      <c r="AA1154" s="164"/>
      <c r="AB1154" s="164"/>
      <c r="AC1154" s="164"/>
      <c r="AD1154" s="164"/>
      <c r="AE1154" s="164"/>
      <c r="AF1154" s="164"/>
      <c r="AG1154" s="164"/>
      <c r="AH1154" s="164"/>
      <c r="AI1154" s="164"/>
      <c r="AJ1154" s="164"/>
      <c r="AK1154" s="164"/>
      <c r="AL1154" s="164"/>
      <c r="AM1154" s="164"/>
      <c r="AN1154" s="164"/>
      <c r="AO1154" s="164"/>
      <c r="AP1154" s="164"/>
      <c r="AQ1154" s="164"/>
      <c r="AR1154" s="164"/>
      <c r="AS1154" s="164"/>
      <c r="AT1154" s="366"/>
      <c r="AU1154" s="164"/>
      <c r="AV1154" s="164"/>
      <c r="AW1154" s="164"/>
      <c r="AX1154" s="164"/>
      <c r="AY1154" s="164"/>
      <c r="AZ1154" s="164"/>
      <c r="BA1154" s="164"/>
      <c r="BB1154" s="164"/>
      <c r="BC1154" s="164"/>
      <c r="BD1154" s="164"/>
      <c r="BE1154" s="164"/>
      <c r="BF1154" s="164"/>
      <c r="BG1154" s="164"/>
      <c r="BH1154" s="164"/>
      <c r="BI1154" s="164"/>
      <c r="BJ1154" s="164"/>
      <c r="BK1154" s="164"/>
      <c r="BL1154" s="164"/>
      <c r="BM1154" s="164"/>
      <c r="BN1154" s="164"/>
      <c r="BO1154" s="164"/>
      <c r="BP1154" s="164"/>
      <c r="BQ1154" s="164"/>
      <c r="BR1154" s="164"/>
      <c r="BS1154" s="164"/>
      <c r="BT1154" s="164"/>
      <c r="BU1154" s="164"/>
      <c r="BV1154" s="164"/>
      <c r="BW1154" s="164"/>
      <c r="BX1154" s="164"/>
    </row>
    <row r="1155" spans="20:76" x14ac:dyDescent="0.25">
      <c r="T1155" s="164"/>
      <c r="U1155" s="164"/>
      <c r="V1155" s="164"/>
      <c r="W1155" s="164"/>
      <c r="X1155" s="164"/>
      <c r="Y1155" s="164"/>
      <c r="Z1155" s="164"/>
      <c r="AA1155" s="164"/>
      <c r="AB1155" s="164"/>
      <c r="AC1155" s="164"/>
      <c r="AD1155" s="164"/>
      <c r="AE1155" s="164"/>
      <c r="AF1155" s="164"/>
      <c r="AG1155" s="164"/>
      <c r="AH1155" s="164"/>
      <c r="AI1155" s="164"/>
      <c r="AJ1155" s="164"/>
      <c r="AK1155" s="164"/>
      <c r="AL1155" s="164"/>
      <c r="AM1155" s="164"/>
      <c r="AN1155" s="164"/>
      <c r="AO1155" s="164"/>
      <c r="AP1155" s="164"/>
      <c r="AQ1155" s="164"/>
      <c r="AR1155" s="164"/>
      <c r="AS1155" s="164"/>
      <c r="AT1155" s="366"/>
      <c r="AU1155" s="164"/>
      <c r="AV1155" s="164"/>
      <c r="AW1155" s="164"/>
      <c r="AX1155" s="164"/>
      <c r="AY1155" s="164"/>
      <c r="AZ1155" s="164"/>
      <c r="BA1155" s="164"/>
      <c r="BB1155" s="164"/>
      <c r="BC1155" s="164"/>
      <c r="BD1155" s="164"/>
      <c r="BE1155" s="164"/>
      <c r="BF1155" s="164"/>
      <c r="BG1155" s="164"/>
      <c r="BH1155" s="164"/>
      <c r="BI1155" s="164"/>
      <c r="BJ1155" s="164"/>
      <c r="BK1155" s="164"/>
      <c r="BL1155" s="164"/>
      <c r="BM1155" s="164"/>
      <c r="BN1155" s="164"/>
      <c r="BO1155" s="164"/>
      <c r="BP1155" s="164"/>
      <c r="BQ1155" s="164"/>
      <c r="BR1155" s="164"/>
      <c r="BS1155" s="164"/>
      <c r="BT1155" s="164"/>
      <c r="BU1155" s="164"/>
      <c r="BV1155" s="164"/>
      <c r="BW1155" s="164"/>
      <c r="BX1155" s="164"/>
    </row>
    <row r="1156" spans="20:76" x14ac:dyDescent="0.25">
      <c r="T1156" s="164"/>
      <c r="U1156" s="164"/>
      <c r="V1156" s="164"/>
      <c r="W1156" s="164"/>
      <c r="X1156" s="164"/>
      <c r="Y1156" s="164"/>
      <c r="Z1156" s="164"/>
      <c r="AA1156" s="164"/>
      <c r="AB1156" s="164"/>
      <c r="AC1156" s="164"/>
      <c r="AD1156" s="164"/>
      <c r="AE1156" s="164"/>
      <c r="AF1156" s="164"/>
      <c r="AG1156" s="164"/>
      <c r="AH1156" s="164"/>
      <c r="AI1156" s="164"/>
      <c r="AJ1156" s="164"/>
      <c r="AK1156" s="164"/>
      <c r="AL1156" s="164"/>
      <c r="AM1156" s="164"/>
      <c r="AN1156" s="164"/>
      <c r="AO1156" s="164"/>
      <c r="AP1156" s="164"/>
      <c r="AQ1156" s="164"/>
      <c r="AR1156" s="164"/>
      <c r="AS1156" s="164"/>
      <c r="AT1156" s="366"/>
      <c r="AU1156" s="164"/>
      <c r="AV1156" s="164"/>
      <c r="AW1156" s="164"/>
      <c r="AX1156" s="164"/>
      <c r="AY1156" s="164"/>
      <c r="AZ1156" s="164"/>
      <c r="BA1156" s="164"/>
      <c r="BB1156" s="164"/>
      <c r="BC1156" s="164"/>
      <c r="BD1156" s="164"/>
      <c r="BE1156" s="164"/>
      <c r="BF1156" s="164"/>
      <c r="BG1156" s="164"/>
      <c r="BH1156" s="164"/>
      <c r="BI1156" s="164"/>
      <c r="BJ1156" s="164"/>
      <c r="BK1156" s="164"/>
      <c r="BL1156" s="164"/>
      <c r="BM1156" s="164"/>
      <c r="BN1156" s="164"/>
      <c r="BO1156" s="164"/>
      <c r="BP1156" s="164"/>
      <c r="BQ1156" s="164"/>
      <c r="BR1156" s="164"/>
      <c r="BS1156" s="164"/>
      <c r="BT1156" s="164"/>
      <c r="BU1156" s="164"/>
      <c r="BV1156" s="164"/>
      <c r="BW1156" s="164"/>
      <c r="BX1156" s="164"/>
    </row>
    <row r="1157" spans="20:76" x14ac:dyDescent="0.25">
      <c r="T1157" s="164"/>
      <c r="U1157" s="164"/>
      <c r="V1157" s="164"/>
      <c r="W1157" s="164"/>
      <c r="X1157" s="164"/>
      <c r="Y1157" s="164"/>
      <c r="Z1157" s="164"/>
      <c r="AA1157" s="164"/>
      <c r="AB1157" s="164"/>
      <c r="AC1157" s="164"/>
      <c r="AD1157" s="164"/>
      <c r="AE1157" s="164"/>
      <c r="AF1157" s="164"/>
      <c r="AG1157" s="164"/>
      <c r="AH1157" s="164"/>
      <c r="AI1157" s="164"/>
      <c r="AJ1157" s="164"/>
      <c r="AK1157" s="164"/>
      <c r="AL1157" s="164"/>
      <c r="AM1157" s="164"/>
      <c r="AN1157" s="164"/>
      <c r="AO1157" s="164"/>
      <c r="AP1157" s="164"/>
      <c r="AQ1157" s="164"/>
      <c r="AR1157" s="164"/>
      <c r="AS1157" s="164"/>
      <c r="AT1157" s="366"/>
      <c r="AU1157" s="164"/>
      <c r="AV1157" s="164"/>
      <c r="AW1157" s="164"/>
      <c r="AX1157" s="164"/>
      <c r="AY1157" s="164"/>
      <c r="AZ1157" s="164"/>
      <c r="BA1157" s="164"/>
      <c r="BB1157" s="164"/>
      <c r="BC1157" s="164"/>
      <c r="BD1157" s="164"/>
      <c r="BE1157" s="164"/>
      <c r="BF1157" s="164"/>
      <c r="BG1157" s="164"/>
      <c r="BH1157" s="164"/>
      <c r="BI1157" s="164"/>
      <c r="BJ1157" s="164"/>
      <c r="BK1157" s="164"/>
      <c r="BL1157" s="164"/>
      <c r="BM1157" s="164"/>
      <c r="BN1157" s="164"/>
      <c r="BO1157" s="164"/>
      <c r="BP1157" s="164"/>
      <c r="BQ1157" s="164"/>
      <c r="BR1157" s="164"/>
      <c r="BS1157" s="164"/>
      <c r="BT1157" s="164"/>
      <c r="BU1157" s="164"/>
      <c r="BV1157" s="164"/>
      <c r="BW1157" s="164"/>
      <c r="BX1157" s="164"/>
    </row>
    <row r="1158" spans="20:76" x14ac:dyDescent="0.25">
      <c r="T1158" s="164"/>
      <c r="U1158" s="164"/>
      <c r="V1158" s="164"/>
      <c r="W1158" s="164"/>
      <c r="X1158" s="164"/>
      <c r="Y1158" s="164"/>
      <c r="Z1158" s="164"/>
      <c r="AA1158" s="164"/>
      <c r="AB1158" s="164"/>
      <c r="AC1158" s="164"/>
      <c r="AD1158" s="164"/>
      <c r="AE1158" s="164"/>
      <c r="AF1158" s="164"/>
      <c r="AG1158" s="164"/>
      <c r="AH1158" s="164"/>
      <c r="AI1158" s="164"/>
      <c r="AJ1158" s="164"/>
      <c r="AK1158" s="164"/>
      <c r="AL1158" s="164"/>
      <c r="AM1158" s="164"/>
      <c r="AN1158" s="164"/>
      <c r="AO1158" s="164"/>
      <c r="AP1158" s="164"/>
      <c r="AQ1158" s="164"/>
      <c r="AR1158" s="164"/>
      <c r="AS1158" s="164"/>
      <c r="AT1158" s="366"/>
      <c r="AU1158" s="164"/>
      <c r="AV1158" s="164"/>
      <c r="AW1158" s="164"/>
      <c r="AX1158" s="164"/>
      <c r="AY1158" s="164"/>
      <c r="AZ1158" s="164"/>
      <c r="BA1158" s="164"/>
      <c r="BB1158" s="164"/>
      <c r="BC1158" s="164"/>
      <c r="BD1158" s="164"/>
      <c r="BE1158" s="164"/>
      <c r="BF1158" s="164"/>
      <c r="BG1158" s="164"/>
      <c r="BH1158" s="164"/>
      <c r="BI1158" s="164"/>
      <c r="BJ1158" s="164"/>
      <c r="BK1158" s="164"/>
      <c r="BL1158" s="164"/>
      <c r="BM1158" s="164"/>
      <c r="BN1158" s="164"/>
      <c r="BO1158" s="164"/>
      <c r="BP1158" s="164"/>
      <c r="BQ1158" s="164"/>
      <c r="BR1158" s="164"/>
      <c r="BS1158" s="164"/>
      <c r="BT1158" s="164"/>
      <c r="BU1158" s="164"/>
      <c r="BV1158" s="164"/>
      <c r="BW1158" s="164"/>
      <c r="BX1158" s="164"/>
    </row>
    <row r="1159" spans="20:76" x14ac:dyDescent="0.25">
      <c r="T1159" s="164"/>
      <c r="U1159" s="164"/>
      <c r="V1159" s="164"/>
      <c r="W1159" s="164"/>
      <c r="X1159" s="164"/>
      <c r="Y1159" s="164"/>
      <c r="Z1159" s="164"/>
      <c r="AA1159" s="164"/>
      <c r="AB1159" s="164"/>
      <c r="AC1159" s="164"/>
      <c r="AD1159" s="164"/>
      <c r="AE1159" s="164"/>
      <c r="AF1159" s="164"/>
      <c r="AG1159" s="164"/>
      <c r="AH1159" s="164"/>
      <c r="AI1159" s="164"/>
      <c r="AJ1159" s="164"/>
      <c r="AK1159" s="164"/>
      <c r="AL1159" s="164"/>
      <c r="AM1159" s="164"/>
      <c r="AN1159" s="164"/>
      <c r="AO1159" s="164"/>
      <c r="AP1159" s="164"/>
      <c r="AQ1159" s="164"/>
      <c r="AR1159" s="164"/>
      <c r="AS1159" s="164"/>
      <c r="AT1159" s="366"/>
      <c r="AU1159" s="164"/>
      <c r="AV1159" s="164"/>
      <c r="AW1159" s="164"/>
      <c r="AX1159" s="164"/>
      <c r="AY1159" s="164"/>
      <c r="AZ1159" s="164"/>
      <c r="BA1159" s="164"/>
      <c r="BB1159" s="164"/>
      <c r="BC1159" s="164"/>
      <c r="BD1159" s="164"/>
      <c r="BE1159" s="164"/>
      <c r="BF1159" s="164"/>
      <c r="BG1159" s="164"/>
      <c r="BH1159" s="164"/>
      <c r="BI1159" s="164"/>
      <c r="BJ1159" s="164"/>
      <c r="BK1159" s="164"/>
      <c r="BL1159" s="164"/>
      <c r="BM1159" s="164"/>
      <c r="BN1159" s="164"/>
      <c r="BO1159" s="164"/>
      <c r="BP1159" s="164"/>
      <c r="BQ1159" s="164"/>
      <c r="BR1159" s="164"/>
      <c r="BS1159" s="164"/>
      <c r="BT1159" s="164"/>
      <c r="BU1159" s="164"/>
      <c r="BV1159" s="164"/>
      <c r="BW1159" s="164"/>
      <c r="BX1159" s="164"/>
    </row>
    <row r="1160" spans="20:76" x14ac:dyDescent="0.25">
      <c r="T1160" s="164"/>
      <c r="U1160" s="164"/>
      <c r="V1160" s="164"/>
      <c r="W1160" s="164"/>
      <c r="X1160" s="164"/>
      <c r="Y1160" s="164"/>
      <c r="Z1160" s="164"/>
      <c r="AA1160" s="164"/>
      <c r="AB1160" s="164"/>
      <c r="AC1160" s="164"/>
      <c r="AD1160" s="164"/>
      <c r="AE1160" s="164"/>
      <c r="AF1160" s="164"/>
      <c r="AG1160" s="164"/>
      <c r="AH1160" s="164"/>
      <c r="AI1160" s="164"/>
      <c r="AJ1160" s="164"/>
      <c r="AK1160" s="164"/>
      <c r="AL1160" s="164"/>
      <c r="AM1160" s="164"/>
      <c r="AN1160" s="164"/>
      <c r="AO1160" s="164"/>
      <c r="AP1160" s="164"/>
      <c r="AQ1160" s="164"/>
      <c r="AR1160" s="164"/>
      <c r="AS1160" s="164"/>
      <c r="AT1160" s="366"/>
      <c r="AU1160" s="164"/>
      <c r="AV1160" s="164"/>
      <c r="AW1160" s="164"/>
      <c r="AX1160" s="164"/>
      <c r="AY1160" s="164"/>
      <c r="AZ1160" s="164"/>
      <c r="BA1160" s="164"/>
      <c r="BB1160" s="164"/>
      <c r="BC1160" s="164"/>
      <c r="BD1160" s="164"/>
      <c r="BE1160" s="164"/>
      <c r="BF1160" s="164"/>
      <c r="BG1160" s="164"/>
      <c r="BH1160" s="164"/>
      <c r="BI1160" s="164"/>
      <c r="BJ1160" s="164"/>
      <c r="BK1160" s="164"/>
      <c r="BL1160" s="164"/>
      <c r="BM1160" s="164"/>
      <c r="BN1160" s="164"/>
      <c r="BO1160" s="164"/>
      <c r="BP1160" s="164"/>
      <c r="BQ1160" s="164"/>
      <c r="BR1160" s="164"/>
      <c r="BS1160" s="164"/>
      <c r="BT1160" s="164"/>
      <c r="BU1160" s="164"/>
      <c r="BV1160" s="164"/>
      <c r="BW1160" s="164"/>
      <c r="BX1160" s="164"/>
    </row>
    <row r="1161" spans="20:76" x14ac:dyDescent="0.25">
      <c r="T1161" s="164"/>
      <c r="U1161" s="164"/>
      <c r="V1161" s="164"/>
      <c r="W1161" s="164"/>
      <c r="X1161" s="164"/>
      <c r="Y1161" s="164"/>
      <c r="Z1161" s="164"/>
      <c r="AA1161" s="164"/>
      <c r="AB1161" s="164"/>
      <c r="AC1161" s="164"/>
      <c r="AD1161" s="164"/>
      <c r="AE1161" s="164"/>
      <c r="AF1161" s="164"/>
      <c r="AG1161" s="164"/>
      <c r="AH1161" s="164"/>
      <c r="AI1161" s="164"/>
      <c r="AJ1161" s="164"/>
      <c r="AK1161" s="164"/>
      <c r="AL1161" s="164"/>
      <c r="AM1161" s="164"/>
      <c r="AN1161" s="164"/>
      <c r="AO1161" s="164"/>
      <c r="AP1161" s="164"/>
      <c r="AQ1161" s="164"/>
      <c r="AR1161" s="164"/>
      <c r="AS1161" s="164"/>
      <c r="AT1161" s="366"/>
      <c r="AU1161" s="164"/>
      <c r="AV1161" s="164"/>
      <c r="AW1161" s="164"/>
      <c r="AX1161" s="164"/>
      <c r="AY1161" s="164"/>
      <c r="AZ1161" s="164"/>
      <c r="BA1161" s="164"/>
      <c r="BB1161" s="164"/>
      <c r="BC1161" s="164"/>
      <c r="BD1161" s="164"/>
      <c r="BE1161" s="164"/>
      <c r="BF1161" s="164"/>
      <c r="BG1161" s="164"/>
      <c r="BH1161" s="164"/>
      <c r="BI1161" s="164"/>
      <c r="BJ1161" s="164"/>
      <c r="BK1161" s="164"/>
      <c r="BL1161" s="164"/>
      <c r="BM1161" s="164"/>
      <c r="BN1161" s="164"/>
      <c r="BO1161" s="164"/>
      <c r="BP1161" s="164"/>
      <c r="BQ1161" s="164"/>
      <c r="BR1161" s="164"/>
      <c r="BS1161" s="164"/>
      <c r="BT1161" s="164"/>
      <c r="BU1161" s="164"/>
      <c r="BV1161" s="164"/>
      <c r="BW1161" s="164"/>
      <c r="BX1161" s="164"/>
    </row>
    <row r="1162" spans="20:76" x14ac:dyDescent="0.25">
      <c r="T1162" s="164"/>
      <c r="U1162" s="164"/>
      <c r="V1162" s="164"/>
      <c r="W1162" s="164"/>
      <c r="X1162" s="164"/>
      <c r="Y1162" s="164"/>
      <c r="Z1162" s="164"/>
      <c r="AA1162" s="164"/>
      <c r="AB1162" s="164"/>
      <c r="AC1162" s="164"/>
      <c r="AD1162" s="164"/>
      <c r="AE1162" s="164"/>
      <c r="AF1162" s="164"/>
      <c r="AG1162" s="164"/>
      <c r="AH1162" s="164"/>
      <c r="AI1162" s="164"/>
      <c r="AJ1162" s="164"/>
      <c r="AK1162" s="164"/>
      <c r="AL1162" s="164"/>
      <c r="AM1162" s="164"/>
      <c r="AN1162" s="164"/>
      <c r="AO1162" s="164"/>
      <c r="AP1162" s="164"/>
      <c r="AQ1162" s="164"/>
      <c r="AR1162" s="164"/>
      <c r="AS1162" s="164"/>
      <c r="AT1162" s="366"/>
      <c r="AU1162" s="164"/>
      <c r="AV1162" s="164"/>
      <c r="AW1162" s="164"/>
      <c r="AX1162" s="164"/>
      <c r="AY1162" s="164"/>
      <c r="AZ1162" s="164"/>
      <c r="BA1162" s="164"/>
      <c r="BB1162" s="164"/>
      <c r="BC1162" s="164"/>
      <c r="BD1162" s="164"/>
      <c r="BE1162" s="164"/>
      <c r="BF1162" s="164"/>
      <c r="BG1162" s="164"/>
      <c r="BH1162" s="164"/>
      <c r="BI1162" s="164"/>
      <c r="BJ1162" s="164"/>
      <c r="BK1162" s="164"/>
      <c r="BL1162" s="164"/>
      <c r="BM1162" s="164"/>
      <c r="BN1162" s="164"/>
      <c r="BO1162" s="164"/>
      <c r="BP1162" s="164"/>
      <c r="BQ1162" s="164"/>
      <c r="BR1162" s="164"/>
      <c r="BS1162" s="164"/>
      <c r="BT1162" s="164"/>
      <c r="BU1162" s="164"/>
      <c r="BV1162" s="164"/>
      <c r="BW1162" s="164"/>
      <c r="BX1162" s="164"/>
    </row>
    <row r="1163" spans="20:76" x14ac:dyDescent="0.25">
      <c r="T1163" s="164"/>
      <c r="U1163" s="164"/>
      <c r="V1163" s="164"/>
      <c r="W1163" s="164"/>
      <c r="X1163" s="164"/>
      <c r="Y1163" s="164"/>
      <c r="Z1163" s="164"/>
      <c r="AA1163" s="164"/>
      <c r="AB1163" s="164"/>
      <c r="AC1163" s="164"/>
      <c r="AD1163" s="164"/>
      <c r="AE1163" s="164"/>
      <c r="AF1163" s="164"/>
      <c r="AG1163" s="164"/>
      <c r="AH1163" s="164"/>
      <c r="AI1163" s="164"/>
      <c r="AJ1163" s="164"/>
      <c r="AK1163" s="164"/>
      <c r="AL1163" s="164"/>
      <c r="AM1163" s="164"/>
      <c r="AN1163" s="164"/>
      <c r="AO1163" s="164"/>
      <c r="AP1163" s="164"/>
      <c r="AQ1163" s="164"/>
      <c r="AR1163" s="164"/>
      <c r="AS1163" s="164"/>
      <c r="AT1163" s="366"/>
      <c r="AU1163" s="164"/>
      <c r="AV1163" s="164"/>
      <c r="AW1163" s="164"/>
      <c r="AX1163" s="164"/>
      <c r="AY1163" s="164"/>
      <c r="AZ1163" s="164"/>
      <c r="BA1163" s="164"/>
      <c r="BB1163" s="164"/>
      <c r="BC1163" s="164"/>
      <c r="BD1163" s="164"/>
      <c r="BE1163" s="164"/>
      <c r="BF1163" s="164"/>
      <c r="BG1163" s="164"/>
      <c r="BH1163" s="164"/>
      <c r="BI1163" s="164"/>
      <c r="BJ1163" s="164"/>
      <c r="BK1163" s="164"/>
      <c r="BL1163" s="164"/>
      <c r="BM1163" s="164"/>
      <c r="BN1163" s="164"/>
      <c r="BO1163" s="164"/>
      <c r="BP1163" s="164"/>
      <c r="BQ1163" s="164"/>
      <c r="BR1163" s="164"/>
      <c r="BS1163" s="164"/>
      <c r="BT1163" s="164"/>
      <c r="BU1163" s="164"/>
      <c r="BV1163" s="164"/>
      <c r="BW1163" s="164"/>
      <c r="BX1163" s="164"/>
    </row>
    <row r="1164" spans="20:76" x14ac:dyDescent="0.25">
      <c r="T1164" s="164"/>
      <c r="U1164" s="164"/>
      <c r="V1164" s="164"/>
      <c r="W1164" s="164"/>
      <c r="X1164" s="164"/>
      <c r="Y1164" s="164"/>
      <c r="Z1164" s="164"/>
      <c r="AA1164" s="164"/>
      <c r="AB1164" s="164"/>
      <c r="AC1164" s="164"/>
      <c r="AD1164" s="164"/>
      <c r="AE1164" s="164"/>
      <c r="AF1164" s="164"/>
      <c r="AG1164" s="164"/>
      <c r="AH1164" s="164"/>
      <c r="AI1164" s="164"/>
      <c r="AJ1164" s="164"/>
      <c r="AK1164" s="164"/>
      <c r="AL1164" s="164"/>
      <c r="AM1164" s="164"/>
      <c r="AN1164" s="164"/>
      <c r="AO1164" s="164"/>
      <c r="AP1164" s="164"/>
      <c r="AQ1164" s="164"/>
      <c r="AR1164" s="164"/>
      <c r="AS1164" s="164"/>
      <c r="AT1164" s="366"/>
      <c r="AU1164" s="164"/>
      <c r="AV1164" s="164"/>
      <c r="AW1164" s="164"/>
      <c r="AX1164" s="164"/>
      <c r="AY1164" s="164"/>
      <c r="AZ1164" s="164"/>
      <c r="BA1164" s="164"/>
      <c r="BB1164" s="164"/>
      <c r="BC1164" s="164"/>
      <c r="BD1164" s="164"/>
      <c r="BE1164" s="164"/>
      <c r="BF1164" s="164"/>
      <c r="BG1164" s="164"/>
      <c r="BH1164" s="164"/>
      <c r="BI1164" s="164"/>
      <c r="BJ1164" s="164"/>
      <c r="BK1164" s="164"/>
      <c r="BL1164" s="164"/>
      <c r="BM1164" s="164"/>
      <c r="BN1164" s="164"/>
      <c r="BO1164" s="164"/>
      <c r="BP1164" s="164"/>
      <c r="BQ1164" s="164"/>
      <c r="BR1164" s="164"/>
      <c r="BS1164" s="164"/>
      <c r="BT1164" s="164"/>
      <c r="BU1164" s="164"/>
      <c r="BV1164" s="164"/>
      <c r="BW1164" s="164"/>
      <c r="BX1164" s="164"/>
    </row>
    <row r="1165" spans="20:76" x14ac:dyDescent="0.25">
      <c r="T1165" s="164"/>
      <c r="U1165" s="164"/>
      <c r="V1165" s="164"/>
      <c r="W1165" s="164"/>
      <c r="X1165" s="164"/>
      <c r="Y1165" s="164"/>
      <c r="Z1165" s="164"/>
      <c r="AA1165" s="164"/>
      <c r="AB1165" s="164"/>
      <c r="AC1165" s="164"/>
      <c r="AD1165" s="164"/>
      <c r="AE1165" s="164"/>
      <c r="AF1165" s="164"/>
      <c r="AG1165" s="164"/>
      <c r="AH1165" s="164"/>
      <c r="AI1165" s="164"/>
      <c r="AJ1165" s="164"/>
      <c r="AK1165" s="164"/>
      <c r="AL1165" s="164"/>
      <c r="AM1165" s="164"/>
      <c r="AN1165" s="164"/>
      <c r="AO1165" s="164"/>
      <c r="AP1165" s="164"/>
      <c r="AQ1165" s="164"/>
      <c r="AR1165" s="164"/>
      <c r="AS1165" s="164"/>
      <c r="AT1165" s="366"/>
      <c r="AU1165" s="164"/>
      <c r="AV1165" s="164"/>
      <c r="AW1165" s="164"/>
      <c r="AX1165" s="164"/>
      <c r="AY1165" s="164"/>
      <c r="AZ1165" s="164"/>
      <c r="BA1165" s="164"/>
      <c r="BB1165" s="164"/>
      <c r="BC1165" s="164"/>
      <c r="BD1165" s="164"/>
      <c r="BE1165" s="164"/>
      <c r="BF1165" s="164"/>
      <c r="BG1165" s="164"/>
      <c r="BH1165" s="164"/>
      <c r="BI1165" s="164"/>
      <c r="BJ1165" s="164"/>
      <c r="BK1165" s="164"/>
      <c r="BL1165" s="164"/>
      <c r="BM1165" s="164"/>
      <c r="BN1165" s="164"/>
      <c r="BO1165" s="164"/>
      <c r="BP1165" s="164"/>
      <c r="BQ1165" s="164"/>
      <c r="BR1165" s="164"/>
      <c r="BS1165" s="164"/>
      <c r="BT1165" s="164"/>
      <c r="BU1165" s="164"/>
      <c r="BV1165" s="164"/>
      <c r="BW1165" s="164"/>
      <c r="BX1165" s="164"/>
    </row>
    <row r="1166" spans="20:76" x14ac:dyDescent="0.25">
      <c r="T1166" s="164"/>
      <c r="U1166" s="164"/>
      <c r="V1166" s="164"/>
      <c r="W1166" s="164"/>
      <c r="X1166" s="164"/>
      <c r="Y1166" s="164"/>
      <c r="Z1166" s="164"/>
      <c r="AA1166" s="164"/>
      <c r="AB1166" s="164"/>
      <c r="AC1166" s="164"/>
      <c r="AD1166" s="164"/>
      <c r="AE1166" s="164"/>
      <c r="AF1166" s="164"/>
      <c r="AG1166" s="164"/>
      <c r="AH1166" s="164"/>
      <c r="AI1166" s="164"/>
      <c r="AJ1166" s="164"/>
      <c r="AK1166" s="164"/>
      <c r="AL1166" s="164"/>
      <c r="AM1166" s="164"/>
      <c r="AN1166" s="164"/>
      <c r="AO1166" s="164"/>
      <c r="AP1166" s="164"/>
      <c r="AQ1166" s="164"/>
      <c r="AR1166" s="164"/>
      <c r="AS1166" s="164"/>
      <c r="AT1166" s="366"/>
      <c r="AU1166" s="164"/>
      <c r="AV1166" s="164"/>
      <c r="AW1166" s="164"/>
      <c r="AX1166" s="164"/>
      <c r="AY1166" s="164"/>
      <c r="AZ1166" s="164"/>
      <c r="BA1166" s="164"/>
      <c r="BB1166" s="164"/>
      <c r="BC1166" s="164"/>
      <c r="BD1166" s="164"/>
      <c r="BE1166" s="164"/>
      <c r="BF1166" s="164"/>
      <c r="BG1166" s="164"/>
      <c r="BH1166" s="164"/>
      <c r="BI1166" s="164"/>
      <c r="BJ1166" s="164"/>
      <c r="BK1166" s="164"/>
      <c r="BL1166" s="164"/>
      <c r="BM1166" s="164"/>
      <c r="BN1166" s="164"/>
      <c r="BO1166" s="164"/>
      <c r="BP1166" s="164"/>
      <c r="BQ1166" s="164"/>
      <c r="BR1166" s="164"/>
      <c r="BS1166" s="164"/>
      <c r="BT1166" s="164"/>
      <c r="BU1166" s="164"/>
      <c r="BV1166" s="164"/>
      <c r="BW1166" s="164"/>
      <c r="BX1166" s="164"/>
    </row>
    <row r="1167" spans="20:76" x14ac:dyDescent="0.25">
      <c r="T1167" s="164"/>
      <c r="U1167" s="164"/>
      <c r="V1167" s="164"/>
      <c r="W1167" s="164"/>
      <c r="X1167" s="164"/>
      <c r="Y1167" s="164"/>
      <c r="Z1167" s="164"/>
      <c r="AA1167" s="164"/>
      <c r="AB1167" s="164"/>
      <c r="AC1167" s="164"/>
      <c r="AD1167" s="164"/>
      <c r="AE1167" s="164"/>
      <c r="AF1167" s="164"/>
      <c r="AG1167" s="164"/>
      <c r="AH1167" s="164"/>
      <c r="AI1167" s="164"/>
      <c r="AJ1167" s="164"/>
      <c r="AK1167" s="164"/>
      <c r="AL1167" s="164"/>
      <c r="AM1167" s="164"/>
      <c r="AN1167" s="164"/>
      <c r="AO1167" s="164"/>
      <c r="AP1167" s="164"/>
      <c r="AQ1167" s="164"/>
      <c r="AR1167" s="164"/>
      <c r="AS1167" s="164"/>
      <c r="AT1167" s="366"/>
      <c r="AU1167" s="164"/>
      <c r="AV1167" s="164"/>
      <c r="AW1167" s="164"/>
      <c r="AX1167" s="164"/>
      <c r="AY1167" s="164"/>
      <c r="AZ1167" s="164"/>
      <c r="BA1167" s="164"/>
      <c r="BB1167" s="164"/>
      <c r="BC1167" s="164"/>
      <c r="BD1167" s="164"/>
      <c r="BE1167" s="164"/>
      <c r="BF1167" s="164"/>
      <c r="BG1167" s="164"/>
      <c r="BH1167" s="164"/>
      <c r="BI1167" s="164"/>
      <c r="BJ1167" s="164"/>
      <c r="BK1167" s="164"/>
      <c r="BL1167" s="164"/>
      <c r="BM1167" s="164"/>
      <c r="BN1167" s="164"/>
      <c r="BO1167" s="164"/>
      <c r="BP1167" s="164"/>
      <c r="BQ1167" s="164"/>
      <c r="BR1167" s="164"/>
      <c r="BS1167" s="164"/>
      <c r="BT1167" s="164"/>
      <c r="BU1167" s="164"/>
      <c r="BV1167" s="164"/>
      <c r="BW1167" s="164"/>
      <c r="BX1167" s="164"/>
    </row>
    <row r="1168" spans="20:76" x14ac:dyDescent="0.25">
      <c r="T1168" s="164"/>
      <c r="U1168" s="164"/>
      <c r="V1168" s="164"/>
      <c r="W1168" s="164"/>
      <c r="X1168" s="164"/>
      <c r="Y1168" s="164"/>
      <c r="Z1168" s="164"/>
      <c r="AA1168" s="164"/>
      <c r="AB1168" s="164"/>
      <c r="AC1168" s="164"/>
      <c r="AD1168" s="164"/>
      <c r="AE1168" s="164"/>
      <c r="AF1168" s="164"/>
      <c r="AG1168" s="164"/>
      <c r="AH1168" s="164"/>
      <c r="AI1168" s="164"/>
      <c r="AJ1168" s="164"/>
      <c r="AK1168" s="164"/>
      <c r="AL1168" s="164"/>
      <c r="AM1168" s="164"/>
      <c r="AN1168" s="164"/>
      <c r="AO1168" s="164"/>
      <c r="AP1168" s="164"/>
      <c r="AQ1168" s="164"/>
      <c r="AR1168" s="164"/>
      <c r="AS1168" s="164"/>
      <c r="AT1168" s="366"/>
      <c r="AU1168" s="164"/>
      <c r="AV1168" s="164"/>
      <c r="AW1168" s="164"/>
      <c r="AX1168" s="164"/>
      <c r="AY1168" s="164"/>
      <c r="AZ1168" s="164"/>
      <c r="BA1168" s="164"/>
      <c r="BB1168" s="164"/>
      <c r="BC1168" s="164"/>
      <c r="BD1168" s="164"/>
      <c r="BE1168" s="164"/>
      <c r="BF1168" s="164"/>
      <c r="BG1168" s="164"/>
      <c r="BH1168" s="164"/>
      <c r="BI1168" s="164"/>
      <c r="BJ1168" s="164"/>
      <c r="BK1168" s="164"/>
      <c r="BL1168" s="164"/>
      <c r="BM1168" s="164"/>
      <c r="BN1168" s="164"/>
      <c r="BO1168" s="164"/>
      <c r="BP1168" s="164"/>
      <c r="BQ1168" s="164"/>
      <c r="BR1168" s="164"/>
      <c r="BS1168" s="164"/>
      <c r="BT1168" s="164"/>
      <c r="BU1168" s="164"/>
      <c r="BV1168" s="164"/>
      <c r="BW1168" s="164"/>
      <c r="BX1168" s="164"/>
    </row>
    <row r="1169" spans="20:76" x14ac:dyDescent="0.25">
      <c r="T1169" s="164"/>
      <c r="U1169" s="164"/>
      <c r="V1169" s="164"/>
      <c r="W1169" s="164"/>
      <c r="X1169" s="164"/>
      <c r="Y1169" s="164"/>
      <c r="Z1169" s="164"/>
      <c r="AA1169" s="164"/>
      <c r="AB1169" s="164"/>
      <c r="AC1169" s="164"/>
      <c r="AD1169" s="164"/>
      <c r="AE1169" s="164"/>
      <c r="AF1169" s="164"/>
      <c r="AG1169" s="164"/>
      <c r="AH1169" s="164"/>
      <c r="AI1169" s="164"/>
      <c r="AJ1169" s="164"/>
      <c r="AK1169" s="164"/>
      <c r="AL1169" s="164"/>
      <c r="AM1169" s="164"/>
      <c r="AN1169" s="164"/>
      <c r="AO1169" s="164"/>
      <c r="AP1169" s="164"/>
      <c r="AQ1169" s="164"/>
      <c r="AR1169" s="164"/>
      <c r="AS1169" s="164"/>
      <c r="AT1169" s="366"/>
      <c r="AU1169" s="164"/>
      <c r="AV1169" s="164"/>
      <c r="AW1169" s="164"/>
      <c r="AX1169" s="164"/>
      <c r="AY1169" s="164"/>
      <c r="AZ1169" s="164"/>
      <c r="BA1169" s="164"/>
      <c r="BB1169" s="164"/>
      <c r="BC1169" s="164"/>
      <c r="BD1169" s="164"/>
      <c r="BE1169" s="164"/>
      <c r="BF1169" s="164"/>
      <c r="BG1169" s="164"/>
      <c r="BH1169" s="164"/>
      <c r="BI1169" s="164"/>
      <c r="BJ1169" s="164"/>
      <c r="BK1169" s="164"/>
      <c r="BL1169" s="164"/>
      <c r="BM1169" s="164"/>
      <c r="BN1169" s="164"/>
      <c r="BO1169" s="164"/>
      <c r="BP1169" s="164"/>
      <c r="BQ1169" s="164"/>
      <c r="BR1169" s="164"/>
      <c r="BS1169" s="164"/>
      <c r="BT1169" s="164"/>
      <c r="BU1169" s="164"/>
      <c r="BV1169" s="164"/>
      <c r="BW1169" s="164"/>
      <c r="BX1169" s="164"/>
    </row>
    <row r="1170" spans="20:76" x14ac:dyDescent="0.25">
      <c r="T1170" s="164"/>
      <c r="U1170" s="164"/>
      <c r="V1170" s="164"/>
      <c r="W1170" s="164"/>
      <c r="X1170" s="164"/>
      <c r="Y1170" s="164"/>
      <c r="Z1170" s="164"/>
      <c r="AA1170" s="164"/>
      <c r="AB1170" s="164"/>
      <c r="AC1170" s="164"/>
      <c r="AD1170" s="164"/>
      <c r="AE1170" s="164"/>
      <c r="AF1170" s="164"/>
      <c r="AG1170" s="164"/>
      <c r="AH1170" s="164"/>
      <c r="AI1170" s="164"/>
      <c r="AJ1170" s="164"/>
      <c r="AK1170" s="164"/>
      <c r="AL1170" s="164"/>
      <c r="AM1170" s="164"/>
      <c r="AN1170" s="164"/>
      <c r="AO1170" s="164"/>
      <c r="AP1170" s="164"/>
      <c r="AQ1170" s="164"/>
      <c r="AR1170" s="164"/>
      <c r="AS1170" s="164"/>
      <c r="AT1170" s="366"/>
      <c r="AU1170" s="164"/>
      <c r="AV1170" s="164"/>
      <c r="AW1170" s="164"/>
      <c r="AX1170" s="164"/>
      <c r="AY1170" s="164"/>
      <c r="AZ1170" s="164"/>
      <c r="BA1170" s="164"/>
      <c r="BB1170" s="164"/>
      <c r="BC1170" s="164"/>
      <c r="BD1170" s="164"/>
      <c r="BE1170" s="164"/>
      <c r="BF1170" s="164"/>
      <c r="BG1170" s="164"/>
      <c r="BH1170" s="164"/>
      <c r="BI1170" s="164"/>
      <c r="BJ1170" s="164"/>
      <c r="BK1170" s="164"/>
      <c r="BL1170" s="164"/>
      <c r="BM1170" s="164"/>
      <c r="BN1170" s="164"/>
      <c r="BO1170" s="164"/>
      <c r="BP1170" s="164"/>
      <c r="BQ1170" s="164"/>
      <c r="BR1170" s="164"/>
      <c r="BS1170" s="164"/>
      <c r="BT1170" s="164"/>
      <c r="BU1170" s="164"/>
      <c r="BV1170" s="164"/>
      <c r="BW1170" s="164"/>
      <c r="BX1170" s="164"/>
    </row>
    <row r="1171" spans="20:76" x14ac:dyDescent="0.25">
      <c r="T1171" s="164"/>
      <c r="U1171" s="164"/>
      <c r="V1171" s="164"/>
      <c r="W1171" s="164"/>
      <c r="X1171" s="164"/>
      <c r="Y1171" s="164"/>
      <c r="Z1171" s="164"/>
      <c r="AA1171" s="164"/>
      <c r="AB1171" s="164"/>
      <c r="AC1171" s="164"/>
      <c r="AD1171" s="164"/>
      <c r="AE1171" s="164"/>
      <c r="AF1171" s="164"/>
      <c r="AG1171" s="164"/>
      <c r="AH1171" s="164"/>
      <c r="AI1171" s="164"/>
      <c r="AJ1171" s="164"/>
      <c r="AK1171" s="164"/>
      <c r="AL1171" s="164"/>
      <c r="AM1171" s="164"/>
      <c r="AN1171" s="164"/>
      <c r="AO1171" s="164"/>
      <c r="AP1171" s="164"/>
      <c r="AQ1171" s="164"/>
      <c r="AR1171" s="164"/>
      <c r="AS1171" s="164"/>
      <c r="AT1171" s="366"/>
      <c r="AU1171" s="164"/>
      <c r="AV1171" s="164"/>
      <c r="AW1171" s="164"/>
      <c r="AX1171" s="164"/>
      <c r="AY1171" s="164"/>
      <c r="AZ1171" s="164"/>
      <c r="BA1171" s="164"/>
      <c r="BB1171" s="164"/>
      <c r="BC1171" s="164"/>
      <c r="BD1171" s="164"/>
      <c r="BE1171" s="164"/>
      <c r="BF1171" s="164"/>
      <c r="BG1171" s="164"/>
      <c r="BH1171" s="164"/>
      <c r="BI1171" s="164"/>
      <c r="BJ1171" s="164"/>
      <c r="BK1171" s="164"/>
      <c r="BL1171" s="164"/>
      <c r="BM1171" s="164"/>
      <c r="BN1171" s="164"/>
      <c r="BO1171" s="164"/>
      <c r="BP1171" s="164"/>
      <c r="BQ1171" s="164"/>
      <c r="BR1171" s="164"/>
      <c r="BS1171" s="164"/>
      <c r="BT1171" s="164"/>
      <c r="BU1171" s="164"/>
      <c r="BV1171" s="164"/>
      <c r="BW1171" s="164"/>
      <c r="BX1171" s="164"/>
    </row>
    <row r="1172" spans="20:76" x14ac:dyDescent="0.25">
      <c r="T1172" s="164"/>
      <c r="U1172" s="164"/>
      <c r="V1172" s="164"/>
      <c r="W1172" s="164"/>
      <c r="X1172" s="164"/>
      <c r="Y1172" s="164"/>
      <c r="Z1172" s="164"/>
      <c r="AA1172" s="164"/>
      <c r="AB1172" s="164"/>
      <c r="AC1172" s="164"/>
      <c r="AD1172" s="164"/>
      <c r="AE1172" s="164"/>
      <c r="AF1172" s="164"/>
      <c r="AG1172" s="164"/>
      <c r="AH1172" s="164"/>
      <c r="AI1172" s="164"/>
      <c r="AJ1172" s="164"/>
      <c r="AK1172" s="164"/>
      <c r="AL1172" s="164"/>
      <c r="AM1172" s="164"/>
      <c r="AN1172" s="164"/>
      <c r="AO1172" s="164"/>
      <c r="AP1172" s="164"/>
      <c r="AQ1172" s="164"/>
      <c r="AR1172" s="164"/>
      <c r="AS1172" s="164"/>
      <c r="AT1172" s="366"/>
      <c r="AU1172" s="164"/>
      <c r="AV1172" s="164"/>
      <c r="AW1172" s="164"/>
      <c r="AX1172" s="164"/>
      <c r="AY1172" s="164"/>
      <c r="AZ1172" s="164"/>
      <c r="BA1172" s="164"/>
      <c r="BB1172" s="164"/>
      <c r="BC1172" s="164"/>
      <c r="BD1172" s="164"/>
      <c r="BE1172" s="164"/>
      <c r="BF1172" s="164"/>
      <c r="BG1172" s="164"/>
      <c r="BH1172" s="164"/>
      <c r="BI1172" s="164"/>
      <c r="BJ1172" s="164"/>
      <c r="BK1172" s="164"/>
      <c r="BL1172" s="164"/>
      <c r="BM1172" s="164"/>
      <c r="BN1172" s="164"/>
      <c r="BO1172" s="164"/>
      <c r="BP1172" s="164"/>
      <c r="BQ1172" s="164"/>
      <c r="BR1172" s="164"/>
      <c r="BS1172" s="164"/>
      <c r="BT1172" s="164"/>
      <c r="BU1172" s="164"/>
      <c r="BV1172" s="164"/>
      <c r="BW1172" s="164"/>
      <c r="BX1172" s="164"/>
    </row>
    <row r="1173" spans="20:76" x14ac:dyDescent="0.25">
      <c r="T1173" s="164"/>
      <c r="U1173" s="164"/>
      <c r="V1173" s="164"/>
      <c r="W1173" s="164"/>
      <c r="X1173" s="164"/>
      <c r="Y1173" s="164"/>
      <c r="Z1173" s="164"/>
      <c r="AA1173" s="164"/>
      <c r="AB1173" s="164"/>
      <c r="AC1173" s="164"/>
      <c r="AD1173" s="164"/>
      <c r="AE1173" s="164"/>
      <c r="AF1173" s="164"/>
      <c r="AG1173" s="164"/>
      <c r="AH1173" s="164"/>
      <c r="AI1173" s="164"/>
      <c r="AJ1173" s="164"/>
      <c r="AK1173" s="164"/>
      <c r="AL1173" s="164"/>
      <c r="AM1173" s="164"/>
      <c r="AN1173" s="164"/>
      <c r="AO1173" s="164"/>
      <c r="AP1173" s="164"/>
      <c r="AQ1173" s="164"/>
      <c r="AR1173" s="164"/>
      <c r="AS1173" s="164"/>
      <c r="AT1173" s="366"/>
      <c r="AU1173" s="164"/>
      <c r="AV1173" s="164"/>
      <c r="AW1173" s="164"/>
      <c r="AX1173" s="164"/>
      <c r="AY1173" s="164"/>
      <c r="AZ1173" s="164"/>
      <c r="BA1173" s="164"/>
      <c r="BB1173" s="164"/>
      <c r="BC1173" s="164"/>
      <c r="BD1173" s="164"/>
      <c r="BE1173" s="164"/>
      <c r="BF1173" s="164"/>
      <c r="BG1173" s="164"/>
      <c r="BH1173" s="164"/>
      <c r="BI1173" s="164"/>
      <c r="BJ1173" s="164"/>
      <c r="BK1173" s="164"/>
      <c r="BL1173" s="164"/>
      <c r="BM1173" s="164"/>
      <c r="BN1173" s="164"/>
      <c r="BO1173" s="164"/>
      <c r="BP1173" s="164"/>
      <c r="BQ1173" s="164"/>
      <c r="BR1173" s="164"/>
      <c r="BS1173" s="164"/>
      <c r="BT1173" s="164"/>
      <c r="BU1173" s="164"/>
      <c r="BV1173" s="164"/>
      <c r="BW1173" s="164"/>
      <c r="BX1173" s="164"/>
    </row>
    <row r="1174" spans="20:76" x14ac:dyDescent="0.25">
      <c r="T1174" s="164"/>
      <c r="U1174" s="164"/>
      <c r="V1174" s="164"/>
      <c r="W1174" s="164"/>
      <c r="X1174" s="164"/>
      <c r="Y1174" s="164"/>
      <c r="Z1174" s="164"/>
      <c r="AA1174" s="164"/>
      <c r="AB1174" s="164"/>
      <c r="AC1174" s="164"/>
      <c r="AD1174" s="164"/>
      <c r="AE1174" s="164"/>
      <c r="AF1174" s="164"/>
      <c r="AG1174" s="164"/>
      <c r="AH1174" s="164"/>
      <c r="AI1174" s="164"/>
      <c r="AJ1174" s="164"/>
      <c r="AK1174" s="164"/>
      <c r="AL1174" s="164"/>
      <c r="AM1174" s="164"/>
      <c r="AN1174" s="164"/>
      <c r="AO1174" s="164"/>
      <c r="AP1174" s="164"/>
      <c r="AQ1174" s="164"/>
      <c r="AR1174" s="164"/>
      <c r="AS1174" s="164"/>
      <c r="AT1174" s="366"/>
      <c r="AU1174" s="164"/>
      <c r="AV1174" s="164"/>
      <c r="AW1174" s="164"/>
      <c r="AX1174" s="164"/>
      <c r="AY1174" s="164"/>
      <c r="AZ1174" s="164"/>
      <c r="BA1174" s="164"/>
      <c r="BB1174" s="164"/>
      <c r="BC1174" s="164"/>
      <c r="BD1174" s="164"/>
      <c r="BE1174" s="164"/>
      <c r="BF1174" s="164"/>
      <c r="BG1174" s="164"/>
      <c r="BH1174" s="164"/>
      <c r="BI1174" s="164"/>
      <c r="BJ1174" s="164"/>
      <c r="BK1174" s="164"/>
      <c r="BL1174" s="164"/>
      <c r="BM1174" s="164"/>
      <c r="BN1174" s="164"/>
      <c r="BO1174" s="164"/>
      <c r="BP1174" s="164"/>
      <c r="BQ1174" s="164"/>
      <c r="BR1174" s="164"/>
      <c r="BS1174" s="164"/>
      <c r="BT1174" s="164"/>
      <c r="BU1174" s="164"/>
      <c r="BV1174" s="164"/>
      <c r="BW1174" s="164"/>
      <c r="BX1174" s="164"/>
    </row>
    <row r="1175" spans="20:76" x14ac:dyDescent="0.25">
      <c r="T1175" s="164"/>
      <c r="U1175" s="164"/>
      <c r="V1175" s="164"/>
      <c r="W1175" s="164"/>
      <c r="X1175" s="164"/>
      <c r="Y1175" s="164"/>
      <c r="Z1175" s="164"/>
      <c r="AA1175" s="164"/>
      <c r="AB1175" s="164"/>
      <c r="AC1175" s="164"/>
      <c r="AD1175" s="164"/>
      <c r="AE1175" s="164"/>
      <c r="AF1175" s="164"/>
      <c r="AG1175" s="164"/>
      <c r="AH1175" s="164"/>
      <c r="AI1175" s="164"/>
      <c r="AJ1175" s="164"/>
      <c r="AK1175" s="164"/>
      <c r="AL1175" s="164"/>
      <c r="AM1175" s="164"/>
      <c r="AN1175" s="164"/>
      <c r="AO1175" s="164"/>
      <c r="AP1175" s="164"/>
      <c r="AQ1175" s="164"/>
      <c r="AR1175" s="164"/>
      <c r="AS1175" s="164"/>
      <c r="AT1175" s="366"/>
      <c r="AU1175" s="164"/>
      <c r="AV1175" s="164"/>
      <c r="AW1175" s="164"/>
      <c r="AX1175" s="164"/>
      <c r="AY1175" s="164"/>
      <c r="AZ1175" s="164"/>
      <c r="BA1175" s="164"/>
      <c r="BB1175" s="164"/>
      <c r="BC1175" s="164"/>
      <c r="BD1175" s="164"/>
      <c r="BE1175" s="164"/>
      <c r="BF1175" s="164"/>
      <c r="BG1175" s="164"/>
      <c r="BH1175" s="164"/>
      <c r="BI1175" s="164"/>
      <c r="BJ1175" s="164"/>
      <c r="BK1175" s="164"/>
      <c r="BL1175" s="164"/>
      <c r="BM1175" s="164"/>
      <c r="BN1175" s="164"/>
      <c r="BO1175" s="164"/>
      <c r="BP1175" s="164"/>
      <c r="BQ1175" s="164"/>
      <c r="BR1175" s="164"/>
      <c r="BS1175" s="164"/>
      <c r="BT1175" s="164"/>
      <c r="BU1175" s="164"/>
      <c r="BV1175" s="164"/>
      <c r="BW1175" s="164"/>
      <c r="BX1175" s="164"/>
    </row>
    <row r="1176" spans="20:76" x14ac:dyDescent="0.25">
      <c r="T1176" s="164"/>
      <c r="U1176" s="164"/>
      <c r="V1176" s="164"/>
      <c r="W1176" s="164"/>
      <c r="X1176" s="164"/>
      <c r="Y1176" s="164"/>
      <c r="Z1176" s="164"/>
      <c r="AA1176" s="164"/>
      <c r="AB1176" s="164"/>
      <c r="AC1176" s="164"/>
      <c r="AD1176" s="164"/>
      <c r="AE1176" s="164"/>
      <c r="AF1176" s="164"/>
      <c r="AG1176" s="164"/>
      <c r="AH1176" s="164"/>
      <c r="AI1176" s="164"/>
      <c r="AJ1176" s="164"/>
      <c r="AK1176" s="164"/>
      <c r="AL1176" s="164"/>
      <c r="AM1176" s="164"/>
      <c r="AN1176" s="164"/>
      <c r="AO1176" s="164"/>
      <c r="AP1176" s="164"/>
      <c r="AQ1176" s="164"/>
      <c r="AR1176" s="164"/>
      <c r="AS1176" s="164"/>
      <c r="AT1176" s="366"/>
      <c r="AU1176" s="164"/>
      <c r="AV1176" s="164"/>
      <c r="AW1176" s="164"/>
      <c r="AX1176" s="164"/>
      <c r="AY1176" s="164"/>
      <c r="AZ1176" s="164"/>
      <c r="BA1176" s="164"/>
      <c r="BB1176" s="164"/>
      <c r="BC1176" s="164"/>
      <c r="BD1176" s="164"/>
      <c r="BE1176" s="164"/>
      <c r="BF1176" s="164"/>
      <c r="BG1176" s="164"/>
      <c r="BH1176" s="164"/>
      <c r="BI1176" s="164"/>
      <c r="BJ1176" s="164"/>
      <c r="BK1176" s="164"/>
      <c r="BL1176" s="164"/>
      <c r="BM1176" s="164"/>
      <c r="BN1176" s="164"/>
      <c r="BO1176" s="164"/>
      <c r="BP1176" s="164"/>
      <c r="BQ1176" s="164"/>
      <c r="BR1176" s="164"/>
      <c r="BS1176" s="164"/>
      <c r="BT1176" s="164"/>
      <c r="BU1176" s="164"/>
      <c r="BV1176" s="164"/>
      <c r="BW1176" s="164"/>
      <c r="BX1176" s="164"/>
    </row>
    <row r="1177" spans="20:76" x14ac:dyDescent="0.25">
      <c r="T1177" s="164"/>
      <c r="U1177" s="164"/>
      <c r="V1177" s="164"/>
      <c r="W1177" s="164"/>
      <c r="X1177" s="164"/>
      <c r="Y1177" s="164"/>
      <c r="Z1177" s="164"/>
      <c r="AA1177" s="164"/>
      <c r="AB1177" s="164"/>
      <c r="AC1177" s="164"/>
      <c r="AD1177" s="164"/>
      <c r="AE1177" s="164"/>
      <c r="AF1177" s="164"/>
      <c r="AG1177" s="164"/>
      <c r="AH1177" s="164"/>
      <c r="AI1177" s="164"/>
      <c r="AJ1177" s="164"/>
      <c r="AK1177" s="164"/>
      <c r="AL1177" s="164"/>
      <c r="AM1177" s="164"/>
      <c r="AN1177" s="164"/>
      <c r="AO1177" s="164"/>
      <c r="AP1177" s="164"/>
      <c r="AQ1177" s="164"/>
      <c r="AR1177" s="164"/>
      <c r="AS1177" s="164"/>
      <c r="AT1177" s="366"/>
      <c r="AU1177" s="164"/>
      <c r="AV1177" s="164"/>
      <c r="AW1177" s="164"/>
      <c r="AX1177" s="164"/>
      <c r="AY1177" s="164"/>
      <c r="AZ1177" s="164"/>
      <c r="BA1177" s="164"/>
      <c r="BB1177" s="164"/>
      <c r="BC1177" s="164"/>
      <c r="BD1177" s="164"/>
      <c r="BE1177" s="164"/>
      <c r="BF1177" s="164"/>
      <c r="BG1177" s="164"/>
      <c r="BH1177" s="164"/>
      <c r="BI1177" s="164"/>
      <c r="BJ1177" s="164"/>
      <c r="BK1177" s="164"/>
      <c r="BL1177" s="164"/>
      <c r="BM1177" s="164"/>
      <c r="BN1177" s="164"/>
      <c r="BO1177" s="164"/>
      <c r="BP1177" s="164"/>
      <c r="BQ1177" s="164"/>
      <c r="BR1177" s="164"/>
      <c r="BS1177" s="164"/>
      <c r="BT1177" s="164"/>
      <c r="BU1177" s="164"/>
      <c r="BV1177" s="164"/>
      <c r="BW1177" s="164"/>
      <c r="BX1177" s="164"/>
    </row>
    <row r="1178" spans="20:76" x14ac:dyDescent="0.25">
      <c r="T1178" s="164"/>
      <c r="U1178" s="164"/>
      <c r="V1178" s="164"/>
      <c r="W1178" s="164"/>
      <c r="X1178" s="164"/>
      <c r="Y1178" s="164"/>
      <c r="Z1178" s="164"/>
      <c r="AA1178" s="164"/>
      <c r="AB1178" s="164"/>
      <c r="AC1178" s="164"/>
      <c r="AD1178" s="164"/>
      <c r="AE1178" s="164"/>
      <c r="AF1178" s="164"/>
      <c r="AG1178" s="164"/>
      <c r="AH1178" s="164"/>
      <c r="AI1178" s="164"/>
      <c r="AJ1178" s="164"/>
      <c r="AK1178" s="164"/>
      <c r="AL1178" s="164"/>
      <c r="AM1178" s="164"/>
      <c r="AN1178" s="164"/>
      <c r="AO1178" s="164"/>
      <c r="AP1178" s="164"/>
      <c r="AQ1178" s="164"/>
      <c r="AR1178" s="164"/>
      <c r="AS1178" s="164"/>
      <c r="AT1178" s="366"/>
      <c r="AU1178" s="164"/>
      <c r="AV1178" s="164"/>
      <c r="AW1178" s="164"/>
      <c r="AX1178" s="164"/>
      <c r="AY1178" s="164"/>
      <c r="AZ1178" s="164"/>
      <c r="BA1178" s="164"/>
      <c r="BB1178" s="164"/>
      <c r="BC1178" s="164"/>
      <c r="BD1178" s="164"/>
      <c r="BE1178" s="164"/>
      <c r="BF1178" s="164"/>
      <c r="BG1178" s="164"/>
      <c r="BH1178" s="164"/>
      <c r="BI1178" s="164"/>
      <c r="BJ1178" s="164"/>
      <c r="BK1178" s="164"/>
      <c r="BL1178" s="164"/>
      <c r="BM1178" s="164"/>
      <c r="BN1178" s="164"/>
      <c r="BO1178" s="164"/>
      <c r="BP1178" s="164"/>
      <c r="BQ1178" s="164"/>
      <c r="BR1178" s="164"/>
      <c r="BS1178" s="164"/>
      <c r="BT1178" s="164"/>
      <c r="BU1178" s="164"/>
      <c r="BV1178" s="164"/>
      <c r="BW1178" s="164"/>
      <c r="BX1178" s="164"/>
    </row>
    <row r="1179" spans="20:76" x14ac:dyDescent="0.25">
      <c r="T1179" s="164"/>
      <c r="U1179" s="164"/>
      <c r="V1179" s="164"/>
      <c r="W1179" s="164"/>
      <c r="X1179" s="164"/>
      <c r="Y1179" s="164"/>
      <c r="Z1179" s="164"/>
      <c r="AA1179" s="164"/>
      <c r="AB1179" s="164"/>
      <c r="AC1179" s="164"/>
      <c r="AD1179" s="164"/>
      <c r="AE1179" s="164"/>
      <c r="AF1179" s="164"/>
      <c r="AG1179" s="164"/>
      <c r="AH1179" s="164"/>
      <c r="AI1179" s="164"/>
      <c r="AJ1179" s="164"/>
      <c r="AK1179" s="164"/>
      <c r="AL1179" s="164"/>
      <c r="AM1179" s="164"/>
      <c r="AN1179" s="164"/>
      <c r="AO1179" s="164"/>
      <c r="AP1179" s="164"/>
      <c r="AQ1179" s="164"/>
      <c r="AR1179" s="164"/>
      <c r="AS1179" s="164"/>
      <c r="AT1179" s="366"/>
      <c r="AU1179" s="164"/>
      <c r="AV1179" s="164"/>
      <c r="AW1179" s="164"/>
      <c r="AX1179" s="164"/>
      <c r="AY1179" s="164"/>
      <c r="AZ1179" s="164"/>
      <c r="BA1179" s="164"/>
      <c r="BB1179" s="164"/>
      <c r="BC1179" s="164"/>
      <c r="BD1179" s="164"/>
      <c r="BE1179" s="164"/>
      <c r="BF1179" s="164"/>
      <c r="BG1179" s="164"/>
      <c r="BH1179" s="164"/>
      <c r="BI1179" s="164"/>
      <c r="BJ1179" s="164"/>
      <c r="BK1179" s="164"/>
      <c r="BL1179" s="164"/>
      <c r="BM1179" s="164"/>
      <c r="BN1179" s="164"/>
      <c r="BO1179" s="164"/>
      <c r="BP1179" s="164"/>
      <c r="BQ1179" s="164"/>
      <c r="BR1179" s="164"/>
      <c r="BS1179" s="164"/>
      <c r="BT1179" s="164"/>
      <c r="BU1179" s="164"/>
      <c r="BV1179" s="164"/>
      <c r="BW1179" s="164"/>
      <c r="BX1179" s="164"/>
    </row>
    <row r="1180" spans="20:76" x14ac:dyDescent="0.25">
      <c r="T1180" s="164"/>
      <c r="U1180" s="164"/>
      <c r="V1180" s="164"/>
      <c r="W1180" s="164"/>
      <c r="X1180" s="164"/>
      <c r="Y1180" s="164"/>
      <c r="Z1180" s="164"/>
      <c r="AA1180" s="164"/>
      <c r="AB1180" s="164"/>
      <c r="AC1180" s="164"/>
      <c r="AD1180" s="164"/>
      <c r="AE1180" s="164"/>
      <c r="AF1180" s="164"/>
      <c r="AG1180" s="164"/>
      <c r="AH1180" s="164"/>
      <c r="AI1180" s="164"/>
      <c r="AJ1180" s="164"/>
      <c r="AK1180" s="164"/>
      <c r="AL1180" s="164"/>
      <c r="AM1180" s="164"/>
      <c r="AN1180" s="164"/>
      <c r="AO1180" s="164"/>
      <c r="AP1180" s="164"/>
      <c r="AQ1180" s="164"/>
      <c r="AR1180" s="164"/>
      <c r="AS1180" s="164"/>
      <c r="AT1180" s="366"/>
      <c r="AU1180" s="164"/>
      <c r="AV1180" s="164"/>
      <c r="AW1180" s="164"/>
      <c r="AX1180" s="164"/>
      <c r="AY1180" s="164"/>
      <c r="AZ1180" s="164"/>
      <c r="BA1180" s="164"/>
      <c r="BB1180" s="164"/>
      <c r="BC1180" s="164"/>
      <c r="BD1180" s="164"/>
      <c r="BE1180" s="164"/>
      <c r="BF1180" s="164"/>
      <c r="BG1180" s="164"/>
      <c r="BH1180" s="164"/>
      <c r="BI1180" s="164"/>
      <c r="BJ1180" s="164"/>
      <c r="BK1180" s="164"/>
      <c r="BL1180" s="164"/>
      <c r="BM1180" s="164"/>
      <c r="BN1180" s="164"/>
      <c r="BO1180" s="164"/>
      <c r="BP1180" s="164"/>
      <c r="BQ1180" s="164"/>
      <c r="BR1180" s="164"/>
      <c r="BS1180" s="164"/>
      <c r="BT1180" s="164"/>
      <c r="BU1180" s="164"/>
      <c r="BV1180" s="164"/>
      <c r="BW1180" s="164"/>
      <c r="BX1180" s="164"/>
    </row>
    <row r="1181" spans="20:76" x14ac:dyDescent="0.25">
      <c r="T1181" s="164"/>
      <c r="U1181" s="164"/>
      <c r="V1181" s="164"/>
      <c r="W1181" s="164"/>
      <c r="X1181" s="164"/>
      <c r="Y1181" s="164"/>
      <c r="Z1181" s="164"/>
      <c r="AA1181" s="164"/>
      <c r="AB1181" s="164"/>
      <c r="AC1181" s="164"/>
      <c r="AD1181" s="164"/>
      <c r="AE1181" s="164"/>
      <c r="AF1181" s="164"/>
      <c r="AG1181" s="164"/>
      <c r="AH1181" s="164"/>
      <c r="AI1181" s="164"/>
      <c r="AJ1181" s="164"/>
      <c r="AK1181" s="164"/>
      <c r="AL1181" s="164"/>
      <c r="AM1181" s="164"/>
      <c r="AN1181" s="164"/>
      <c r="AO1181" s="164"/>
      <c r="AP1181" s="164"/>
      <c r="AQ1181" s="164"/>
      <c r="AR1181" s="164"/>
      <c r="AS1181" s="164"/>
      <c r="AT1181" s="366"/>
      <c r="AU1181" s="164"/>
      <c r="AV1181" s="164"/>
      <c r="AW1181" s="164"/>
      <c r="AX1181" s="164"/>
      <c r="AY1181" s="164"/>
      <c r="AZ1181" s="164"/>
      <c r="BA1181" s="164"/>
      <c r="BB1181" s="164"/>
      <c r="BC1181" s="164"/>
      <c r="BD1181" s="164"/>
      <c r="BE1181" s="164"/>
      <c r="BF1181" s="164"/>
      <c r="BG1181" s="164"/>
      <c r="BH1181" s="164"/>
      <c r="BI1181" s="164"/>
      <c r="BJ1181" s="164"/>
      <c r="BK1181" s="164"/>
      <c r="BL1181" s="164"/>
      <c r="BM1181" s="164"/>
      <c r="BN1181" s="164"/>
      <c r="BO1181" s="164"/>
      <c r="BP1181" s="164"/>
      <c r="BQ1181" s="164"/>
      <c r="BR1181" s="164"/>
      <c r="BS1181" s="164"/>
      <c r="BT1181" s="164"/>
      <c r="BU1181" s="164"/>
      <c r="BV1181" s="164"/>
      <c r="BW1181" s="164"/>
      <c r="BX1181" s="164"/>
    </row>
    <row r="1182" spans="20:76" x14ac:dyDescent="0.25">
      <c r="T1182" s="164"/>
      <c r="U1182" s="164"/>
      <c r="V1182" s="164"/>
      <c r="W1182" s="164"/>
      <c r="X1182" s="164"/>
      <c r="Y1182" s="164"/>
      <c r="Z1182" s="164"/>
      <c r="AA1182" s="164"/>
      <c r="AB1182" s="164"/>
      <c r="AC1182" s="164"/>
      <c r="AD1182" s="164"/>
      <c r="AE1182" s="164"/>
      <c r="AF1182" s="164"/>
      <c r="AG1182" s="164"/>
      <c r="AH1182" s="164"/>
      <c r="AI1182" s="164"/>
      <c r="AJ1182" s="164"/>
      <c r="AK1182" s="164"/>
      <c r="AL1182" s="164"/>
      <c r="AM1182" s="164"/>
      <c r="AN1182" s="164"/>
      <c r="AO1182" s="164"/>
      <c r="AP1182" s="164"/>
      <c r="AQ1182" s="164"/>
      <c r="AR1182" s="164"/>
      <c r="AS1182" s="164"/>
      <c r="AT1182" s="366"/>
      <c r="AU1182" s="164"/>
      <c r="AV1182" s="164"/>
      <c r="AW1182" s="164"/>
      <c r="AX1182" s="164"/>
      <c r="AY1182" s="164"/>
      <c r="AZ1182" s="164"/>
      <c r="BA1182" s="164"/>
      <c r="BB1182" s="164"/>
      <c r="BC1182" s="164"/>
      <c r="BD1182" s="164"/>
      <c r="BE1182" s="164"/>
      <c r="BF1182" s="164"/>
      <c r="BG1182" s="164"/>
      <c r="BH1182" s="164"/>
      <c r="BI1182" s="164"/>
      <c r="BJ1182" s="164"/>
      <c r="BK1182" s="164"/>
      <c r="BL1182" s="164"/>
      <c r="BM1182" s="164"/>
      <c r="BN1182" s="164"/>
      <c r="BO1182" s="164"/>
      <c r="BP1182" s="164"/>
      <c r="BQ1182" s="164"/>
      <c r="BR1182" s="164"/>
      <c r="BS1182" s="164"/>
      <c r="BT1182" s="164"/>
      <c r="BU1182" s="164"/>
      <c r="BV1182" s="164"/>
      <c r="BW1182" s="164"/>
      <c r="BX1182" s="164"/>
    </row>
    <row r="1183" spans="20:76" x14ac:dyDescent="0.25">
      <c r="T1183" s="164"/>
      <c r="U1183" s="164"/>
      <c r="V1183" s="164"/>
      <c r="W1183" s="164"/>
      <c r="X1183" s="164"/>
      <c r="Y1183" s="164"/>
      <c r="Z1183" s="164"/>
      <c r="AA1183" s="164"/>
      <c r="AB1183" s="164"/>
      <c r="AC1183" s="164"/>
      <c r="AD1183" s="164"/>
      <c r="AE1183" s="164"/>
      <c r="AF1183" s="164"/>
      <c r="AG1183" s="164"/>
      <c r="AH1183" s="164"/>
      <c r="AI1183" s="164"/>
      <c r="AJ1183" s="164"/>
      <c r="AK1183" s="164"/>
      <c r="AL1183" s="164"/>
      <c r="AM1183" s="164"/>
      <c r="AN1183" s="164"/>
      <c r="AO1183" s="164"/>
      <c r="AP1183" s="164"/>
      <c r="AQ1183" s="164"/>
      <c r="AR1183" s="164"/>
      <c r="AS1183" s="164"/>
      <c r="AT1183" s="366"/>
      <c r="AU1183" s="164"/>
      <c r="AV1183" s="164"/>
      <c r="AW1183" s="164"/>
      <c r="AX1183" s="164"/>
      <c r="AY1183" s="164"/>
      <c r="AZ1183" s="164"/>
      <c r="BA1183" s="164"/>
      <c r="BB1183" s="164"/>
      <c r="BC1183" s="164"/>
      <c r="BD1183" s="164"/>
      <c r="BE1183" s="164"/>
      <c r="BF1183" s="164"/>
      <c r="BG1183" s="164"/>
      <c r="BH1183" s="164"/>
      <c r="BI1183" s="164"/>
      <c r="BJ1183" s="164"/>
      <c r="BK1183" s="164"/>
      <c r="BL1183" s="164"/>
      <c r="BM1183" s="164"/>
      <c r="BN1183" s="164"/>
      <c r="BO1183" s="164"/>
      <c r="BP1183" s="164"/>
      <c r="BQ1183" s="164"/>
      <c r="BR1183" s="164"/>
      <c r="BS1183" s="164"/>
      <c r="BT1183" s="164"/>
      <c r="BU1183" s="164"/>
      <c r="BV1183" s="164"/>
      <c r="BW1183" s="164"/>
      <c r="BX1183" s="164"/>
    </row>
    <row r="1184" spans="20:76" x14ac:dyDescent="0.25">
      <c r="T1184" s="164"/>
      <c r="U1184" s="164"/>
      <c r="V1184" s="164"/>
      <c r="W1184" s="164"/>
      <c r="X1184" s="164"/>
      <c r="Y1184" s="164"/>
      <c r="Z1184" s="164"/>
      <c r="AA1184" s="164"/>
      <c r="AB1184" s="164"/>
      <c r="AC1184" s="164"/>
      <c r="AD1184" s="164"/>
      <c r="AE1184" s="164"/>
      <c r="AF1184" s="164"/>
      <c r="AG1184" s="164"/>
      <c r="AH1184" s="164"/>
      <c r="AI1184" s="164"/>
      <c r="AJ1184" s="164"/>
      <c r="AK1184" s="164"/>
      <c r="AL1184" s="164"/>
      <c r="AM1184" s="164"/>
      <c r="AN1184" s="164"/>
      <c r="AO1184" s="164"/>
      <c r="AP1184" s="164"/>
      <c r="AQ1184" s="164"/>
      <c r="AR1184" s="164"/>
      <c r="AS1184" s="164"/>
      <c r="AT1184" s="366"/>
      <c r="AU1184" s="164"/>
      <c r="AV1184" s="164"/>
      <c r="AW1184" s="164"/>
      <c r="AX1184" s="164"/>
      <c r="AY1184" s="164"/>
      <c r="AZ1184" s="164"/>
      <c r="BA1184" s="164"/>
      <c r="BB1184" s="164"/>
      <c r="BC1184" s="164"/>
      <c r="BD1184" s="164"/>
      <c r="BE1184" s="164"/>
      <c r="BF1184" s="164"/>
      <c r="BG1184" s="164"/>
      <c r="BH1184" s="164"/>
      <c r="BI1184" s="164"/>
      <c r="BJ1184" s="164"/>
      <c r="BK1184" s="164"/>
      <c r="BL1184" s="164"/>
      <c r="BM1184" s="164"/>
      <c r="BN1184" s="164"/>
      <c r="BO1184" s="164"/>
      <c r="BP1184" s="164"/>
      <c r="BQ1184" s="164"/>
      <c r="BR1184" s="164"/>
      <c r="BS1184" s="164"/>
      <c r="BT1184" s="164"/>
      <c r="BU1184" s="164"/>
      <c r="BV1184" s="164"/>
      <c r="BW1184" s="164"/>
      <c r="BX1184" s="164"/>
    </row>
    <row r="1185" spans="20:76" x14ac:dyDescent="0.25">
      <c r="T1185" s="164"/>
      <c r="U1185" s="164"/>
      <c r="V1185" s="164"/>
      <c r="W1185" s="164"/>
      <c r="X1185" s="164"/>
      <c r="Y1185" s="164"/>
      <c r="Z1185" s="164"/>
      <c r="AA1185" s="164"/>
      <c r="AB1185" s="164"/>
      <c r="AC1185" s="164"/>
      <c r="AD1185" s="164"/>
      <c r="AE1185" s="164"/>
      <c r="AF1185" s="164"/>
      <c r="AG1185" s="164"/>
      <c r="AH1185" s="164"/>
      <c r="AI1185" s="164"/>
      <c r="AJ1185" s="164"/>
      <c r="AK1185" s="164"/>
      <c r="AL1185" s="164"/>
      <c r="AM1185" s="164"/>
      <c r="AN1185" s="164"/>
      <c r="AO1185" s="164"/>
      <c r="AP1185" s="164"/>
      <c r="AQ1185" s="164"/>
      <c r="AR1185" s="164"/>
      <c r="AS1185" s="164"/>
      <c r="AT1185" s="366"/>
      <c r="AU1185" s="164"/>
      <c r="AV1185" s="164"/>
      <c r="AW1185" s="164"/>
      <c r="AX1185" s="164"/>
      <c r="AY1185" s="164"/>
      <c r="AZ1185" s="164"/>
      <c r="BA1185" s="164"/>
      <c r="BB1185" s="164"/>
      <c r="BC1185" s="164"/>
      <c r="BD1185" s="164"/>
      <c r="BE1185" s="164"/>
      <c r="BF1185" s="164"/>
      <c r="BG1185" s="164"/>
      <c r="BH1185" s="164"/>
      <c r="BI1185" s="164"/>
      <c r="BJ1185" s="164"/>
      <c r="BK1185" s="164"/>
      <c r="BL1185" s="164"/>
      <c r="BM1185" s="164"/>
      <c r="BN1185" s="164"/>
      <c r="BO1185" s="164"/>
      <c r="BP1185" s="164"/>
      <c r="BQ1185" s="164"/>
      <c r="BR1185" s="164"/>
      <c r="BS1185" s="164"/>
      <c r="BT1185" s="164"/>
      <c r="BU1185" s="164"/>
      <c r="BV1185" s="164"/>
      <c r="BW1185" s="164"/>
      <c r="BX1185" s="164"/>
    </row>
    <row r="1186" spans="20:76" x14ac:dyDescent="0.25">
      <c r="T1186" s="164"/>
      <c r="U1186" s="164"/>
      <c r="V1186" s="164"/>
      <c r="W1186" s="164"/>
      <c r="X1186" s="164"/>
      <c r="Y1186" s="164"/>
      <c r="Z1186" s="164"/>
      <c r="AA1186" s="164"/>
      <c r="AB1186" s="164"/>
      <c r="AC1186" s="164"/>
      <c r="AD1186" s="164"/>
      <c r="AE1186" s="164"/>
      <c r="AF1186" s="164"/>
      <c r="AG1186" s="164"/>
      <c r="AH1186" s="164"/>
      <c r="AI1186" s="164"/>
      <c r="AJ1186" s="164"/>
      <c r="AK1186" s="164"/>
      <c r="AL1186" s="164"/>
      <c r="AM1186" s="164"/>
      <c r="AN1186" s="164"/>
      <c r="AO1186" s="164"/>
      <c r="AP1186" s="164"/>
      <c r="AQ1186" s="164"/>
      <c r="AR1186" s="164"/>
      <c r="AS1186" s="164"/>
      <c r="AT1186" s="366"/>
      <c r="AU1186" s="164"/>
      <c r="AV1186" s="164"/>
      <c r="AW1186" s="164"/>
      <c r="AX1186" s="164"/>
      <c r="AY1186" s="164"/>
      <c r="AZ1186" s="164"/>
      <c r="BA1186" s="164"/>
      <c r="BB1186" s="164"/>
      <c r="BC1186" s="164"/>
      <c r="BD1186" s="164"/>
      <c r="BE1186" s="164"/>
      <c r="BF1186" s="164"/>
      <c r="BG1186" s="164"/>
      <c r="BH1186" s="164"/>
      <c r="BI1186" s="164"/>
      <c r="BJ1186" s="164"/>
      <c r="BK1186" s="164"/>
      <c r="BL1186" s="164"/>
      <c r="BM1186" s="164"/>
      <c r="BN1186" s="164"/>
      <c r="BO1186" s="164"/>
      <c r="BP1186" s="164"/>
      <c r="BQ1186" s="164"/>
      <c r="BR1186" s="164"/>
      <c r="BS1186" s="164"/>
      <c r="BT1186" s="164"/>
      <c r="BU1186" s="164"/>
      <c r="BV1186" s="164"/>
      <c r="BW1186" s="164"/>
      <c r="BX1186" s="164"/>
    </row>
    <row r="1187" spans="20:76" x14ac:dyDescent="0.25">
      <c r="T1187" s="164"/>
      <c r="U1187" s="164"/>
      <c r="V1187" s="164"/>
      <c r="W1187" s="164"/>
      <c r="X1187" s="164"/>
      <c r="Y1187" s="164"/>
      <c r="Z1187" s="164"/>
      <c r="AA1187" s="164"/>
      <c r="AB1187" s="164"/>
      <c r="AC1187" s="164"/>
      <c r="AD1187" s="164"/>
      <c r="AE1187" s="164"/>
      <c r="AF1187" s="164"/>
      <c r="AG1187" s="164"/>
      <c r="AH1187" s="164"/>
      <c r="AI1187" s="164"/>
      <c r="AJ1187" s="164"/>
      <c r="AK1187" s="164"/>
      <c r="AL1187" s="164"/>
      <c r="AM1187" s="164"/>
      <c r="AN1187" s="164"/>
      <c r="AO1187" s="164"/>
      <c r="AP1187" s="164"/>
      <c r="AQ1187" s="164"/>
      <c r="AR1187" s="164"/>
      <c r="AS1187" s="164"/>
      <c r="AT1187" s="366"/>
      <c r="AU1187" s="164"/>
      <c r="AV1187" s="164"/>
      <c r="AW1187" s="164"/>
      <c r="AX1187" s="164"/>
      <c r="AY1187" s="164"/>
      <c r="AZ1187" s="164"/>
      <c r="BA1187" s="164"/>
      <c r="BB1187" s="164"/>
      <c r="BC1187" s="164"/>
      <c r="BD1187" s="164"/>
      <c r="BE1187" s="164"/>
      <c r="BF1187" s="164"/>
      <c r="BG1187" s="164"/>
      <c r="BH1187" s="164"/>
      <c r="BI1187" s="164"/>
      <c r="BJ1187" s="164"/>
      <c r="BK1187" s="164"/>
      <c r="BL1187" s="164"/>
      <c r="BM1187" s="164"/>
      <c r="BN1187" s="164"/>
      <c r="BO1187" s="164"/>
      <c r="BP1187" s="164"/>
      <c r="BQ1187" s="164"/>
      <c r="BR1187" s="164"/>
      <c r="BS1187" s="164"/>
      <c r="BT1187" s="164"/>
      <c r="BU1187" s="164"/>
      <c r="BV1187" s="164"/>
      <c r="BW1187" s="164"/>
      <c r="BX1187" s="164"/>
    </row>
    <row r="1188" spans="20:76" x14ac:dyDescent="0.25">
      <c r="T1188" s="164"/>
      <c r="U1188" s="164"/>
      <c r="V1188" s="164"/>
      <c r="W1188" s="164"/>
      <c r="X1188" s="164"/>
      <c r="Y1188" s="164"/>
      <c r="Z1188" s="164"/>
      <c r="AA1188" s="164"/>
      <c r="AB1188" s="164"/>
      <c r="AC1188" s="164"/>
      <c r="AD1188" s="164"/>
      <c r="AE1188" s="164"/>
      <c r="AF1188" s="164"/>
      <c r="AG1188" s="164"/>
      <c r="AH1188" s="164"/>
      <c r="AI1188" s="164"/>
      <c r="AJ1188" s="164"/>
      <c r="AK1188" s="164"/>
      <c r="AL1188" s="164"/>
      <c r="AM1188" s="164"/>
      <c r="AN1188" s="164"/>
      <c r="AO1188" s="164"/>
      <c r="AP1188" s="164"/>
      <c r="AQ1188" s="164"/>
      <c r="AR1188" s="164"/>
      <c r="AS1188" s="164"/>
      <c r="AT1188" s="366"/>
      <c r="AU1188" s="164"/>
      <c r="AV1188" s="164"/>
      <c r="AW1188" s="164"/>
      <c r="AX1188" s="164"/>
      <c r="AY1188" s="164"/>
      <c r="AZ1188" s="164"/>
      <c r="BA1188" s="164"/>
      <c r="BB1188" s="164"/>
      <c r="BC1188" s="164"/>
      <c r="BD1188" s="164"/>
      <c r="BE1188" s="164"/>
      <c r="BF1188" s="164"/>
      <c r="BG1188" s="164"/>
      <c r="BH1188" s="164"/>
      <c r="BI1188" s="164"/>
      <c r="BJ1188" s="164"/>
      <c r="BK1188" s="164"/>
      <c r="BL1188" s="164"/>
      <c r="BM1188" s="164"/>
      <c r="BN1188" s="164"/>
      <c r="BO1188" s="164"/>
      <c r="BP1188" s="164"/>
      <c r="BQ1188" s="164"/>
      <c r="BR1188" s="164"/>
      <c r="BS1188" s="164"/>
      <c r="BT1188" s="164"/>
      <c r="BU1188" s="164"/>
      <c r="BV1188" s="164"/>
      <c r="BW1188" s="164"/>
      <c r="BX1188" s="164"/>
    </row>
    <row r="1189" spans="20:76" x14ac:dyDescent="0.25">
      <c r="T1189" s="164"/>
      <c r="U1189" s="164"/>
      <c r="V1189" s="164"/>
      <c r="W1189" s="164"/>
      <c r="X1189" s="164"/>
      <c r="Y1189" s="164"/>
      <c r="Z1189" s="164"/>
      <c r="AA1189" s="164"/>
      <c r="AB1189" s="164"/>
      <c r="AC1189" s="164"/>
      <c r="AD1189" s="164"/>
      <c r="AE1189" s="164"/>
      <c r="AF1189" s="164"/>
      <c r="AG1189" s="164"/>
      <c r="AH1189" s="164"/>
      <c r="AI1189" s="164"/>
      <c r="AJ1189" s="164"/>
      <c r="AK1189" s="164"/>
      <c r="AL1189" s="164"/>
      <c r="AM1189" s="164"/>
      <c r="AN1189" s="164"/>
      <c r="AO1189" s="164"/>
      <c r="AP1189" s="164"/>
      <c r="AQ1189" s="164"/>
      <c r="AR1189" s="164"/>
      <c r="AS1189" s="164"/>
      <c r="AT1189" s="366"/>
      <c r="AU1189" s="164"/>
      <c r="AV1189" s="164"/>
      <c r="AW1189" s="164"/>
      <c r="AX1189" s="164"/>
      <c r="AY1189" s="164"/>
      <c r="AZ1189" s="164"/>
      <c r="BA1189" s="164"/>
      <c r="BB1189" s="164"/>
      <c r="BC1189" s="164"/>
      <c r="BD1189" s="164"/>
      <c r="BE1189" s="164"/>
      <c r="BF1189" s="164"/>
      <c r="BG1189" s="164"/>
      <c r="BH1189" s="164"/>
      <c r="BI1189" s="164"/>
      <c r="BJ1189" s="164"/>
      <c r="BK1189" s="164"/>
      <c r="BL1189" s="164"/>
      <c r="BM1189" s="164"/>
      <c r="BN1189" s="164"/>
      <c r="BO1189" s="164"/>
      <c r="BP1189" s="164"/>
      <c r="BQ1189" s="164"/>
      <c r="BR1189" s="164"/>
      <c r="BS1189" s="164"/>
      <c r="BT1189" s="164"/>
      <c r="BU1189" s="164"/>
      <c r="BV1189" s="164"/>
      <c r="BW1189" s="164"/>
      <c r="BX1189" s="164"/>
    </row>
    <row r="1190" spans="20:76" x14ac:dyDescent="0.25">
      <c r="T1190" s="164"/>
      <c r="U1190" s="164"/>
      <c r="V1190" s="164"/>
      <c r="W1190" s="164"/>
      <c r="X1190" s="164"/>
      <c r="Y1190" s="164"/>
      <c r="Z1190" s="164"/>
      <c r="AA1190" s="164"/>
      <c r="AB1190" s="164"/>
      <c r="AC1190" s="164"/>
      <c r="AD1190" s="164"/>
      <c r="AE1190" s="164"/>
      <c r="AF1190" s="164"/>
      <c r="AG1190" s="164"/>
      <c r="AH1190" s="164"/>
      <c r="AI1190" s="164"/>
      <c r="AJ1190" s="164"/>
      <c r="AK1190" s="164"/>
      <c r="AL1190" s="164"/>
      <c r="AM1190" s="164"/>
      <c r="AN1190" s="164"/>
      <c r="AO1190" s="164"/>
      <c r="AP1190" s="164"/>
      <c r="AQ1190" s="164"/>
      <c r="AR1190" s="164"/>
      <c r="AS1190" s="164"/>
      <c r="AT1190" s="366"/>
      <c r="AU1190" s="164"/>
      <c r="AV1190" s="164"/>
      <c r="AW1190" s="164"/>
      <c r="AX1190" s="164"/>
      <c r="AY1190" s="164"/>
      <c r="AZ1190" s="164"/>
      <c r="BA1190" s="164"/>
      <c r="BB1190" s="164"/>
      <c r="BC1190" s="164"/>
      <c r="BD1190" s="164"/>
      <c r="BE1190" s="164"/>
      <c r="BF1190" s="164"/>
      <c r="BG1190" s="164"/>
      <c r="BH1190" s="164"/>
      <c r="BI1190" s="164"/>
      <c r="BJ1190" s="164"/>
      <c r="BK1190" s="164"/>
      <c r="BL1190" s="164"/>
      <c r="BM1190" s="164"/>
      <c r="BN1190" s="164"/>
      <c r="BO1190" s="164"/>
      <c r="BP1190" s="164"/>
      <c r="BQ1190" s="164"/>
      <c r="BR1190" s="164"/>
      <c r="BS1190" s="164"/>
      <c r="BT1190" s="164"/>
      <c r="BU1190" s="164"/>
      <c r="BV1190" s="164"/>
      <c r="BW1190" s="164"/>
      <c r="BX1190" s="164"/>
    </row>
    <row r="1191" spans="20:76" x14ac:dyDescent="0.25">
      <c r="T1191" s="164"/>
      <c r="U1191" s="164"/>
      <c r="V1191" s="164"/>
      <c r="W1191" s="164"/>
      <c r="X1191" s="164"/>
      <c r="Y1191" s="164"/>
      <c r="Z1191" s="164"/>
      <c r="AA1191" s="164"/>
      <c r="AB1191" s="164"/>
      <c r="AC1191" s="164"/>
      <c r="AD1191" s="164"/>
      <c r="AE1191" s="164"/>
      <c r="AF1191" s="164"/>
      <c r="AG1191" s="164"/>
      <c r="AH1191" s="164"/>
      <c r="AI1191" s="164"/>
      <c r="AJ1191" s="164"/>
      <c r="AK1191" s="164"/>
      <c r="AL1191" s="164"/>
      <c r="AM1191" s="164"/>
      <c r="AN1191" s="164"/>
      <c r="AO1191" s="164"/>
      <c r="AP1191" s="164"/>
      <c r="AQ1191" s="164"/>
      <c r="AR1191" s="164"/>
      <c r="AS1191" s="164"/>
      <c r="AT1191" s="366"/>
      <c r="AU1191" s="164"/>
      <c r="AV1191" s="164"/>
      <c r="AW1191" s="164"/>
      <c r="AX1191" s="164"/>
      <c r="AY1191" s="164"/>
      <c r="AZ1191" s="164"/>
      <c r="BA1191" s="164"/>
      <c r="BB1191" s="164"/>
      <c r="BC1191" s="164"/>
      <c r="BD1191" s="164"/>
      <c r="BE1191" s="164"/>
      <c r="BF1191" s="164"/>
      <c r="BG1191" s="164"/>
      <c r="BH1191" s="164"/>
      <c r="BI1191" s="164"/>
      <c r="BJ1191" s="164"/>
      <c r="BK1191" s="164"/>
      <c r="BL1191" s="164"/>
      <c r="BM1191" s="164"/>
      <c r="BN1191" s="164"/>
      <c r="BO1191" s="164"/>
      <c r="BP1191" s="164"/>
      <c r="BQ1191" s="164"/>
      <c r="BR1191" s="164"/>
      <c r="BS1191" s="164"/>
      <c r="BT1191" s="164"/>
      <c r="BU1191" s="164"/>
      <c r="BV1191" s="164"/>
      <c r="BW1191" s="164"/>
      <c r="BX1191" s="164"/>
    </row>
    <row r="1192" spans="20:76" x14ac:dyDescent="0.25">
      <c r="T1192" s="164"/>
      <c r="U1192" s="164"/>
      <c r="V1192" s="164"/>
      <c r="W1192" s="164"/>
      <c r="X1192" s="164"/>
      <c r="Y1192" s="164"/>
      <c r="Z1192" s="164"/>
      <c r="AA1192" s="164"/>
      <c r="AB1192" s="164"/>
      <c r="AC1192" s="164"/>
      <c r="AD1192" s="164"/>
      <c r="AE1192" s="164"/>
      <c r="AF1192" s="164"/>
      <c r="AG1192" s="164"/>
      <c r="AH1192" s="164"/>
      <c r="AI1192" s="164"/>
      <c r="AJ1192" s="164"/>
      <c r="AK1192" s="164"/>
      <c r="AL1192" s="164"/>
      <c r="AM1192" s="164"/>
      <c r="AN1192" s="164"/>
      <c r="AO1192" s="164"/>
      <c r="AP1192" s="164"/>
      <c r="AQ1192" s="164"/>
      <c r="AR1192" s="164"/>
      <c r="AS1192" s="164"/>
      <c r="AT1192" s="366"/>
      <c r="AU1192" s="164"/>
      <c r="AV1192" s="164"/>
      <c r="AW1192" s="164"/>
      <c r="AX1192" s="164"/>
      <c r="AY1192" s="164"/>
      <c r="AZ1192" s="164"/>
      <c r="BA1192" s="164"/>
      <c r="BB1192" s="164"/>
      <c r="BC1192" s="164"/>
      <c r="BD1192" s="164"/>
      <c r="BE1192" s="164"/>
      <c r="BF1192" s="164"/>
      <c r="BG1192" s="164"/>
      <c r="BH1192" s="164"/>
      <c r="BI1192" s="164"/>
      <c r="BJ1192" s="164"/>
      <c r="BK1192" s="164"/>
      <c r="BL1192" s="164"/>
      <c r="BM1192" s="164"/>
      <c r="BN1192" s="164"/>
      <c r="BO1192" s="164"/>
      <c r="BP1192" s="164"/>
      <c r="BQ1192" s="164"/>
      <c r="BR1192" s="164"/>
      <c r="BS1192" s="164"/>
      <c r="BT1192" s="164"/>
      <c r="BU1192" s="164"/>
      <c r="BV1192" s="164"/>
      <c r="BW1192" s="164"/>
      <c r="BX1192" s="164"/>
    </row>
    <row r="1193" spans="20:76" x14ac:dyDescent="0.25">
      <c r="T1193" s="164"/>
      <c r="U1193" s="164"/>
      <c r="V1193" s="164"/>
      <c r="W1193" s="164"/>
      <c r="X1193" s="164"/>
      <c r="Y1193" s="164"/>
      <c r="Z1193" s="164"/>
      <c r="AA1193" s="164"/>
      <c r="AB1193" s="164"/>
      <c r="AC1193" s="164"/>
      <c r="AD1193" s="164"/>
      <c r="AE1193" s="164"/>
      <c r="AF1193" s="164"/>
      <c r="AG1193" s="164"/>
      <c r="AH1193" s="164"/>
      <c r="AI1193" s="164"/>
      <c r="AJ1193" s="164"/>
      <c r="AK1193" s="164"/>
      <c r="AL1193" s="164"/>
      <c r="AM1193" s="164"/>
      <c r="AN1193" s="164"/>
      <c r="AO1193" s="164"/>
      <c r="AP1193" s="164"/>
      <c r="AQ1193" s="164"/>
      <c r="AR1193" s="164"/>
      <c r="AS1193" s="164"/>
      <c r="AT1193" s="366"/>
      <c r="AU1193" s="164"/>
      <c r="AV1193" s="164"/>
      <c r="AW1193" s="164"/>
      <c r="AX1193" s="164"/>
      <c r="AY1193" s="164"/>
      <c r="AZ1193" s="164"/>
      <c r="BA1193" s="164"/>
      <c r="BB1193" s="164"/>
      <c r="BC1193" s="164"/>
      <c r="BD1193" s="164"/>
      <c r="BE1193" s="164"/>
      <c r="BF1193" s="164"/>
      <c r="BG1193" s="164"/>
      <c r="BH1193" s="164"/>
      <c r="BI1193" s="164"/>
      <c r="BJ1193" s="164"/>
      <c r="BK1193" s="164"/>
      <c r="BL1193" s="164"/>
      <c r="BM1193" s="164"/>
      <c r="BN1193" s="164"/>
      <c r="BO1193" s="164"/>
      <c r="BP1193" s="164"/>
      <c r="BQ1193" s="164"/>
      <c r="BR1193" s="164"/>
      <c r="BS1193" s="164"/>
      <c r="BT1193" s="164"/>
      <c r="BU1193" s="164"/>
      <c r="BV1193" s="164"/>
      <c r="BW1193" s="164"/>
      <c r="BX1193" s="164"/>
    </row>
    <row r="1194" spans="20:76" x14ac:dyDescent="0.25">
      <c r="T1194" s="164"/>
      <c r="U1194" s="164"/>
      <c r="V1194" s="164"/>
      <c r="W1194" s="164"/>
      <c r="X1194" s="164"/>
      <c r="Y1194" s="164"/>
      <c r="Z1194" s="164"/>
      <c r="AA1194" s="164"/>
      <c r="AB1194" s="164"/>
      <c r="AC1194" s="164"/>
      <c r="AD1194" s="164"/>
      <c r="AE1194" s="164"/>
      <c r="AF1194" s="164"/>
      <c r="AG1194" s="164"/>
      <c r="AH1194" s="164"/>
      <c r="AI1194" s="164"/>
      <c r="AJ1194" s="164"/>
      <c r="AK1194" s="164"/>
      <c r="AL1194" s="164"/>
      <c r="AM1194" s="164"/>
      <c r="AN1194" s="164"/>
      <c r="AO1194" s="164"/>
      <c r="AP1194" s="164"/>
      <c r="AQ1194" s="164"/>
      <c r="AR1194" s="164"/>
      <c r="AS1194" s="164"/>
      <c r="AT1194" s="366"/>
      <c r="AU1194" s="164"/>
      <c r="AV1194" s="164"/>
      <c r="AW1194" s="164"/>
      <c r="AX1194" s="164"/>
      <c r="AY1194" s="164"/>
      <c r="AZ1194" s="164"/>
      <c r="BA1194" s="164"/>
      <c r="BB1194" s="164"/>
      <c r="BC1194" s="164"/>
      <c r="BD1194" s="164"/>
      <c r="BE1194" s="164"/>
      <c r="BF1194" s="164"/>
      <c r="BG1194" s="164"/>
      <c r="BH1194" s="164"/>
      <c r="BI1194" s="164"/>
      <c r="BJ1194" s="164"/>
      <c r="BK1194" s="164"/>
      <c r="BL1194" s="164"/>
      <c r="BM1194" s="164"/>
      <c r="BN1194" s="164"/>
      <c r="BO1194" s="164"/>
      <c r="BP1194" s="164"/>
      <c r="BQ1194" s="164"/>
      <c r="BR1194" s="164"/>
      <c r="BS1194" s="164"/>
      <c r="BT1194" s="164"/>
      <c r="BU1194" s="164"/>
      <c r="BV1194" s="164"/>
      <c r="BW1194" s="164"/>
      <c r="BX1194" s="164"/>
    </row>
    <row r="1195" spans="20:76" x14ac:dyDescent="0.25">
      <c r="T1195" s="164"/>
      <c r="U1195" s="164"/>
      <c r="V1195" s="164"/>
      <c r="W1195" s="164"/>
      <c r="X1195" s="164"/>
      <c r="Y1195" s="164"/>
      <c r="Z1195" s="164"/>
      <c r="AA1195" s="164"/>
      <c r="AB1195" s="164"/>
      <c r="AC1195" s="164"/>
      <c r="AD1195" s="164"/>
      <c r="AE1195" s="164"/>
      <c r="AF1195" s="164"/>
      <c r="AG1195" s="164"/>
      <c r="AH1195" s="164"/>
      <c r="AI1195" s="164"/>
      <c r="AJ1195" s="164"/>
      <c r="AK1195" s="164"/>
      <c r="AL1195" s="164"/>
      <c r="AM1195" s="164"/>
      <c r="AN1195" s="164"/>
      <c r="AO1195" s="164"/>
      <c r="AP1195" s="164"/>
      <c r="AQ1195" s="164"/>
      <c r="AR1195" s="164"/>
      <c r="AS1195" s="164"/>
      <c r="AT1195" s="366"/>
      <c r="AU1195" s="164"/>
      <c r="AV1195" s="164"/>
      <c r="AW1195" s="164"/>
      <c r="AX1195" s="164"/>
      <c r="AY1195" s="164"/>
      <c r="AZ1195" s="164"/>
      <c r="BA1195" s="164"/>
      <c r="BB1195" s="164"/>
      <c r="BC1195" s="164"/>
      <c r="BD1195" s="164"/>
      <c r="BE1195" s="164"/>
      <c r="BF1195" s="164"/>
      <c r="BG1195" s="164"/>
      <c r="BH1195" s="164"/>
      <c r="BI1195" s="164"/>
      <c r="BJ1195" s="164"/>
      <c r="BK1195" s="164"/>
      <c r="BL1195" s="164"/>
      <c r="BM1195" s="164"/>
      <c r="BN1195" s="164"/>
      <c r="BO1195" s="164"/>
      <c r="BP1195" s="164"/>
      <c r="BQ1195" s="164"/>
      <c r="BR1195" s="164"/>
      <c r="BS1195" s="164"/>
      <c r="BT1195" s="164"/>
      <c r="BU1195" s="164"/>
      <c r="BV1195" s="164"/>
      <c r="BW1195" s="164"/>
      <c r="BX1195" s="164"/>
    </row>
    <row r="1196" spans="20:76" x14ac:dyDescent="0.25">
      <c r="T1196" s="164"/>
      <c r="U1196" s="164"/>
      <c r="V1196" s="164"/>
      <c r="W1196" s="164"/>
      <c r="X1196" s="164"/>
      <c r="Y1196" s="164"/>
      <c r="Z1196" s="164"/>
      <c r="AA1196" s="164"/>
      <c r="AB1196" s="164"/>
      <c r="AC1196" s="164"/>
      <c r="AD1196" s="164"/>
      <c r="AE1196" s="164"/>
      <c r="AF1196" s="164"/>
      <c r="AG1196" s="164"/>
      <c r="AH1196" s="164"/>
      <c r="AI1196" s="164"/>
      <c r="AJ1196" s="164"/>
      <c r="AK1196" s="164"/>
      <c r="AL1196" s="164"/>
      <c r="AM1196" s="164"/>
      <c r="AN1196" s="164"/>
      <c r="AO1196" s="164"/>
      <c r="AP1196" s="164"/>
      <c r="AQ1196" s="164"/>
      <c r="AR1196" s="164"/>
      <c r="AS1196" s="164"/>
      <c r="AT1196" s="366"/>
      <c r="AU1196" s="164"/>
      <c r="AV1196" s="164"/>
      <c r="AW1196" s="164"/>
      <c r="AX1196" s="164"/>
      <c r="AY1196" s="164"/>
      <c r="AZ1196" s="164"/>
      <c r="BA1196" s="164"/>
      <c r="BB1196" s="164"/>
      <c r="BC1196" s="164"/>
      <c r="BD1196" s="164"/>
      <c r="BE1196" s="164"/>
      <c r="BF1196" s="164"/>
      <c r="BG1196" s="164"/>
      <c r="BH1196" s="164"/>
      <c r="BI1196" s="164"/>
      <c r="BJ1196" s="164"/>
      <c r="BK1196" s="164"/>
      <c r="BL1196" s="164"/>
      <c r="BM1196" s="164"/>
      <c r="BN1196" s="164"/>
      <c r="BO1196" s="164"/>
      <c r="BP1196" s="164"/>
      <c r="BQ1196" s="164"/>
      <c r="BR1196" s="164"/>
      <c r="BS1196" s="164"/>
      <c r="BT1196" s="164"/>
      <c r="BU1196" s="164"/>
      <c r="BV1196" s="164"/>
      <c r="BW1196" s="164"/>
      <c r="BX1196" s="164"/>
    </row>
    <row r="1197" spans="20:76" x14ac:dyDescent="0.25">
      <c r="T1197" s="164"/>
      <c r="U1197" s="164"/>
      <c r="V1197" s="164"/>
      <c r="W1197" s="164"/>
      <c r="X1197" s="164"/>
      <c r="Y1197" s="164"/>
      <c r="Z1197" s="164"/>
      <c r="AA1197" s="164"/>
      <c r="AB1197" s="164"/>
      <c r="AC1197" s="164"/>
      <c r="AD1197" s="164"/>
      <c r="AE1197" s="164"/>
      <c r="AF1197" s="164"/>
      <c r="AG1197" s="164"/>
      <c r="AH1197" s="164"/>
      <c r="AI1197" s="164"/>
      <c r="AJ1197" s="164"/>
      <c r="AK1197" s="164"/>
      <c r="AL1197" s="164"/>
      <c r="AM1197" s="164"/>
      <c r="AN1197" s="164"/>
      <c r="AO1197" s="164"/>
      <c r="AP1197" s="164"/>
      <c r="AQ1197" s="164"/>
      <c r="AR1197" s="164"/>
      <c r="AS1197" s="164"/>
      <c r="AT1197" s="366"/>
      <c r="AU1197" s="164"/>
      <c r="AV1197" s="164"/>
      <c r="AW1197" s="164"/>
      <c r="AX1197" s="164"/>
      <c r="AY1197" s="164"/>
      <c r="AZ1197" s="164"/>
      <c r="BA1197" s="164"/>
      <c r="BB1197" s="164"/>
      <c r="BC1197" s="164"/>
      <c r="BD1197" s="164"/>
      <c r="BE1197" s="164"/>
      <c r="BF1197" s="164"/>
      <c r="BG1197" s="164"/>
      <c r="BH1197" s="164"/>
      <c r="BI1197" s="164"/>
      <c r="BJ1197" s="164"/>
      <c r="BK1197" s="164"/>
      <c r="BL1197" s="164"/>
      <c r="BM1197" s="164"/>
      <c r="BN1197" s="164"/>
      <c r="BO1197" s="164"/>
      <c r="BP1197" s="164"/>
      <c r="BQ1197" s="164"/>
      <c r="BR1197" s="164"/>
      <c r="BS1197" s="164"/>
      <c r="BT1197" s="164"/>
      <c r="BU1197" s="164"/>
      <c r="BV1197" s="164"/>
      <c r="BW1197" s="164"/>
      <c r="BX1197" s="164"/>
    </row>
    <row r="1198" spans="20:76" x14ac:dyDescent="0.25">
      <c r="T1198" s="164"/>
      <c r="U1198" s="164"/>
      <c r="V1198" s="164"/>
      <c r="W1198" s="164"/>
      <c r="X1198" s="164"/>
      <c r="Y1198" s="164"/>
      <c r="Z1198" s="164"/>
      <c r="AA1198" s="164"/>
      <c r="AB1198" s="164"/>
      <c r="AC1198" s="164"/>
      <c r="AD1198" s="164"/>
      <c r="AE1198" s="164"/>
      <c r="AF1198" s="164"/>
      <c r="AG1198" s="164"/>
      <c r="AH1198" s="164"/>
      <c r="AI1198" s="164"/>
      <c r="AJ1198" s="164"/>
      <c r="AK1198" s="164"/>
      <c r="AL1198" s="164"/>
      <c r="AM1198" s="164"/>
      <c r="AN1198" s="164"/>
      <c r="AO1198" s="164"/>
      <c r="AP1198" s="164"/>
      <c r="AQ1198" s="164"/>
      <c r="AR1198" s="164"/>
      <c r="AS1198" s="164"/>
      <c r="AT1198" s="366"/>
      <c r="AU1198" s="164"/>
      <c r="AV1198" s="164"/>
      <c r="AW1198" s="164"/>
      <c r="AX1198" s="164"/>
      <c r="AY1198" s="164"/>
      <c r="AZ1198" s="164"/>
      <c r="BA1198" s="164"/>
      <c r="BB1198" s="164"/>
      <c r="BC1198" s="164"/>
      <c r="BD1198" s="164"/>
      <c r="BE1198" s="164"/>
      <c r="BF1198" s="164"/>
      <c r="BG1198" s="164"/>
      <c r="BH1198" s="164"/>
      <c r="BI1198" s="164"/>
      <c r="BJ1198" s="164"/>
      <c r="BK1198" s="164"/>
      <c r="BL1198" s="164"/>
      <c r="BM1198" s="164"/>
      <c r="BN1198" s="164"/>
      <c r="BO1198" s="164"/>
      <c r="BP1198" s="164"/>
      <c r="BQ1198" s="164"/>
      <c r="BR1198" s="164"/>
      <c r="BS1198" s="164"/>
      <c r="BT1198" s="164"/>
      <c r="BU1198" s="164"/>
      <c r="BV1198" s="164"/>
      <c r="BW1198" s="164"/>
      <c r="BX1198" s="164"/>
    </row>
    <row r="1199" spans="20:76" x14ac:dyDescent="0.25">
      <c r="T1199" s="164"/>
      <c r="U1199" s="164"/>
      <c r="V1199" s="164"/>
      <c r="W1199" s="164"/>
      <c r="X1199" s="164"/>
      <c r="Y1199" s="164"/>
      <c r="Z1199" s="164"/>
      <c r="AA1199" s="164"/>
      <c r="AB1199" s="164"/>
      <c r="AC1199" s="164"/>
      <c r="AD1199" s="164"/>
      <c r="AE1199" s="164"/>
      <c r="AF1199" s="164"/>
      <c r="AG1199" s="164"/>
      <c r="AH1199" s="164"/>
      <c r="AI1199" s="164"/>
      <c r="AJ1199" s="164"/>
      <c r="AK1199" s="164"/>
      <c r="AL1199" s="164"/>
      <c r="AM1199" s="164"/>
      <c r="AN1199" s="164"/>
      <c r="AO1199" s="164"/>
      <c r="AP1199" s="164"/>
      <c r="AQ1199" s="164"/>
      <c r="AR1199" s="164"/>
      <c r="AS1199" s="164"/>
      <c r="AT1199" s="366"/>
      <c r="AU1199" s="164"/>
      <c r="AV1199" s="164"/>
      <c r="AW1199" s="164"/>
      <c r="AX1199" s="164"/>
      <c r="AY1199" s="164"/>
      <c r="AZ1199" s="164"/>
      <c r="BA1199" s="164"/>
      <c r="BB1199" s="164"/>
      <c r="BC1199" s="164"/>
      <c r="BD1199" s="164"/>
      <c r="BE1199" s="164"/>
      <c r="BF1199" s="164"/>
      <c r="BG1199" s="164"/>
      <c r="BH1199" s="164"/>
      <c r="BI1199" s="164"/>
      <c r="BJ1199" s="164"/>
      <c r="BK1199" s="164"/>
      <c r="BL1199" s="164"/>
      <c r="BM1199" s="164"/>
      <c r="BN1199" s="164"/>
      <c r="BO1199" s="164"/>
      <c r="BP1199" s="164"/>
      <c r="BQ1199" s="164"/>
      <c r="BR1199" s="164"/>
      <c r="BS1199" s="164"/>
      <c r="BT1199" s="164"/>
      <c r="BU1199" s="164"/>
      <c r="BV1199" s="164"/>
      <c r="BW1199" s="164"/>
      <c r="BX1199" s="164"/>
    </row>
    <row r="1200" spans="20:76" x14ac:dyDescent="0.25">
      <c r="T1200" s="164"/>
      <c r="U1200" s="164"/>
      <c r="V1200" s="164"/>
      <c r="W1200" s="164"/>
      <c r="X1200" s="164"/>
      <c r="Y1200" s="164"/>
      <c r="Z1200" s="164"/>
      <c r="AA1200" s="164"/>
      <c r="AB1200" s="164"/>
      <c r="AC1200" s="164"/>
      <c r="AD1200" s="164"/>
      <c r="AE1200" s="164"/>
      <c r="AF1200" s="164"/>
      <c r="AG1200" s="164"/>
      <c r="AH1200" s="164"/>
      <c r="AI1200" s="164"/>
      <c r="AJ1200" s="164"/>
      <c r="AK1200" s="164"/>
      <c r="AL1200" s="164"/>
      <c r="AM1200" s="164"/>
      <c r="AN1200" s="164"/>
      <c r="AO1200" s="164"/>
      <c r="AP1200" s="164"/>
      <c r="AQ1200" s="164"/>
      <c r="AR1200" s="164"/>
      <c r="AS1200" s="164"/>
      <c r="AT1200" s="366"/>
      <c r="AU1200" s="164"/>
      <c r="AV1200" s="164"/>
      <c r="AW1200" s="164"/>
      <c r="AX1200" s="164"/>
      <c r="AY1200" s="164"/>
      <c r="AZ1200" s="164"/>
      <c r="BA1200" s="164"/>
      <c r="BB1200" s="164"/>
      <c r="BC1200" s="164"/>
      <c r="BD1200" s="164"/>
      <c r="BE1200" s="164"/>
      <c r="BF1200" s="164"/>
      <c r="BG1200" s="164"/>
      <c r="BH1200" s="164"/>
      <c r="BI1200" s="164"/>
      <c r="BJ1200" s="164"/>
      <c r="BK1200" s="164"/>
      <c r="BL1200" s="164"/>
      <c r="BM1200" s="164"/>
      <c r="BN1200" s="164"/>
      <c r="BO1200" s="164"/>
      <c r="BP1200" s="164"/>
      <c r="BQ1200" s="164"/>
      <c r="BR1200" s="164"/>
      <c r="BS1200" s="164"/>
      <c r="BT1200" s="164"/>
      <c r="BU1200" s="164"/>
      <c r="BV1200" s="164"/>
      <c r="BW1200" s="164"/>
      <c r="BX1200" s="164"/>
    </row>
    <row r="1201" spans="20:76" x14ac:dyDescent="0.25">
      <c r="T1201" s="164"/>
      <c r="U1201" s="164"/>
      <c r="V1201" s="164"/>
      <c r="W1201" s="164"/>
      <c r="X1201" s="164"/>
      <c r="Y1201" s="164"/>
      <c r="Z1201" s="164"/>
      <c r="AA1201" s="164"/>
      <c r="AB1201" s="164"/>
      <c r="AC1201" s="164"/>
      <c r="AD1201" s="164"/>
      <c r="AE1201" s="164"/>
      <c r="AF1201" s="164"/>
      <c r="AG1201" s="164"/>
      <c r="AH1201" s="164"/>
      <c r="AI1201" s="164"/>
      <c r="AJ1201" s="164"/>
      <c r="AK1201" s="164"/>
      <c r="AL1201" s="164"/>
      <c r="AM1201" s="164"/>
      <c r="AN1201" s="164"/>
      <c r="AO1201" s="164"/>
      <c r="AP1201" s="164"/>
      <c r="AQ1201" s="164"/>
      <c r="AR1201" s="164"/>
      <c r="AS1201" s="164"/>
      <c r="AT1201" s="366"/>
      <c r="AU1201" s="164"/>
      <c r="AV1201" s="164"/>
      <c r="AW1201" s="164"/>
      <c r="AX1201" s="164"/>
      <c r="AY1201" s="164"/>
      <c r="AZ1201" s="164"/>
      <c r="BA1201" s="164"/>
      <c r="BB1201" s="164"/>
      <c r="BC1201" s="164"/>
      <c r="BD1201" s="164"/>
      <c r="BE1201" s="164"/>
      <c r="BF1201" s="164"/>
      <c r="BG1201" s="164"/>
      <c r="BH1201" s="164"/>
      <c r="BI1201" s="164"/>
      <c r="BJ1201" s="164"/>
      <c r="BK1201" s="164"/>
      <c r="BL1201" s="164"/>
      <c r="BM1201" s="164"/>
      <c r="BN1201" s="164"/>
      <c r="BO1201" s="164"/>
      <c r="BP1201" s="164"/>
      <c r="BQ1201" s="164"/>
      <c r="BR1201" s="164"/>
      <c r="BS1201" s="164"/>
      <c r="BT1201" s="164"/>
      <c r="BU1201" s="164"/>
      <c r="BV1201" s="164"/>
      <c r="BW1201" s="164"/>
      <c r="BX1201" s="164"/>
    </row>
    <row r="1202" spans="20:76" x14ac:dyDescent="0.25">
      <c r="T1202" s="164"/>
      <c r="U1202" s="164"/>
      <c r="V1202" s="164"/>
      <c r="W1202" s="164"/>
      <c r="X1202" s="164"/>
      <c r="Y1202" s="164"/>
      <c r="Z1202" s="164"/>
      <c r="AA1202" s="164"/>
      <c r="AB1202" s="164"/>
      <c r="AC1202" s="164"/>
      <c r="AD1202" s="164"/>
      <c r="AE1202" s="164"/>
      <c r="AF1202" s="164"/>
      <c r="AG1202" s="164"/>
      <c r="AH1202" s="164"/>
      <c r="AI1202" s="164"/>
      <c r="AJ1202" s="164"/>
      <c r="AK1202" s="164"/>
      <c r="AL1202" s="164"/>
      <c r="AM1202" s="164"/>
      <c r="AN1202" s="164"/>
      <c r="AO1202" s="164"/>
      <c r="AP1202" s="164"/>
      <c r="AQ1202" s="164"/>
      <c r="AR1202" s="164"/>
      <c r="AS1202" s="164"/>
      <c r="AT1202" s="366"/>
      <c r="AU1202" s="164"/>
      <c r="AV1202" s="164"/>
      <c r="AW1202" s="164"/>
      <c r="AX1202" s="164"/>
      <c r="AY1202" s="164"/>
      <c r="AZ1202" s="164"/>
      <c r="BA1202" s="164"/>
      <c r="BB1202" s="164"/>
      <c r="BC1202" s="164"/>
      <c r="BD1202" s="164"/>
      <c r="BE1202" s="164"/>
      <c r="BF1202" s="164"/>
      <c r="BG1202" s="164"/>
      <c r="BH1202" s="164"/>
      <c r="BI1202" s="164"/>
      <c r="BJ1202" s="164"/>
      <c r="BK1202" s="164"/>
      <c r="BL1202" s="164"/>
      <c r="BM1202" s="164"/>
      <c r="BN1202" s="164"/>
      <c r="BO1202" s="164"/>
      <c r="BP1202" s="164"/>
      <c r="BQ1202" s="164"/>
      <c r="BR1202" s="164"/>
      <c r="BS1202" s="164"/>
      <c r="BT1202" s="164"/>
      <c r="BU1202" s="164"/>
      <c r="BV1202" s="164"/>
      <c r="BW1202" s="164"/>
      <c r="BX1202" s="164"/>
    </row>
    <row r="1203" spans="20:76" x14ac:dyDescent="0.25">
      <c r="T1203" s="164"/>
      <c r="U1203" s="164"/>
      <c r="V1203" s="164"/>
      <c r="W1203" s="164"/>
      <c r="X1203" s="164"/>
      <c r="Y1203" s="164"/>
      <c r="Z1203" s="164"/>
      <c r="AA1203" s="164"/>
      <c r="AB1203" s="164"/>
      <c r="AC1203" s="164"/>
      <c r="AD1203" s="164"/>
      <c r="AE1203" s="164"/>
      <c r="AF1203" s="164"/>
      <c r="AG1203" s="164"/>
      <c r="AH1203" s="164"/>
      <c r="AI1203" s="164"/>
      <c r="AJ1203" s="164"/>
      <c r="AK1203" s="164"/>
      <c r="AL1203" s="164"/>
      <c r="AM1203" s="164"/>
      <c r="AN1203" s="164"/>
      <c r="AO1203" s="164"/>
      <c r="AP1203" s="164"/>
      <c r="AQ1203" s="164"/>
      <c r="AR1203" s="164"/>
      <c r="AS1203" s="164"/>
      <c r="AT1203" s="366"/>
      <c r="AU1203" s="164"/>
      <c r="AV1203" s="164"/>
      <c r="AW1203" s="164"/>
      <c r="AX1203" s="164"/>
      <c r="AY1203" s="164"/>
      <c r="AZ1203" s="164"/>
      <c r="BA1203" s="164"/>
      <c r="BB1203" s="164"/>
      <c r="BC1203" s="164"/>
      <c r="BD1203" s="164"/>
      <c r="BE1203" s="164"/>
      <c r="BF1203" s="164"/>
      <c r="BG1203" s="164"/>
      <c r="BH1203" s="164"/>
      <c r="BI1203" s="164"/>
      <c r="BJ1203" s="164"/>
      <c r="BK1203" s="164"/>
      <c r="BL1203" s="164"/>
      <c r="BM1203" s="164"/>
      <c r="BN1203" s="164"/>
      <c r="BO1203" s="164"/>
      <c r="BP1203" s="164"/>
      <c r="BQ1203" s="164"/>
      <c r="BR1203" s="164"/>
      <c r="BS1203" s="164"/>
      <c r="BT1203" s="164"/>
      <c r="BU1203" s="164"/>
      <c r="BV1203" s="164"/>
      <c r="BW1203" s="164"/>
      <c r="BX1203" s="164"/>
    </row>
    <row r="1204" spans="20:76" x14ac:dyDescent="0.25">
      <c r="T1204" s="164"/>
      <c r="U1204" s="164"/>
      <c r="V1204" s="164"/>
      <c r="W1204" s="164"/>
      <c r="X1204" s="164"/>
      <c r="Y1204" s="164"/>
      <c r="Z1204" s="164"/>
      <c r="AA1204" s="164"/>
      <c r="AB1204" s="164"/>
      <c r="AC1204" s="164"/>
      <c r="AD1204" s="164"/>
      <c r="AE1204" s="164"/>
      <c r="AF1204" s="164"/>
      <c r="AG1204" s="164"/>
      <c r="AH1204" s="164"/>
      <c r="AI1204" s="164"/>
      <c r="AJ1204" s="164"/>
      <c r="AK1204" s="164"/>
      <c r="AL1204" s="164"/>
      <c r="AM1204" s="164"/>
      <c r="AN1204" s="164"/>
      <c r="AO1204" s="164"/>
      <c r="AP1204" s="164"/>
      <c r="AQ1204" s="164"/>
      <c r="AR1204" s="164"/>
      <c r="AS1204" s="164"/>
      <c r="AT1204" s="366"/>
      <c r="AU1204" s="164"/>
      <c r="AV1204" s="164"/>
      <c r="AW1204" s="164"/>
      <c r="AX1204" s="164"/>
      <c r="AY1204" s="164"/>
      <c r="AZ1204" s="164"/>
      <c r="BA1204" s="164"/>
      <c r="BB1204" s="164"/>
      <c r="BC1204" s="164"/>
      <c r="BD1204" s="164"/>
      <c r="BE1204" s="164"/>
      <c r="BF1204" s="164"/>
      <c r="BG1204" s="164"/>
      <c r="BH1204" s="164"/>
      <c r="BI1204" s="164"/>
      <c r="BJ1204" s="164"/>
      <c r="BK1204" s="164"/>
      <c r="BL1204" s="164"/>
      <c r="BM1204" s="164"/>
      <c r="BN1204" s="164"/>
      <c r="BO1204" s="164"/>
      <c r="BP1204" s="164"/>
      <c r="BQ1204" s="164"/>
      <c r="BR1204" s="164"/>
      <c r="BS1204" s="164"/>
      <c r="BT1204" s="164"/>
      <c r="BU1204" s="164"/>
      <c r="BV1204" s="164"/>
      <c r="BW1204" s="164"/>
      <c r="BX1204" s="164"/>
    </row>
    <row r="1205" spans="20:76" x14ac:dyDescent="0.25">
      <c r="T1205" s="164"/>
      <c r="U1205" s="164"/>
      <c r="V1205" s="164"/>
      <c r="W1205" s="164"/>
      <c r="X1205" s="164"/>
      <c r="Y1205" s="164"/>
      <c r="Z1205" s="164"/>
      <c r="AA1205" s="164"/>
      <c r="AB1205" s="164"/>
      <c r="AC1205" s="164"/>
      <c r="AD1205" s="164"/>
      <c r="AE1205" s="164"/>
      <c r="AF1205" s="164"/>
      <c r="AG1205" s="164"/>
      <c r="AH1205" s="164"/>
      <c r="AI1205" s="164"/>
      <c r="AJ1205" s="164"/>
      <c r="AK1205" s="164"/>
      <c r="AL1205" s="164"/>
      <c r="AM1205" s="164"/>
      <c r="AN1205" s="164"/>
      <c r="AO1205" s="164"/>
      <c r="AP1205" s="164"/>
      <c r="AQ1205" s="164"/>
      <c r="AR1205" s="164"/>
      <c r="AS1205" s="164"/>
      <c r="AT1205" s="366"/>
      <c r="AU1205" s="164"/>
      <c r="AV1205" s="164"/>
      <c r="AW1205" s="164"/>
      <c r="AX1205" s="164"/>
      <c r="AY1205" s="164"/>
      <c r="AZ1205" s="164"/>
      <c r="BA1205" s="164"/>
      <c r="BB1205" s="164"/>
      <c r="BC1205" s="164"/>
      <c r="BD1205" s="164"/>
      <c r="BE1205" s="164"/>
      <c r="BF1205" s="164"/>
      <c r="BG1205" s="164"/>
      <c r="BH1205" s="164"/>
      <c r="BI1205" s="164"/>
      <c r="BJ1205" s="164"/>
      <c r="BK1205" s="164"/>
      <c r="BL1205" s="164"/>
      <c r="BM1205" s="164"/>
      <c r="BN1205" s="164"/>
      <c r="BO1205" s="164"/>
      <c r="BP1205" s="164"/>
      <c r="BQ1205" s="164"/>
      <c r="BR1205" s="164"/>
      <c r="BS1205" s="164"/>
      <c r="BT1205" s="164"/>
      <c r="BU1205" s="164"/>
      <c r="BV1205" s="164"/>
      <c r="BW1205" s="164"/>
      <c r="BX1205" s="164"/>
    </row>
    <row r="1206" spans="20:76" x14ac:dyDescent="0.25">
      <c r="T1206" s="164"/>
      <c r="U1206" s="164"/>
      <c r="V1206" s="164"/>
      <c r="W1206" s="164"/>
      <c r="X1206" s="164"/>
      <c r="Y1206" s="164"/>
      <c r="Z1206" s="164"/>
      <c r="AA1206" s="164"/>
      <c r="AB1206" s="164"/>
      <c r="AC1206" s="164"/>
      <c r="AD1206" s="164"/>
      <c r="AE1206" s="164"/>
      <c r="AF1206" s="164"/>
      <c r="AG1206" s="164"/>
      <c r="AH1206" s="164"/>
      <c r="AI1206" s="164"/>
      <c r="AJ1206" s="164"/>
      <c r="AK1206" s="164"/>
      <c r="AL1206" s="164"/>
      <c r="AM1206" s="164"/>
      <c r="AN1206" s="164"/>
      <c r="AO1206" s="164"/>
      <c r="AP1206" s="164"/>
      <c r="AQ1206" s="164"/>
      <c r="AR1206" s="164"/>
      <c r="AS1206" s="164"/>
      <c r="AT1206" s="366"/>
      <c r="AU1206" s="164"/>
      <c r="AV1206" s="164"/>
      <c r="AW1206" s="164"/>
      <c r="AX1206" s="164"/>
      <c r="AY1206" s="164"/>
      <c r="AZ1206" s="164"/>
      <c r="BA1206" s="164"/>
      <c r="BB1206" s="164"/>
      <c r="BC1206" s="164"/>
      <c r="BD1206" s="164"/>
      <c r="BE1206" s="164"/>
      <c r="BF1206" s="164"/>
      <c r="BG1206" s="164"/>
      <c r="BH1206" s="164"/>
      <c r="BI1206" s="164"/>
      <c r="BJ1206" s="164"/>
      <c r="BK1206" s="164"/>
      <c r="BL1206" s="164"/>
      <c r="BM1206" s="164"/>
      <c r="BN1206" s="164"/>
      <c r="BO1206" s="164"/>
      <c r="BP1206" s="164"/>
      <c r="BQ1206" s="164"/>
      <c r="BR1206" s="164"/>
      <c r="BS1206" s="164"/>
      <c r="BT1206" s="164"/>
      <c r="BU1206" s="164"/>
      <c r="BV1206" s="164"/>
      <c r="BW1206" s="164"/>
      <c r="BX1206" s="164"/>
    </row>
    <row r="1207" spans="20:76" x14ac:dyDescent="0.25">
      <c r="T1207" s="164"/>
      <c r="U1207" s="164"/>
      <c r="V1207" s="164"/>
      <c r="W1207" s="164"/>
      <c r="X1207" s="164"/>
      <c r="Y1207" s="164"/>
      <c r="Z1207" s="164"/>
      <c r="AA1207" s="164"/>
      <c r="AB1207" s="164"/>
      <c r="AC1207" s="164"/>
      <c r="AD1207" s="164"/>
      <c r="AE1207" s="164"/>
      <c r="AF1207" s="164"/>
      <c r="AG1207" s="164"/>
      <c r="AH1207" s="164"/>
      <c r="AI1207" s="164"/>
      <c r="AJ1207" s="164"/>
      <c r="AK1207" s="164"/>
      <c r="AL1207" s="164"/>
      <c r="AM1207" s="164"/>
      <c r="AN1207" s="164"/>
      <c r="AO1207" s="164"/>
      <c r="AP1207" s="164"/>
      <c r="AQ1207" s="164"/>
      <c r="AR1207" s="164"/>
      <c r="AS1207" s="164"/>
      <c r="AT1207" s="366"/>
      <c r="AU1207" s="164"/>
      <c r="AV1207" s="164"/>
      <c r="AW1207" s="164"/>
      <c r="AX1207" s="164"/>
      <c r="AY1207" s="164"/>
      <c r="AZ1207" s="164"/>
      <c r="BA1207" s="164"/>
      <c r="BB1207" s="164"/>
      <c r="BC1207" s="164"/>
      <c r="BD1207" s="164"/>
      <c r="BE1207" s="164"/>
      <c r="BF1207" s="164"/>
      <c r="BG1207" s="164"/>
      <c r="BH1207" s="164"/>
      <c r="BI1207" s="164"/>
      <c r="BJ1207" s="164"/>
      <c r="BK1207" s="164"/>
      <c r="BL1207" s="164"/>
      <c r="BM1207" s="164"/>
      <c r="BN1207" s="164"/>
      <c r="BO1207" s="164"/>
      <c r="BP1207" s="164"/>
      <c r="BQ1207" s="164"/>
      <c r="BR1207" s="164"/>
      <c r="BS1207" s="164"/>
      <c r="BT1207" s="164"/>
      <c r="BU1207" s="164"/>
      <c r="BV1207" s="164"/>
      <c r="BW1207" s="164"/>
      <c r="BX1207" s="164"/>
    </row>
    <row r="1208" spans="20:76" x14ac:dyDescent="0.25">
      <c r="T1208" s="164"/>
      <c r="U1208" s="164"/>
      <c r="V1208" s="164"/>
      <c r="W1208" s="164"/>
      <c r="X1208" s="164"/>
      <c r="Y1208" s="164"/>
      <c r="Z1208" s="164"/>
      <c r="AA1208" s="164"/>
      <c r="AB1208" s="164"/>
      <c r="AC1208" s="164"/>
      <c r="AD1208" s="164"/>
      <c r="AE1208" s="164"/>
      <c r="AF1208" s="164"/>
      <c r="AG1208" s="164"/>
      <c r="AH1208" s="164"/>
      <c r="AI1208" s="164"/>
      <c r="AJ1208" s="164"/>
      <c r="AK1208" s="164"/>
      <c r="AL1208" s="164"/>
      <c r="AM1208" s="164"/>
      <c r="AN1208" s="164"/>
      <c r="AO1208" s="164"/>
      <c r="AP1208" s="164"/>
      <c r="AQ1208" s="164"/>
      <c r="AR1208" s="164"/>
      <c r="AS1208" s="164"/>
      <c r="AT1208" s="366"/>
      <c r="AU1208" s="164"/>
      <c r="AV1208" s="164"/>
      <c r="AW1208" s="164"/>
      <c r="AX1208" s="164"/>
      <c r="AY1208" s="164"/>
      <c r="AZ1208" s="164"/>
      <c r="BA1208" s="164"/>
      <c r="BB1208" s="164"/>
      <c r="BC1208" s="164"/>
      <c r="BD1208" s="164"/>
      <c r="BE1208" s="164"/>
      <c r="BF1208" s="164"/>
      <c r="BG1208" s="164"/>
      <c r="BH1208" s="164"/>
      <c r="BI1208" s="164"/>
      <c r="BJ1208" s="164"/>
      <c r="BK1208" s="164"/>
      <c r="BL1208" s="164"/>
      <c r="BM1208" s="164"/>
      <c r="BN1208" s="164"/>
      <c r="BO1208" s="164"/>
      <c r="BP1208" s="164"/>
      <c r="BQ1208" s="164"/>
      <c r="BR1208" s="164"/>
      <c r="BS1208" s="164"/>
      <c r="BT1208" s="164"/>
      <c r="BU1208" s="164"/>
      <c r="BV1208" s="164"/>
      <c r="BW1208" s="164"/>
      <c r="BX1208" s="164"/>
    </row>
    <row r="1209" spans="20:76" x14ac:dyDescent="0.25">
      <c r="T1209" s="164"/>
      <c r="U1209" s="164"/>
      <c r="V1209" s="164"/>
      <c r="W1209" s="164"/>
      <c r="X1209" s="164"/>
      <c r="Y1209" s="164"/>
      <c r="Z1209" s="164"/>
      <c r="AA1209" s="164"/>
      <c r="AB1209" s="164"/>
      <c r="AC1209" s="164"/>
      <c r="AD1209" s="164"/>
      <c r="AE1209" s="164"/>
      <c r="AF1209" s="164"/>
      <c r="AG1209" s="164"/>
      <c r="AH1209" s="164"/>
      <c r="AI1209" s="164"/>
      <c r="AJ1209" s="164"/>
      <c r="AK1209" s="164"/>
      <c r="AL1209" s="164"/>
      <c r="AM1209" s="164"/>
      <c r="AN1209" s="164"/>
      <c r="AO1209" s="164"/>
      <c r="AP1209" s="164"/>
      <c r="AQ1209" s="164"/>
      <c r="AR1209" s="164"/>
      <c r="AS1209" s="164"/>
      <c r="AT1209" s="366"/>
      <c r="AU1209" s="164"/>
      <c r="AV1209" s="164"/>
      <c r="AW1209" s="164"/>
      <c r="AX1209" s="164"/>
      <c r="AY1209" s="164"/>
      <c r="AZ1209" s="164"/>
      <c r="BA1209" s="164"/>
      <c r="BB1209" s="164"/>
      <c r="BC1209" s="164"/>
      <c r="BD1209" s="164"/>
      <c r="BE1209" s="164"/>
      <c r="BF1209" s="164"/>
      <c r="BG1209" s="164"/>
      <c r="BH1209" s="164"/>
      <c r="BI1209" s="164"/>
      <c r="BJ1209" s="164"/>
      <c r="BK1209" s="164"/>
      <c r="BL1209" s="164"/>
      <c r="BM1209" s="164"/>
      <c r="BN1209" s="164"/>
      <c r="BO1209" s="164"/>
      <c r="BP1209" s="164"/>
      <c r="BQ1209" s="164"/>
      <c r="BR1209" s="164"/>
      <c r="BS1209" s="164"/>
      <c r="BT1209" s="164"/>
      <c r="BU1209" s="164"/>
      <c r="BV1209" s="164"/>
      <c r="BW1209" s="164"/>
      <c r="BX1209" s="164"/>
    </row>
    <row r="1210" spans="20:76" x14ac:dyDescent="0.25">
      <c r="T1210" s="164"/>
      <c r="U1210" s="164"/>
      <c r="V1210" s="164"/>
      <c r="W1210" s="164"/>
      <c r="X1210" s="164"/>
      <c r="Y1210" s="164"/>
      <c r="Z1210" s="164"/>
      <c r="AA1210" s="164"/>
      <c r="AB1210" s="164"/>
      <c r="AC1210" s="164"/>
      <c r="AD1210" s="164"/>
      <c r="AE1210" s="164"/>
      <c r="AF1210" s="164"/>
      <c r="AG1210" s="164"/>
      <c r="AH1210" s="164"/>
      <c r="AI1210" s="164"/>
      <c r="AJ1210" s="164"/>
      <c r="AK1210" s="164"/>
      <c r="AL1210" s="164"/>
      <c r="AM1210" s="164"/>
      <c r="AN1210" s="164"/>
      <c r="AO1210" s="164"/>
      <c r="AP1210" s="164"/>
      <c r="AQ1210" s="164"/>
      <c r="AR1210" s="164"/>
      <c r="AS1210" s="164"/>
      <c r="AT1210" s="366"/>
      <c r="AU1210" s="164"/>
      <c r="AV1210" s="164"/>
      <c r="AW1210" s="164"/>
      <c r="AX1210" s="164"/>
      <c r="AY1210" s="164"/>
      <c r="AZ1210" s="164"/>
      <c r="BA1210" s="164"/>
      <c r="BB1210" s="164"/>
      <c r="BC1210" s="164"/>
      <c r="BD1210" s="164"/>
      <c r="BE1210" s="164"/>
      <c r="BF1210" s="164"/>
      <c r="BG1210" s="164"/>
      <c r="BH1210" s="164"/>
      <c r="BI1210" s="164"/>
      <c r="BJ1210" s="164"/>
      <c r="BK1210" s="164"/>
      <c r="BL1210" s="164"/>
      <c r="BM1210" s="164"/>
      <c r="BN1210" s="164"/>
      <c r="BO1210" s="164"/>
      <c r="BP1210" s="164"/>
      <c r="BQ1210" s="164"/>
      <c r="BR1210" s="164"/>
      <c r="BS1210" s="164"/>
      <c r="BT1210" s="164"/>
      <c r="BU1210" s="164"/>
      <c r="BV1210" s="164"/>
      <c r="BW1210" s="164"/>
      <c r="BX1210" s="164"/>
    </row>
    <row r="1211" spans="20:76" x14ac:dyDescent="0.25">
      <c r="T1211" s="164"/>
      <c r="U1211" s="164"/>
      <c r="V1211" s="164"/>
      <c r="W1211" s="164"/>
      <c r="X1211" s="164"/>
      <c r="Y1211" s="164"/>
      <c r="Z1211" s="164"/>
      <c r="AA1211" s="164"/>
      <c r="AB1211" s="164"/>
      <c r="AC1211" s="164"/>
      <c r="AD1211" s="164"/>
      <c r="AE1211" s="164"/>
      <c r="AF1211" s="164"/>
      <c r="AG1211" s="164"/>
      <c r="AH1211" s="164"/>
      <c r="AI1211" s="164"/>
      <c r="AJ1211" s="164"/>
      <c r="AK1211" s="164"/>
      <c r="AL1211" s="164"/>
      <c r="AM1211" s="164"/>
      <c r="AN1211" s="164"/>
      <c r="AO1211" s="164"/>
      <c r="AP1211" s="164"/>
      <c r="AQ1211" s="164"/>
      <c r="AR1211" s="164"/>
      <c r="AS1211" s="164"/>
      <c r="AT1211" s="366"/>
      <c r="AU1211" s="164"/>
      <c r="AV1211" s="164"/>
      <c r="AW1211" s="164"/>
      <c r="AX1211" s="164"/>
      <c r="AY1211" s="164"/>
      <c r="AZ1211" s="164"/>
      <c r="BA1211" s="164"/>
      <c r="BB1211" s="164"/>
      <c r="BC1211" s="164"/>
      <c r="BD1211" s="164"/>
      <c r="BE1211" s="164"/>
      <c r="BF1211" s="164"/>
      <c r="BG1211" s="164"/>
      <c r="BH1211" s="164"/>
      <c r="BI1211" s="164"/>
      <c r="BJ1211" s="164"/>
      <c r="BK1211" s="164"/>
      <c r="BL1211" s="164"/>
      <c r="BM1211" s="164"/>
      <c r="BN1211" s="164"/>
      <c r="BO1211" s="164"/>
      <c r="BP1211" s="164"/>
      <c r="BQ1211" s="164"/>
      <c r="BR1211" s="164"/>
      <c r="BS1211" s="164"/>
      <c r="BT1211" s="164"/>
      <c r="BU1211" s="164"/>
      <c r="BV1211" s="164"/>
      <c r="BW1211" s="164"/>
      <c r="BX1211" s="164"/>
    </row>
    <row r="1212" spans="20:76" x14ac:dyDescent="0.25">
      <c r="T1212" s="164"/>
      <c r="U1212" s="164"/>
      <c r="V1212" s="164"/>
      <c r="W1212" s="164"/>
      <c r="X1212" s="164"/>
      <c r="Y1212" s="164"/>
      <c r="Z1212" s="164"/>
      <c r="AA1212" s="164"/>
      <c r="AB1212" s="164"/>
      <c r="AC1212" s="164"/>
      <c r="AD1212" s="164"/>
      <c r="AE1212" s="164"/>
      <c r="AF1212" s="164"/>
      <c r="AG1212" s="164"/>
      <c r="AH1212" s="164"/>
      <c r="AI1212" s="164"/>
      <c r="AJ1212" s="164"/>
      <c r="AK1212" s="164"/>
      <c r="AL1212" s="164"/>
      <c r="AM1212" s="164"/>
      <c r="AN1212" s="164"/>
      <c r="AO1212" s="164"/>
      <c r="AP1212" s="164"/>
      <c r="AQ1212" s="164"/>
      <c r="AR1212" s="164"/>
      <c r="AS1212" s="164"/>
      <c r="AT1212" s="366"/>
      <c r="AU1212" s="164"/>
      <c r="AV1212" s="164"/>
      <c r="AW1212" s="164"/>
      <c r="AX1212" s="164"/>
      <c r="AY1212" s="164"/>
      <c r="AZ1212" s="164"/>
      <c r="BA1212" s="164"/>
      <c r="BB1212" s="164"/>
      <c r="BC1212" s="164"/>
      <c r="BD1212" s="164"/>
      <c r="BE1212" s="164"/>
      <c r="BF1212" s="164"/>
      <c r="BG1212" s="164"/>
      <c r="BH1212" s="164"/>
      <c r="BI1212" s="164"/>
      <c r="BJ1212" s="164"/>
      <c r="BK1212" s="164"/>
      <c r="BL1212" s="164"/>
      <c r="BM1212" s="164"/>
      <c r="BN1212" s="164"/>
      <c r="BO1212" s="164"/>
      <c r="BP1212" s="164"/>
      <c r="BQ1212" s="164"/>
      <c r="BR1212" s="164"/>
      <c r="BS1212" s="164"/>
      <c r="BT1212" s="164"/>
      <c r="BU1212" s="164"/>
      <c r="BV1212" s="164"/>
      <c r="BW1212" s="164"/>
      <c r="BX1212" s="164"/>
    </row>
    <row r="1213" spans="20:76" x14ac:dyDescent="0.25">
      <c r="T1213" s="164"/>
      <c r="U1213" s="164"/>
      <c r="V1213" s="164"/>
      <c r="W1213" s="164"/>
      <c r="X1213" s="164"/>
      <c r="Y1213" s="164"/>
      <c r="Z1213" s="164"/>
      <c r="AA1213" s="164"/>
      <c r="AB1213" s="164"/>
      <c r="AC1213" s="164"/>
      <c r="AD1213" s="164"/>
      <c r="AE1213" s="164"/>
      <c r="AF1213" s="164"/>
      <c r="AG1213" s="164"/>
      <c r="AH1213" s="164"/>
      <c r="AI1213" s="164"/>
      <c r="AJ1213" s="164"/>
      <c r="AK1213" s="164"/>
      <c r="AL1213" s="164"/>
      <c r="AM1213" s="164"/>
      <c r="AN1213" s="164"/>
      <c r="AO1213" s="164"/>
      <c r="AP1213" s="164"/>
      <c r="AQ1213" s="164"/>
      <c r="AR1213" s="164"/>
      <c r="AS1213" s="164"/>
      <c r="AT1213" s="366"/>
      <c r="AU1213" s="164"/>
      <c r="AV1213" s="164"/>
      <c r="AW1213" s="164"/>
      <c r="AX1213" s="164"/>
      <c r="AY1213" s="164"/>
      <c r="AZ1213" s="164"/>
      <c r="BA1213" s="164"/>
      <c r="BB1213" s="164"/>
      <c r="BC1213" s="164"/>
      <c r="BD1213" s="164"/>
      <c r="BE1213" s="164"/>
      <c r="BF1213" s="164"/>
      <c r="BG1213" s="164"/>
      <c r="BH1213" s="164"/>
      <c r="BI1213" s="164"/>
      <c r="BJ1213" s="164"/>
      <c r="BK1213" s="164"/>
      <c r="BL1213" s="164"/>
      <c r="BM1213" s="164"/>
      <c r="BN1213" s="164"/>
      <c r="BO1213" s="164"/>
      <c r="BP1213" s="164"/>
      <c r="BQ1213" s="164"/>
      <c r="BR1213" s="164"/>
      <c r="BS1213" s="164"/>
      <c r="BT1213" s="164"/>
      <c r="BU1213" s="164"/>
      <c r="BV1213" s="164"/>
      <c r="BW1213" s="164"/>
      <c r="BX1213" s="164"/>
    </row>
    <row r="1214" spans="20:76" x14ac:dyDescent="0.25">
      <c r="T1214" s="164"/>
      <c r="U1214" s="164"/>
      <c r="V1214" s="164"/>
      <c r="W1214" s="164"/>
      <c r="X1214" s="164"/>
      <c r="Y1214" s="164"/>
      <c r="Z1214" s="164"/>
      <c r="AA1214" s="164"/>
      <c r="AB1214" s="164"/>
      <c r="AC1214" s="164"/>
      <c r="AD1214" s="164"/>
      <c r="AE1214" s="164"/>
      <c r="AF1214" s="164"/>
      <c r="AG1214" s="164"/>
      <c r="AH1214" s="164"/>
      <c r="AI1214" s="164"/>
      <c r="AJ1214" s="164"/>
      <c r="AK1214" s="164"/>
      <c r="AL1214" s="164"/>
      <c r="AM1214" s="164"/>
      <c r="AN1214" s="164"/>
      <c r="AO1214" s="164"/>
      <c r="AP1214" s="164"/>
      <c r="AQ1214" s="164"/>
      <c r="AR1214" s="164"/>
      <c r="AS1214" s="164"/>
      <c r="AT1214" s="366"/>
      <c r="AU1214" s="164"/>
      <c r="AV1214" s="164"/>
      <c r="AW1214" s="164"/>
      <c r="AX1214" s="164"/>
      <c r="AY1214" s="164"/>
      <c r="AZ1214" s="164"/>
      <c r="BA1214" s="164"/>
      <c r="BB1214" s="164"/>
      <c r="BC1214" s="164"/>
      <c r="BD1214" s="164"/>
      <c r="BE1214" s="164"/>
      <c r="BF1214" s="164"/>
      <c r="BG1214" s="164"/>
      <c r="BH1214" s="164"/>
      <c r="BI1214" s="164"/>
      <c r="BJ1214" s="164"/>
      <c r="BK1214" s="164"/>
      <c r="BL1214" s="164"/>
      <c r="BM1214" s="164"/>
      <c r="BN1214" s="164"/>
      <c r="BO1214" s="164"/>
      <c r="BP1214" s="164"/>
      <c r="BQ1214" s="164"/>
      <c r="BR1214" s="164"/>
      <c r="BS1214" s="164"/>
      <c r="BT1214" s="164"/>
      <c r="BU1214" s="164"/>
      <c r="BV1214" s="164"/>
      <c r="BW1214" s="164"/>
      <c r="BX1214" s="164"/>
    </row>
    <row r="1215" spans="20:76" x14ac:dyDescent="0.25">
      <c r="T1215" s="164"/>
      <c r="U1215" s="164"/>
      <c r="V1215" s="164"/>
      <c r="W1215" s="164"/>
      <c r="X1215" s="164"/>
      <c r="Y1215" s="164"/>
      <c r="Z1215" s="164"/>
      <c r="AA1215" s="164"/>
      <c r="AB1215" s="164"/>
      <c r="AC1215" s="164"/>
      <c r="AD1215" s="164"/>
      <c r="AE1215" s="164"/>
      <c r="AF1215" s="164"/>
      <c r="AG1215" s="164"/>
      <c r="AH1215" s="164"/>
      <c r="AI1215" s="164"/>
      <c r="AJ1215" s="164"/>
      <c r="AK1215" s="164"/>
      <c r="AL1215" s="164"/>
      <c r="AM1215" s="164"/>
      <c r="AN1215" s="164"/>
      <c r="AO1215" s="164"/>
      <c r="AP1215" s="164"/>
      <c r="AQ1215" s="164"/>
      <c r="AR1215" s="164"/>
      <c r="AS1215" s="164"/>
      <c r="AT1215" s="366"/>
      <c r="AU1215" s="164"/>
      <c r="AV1215" s="164"/>
      <c r="AW1215" s="164"/>
      <c r="AX1215" s="164"/>
      <c r="AY1215" s="164"/>
      <c r="AZ1215" s="164"/>
      <c r="BA1215" s="164"/>
      <c r="BB1215" s="164"/>
      <c r="BC1215" s="164"/>
      <c r="BD1215" s="164"/>
      <c r="BE1215" s="164"/>
      <c r="BF1215" s="164"/>
      <c r="BG1215" s="164"/>
      <c r="BH1215" s="164"/>
      <c r="BI1215" s="164"/>
      <c r="BJ1215" s="164"/>
      <c r="BK1215" s="164"/>
      <c r="BL1215" s="164"/>
      <c r="BM1215" s="164"/>
      <c r="BN1215" s="164"/>
      <c r="BO1215" s="164"/>
      <c r="BP1215" s="164"/>
      <c r="BQ1215" s="164"/>
      <c r="BR1215" s="164"/>
      <c r="BS1215" s="164"/>
      <c r="BT1215" s="164"/>
      <c r="BU1215" s="164"/>
      <c r="BV1215" s="164"/>
      <c r="BW1215" s="164"/>
      <c r="BX1215" s="164"/>
    </row>
    <row r="1216" spans="20:76" x14ac:dyDescent="0.25">
      <c r="T1216" s="164"/>
      <c r="U1216" s="164"/>
      <c r="V1216" s="164"/>
      <c r="W1216" s="164"/>
      <c r="X1216" s="164"/>
      <c r="Y1216" s="164"/>
      <c r="Z1216" s="164"/>
      <c r="AA1216" s="164"/>
      <c r="AB1216" s="164"/>
      <c r="AC1216" s="164"/>
      <c r="AD1216" s="164"/>
      <c r="AE1216" s="164"/>
      <c r="AF1216" s="164"/>
      <c r="AG1216" s="164"/>
      <c r="AH1216" s="164"/>
      <c r="AI1216" s="164"/>
      <c r="AJ1216" s="164"/>
      <c r="AK1216" s="164"/>
      <c r="AL1216" s="164"/>
      <c r="AM1216" s="164"/>
      <c r="AN1216" s="164"/>
      <c r="AO1216" s="164"/>
      <c r="AP1216" s="164"/>
      <c r="AQ1216" s="164"/>
      <c r="AR1216" s="164"/>
      <c r="AS1216" s="164"/>
      <c r="AT1216" s="366"/>
      <c r="AU1216" s="164"/>
      <c r="AV1216" s="164"/>
      <c r="AW1216" s="164"/>
      <c r="AX1216" s="164"/>
      <c r="AY1216" s="164"/>
      <c r="AZ1216" s="164"/>
      <c r="BA1216" s="164"/>
      <c r="BB1216" s="164"/>
      <c r="BC1216" s="164"/>
      <c r="BD1216" s="164"/>
      <c r="BE1216" s="164"/>
      <c r="BF1216" s="164"/>
      <c r="BG1216" s="164"/>
      <c r="BH1216" s="164"/>
      <c r="BI1216" s="164"/>
      <c r="BJ1216" s="164"/>
      <c r="BK1216" s="164"/>
      <c r="BL1216" s="164"/>
      <c r="BM1216" s="164"/>
      <c r="BN1216" s="164"/>
      <c r="BO1216" s="164"/>
      <c r="BP1216" s="164"/>
      <c r="BQ1216" s="164"/>
      <c r="BR1216" s="164"/>
      <c r="BS1216" s="164"/>
      <c r="BT1216" s="164"/>
      <c r="BU1216" s="164"/>
      <c r="BV1216" s="164"/>
      <c r="BW1216" s="164"/>
      <c r="BX1216" s="164"/>
    </row>
    <row r="1217" spans="20:76" x14ac:dyDescent="0.25">
      <c r="T1217" s="164"/>
      <c r="U1217" s="164"/>
      <c r="V1217" s="164"/>
      <c r="W1217" s="164"/>
      <c r="X1217" s="164"/>
      <c r="Y1217" s="164"/>
      <c r="Z1217" s="164"/>
      <c r="AA1217" s="164"/>
      <c r="AB1217" s="164"/>
      <c r="AC1217" s="164"/>
      <c r="AD1217" s="164"/>
      <c r="AE1217" s="164"/>
      <c r="AF1217" s="164"/>
      <c r="AG1217" s="164"/>
      <c r="AH1217" s="164"/>
      <c r="AI1217" s="164"/>
      <c r="AJ1217" s="164"/>
      <c r="AK1217" s="164"/>
      <c r="AL1217" s="164"/>
      <c r="AM1217" s="164"/>
      <c r="AN1217" s="164"/>
      <c r="AO1217" s="164"/>
      <c r="AP1217" s="164"/>
      <c r="AQ1217" s="164"/>
      <c r="AR1217" s="164"/>
      <c r="AS1217" s="164"/>
      <c r="AT1217" s="366"/>
      <c r="AU1217" s="164"/>
      <c r="AV1217" s="164"/>
      <c r="AW1217" s="164"/>
      <c r="AX1217" s="164"/>
      <c r="AY1217" s="164"/>
      <c r="AZ1217" s="164"/>
      <c r="BA1217" s="164"/>
      <c r="BB1217" s="164"/>
      <c r="BC1217" s="164"/>
      <c r="BD1217" s="164"/>
      <c r="BE1217" s="164"/>
      <c r="BF1217" s="164"/>
      <c r="BG1217" s="164"/>
      <c r="BH1217" s="164"/>
      <c r="BI1217" s="164"/>
      <c r="BJ1217" s="164"/>
      <c r="BK1217" s="164"/>
      <c r="BL1217" s="164"/>
      <c r="BM1217" s="164"/>
      <c r="BN1217" s="164"/>
      <c r="BO1217" s="164"/>
      <c r="BP1217" s="164"/>
      <c r="BQ1217" s="164"/>
      <c r="BR1217" s="164"/>
      <c r="BS1217" s="164"/>
      <c r="BT1217" s="164"/>
      <c r="BU1217" s="164"/>
      <c r="BV1217" s="164"/>
      <c r="BW1217" s="164"/>
      <c r="BX1217" s="164"/>
    </row>
    <row r="1218" spans="20:76" x14ac:dyDescent="0.25">
      <c r="T1218" s="164"/>
      <c r="U1218" s="164"/>
      <c r="V1218" s="164"/>
      <c r="W1218" s="164"/>
      <c r="X1218" s="164"/>
      <c r="Y1218" s="164"/>
      <c r="Z1218" s="164"/>
      <c r="AA1218" s="164"/>
      <c r="AB1218" s="164"/>
      <c r="AC1218" s="164"/>
      <c r="AD1218" s="164"/>
      <c r="AE1218" s="164"/>
      <c r="AF1218" s="164"/>
      <c r="AG1218" s="164"/>
      <c r="AH1218" s="164"/>
      <c r="AI1218" s="164"/>
      <c r="AJ1218" s="164"/>
      <c r="AK1218" s="164"/>
      <c r="AL1218" s="164"/>
      <c r="AM1218" s="164"/>
      <c r="AN1218" s="164"/>
      <c r="AO1218" s="164"/>
      <c r="AP1218" s="164"/>
      <c r="AQ1218" s="164"/>
      <c r="AR1218" s="164"/>
      <c r="AS1218" s="164"/>
      <c r="AT1218" s="366"/>
      <c r="AU1218" s="164"/>
      <c r="AV1218" s="164"/>
      <c r="AW1218" s="164"/>
      <c r="AX1218" s="164"/>
      <c r="AY1218" s="164"/>
      <c r="AZ1218" s="164"/>
      <c r="BA1218" s="164"/>
      <c r="BB1218" s="164"/>
      <c r="BC1218" s="164"/>
      <c r="BD1218" s="164"/>
      <c r="BE1218" s="164"/>
      <c r="BF1218" s="164"/>
      <c r="BG1218" s="164"/>
      <c r="BH1218" s="164"/>
      <c r="BI1218" s="164"/>
      <c r="BJ1218" s="164"/>
      <c r="BK1218" s="164"/>
      <c r="BL1218" s="164"/>
      <c r="BM1218" s="164"/>
      <c r="BN1218" s="164"/>
      <c r="BO1218" s="164"/>
      <c r="BP1218" s="164"/>
      <c r="BQ1218" s="164"/>
      <c r="BR1218" s="164"/>
      <c r="BS1218" s="164"/>
      <c r="BT1218" s="164"/>
      <c r="BU1218" s="164"/>
      <c r="BV1218" s="164"/>
      <c r="BW1218" s="164"/>
      <c r="BX1218" s="164"/>
    </row>
    <row r="1219" spans="20:76" x14ac:dyDescent="0.25">
      <c r="T1219" s="164"/>
      <c r="U1219" s="164"/>
      <c r="V1219" s="164"/>
      <c r="W1219" s="164"/>
      <c r="X1219" s="164"/>
      <c r="Y1219" s="164"/>
      <c r="Z1219" s="164"/>
      <c r="AA1219" s="164"/>
      <c r="AB1219" s="164"/>
      <c r="AC1219" s="164"/>
      <c r="AD1219" s="164"/>
      <c r="AE1219" s="164"/>
      <c r="AF1219" s="164"/>
      <c r="AG1219" s="164"/>
      <c r="AH1219" s="164"/>
      <c r="AI1219" s="164"/>
      <c r="AJ1219" s="164"/>
      <c r="AK1219" s="164"/>
      <c r="AL1219" s="164"/>
      <c r="AM1219" s="164"/>
      <c r="AN1219" s="164"/>
      <c r="AO1219" s="164"/>
      <c r="AP1219" s="164"/>
      <c r="AQ1219" s="164"/>
      <c r="AR1219" s="164"/>
      <c r="AS1219" s="164"/>
      <c r="AT1219" s="366"/>
      <c r="AU1219" s="164"/>
      <c r="AV1219" s="164"/>
      <c r="AW1219" s="164"/>
      <c r="AX1219" s="164"/>
      <c r="AY1219" s="164"/>
      <c r="AZ1219" s="164"/>
      <c r="BA1219" s="164"/>
      <c r="BB1219" s="164"/>
      <c r="BC1219" s="164"/>
      <c r="BD1219" s="164"/>
      <c r="BE1219" s="164"/>
      <c r="BF1219" s="164"/>
      <c r="BG1219" s="164"/>
      <c r="BH1219" s="164"/>
      <c r="BI1219" s="164"/>
      <c r="BJ1219" s="164"/>
      <c r="BK1219" s="164"/>
      <c r="BL1219" s="164"/>
      <c r="BM1219" s="164"/>
      <c r="BN1219" s="164"/>
      <c r="BO1219" s="164"/>
      <c r="BP1219" s="164"/>
      <c r="BQ1219" s="164"/>
      <c r="BR1219" s="164"/>
      <c r="BS1219" s="164"/>
      <c r="BT1219" s="164"/>
      <c r="BU1219" s="164"/>
      <c r="BV1219" s="164"/>
      <c r="BW1219" s="164"/>
      <c r="BX1219" s="164"/>
    </row>
    <row r="1220" spans="20:76" x14ac:dyDescent="0.25">
      <c r="T1220" s="164"/>
      <c r="U1220" s="164"/>
      <c r="V1220" s="164"/>
      <c r="W1220" s="164"/>
      <c r="X1220" s="164"/>
      <c r="Y1220" s="164"/>
      <c r="Z1220" s="164"/>
      <c r="AA1220" s="164"/>
      <c r="AB1220" s="164"/>
      <c r="AC1220" s="164"/>
      <c r="AD1220" s="164"/>
      <c r="AE1220" s="164"/>
      <c r="AF1220" s="164"/>
      <c r="AG1220" s="164"/>
      <c r="AH1220" s="164"/>
      <c r="AI1220" s="164"/>
      <c r="AJ1220" s="164"/>
      <c r="AK1220" s="164"/>
      <c r="AL1220" s="164"/>
      <c r="AM1220" s="164"/>
      <c r="AN1220" s="164"/>
      <c r="AO1220" s="164"/>
      <c r="AP1220" s="164"/>
      <c r="AQ1220" s="164"/>
      <c r="AR1220" s="164"/>
      <c r="AS1220" s="164"/>
      <c r="AT1220" s="366"/>
      <c r="AU1220" s="164"/>
      <c r="AV1220" s="164"/>
      <c r="AW1220" s="164"/>
      <c r="AX1220" s="164"/>
      <c r="AY1220" s="164"/>
      <c r="AZ1220" s="164"/>
      <c r="BA1220" s="164"/>
      <c r="BB1220" s="164"/>
      <c r="BC1220" s="164"/>
      <c r="BD1220" s="164"/>
      <c r="BE1220" s="164"/>
      <c r="BF1220" s="164"/>
      <c r="BG1220" s="164"/>
      <c r="BH1220" s="164"/>
      <c r="BI1220" s="164"/>
      <c r="BJ1220" s="164"/>
      <c r="BK1220" s="164"/>
      <c r="BL1220" s="164"/>
      <c r="BM1220" s="164"/>
      <c r="BN1220" s="164"/>
      <c r="BO1220" s="164"/>
      <c r="BP1220" s="164"/>
      <c r="BQ1220" s="164"/>
      <c r="BR1220" s="164"/>
      <c r="BS1220" s="164"/>
      <c r="BT1220" s="164"/>
      <c r="BU1220" s="164"/>
      <c r="BV1220" s="164"/>
      <c r="BW1220" s="164"/>
      <c r="BX1220" s="164"/>
    </row>
    <row r="1221" spans="20:76" x14ac:dyDescent="0.25">
      <c r="T1221" s="164"/>
      <c r="U1221" s="164"/>
      <c r="V1221" s="164"/>
      <c r="W1221" s="164"/>
      <c r="X1221" s="164"/>
      <c r="Y1221" s="164"/>
      <c r="Z1221" s="164"/>
      <c r="AA1221" s="164"/>
      <c r="AB1221" s="164"/>
      <c r="AC1221" s="164"/>
      <c r="AD1221" s="164"/>
      <c r="AE1221" s="164"/>
      <c r="AF1221" s="164"/>
      <c r="AG1221" s="164"/>
      <c r="AH1221" s="164"/>
      <c r="AI1221" s="164"/>
      <c r="AJ1221" s="164"/>
      <c r="AK1221" s="164"/>
      <c r="AL1221" s="164"/>
      <c r="AM1221" s="164"/>
      <c r="AN1221" s="164"/>
      <c r="AO1221" s="164"/>
      <c r="AP1221" s="164"/>
      <c r="AQ1221" s="164"/>
      <c r="AR1221" s="164"/>
      <c r="AS1221" s="164"/>
      <c r="AT1221" s="366"/>
      <c r="AU1221" s="164"/>
      <c r="AV1221" s="164"/>
      <c r="AW1221" s="164"/>
      <c r="AX1221" s="164"/>
      <c r="AY1221" s="164"/>
      <c r="AZ1221" s="164"/>
      <c r="BA1221" s="164"/>
      <c r="BB1221" s="164"/>
      <c r="BC1221" s="164"/>
      <c r="BD1221" s="164"/>
      <c r="BE1221" s="164"/>
      <c r="BF1221" s="164"/>
      <c r="BG1221" s="164"/>
      <c r="BH1221" s="164"/>
      <c r="BI1221" s="164"/>
      <c r="BJ1221" s="164"/>
      <c r="BK1221" s="164"/>
      <c r="BL1221" s="164"/>
      <c r="BM1221" s="164"/>
      <c r="BN1221" s="164"/>
      <c r="BO1221" s="164"/>
      <c r="BP1221" s="164"/>
      <c r="BQ1221" s="164"/>
      <c r="BR1221" s="164"/>
      <c r="BS1221" s="164"/>
      <c r="BT1221" s="164"/>
      <c r="BU1221" s="164"/>
      <c r="BV1221" s="164"/>
      <c r="BW1221" s="164"/>
      <c r="BX1221" s="164"/>
    </row>
    <row r="1222" spans="20:76" x14ac:dyDescent="0.25">
      <c r="T1222" s="164"/>
      <c r="U1222" s="164"/>
      <c r="V1222" s="164"/>
      <c r="W1222" s="164"/>
      <c r="X1222" s="164"/>
      <c r="Y1222" s="164"/>
      <c r="Z1222" s="164"/>
      <c r="AA1222" s="164"/>
      <c r="AB1222" s="164"/>
      <c r="AC1222" s="164"/>
      <c r="AD1222" s="164"/>
      <c r="AE1222" s="164"/>
      <c r="AF1222" s="164"/>
      <c r="AG1222" s="164"/>
      <c r="AH1222" s="164"/>
      <c r="AI1222" s="164"/>
      <c r="AJ1222" s="164"/>
      <c r="AK1222" s="164"/>
      <c r="AL1222" s="164"/>
      <c r="AM1222" s="164"/>
      <c r="AN1222" s="164"/>
      <c r="AO1222" s="164"/>
      <c r="AP1222" s="164"/>
      <c r="AQ1222" s="164"/>
      <c r="AR1222" s="164"/>
      <c r="AS1222" s="164"/>
      <c r="AT1222" s="366"/>
      <c r="AU1222" s="164"/>
      <c r="AV1222" s="164"/>
      <c r="AW1222" s="164"/>
      <c r="AX1222" s="164"/>
      <c r="AY1222" s="164"/>
      <c r="AZ1222" s="164"/>
      <c r="BA1222" s="164"/>
      <c r="BB1222" s="164"/>
      <c r="BC1222" s="164"/>
      <c r="BD1222" s="164"/>
      <c r="BE1222" s="164"/>
      <c r="BF1222" s="164"/>
      <c r="BG1222" s="164"/>
      <c r="BH1222" s="164"/>
      <c r="BI1222" s="164"/>
      <c r="BJ1222" s="164"/>
      <c r="BK1222" s="164"/>
      <c r="BL1222" s="164"/>
      <c r="BM1222" s="164"/>
      <c r="BN1222" s="164"/>
      <c r="BO1222" s="164"/>
      <c r="BP1222" s="164"/>
      <c r="BQ1222" s="164"/>
      <c r="BR1222" s="164"/>
      <c r="BS1222" s="164"/>
      <c r="BT1222" s="164"/>
      <c r="BU1222" s="164"/>
      <c r="BV1222" s="164"/>
      <c r="BW1222" s="164"/>
      <c r="BX1222" s="164"/>
    </row>
    <row r="1223" spans="20:76" x14ac:dyDescent="0.25">
      <c r="T1223" s="164"/>
      <c r="U1223" s="164"/>
      <c r="V1223" s="164"/>
      <c r="W1223" s="164"/>
      <c r="X1223" s="164"/>
      <c r="Y1223" s="164"/>
      <c r="Z1223" s="164"/>
      <c r="AA1223" s="164"/>
      <c r="AB1223" s="164"/>
      <c r="AC1223" s="164"/>
      <c r="AD1223" s="164"/>
      <c r="AE1223" s="164"/>
      <c r="AF1223" s="164"/>
      <c r="AG1223" s="164"/>
      <c r="AH1223" s="164"/>
      <c r="AI1223" s="164"/>
      <c r="AJ1223" s="164"/>
      <c r="AK1223" s="164"/>
      <c r="AL1223" s="164"/>
      <c r="AM1223" s="164"/>
      <c r="AN1223" s="164"/>
      <c r="AO1223" s="164"/>
      <c r="AP1223" s="164"/>
      <c r="AQ1223" s="164"/>
      <c r="AR1223" s="164"/>
      <c r="AS1223" s="164"/>
      <c r="AT1223" s="366"/>
      <c r="AU1223" s="164"/>
      <c r="AV1223" s="164"/>
      <c r="AW1223" s="164"/>
      <c r="AX1223" s="164"/>
      <c r="AY1223" s="164"/>
      <c r="AZ1223" s="164"/>
      <c r="BA1223" s="164"/>
      <c r="BB1223" s="164"/>
      <c r="BC1223" s="164"/>
      <c r="BD1223" s="164"/>
      <c r="BE1223" s="164"/>
      <c r="BF1223" s="164"/>
      <c r="BG1223" s="164"/>
      <c r="BH1223" s="164"/>
      <c r="BI1223" s="164"/>
      <c r="BJ1223" s="164"/>
      <c r="BK1223" s="164"/>
      <c r="BL1223" s="164"/>
      <c r="BM1223" s="164"/>
      <c r="BN1223" s="164"/>
      <c r="BO1223" s="164"/>
      <c r="BP1223" s="164"/>
      <c r="BQ1223" s="164"/>
      <c r="BR1223" s="164"/>
      <c r="BS1223" s="164"/>
      <c r="BT1223" s="164"/>
      <c r="BU1223" s="164"/>
      <c r="BV1223" s="164"/>
      <c r="BW1223" s="164"/>
      <c r="BX1223" s="164"/>
    </row>
    <row r="1224" spans="20:76" x14ac:dyDescent="0.25">
      <c r="T1224" s="164"/>
      <c r="U1224" s="164"/>
      <c r="V1224" s="164"/>
      <c r="W1224" s="164"/>
      <c r="X1224" s="164"/>
      <c r="Y1224" s="164"/>
      <c r="Z1224" s="164"/>
      <c r="AA1224" s="164"/>
      <c r="AB1224" s="164"/>
      <c r="AC1224" s="164"/>
      <c r="AD1224" s="164"/>
      <c r="AE1224" s="164"/>
      <c r="AF1224" s="164"/>
      <c r="AG1224" s="164"/>
      <c r="AH1224" s="164"/>
      <c r="AI1224" s="164"/>
      <c r="AJ1224" s="164"/>
      <c r="AK1224" s="164"/>
      <c r="AL1224" s="164"/>
      <c r="AM1224" s="164"/>
      <c r="AN1224" s="164"/>
      <c r="AO1224" s="164"/>
      <c r="AP1224" s="164"/>
      <c r="AQ1224" s="164"/>
      <c r="AR1224" s="164"/>
      <c r="AS1224" s="164"/>
      <c r="AT1224" s="366"/>
      <c r="AU1224" s="164"/>
      <c r="AV1224" s="164"/>
      <c r="AW1224" s="164"/>
      <c r="AX1224" s="164"/>
      <c r="AY1224" s="164"/>
      <c r="AZ1224" s="164"/>
      <c r="BA1224" s="164"/>
      <c r="BB1224" s="164"/>
      <c r="BC1224" s="164"/>
      <c r="BD1224" s="164"/>
      <c r="BE1224" s="164"/>
      <c r="BF1224" s="164"/>
      <c r="BG1224" s="164"/>
      <c r="BH1224" s="164"/>
      <c r="BI1224" s="164"/>
      <c r="BJ1224" s="164"/>
      <c r="BK1224" s="164"/>
      <c r="BL1224" s="164"/>
      <c r="BM1224" s="164"/>
      <c r="BN1224" s="164"/>
      <c r="BO1224" s="164"/>
      <c r="BP1224" s="164"/>
      <c r="BQ1224" s="164"/>
      <c r="BR1224" s="164"/>
      <c r="BS1224" s="164"/>
      <c r="BT1224" s="164"/>
      <c r="BU1224" s="164"/>
      <c r="BV1224" s="164"/>
      <c r="BW1224" s="164"/>
      <c r="BX1224" s="164"/>
    </row>
    <row r="1225" spans="20:76" x14ac:dyDescent="0.25">
      <c r="T1225" s="164"/>
      <c r="U1225" s="164"/>
      <c r="V1225" s="164"/>
      <c r="W1225" s="164"/>
      <c r="X1225" s="164"/>
      <c r="Y1225" s="164"/>
      <c r="Z1225" s="164"/>
      <c r="AA1225" s="164"/>
      <c r="AB1225" s="164"/>
      <c r="AC1225" s="164"/>
      <c r="AD1225" s="164"/>
      <c r="AE1225" s="164"/>
      <c r="AF1225" s="164"/>
      <c r="AG1225" s="164"/>
      <c r="AH1225" s="164"/>
      <c r="AI1225" s="164"/>
      <c r="AJ1225" s="164"/>
      <c r="AK1225" s="164"/>
      <c r="AL1225" s="164"/>
      <c r="AM1225" s="164"/>
      <c r="AN1225" s="164"/>
      <c r="AO1225" s="164"/>
      <c r="AP1225" s="164"/>
      <c r="AQ1225" s="164"/>
      <c r="AR1225" s="164"/>
      <c r="AS1225" s="164"/>
      <c r="AT1225" s="366"/>
      <c r="AU1225" s="164"/>
      <c r="AV1225" s="164"/>
      <c r="AW1225" s="164"/>
      <c r="AX1225" s="164"/>
      <c r="AY1225" s="164"/>
      <c r="AZ1225" s="164"/>
      <c r="BA1225" s="164"/>
      <c r="BB1225" s="164"/>
      <c r="BC1225" s="164"/>
      <c r="BD1225" s="164"/>
      <c r="BE1225" s="164"/>
      <c r="BF1225" s="164"/>
      <c r="BG1225" s="164"/>
      <c r="BH1225" s="164"/>
      <c r="BI1225" s="164"/>
      <c r="BJ1225" s="164"/>
      <c r="BK1225" s="164"/>
      <c r="BL1225" s="164"/>
      <c r="BM1225" s="164"/>
      <c r="BN1225" s="164"/>
      <c r="BO1225" s="164"/>
      <c r="BP1225" s="164"/>
      <c r="BQ1225" s="164"/>
      <c r="BR1225" s="164"/>
      <c r="BS1225" s="164"/>
      <c r="BT1225" s="164"/>
      <c r="BU1225" s="164"/>
      <c r="BV1225" s="164"/>
      <c r="BW1225" s="164"/>
      <c r="BX1225" s="164"/>
    </row>
    <row r="1226" spans="20:76" x14ac:dyDescent="0.25">
      <c r="T1226" s="164"/>
      <c r="U1226" s="164"/>
      <c r="V1226" s="164"/>
      <c r="W1226" s="164"/>
      <c r="X1226" s="164"/>
      <c r="Y1226" s="164"/>
      <c r="Z1226" s="164"/>
      <c r="AA1226" s="164"/>
      <c r="AB1226" s="164"/>
      <c r="AC1226" s="164"/>
      <c r="AD1226" s="164"/>
      <c r="AE1226" s="164"/>
      <c r="AF1226" s="164"/>
      <c r="AG1226" s="164"/>
      <c r="AH1226" s="164"/>
      <c r="AI1226" s="164"/>
      <c r="AJ1226" s="164"/>
      <c r="AK1226" s="164"/>
      <c r="AL1226" s="164"/>
      <c r="AM1226" s="164"/>
      <c r="AN1226" s="164"/>
      <c r="AO1226" s="164"/>
      <c r="AP1226" s="164"/>
      <c r="AQ1226" s="164"/>
      <c r="AR1226" s="164"/>
      <c r="AS1226" s="164"/>
      <c r="AT1226" s="366"/>
      <c r="AU1226" s="164"/>
      <c r="AV1226" s="164"/>
      <c r="AW1226" s="164"/>
      <c r="AX1226" s="164"/>
      <c r="AY1226" s="164"/>
      <c r="AZ1226" s="164"/>
      <c r="BA1226" s="164"/>
      <c r="BB1226" s="164"/>
      <c r="BC1226" s="164"/>
      <c r="BD1226" s="164"/>
      <c r="BE1226" s="164"/>
      <c r="BF1226" s="164"/>
      <c r="BG1226" s="164"/>
      <c r="BH1226" s="164"/>
      <c r="BI1226" s="164"/>
      <c r="BJ1226" s="164"/>
      <c r="BK1226" s="164"/>
      <c r="BL1226" s="164"/>
      <c r="BM1226" s="164"/>
      <c r="BN1226" s="164"/>
      <c r="BO1226" s="164"/>
      <c r="BP1226" s="164"/>
      <c r="BQ1226" s="164"/>
      <c r="BR1226" s="164"/>
      <c r="BS1226" s="164"/>
      <c r="BT1226" s="164"/>
      <c r="BU1226" s="164"/>
      <c r="BV1226" s="164"/>
      <c r="BW1226" s="164"/>
      <c r="BX1226" s="164"/>
    </row>
    <row r="1227" spans="20:76" x14ac:dyDescent="0.25">
      <c r="T1227" s="164"/>
      <c r="U1227" s="164"/>
      <c r="V1227" s="164"/>
      <c r="W1227" s="164"/>
      <c r="X1227" s="164"/>
      <c r="Y1227" s="164"/>
      <c r="Z1227" s="164"/>
      <c r="AA1227" s="164"/>
      <c r="AB1227" s="164"/>
      <c r="AC1227" s="164"/>
      <c r="AD1227" s="164"/>
      <c r="AE1227" s="164"/>
      <c r="AF1227" s="164"/>
      <c r="AG1227" s="164"/>
      <c r="AH1227" s="164"/>
      <c r="AI1227" s="164"/>
      <c r="AJ1227" s="164"/>
      <c r="AK1227" s="164"/>
      <c r="AL1227" s="164"/>
      <c r="AM1227" s="164"/>
      <c r="AN1227" s="164"/>
      <c r="AO1227" s="164"/>
      <c r="AP1227" s="164"/>
      <c r="AQ1227" s="164"/>
      <c r="AR1227" s="164"/>
      <c r="AS1227" s="164"/>
      <c r="AT1227" s="366"/>
      <c r="AU1227" s="164"/>
      <c r="AV1227" s="164"/>
      <c r="AW1227" s="164"/>
      <c r="AX1227" s="164"/>
      <c r="AY1227" s="164"/>
      <c r="AZ1227" s="164"/>
      <c r="BA1227" s="164"/>
      <c r="BB1227" s="164"/>
      <c r="BC1227" s="164"/>
      <c r="BD1227" s="164"/>
      <c r="BE1227" s="164"/>
      <c r="BF1227" s="164"/>
      <c r="BG1227" s="164"/>
      <c r="BH1227" s="164"/>
      <c r="BI1227" s="164"/>
      <c r="BJ1227" s="164"/>
      <c r="BK1227" s="164"/>
      <c r="BL1227" s="164"/>
      <c r="BM1227" s="164"/>
      <c r="BN1227" s="164"/>
      <c r="BO1227" s="164"/>
      <c r="BP1227" s="164"/>
      <c r="BQ1227" s="164"/>
      <c r="BR1227" s="164"/>
      <c r="BS1227" s="164"/>
      <c r="BT1227" s="164"/>
      <c r="BU1227" s="164"/>
      <c r="BV1227" s="164"/>
      <c r="BW1227" s="164"/>
      <c r="BX1227" s="164"/>
    </row>
    <row r="1228" spans="20:76" x14ac:dyDescent="0.25">
      <c r="T1228" s="164"/>
      <c r="U1228" s="164"/>
      <c r="V1228" s="164"/>
      <c r="W1228" s="164"/>
      <c r="X1228" s="164"/>
      <c r="Y1228" s="164"/>
      <c r="Z1228" s="164"/>
      <c r="AA1228" s="164"/>
      <c r="AB1228" s="164"/>
      <c r="AC1228" s="164"/>
      <c r="AD1228" s="164"/>
      <c r="AE1228" s="164"/>
      <c r="AF1228" s="164"/>
      <c r="AG1228" s="164"/>
      <c r="AH1228" s="164"/>
      <c r="AI1228" s="164"/>
      <c r="AJ1228" s="164"/>
      <c r="AK1228" s="164"/>
      <c r="AL1228" s="164"/>
      <c r="AM1228" s="164"/>
      <c r="AN1228" s="164"/>
      <c r="AO1228" s="164"/>
      <c r="AP1228" s="164"/>
      <c r="AQ1228" s="164"/>
      <c r="AR1228" s="164"/>
      <c r="AS1228" s="164"/>
      <c r="AT1228" s="366"/>
      <c r="AU1228" s="164"/>
      <c r="AV1228" s="164"/>
      <c r="AW1228" s="164"/>
      <c r="AX1228" s="164"/>
      <c r="AY1228" s="164"/>
      <c r="AZ1228" s="164"/>
      <c r="BA1228" s="164"/>
      <c r="BB1228" s="164"/>
      <c r="BC1228" s="164"/>
      <c r="BD1228" s="164"/>
      <c r="BE1228" s="164"/>
      <c r="BF1228" s="164"/>
      <c r="BG1228" s="164"/>
      <c r="BH1228" s="164"/>
      <c r="BI1228" s="164"/>
      <c r="BJ1228" s="164"/>
      <c r="BK1228" s="164"/>
      <c r="BL1228" s="164"/>
      <c r="BM1228" s="164"/>
      <c r="BN1228" s="164"/>
      <c r="BO1228" s="164"/>
      <c r="BP1228" s="164"/>
      <c r="BQ1228" s="164"/>
      <c r="BR1228" s="164"/>
      <c r="BS1228" s="164"/>
      <c r="BT1228" s="164"/>
      <c r="BU1228" s="164"/>
      <c r="BV1228" s="164"/>
      <c r="BW1228" s="164"/>
      <c r="BX1228" s="164"/>
    </row>
    <row r="1229" spans="20:76" x14ac:dyDescent="0.25">
      <c r="T1229" s="164"/>
      <c r="U1229" s="164"/>
      <c r="V1229" s="164"/>
      <c r="W1229" s="164"/>
      <c r="X1229" s="164"/>
      <c r="Y1229" s="164"/>
      <c r="Z1229" s="164"/>
      <c r="AA1229" s="164"/>
      <c r="AB1229" s="164"/>
      <c r="AC1229" s="164"/>
      <c r="AD1229" s="164"/>
      <c r="AE1229" s="164"/>
      <c r="AF1229" s="164"/>
      <c r="AG1229" s="164"/>
      <c r="AH1229" s="164"/>
      <c r="AI1229" s="164"/>
      <c r="AJ1229" s="164"/>
      <c r="AK1229" s="164"/>
      <c r="AL1229" s="164"/>
      <c r="AM1229" s="164"/>
      <c r="AN1229" s="164"/>
      <c r="AO1229" s="164"/>
      <c r="AP1229" s="164"/>
      <c r="AQ1229" s="164"/>
      <c r="AR1229" s="164"/>
      <c r="AS1229" s="164"/>
      <c r="AT1229" s="366"/>
      <c r="AU1229" s="164"/>
      <c r="AV1229" s="164"/>
      <c r="AW1229" s="164"/>
      <c r="AX1229" s="164"/>
      <c r="AY1229" s="164"/>
      <c r="AZ1229" s="164"/>
      <c r="BA1229" s="164"/>
      <c r="BB1229" s="164"/>
      <c r="BC1229" s="164"/>
      <c r="BD1229" s="164"/>
      <c r="BE1229" s="164"/>
      <c r="BF1229" s="164"/>
      <c r="BG1229" s="164"/>
      <c r="BH1229" s="164"/>
      <c r="BI1229" s="164"/>
      <c r="BJ1229" s="164"/>
      <c r="BK1229" s="164"/>
      <c r="BL1229" s="164"/>
      <c r="BM1229" s="164"/>
      <c r="BN1229" s="164"/>
      <c r="BO1229" s="164"/>
      <c r="BP1229" s="164"/>
      <c r="BQ1229" s="164"/>
      <c r="BR1229" s="164"/>
      <c r="BS1229" s="164"/>
      <c r="BT1229" s="164"/>
      <c r="BU1229" s="164"/>
      <c r="BV1229" s="164"/>
      <c r="BW1229" s="164"/>
      <c r="BX1229" s="164"/>
    </row>
    <row r="1230" spans="20:76" x14ac:dyDescent="0.25">
      <c r="T1230" s="164"/>
      <c r="U1230" s="164"/>
      <c r="V1230" s="164"/>
      <c r="W1230" s="164"/>
      <c r="X1230" s="164"/>
      <c r="Y1230" s="164"/>
      <c r="Z1230" s="164"/>
      <c r="AA1230" s="164"/>
      <c r="AB1230" s="164"/>
      <c r="AC1230" s="164"/>
      <c r="AD1230" s="164"/>
      <c r="AE1230" s="164"/>
      <c r="AF1230" s="164"/>
      <c r="AG1230" s="164"/>
      <c r="AH1230" s="164"/>
      <c r="AI1230" s="164"/>
      <c r="AJ1230" s="164"/>
      <c r="AK1230" s="164"/>
      <c r="AL1230" s="164"/>
      <c r="AM1230" s="164"/>
      <c r="AN1230" s="164"/>
      <c r="AO1230" s="164"/>
      <c r="AP1230" s="164"/>
      <c r="AQ1230" s="164"/>
      <c r="AR1230" s="164"/>
      <c r="AS1230" s="164"/>
      <c r="AT1230" s="366"/>
      <c r="AU1230" s="164"/>
      <c r="AV1230" s="164"/>
      <c r="AW1230" s="164"/>
      <c r="AX1230" s="164"/>
      <c r="AY1230" s="164"/>
      <c r="AZ1230" s="164"/>
      <c r="BA1230" s="164"/>
      <c r="BB1230" s="164"/>
      <c r="BC1230" s="164"/>
      <c r="BD1230" s="164"/>
      <c r="BE1230" s="164"/>
      <c r="BF1230" s="164"/>
      <c r="BG1230" s="164"/>
      <c r="BH1230" s="164"/>
      <c r="BI1230" s="164"/>
      <c r="BJ1230" s="164"/>
      <c r="BK1230" s="164"/>
      <c r="BL1230" s="164"/>
      <c r="BM1230" s="164"/>
      <c r="BN1230" s="164"/>
      <c r="BO1230" s="164"/>
      <c r="BP1230" s="164"/>
      <c r="BQ1230" s="164"/>
      <c r="BR1230" s="164"/>
      <c r="BS1230" s="164"/>
      <c r="BT1230" s="164"/>
      <c r="BU1230" s="164"/>
      <c r="BV1230" s="164"/>
      <c r="BW1230" s="164"/>
      <c r="BX1230" s="164"/>
    </row>
    <row r="1231" spans="20:76" x14ac:dyDescent="0.25">
      <c r="T1231" s="164"/>
      <c r="U1231" s="164"/>
      <c r="V1231" s="164"/>
      <c r="W1231" s="164"/>
      <c r="X1231" s="164"/>
      <c r="Y1231" s="164"/>
      <c r="Z1231" s="164"/>
      <c r="AA1231" s="164"/>
      <c r="AB1231" s="164"/>
      <c r="AC1231" s="164"/>
      <c r="AD1231" s="164"/>
      <c r="AE1231" s="164"/>
      <c r="AF1231" s="164"/>
      <c r="AG1231" s="164"/>
      <c r="AH1231" s="164"/>
      <c r="AI1231" s="164"/>
      <c r="AJ1231" s="164"/>
      <c r="AK1231" s="164"/>
      <c r="AL1231" s="164"/>
      <c r="AM1231" s="164"/>
      <c r="AN1231" s="164"/>
      <c r="AO1231" s="164"/>
      <c r="AP1231" s="164"/>
      <c r="AQ1231" s="164"/>
      <c r="AR1231" s="164"/>
      <c r="AS1231" s="164"/>
      <c r="AT1231" s="366"/>
      <c r="AU1231" s="164"/>
      <c r="AV1231" s="164"/>
      <c r="AW1231" s="164"/>
      <c r="AX1231" s="164"/>
      <c r="AY1231" s="164"/>
      <c r="AZ1231" s="164"/>
      <c r="BA1231" s="164"/>
      <c r="BB1231" s="164"/>
      <c r="BC1231" s="164"/>
      <c r="BD1231" s="164"/>
      <c r="BE1231" s="164"/>
      <c r="BF1231" s="164"/>
      <c r="BG1231" s="164"/>
      <c r="BH1231" s="164"/>
      <c r="BI1231" s="164"/>
      <c r="BJ1231" s="164"/>
      <c r="BK1231" s="164"/>
      <c r="BL1231" s="164"/>
      <c r="BM1231" s="164"/>
      <c r="BN1231" s="164"/>
      <c r="BO1231" s="164"/>
      <c r="BP1231" s="164"/>
      <c r="BQ1231" s="164"/>
      <c r="BR1231" s="164"/>
      <c r="BS1231" s="164"/>
      <c r="BT1231" s="164"/>
      <c r="BU1231" s="164"/>
      <c r="BV1231" s="164"/>
      <c r="BW1231" s="164"/>
      <c r="BX1231" s="164"/>
    </row>
    <row r="1232" spans="20:76" x14ac:dyDescent="0.25">
      <c r="T1232" s="164"/>
      <c r="U1232" s="164"/>
      <c r="V1232" s="164"/>
      <c r="W1232" s="164"/>
      <c r="X1232" s="164"/>
      <c r="Y1232" s="164"/>
      <c r="Z1232" s="164"/>
      <c r="AA1232" s="164"/>
      <c r="AB1232" s="164"/>
      <c r="AC1232" s="164"/>
      <c r="AD1232" s="164"/>
      <c r="AE1232" s="164"/>
      <c r="AF1232" s="164"/>
      <c r="AG1232" s="164"/>
      <c r="AH1232" s="164"/>
      <c r="AI1232" s="164"/>
      <c r="AJ1232" s="164"/>
      <c r="AK1232" s="164"/>
      <c r="AL1232" s="164"/>
      <c r="AM1232" s="164"/>
      <c r="AN1232" s="164"/>
      <c r="AO1232" s="164"/>
      <c r="AP1232" s="164"/>
      <c r="AQ1232" s="164"/>
      <c r="AR1232" s="164"/>
      <c r="AS1232" s="164"/>
      <c r="AT1232" s="366"/>
      <c r="AU1232" s="164"/>
      <c r="AV1232" s="164"/>
      <c r="AW1232" s="164"/>
      <c r="AX1232" s="164"/>
      <c r="AY1232" s="164"/>
      <c r="AZ1232" s="164"/>
      <c r="BA1232" s="164"/>
      <c r="BB1232" s="164"/>
      <c r="BC1232" s="164"/>
      <c r="BD1232" s="164"/>
      <c r="BE1232" s="164"/>
      <c r="BF1232" s="164"/>
      <c r="BG1232" s="164"/>
      <c r="BH1232" s="164"/>
      <c r="BI1232" s="164"/>
      <c r="BJ1232" s="164"/>
      <c r="BK1232" s="164"/>
      <c r="BL1232" s="164"/>
      <c r="BM1232" s="164"/>
      <c r="BN1232" s="164"/>
      <c r="BO1232" s="164"/>
      <c r="BP1232" s="164"/>
      <c r="BQ1232" s="164"/>
      <c r="BR1232" s="164"/>
      <c r="BS1232" s="164"/>
      <c r="BT1232" s="164"/>
      <c r="BU1232" s="164"/>
      <c r="BV1232" s="164"/>
      <c r="BW1232" s="164"/>
      <c r="BX1232" s="164"/>
    </row>
    <row r="1233" spans="20:76" x14ac:dyDescent="0.25">
      <c r="T1233" s="164"/>
      <c r="U1233" s="164"/>
      <c r="V1233" s="164"/>
      <c r="W1233" s="164"/>
      <c r="X1233" s="164"/>
      <c r="Y1233" s="164"/>
      <c r="Z1233" s="164"/>
      <c r="AA1233" s="164"/>
      <c r="AB1233" s="164"/>
      <c r="AC1233" s="164"/>
      <c r="AD1233" s="164"/>
      <c r="AE1233" s="164"/>
      <c r="AF1233" s="164"/>
      <c r="AG1233" s="164"/>
      <c r="AH1233" s="164"/>
      <c r="AI1233" s="164"/>
      <c r="AJ1233" s="164"/>
      <c r="AK1233" s="164"/>
      <c r="AL1233" s="164"/>
      <c r="AM1233" s="164"/>
      <c r="AN1233" s="164"/>
      <c r="AO1233" s="164"/>
      <c r="AP1233" s="164"/>
      <c r="AQ1233" s="164"/>
      <c r="AR1233" s="164"/>
      <c r="AS1233" s="164"/>
      <c r="AT1233" s="366"/>
      <c r="AU1233" s="164"/>
      <c r="AV1233" s="164"/>
      <c r="AW1233" s="164"/>
      <c r="AX1233" s="164"/>
      <c r="AY1233" s="164"/>
      <c r="AZ1233" s="164"/>
      <c r="BA1233" s="164"/>
      <c r="BB1233" s="164"/>
      <c r="BC1233" s="164"/>
      <c r="BD1233" s="164"/>
      <c r="BE1233" s="164"/>
      <c r="BF1233" s="164"/>
      <c r="BG1233" s="164"/>
      <c r="BH1233" s="164"/>
      <c r="BI1233" s="164"/>
      <c r="BJ1233" s="164"/>
      <c r="BK1233" s="164"/>
      <c r="BL1233" s="164"/>
      <c r="BM1233" s="164"/>
      <c r="BN1233" s="164"/>
      <c r="BO1233" s="164"/>
      <c r="BP1233" s="164"/>
      <c r="BQ1233" s="164"/>
      <c r="BR1233" s="164"/>
      <c r="BS1233" s="164"/>
      <c r="BT1233" s="164"/>
      <c r="BU1233" s="164"/>
      <c r="BV1233" s="164"/>
      <c r="BW1233" s="164"/>
      <c r="BX1233" s="164"/>
    </row>
    <row r="1234" spans="20:76" x14ac:dyDescent="0.25">
      <c r="T1234" s="164"/>
      <c r="U1234" s="164"/>
      <c r="V1234" s="164"/>
      <c r="W1234" s="164"/>
      <c r="X1234" s="164"/>
      <c r="Y1234" s="164"/>
      <c r="Z1234" s="164"/>
      <c r="AA1234" s="164"/>
      <c r="AB1234" s="164"/>
      <c r="AC1234" s="164"/>
      <c r="AD1234" s="164"/>
      <c r="AE1234" s="164"/>
      <c r="AF1234" s="164"/>
      <c r="AG1234" s="164"/>
      <c r="AH1234" s="164"/>
      <c r="AI1234" s="164"/>
      <c r="AJ1234" s="164"/>
      <c r="AK1234" s="164"/>
      <c r="AL1234" s="164"/>
      <c r="AM1234" s="164"/>
      <c r="AN1234" s="164"/>
      <c r="AO1234" s="164"/>
      <c r="AP1234" s="164"/>
      <c r="AQ1234" s="164"/>
      <c r="AR1234" s="164"/>
      <c r="AS1234" s="164"/>
      <c r="AT1234" s="366"/>
      <c r="AU1234" s="164"/>
      <c r="AV1234" s="164"/>
      <c r="AW1234" s="164"/>
      <c r="AX1234" s="164"/>
      <c r="AY1234" s="164"/>
      <c r="AZ1234" s="164"/>
      <c r="BA1234" s="164"/>
      <c r="BB1234" s="164"/>
      <c r="BC1234" s="164"/>
      <c r="BD1234" s="164"/>
      <c r="BE1234" s="164"/>
      <c r="BF1234" s="164"/>
      <c r="BG1234" s="164"/>
      <c r="BH1234" s="164"/>
      <c r="BI1234" s="164"/>
      <c r="BJ1234" s="164"/>
      <c r="BK1234" s="164"/>
      <c r="BL1234" s="164"/>
      <c r="BM1234" s="164"/>
      <c r="BN1234" s="164"/>
      <c r="BO1234" s="164"/>
      <c r="BP1234" s="164"/>
      <c r="BQ1234" s="164"/>
      <c r="BR1234" s="164"/>
      <c r="BS1234" s="164"/>
      <c r="BT1234" s="164"/>
      <c r="BU1234" s="164"/>
      <c r="BV1234" s="164"/>
      <c r="BW1234" s="164"/>
      <c r="BX1234" s="164"/>
    </row>
    <row r="1235" spans="20:76" x14ac:dyDescent="0.25">
      <c r="T1235" s="164"/>
      <c r="U1235" s="164"/>
      <c r="V1235" s="164"/>
      <c r="W1235" s="164"/>
      <c r="X1235" s="164"/>
      <c r="Y1235" s="164"/>
      <c r="Z1235" s="164"/>
      <c r="AA1235" s="164"/>
      <c r="AB1235" s="164"/>
      <c r="AC1235" s="164"/>
      <c r="AD1235" s="164"/>
      <c r="AE1235" s="164"/>
      <c r="AF1235" s="164"/>
      <c r="AG1235" s="164"/>
      <c r="AH1235" s="164"/>
      <c r="AI1235" s="164"/>
      <c r="AJ1235" s="164"/>
      <c r="AK1235" s="164"/>
      <c r="AL1235" s="164"/>
      <c r="AM1235" s="164"/>
      <c r="AN1235" s="164"/>
      <c r="AO1235" s="164"/>
      <c r="AP1235" s="164"/>
      <c r="AQ1235" s="164"/>
      <c r="AR1235" s="164"/>
      <c r="AS1235" s="164"/>
      <c r="AT1235" s="366"/>
      <c r="AU1235" s="164"/>
      <c r="AV1235" s="164"/>
      <c r="AW1235" s="164"/>
      <c r="AX1235" s="164"/>
      <c r="AY1235" s="164"/>
      <c r="AZ1235" s="164"/>
      <c r="BA1235" s="164"/>
      <c r="BB1235" s="164"/>
      <c r="BC1235" s="164"/>
      <c r="BD1235" s="164"/>
      <c r="BE1235" s="164"/>
      <c r="BF1235" s="164"/>
      <c r="BG1235" s="164"/>
      <c r="BH1235" s="164"/>
      <c r="BI1235" s="164"/>
      <c r="BJ1235" s="164"/>
      <c r="BK1235" s="164"/>
      <c r="BL1235" s="164"/>
      <c r="BM1235" s="164"/>
      <c r="BN1235" s="164"/>
      <c r="BO1235" s="164"/>
      <c r="BP1235" s="164"/>
      <c r="BQ1235" s="164"/>
      <c r="BR1235" s="164"/>
      <c r="BS1235" s="164"/>
      <c r="BT1235" s="164"/>
      <c r="BU1235" s="164"/>
      <c r="BV1235" s="164"/>
      <c r="BW1235" s="164"/>
      <c r="BX1235" s="164"/>
    </row>
    <row r="1236" spans="20:76" x14ac:dyDescent="0.25">
      <c r="T1236" s="164"/>
      <c r="U1236" s="164"/>
      <c r="V1236" s="164"/>
      <c r="W1236" s="164"/>
      <c r="X1236" s="164"/>
      <c r="Y1236" s="164"/>
      <c r="Z1236" s="164"/>
      <c r="AA1236" s="164"/>
      <c r="AB1236" s="164"/>
      <c r="AC1236" s="164"/>
      <c r="AD1236" s="164"/>
      <c r="AE1236" s="164"/>
      <c r="AF1236" s="164"/>
      <c r="AG1236" s="164"/>
      <c r="AH1236" s="164"/>
      <c r="AI1236" s="164"/>
      <c r="AJ1236" s="164"/>
      <c r="AK1236" s="164"/>
      <c r="AL1236" s="164"/>
      <c r="AM1236" s="164"/>
      <c r="AN1236" s="164"/>
      <c r="AO1236" s="164"/>
      <c r="AP1236" s="164"/>
      <c r="AQ1236" s="164"/>
      <c r="AR1236" s="164"/>
      <c r="AS1236" s="164"/>
      <c r="AT1236" s="366"/>
      <c r="AU1236" s="164"/>
      <c r="AV1236" s="164"/>
      <c r="AW1236" s="164"/>
      <c r="AX1236" s="164"/>
      <c r="AY1236" s="164"/>
      <c r="AZ1236" s="164"/>
      <c r="BA1236" s="164"/>
      <c r="BB1236" s="164"/>
      <c r="BC1236" s="164"/>
      <c r="BD1236" s="164"/>
      <c r="BE1236" s="164"/>
      <c r="BF1236" s="164"/>
      <c r="BG1236" s="164"/>
      <c r="BH1236" s="164"/>
      <c r="BI1236" s="164"/>
      <c r="BJ1236" s="164"/>
      <c r="BK1236" s="164"/>
      <c r="BL1236" s="164"/>
      <c r="BM1236" s="164"/>
      <c r="BN1236" s="164"/>
      <c r="BO1236" s="164"/>
      <c r="BP1236" s="164"/>
      <c r="BQ1236" s="164"/>
      <c r="BR1236" s="164"/>
      <c r="BS1236" s="164"/>
      <c r="BT1236" s="164"/>
      <c r="BU1236" s="164"/>
      <c r="BV1236" s="164"/>
      <c r="BW1236" s="164"/>
      <c r="BX1236" s="164"/>
    </row>
    <row r="1237" spans="20:76" x14ac:dyDescent="0.25">
      <c r="T1237" s="164"/>
      <c r="U1237" s="164"/>
      <c r="V1237" s="164"/>
      <c r="W1237" s="164"/>
      <c r="X1237" s="164"/>
      <c r="Y1237" s="164"/>
      <c r="Z1237" s="164"/>
      <c r="AA1237" s="164"/>
      <c r="AB1237" s="164"/>
      <c r="AC1237" s="164"/>
      <c r="AD1237" s="164"/>
      <c r="AE1237" s="164"/>
      <c r="AF1237" s="164"/>
      <c r="AG1237" s="164"/>
      <c r="AH1237" s="164"/>
      <c r="AI1237" s="164"/>
      <c r="AJ1237" s="164"/>
      <c r="AK1237" s="164"/>
      <c r="AL1237" s="164"/>
      <c r="AM1237" s="164"/>
      <c r="AN1237" s="164"/>
      <c r="AO1237" s="164"/>
      <c r="AP1237" s="164"/>
      <c r="AQ1237" s="164"/>
      <c r="AR1237" s="164"/>
      <c r="AS1237" s="164"/>
      <c r="AT1237" s="366"/>
      <c r="AU1237" s="164"/>
      <c r="AV1237" s="164"/>
      <c r="AW1237" s="164"/>
      <c r="AX1237" s="164"/>
      <c r="AY1237" s="164"/>
      <c r="AZ1237" s="164"/>
      <c r="BA1237" s="164"/>
      <c r="BB1237" s="164"/>
      <c r="BC1237" s="164"/>
      <c r="BD1237" s="164"/>
      <c r="BE1237" s="164"/>
      <c r="BF1237" s="164"/>
      <c r="BG1237" s="164"/>
      <c r="BH1237" s="164"/>
      <c r="BI1237" s="164"/>
      <c r="BJ1237" s="164"/>
      <c r="BK1237" s="164"/>
      <c r="BL1237" s="164"/>
      <c r="BM1237" s="164"/>
      <c r="BN1237" s="164"/>
      <c r="BO1237" s="164"/>
      <c r="BP1237" s="164"/>
      <c r="BQ1237" s="164"/>
      <c r="BR1237" s="164"/>
      <c r="BS1237" s="164"/>
      <c r="BT1237" s="164"/>
      <c r="BU1237" s="164"/>
      <c r="BV1237" s="164"/>
      <c r="BW1237" s="164"/>
      <c r="BX1237" s="164"/>
    </row>
    <row r="1238" spans="20:76" x14ac:dyDescent="0.25">
      <c r="T1238" s="164"/>
      <c r="U1238" s="164"/>
      <c r="V1238" s="164"/>
      <c r="W1238" s="164"/>
      <c r="X1238" s="164"/>
      <c r="Y1238" s="164"/>
      <c r="Z1238" s="164"/>
      <c r="AA1238" s="164"/>
      <c r="AB1238" s="164"/>
      <c r="AC1238" s="164"/>
      <c r="AD1238" s="164"/>
      <c r="AE1238" s="164"/>
      <c r="AF1238" s="164"/>
      <c r="AG1238" s="164"/>
      <c r="AH1238" s="164"/>
      <c r="AI1238" s="164"/>
      <c r="AJ1238" s="164"/>
      <c r="AK1238" s="164"/>
      <c r="AL1238" s="164"/>
      <c r="AM1238" s="164"/>
      <c r="AN1238" s="164"/>
      <c r="AO1238" s="164"/>
      <c r="AP1238" s="164"/>
      <c r="AQ1238" s="164"/>
      <c r="AR1238" s="164"/>
      <c r="AS1238" s="164"/>
      <c r="AT1238" s="366"/>
      <c r="AU1238" s="164"/>
      <c r="AV1238" s="164"/>
      <c r="AW1238" s="164"/>
      <c r="AX1238" s="164"/>
      <c r="AY1238" s="164"/>
      <c r="AZ1238" s="164"/>
      <c r="BA1238" s="164"/>
      <c r="BB1238" s="164"/>
      <c r="BC1238" s="164"/>
      <c r="BD1238" s="164"/>
      <c r="BE1238" s="164"/>
      <c r="BF1238" s="164"/>
      <c r="BG1238" s="164"/>
      <c r="BH1238" s="164"/>
      <c r="BI1238" s="164"/>
      <c r="BJ1238" s="164"/>
      <c r="BK1238" s="164"/>
      <c r="BL1238" s="164"/>
      <c r="BM1238" s="164"/>
      <c r="BN1238" s="164"/>
      <c r="BO1238" s="164"/>
      <c r="BP1238" s="164"/>
      <c r="BQ1238" s="164"/>
      <c r="BR1238" s="164"/>
      <c r="BS1238" s="164"/>
      <c r="BT1238" s="164"/>
      <c r="BU1238" s="164"/>
      <c r="BV1238" s="164"/>
      <c r="BW1238" s="164"/>
      <c r="BX1238" s="164"/>
    </row>
    <row r="1239" spans="20:76" x14ac:dyDescent="0.25">
      <c r="T1239" s="164"/>
      <c r="U1239" s="164"/>
      <c r="V1239" s="164"/>
      <c r="W1239" s="164"/>
      <c r="X1239" s="164"/>
      <c r="Y1239" s="164"/>
      <c r="Z1239" s="164"/>
      <c r="AA1239" s="164"/>
      <c r="AB1239" s="164"/>
      <c r="AC1239" s="164"/>
      <c r="AD1239" s="164"/>
      <c r="AE1239" s="164"/>
      <c r="AF1239" s="164"/>
      <c r="AG1239" s="164"/>
      <c r="AH1239" s="164"/>
      <c r="AI1239" s="164"/>
      <c r="AJ1239" s="164"/>
      <c r="AK1239" s="164"/>
      <c r="AL1239" s="164"/>
      <c r="AM1239" s="164"/>
      <c r="AN1239" s="164"/>
      <c r="AO1239" s="164"/>
      <c r="AP1239" s="164"/>
      <c r="AQ1239" s="164"/>
      <c r="AR1239" s="164"/>
      <c r="AS1239" s="164"/>
      <c r="AT1239" s="366"/>
      <c r="AU1239" s="164"/>
      <c r="AV1239" s="164"/>
      <c r="AW1239" s="164"/>
      <c r="AX1239" s="164"/>
      <c r="AY1239" s="164"/>
      <c r="AZ1239" s="164"/>
      <c r="BA1239" s="164"/>
      <c r="BB1239" s="164"/>
      <c r="BC1239" s="164"/>
      <c r="BD1239" s="164"/>
      <c r="BE1239" s="164"/>
      <c r="BF1239" s="164"/>
      <c r="BG1239" s="164"/>
      <c r="BH1239" s="164"/>
      <c r="BI1239" s="164"/>
      <c r="BJ1239" s="164"/>
      <c r="BK1239" s="164"/>
      <c r="BL1239" s="164"/>
      <c r="BM1239" s="164"/>
      <c r="BN1239" s="164"/>
      <c r="BO1239" s="164"/>
      <c r="BP1239" s="164"/>
      <c r="BQ1239" s="164"/>
      <c r="BR1239" s="164"/>
      <c r="BS1239" s="164"/>
      <c r="BT1239" s="164"/>
      <c r="BU1239" s="164"/>
      <c r="BV1239" s="164"/>
      <c r="BW1239" s="164"/>
      <c r="BX1239" s="164"/>
    </row>
    <row r="1240" spans="20:76" x14ac:dyDescent="0.25">
      <c r="T1240" s="164"/>
      <c r="U1240" s="164"/>
      <c r="V1240" s="164"/>
      <c r="W1240" s="164"/>
      <c r="X1240" s="164"/>
      <c r="Y1240" s="164"/>
      <c r="Z1240" s="164"/>
      <c r="AA1240" s="164"/>
      <c r="AB1240" s="164"/>
      <c r="AC1240" s="164"/>
      <c r="AD1240" s="164"/>
      <c r="AE1240" s="164"/>
      <c r="AF1240" s="164"/>
      <c r="AG1240" s="164"/>
      <c r="AH1240" s="164"/>
      <c r="AI1240" s="164"/>
      <c r="AJ1240" s="164"/>
      <c r="AK1240" s="164"/>
      <c r="AL1240" s="164"/>
      <c r="AM1240" s="164"/>
      <c r="AN1240" s="164"/>
      <c r="AO1240" s="164"/>
      <c r="AP1240" s="164"/>
      <c r="AQ1240" s="164"/>
      <c r="AR1240" s="164"/>
      <c r="AS1240" s="164"/>
      <c r="AT1240" s="366"/>
      <c r="AU1240" s="164"/>
      <c r="AV1240" s="164"/>
      <c r="AW1240" s="164"/>
      <c r="AX1240" s="164"/>
      <c r="AY1240" s="164"/>
      <c r="AZ1240" s="164"/>
      <c r="BA1240" s="164"/>
      <c r="BB1240" s="164"/>
      <c r="BC1240" s="164"/>
      <c r="BD1240" s="164"/>
      <c r="BE1240" s="164"/>
      <c r="BF1240" s="164"/>
      <c r="BG1240" s="164"/>
      <c r="BH1240" s="164"/>
      <c r="BI1240" s="164"/>
      <c r="BJ1240" s="164"/>
      <c r="BK1240" s="164"/>
      <c r="BL1240" s="164"/>
      <c r="BM1240" s="164"/>
      <c r="BN1240" s="164"/>
      <c r="BO1240" s="164"/>
      <c r="BP1240" s="164"/>
      <c r="BQ1240" s="164"/>
      <c r="BR1240" s="164"/>
      <c r="BS1240" s="164"/>
      <c r="BT1240" s="164"/>
      <c r="BU1240" s="164"/>
      <c r="BV1240" s="164"/>
      <c r="BW1240" s="164"/>
      <c r="BX1240" s="164"/>
    </row>
    <row r="1241" spans="20:76" x14ac:dyDescent="0.25">
      <c r="T1241" s="164"/>
      <c r="U1241" s="164"/>
      <c r="V1241" s="164"/>
      <c r="W1241" s="164"/>
      <c r="X1241" s="164"/>
      <c r="Y1241" s="164"/>
      <c r="Z1241" s="164"/>
      <c r="AA1241" s="164"/>
      <c r="AB1241" s="164"/>
      <c r="AC1241" s="164"/>
      <c r="AD1241" s="164"/>
      <c r="AE1241" s="164"/>
      <c r="AF1241" s="164"/>
      <c r="AG1241" s="164"/>
      <c r="AH1241" s="164"/>
      <c r="AI1241" s="164"/>
      <c r="AJ1241" s="164"/>
      <c r="AK1241" s="164"/>
      <c r="AL1241" s="164"/>
      <c r="AM1241" s="164"/>
      <c r="AN1241" s="164"/>
      <c r="AO1241" s="164"/>
      <c r="AP1241" s="164"/>
      <c r="AQ1241" s="164"/>
      <c r="AR1241" s="164"/>
      <c r="AS1241" s="164"/>
      <c r="AT1241" s="366"/>
      <c r="AU1241" s="164"/>
      <c r="AV1241" s="164"/>
      <c r="AW1241" s="164"/>
      <c r="AX1241" s="164"/>
      <c r="AY1241" s="164"/>
      <c r="AZ1241" s="164"/>
      <c r="BA1241" s="164"/>
      <c r="BB1241" s="164"/>
      <c r="BC1241" s="164"/>
      <c r="BD1241" s="164"/>
      <c r="BE1241" s="164"/>
      <c r="BF1241" s="164"/>
      <c r="BG1241" s="164"/>
      <c r="BH1241" s="164"/>
      <c r="BI1241" s="164"/>
      <c r="BJ1241" s="164"/>
      <c r="BK1241" s="164"/>
      <c r="BL1241" s="164"/>
      <c r="BM1241" s="164"/>
      <c r="BN1241" s="164"/>
      <c r="BO1241" s="164"/>
      <c r="BP1241" s="164"/>
      <c r="BQ1241" s="164"/>
      <c r="BR1241" s="164"/>
      <c r="BS1241" s="164"/>
      <c r="BT1241" s="164"/>
      <c r="BU1241" s="164"/>
      <c r="BV1241" s="164"/>
      <c r="BW1241" s="164"/>
      <c r="BX1241" s="164"/>
    </row>
    <row r="1242" spans="20:76" x14ac:dyDescent="0.25">
      <c r="T1242" s="164"/>
      <c r="U1242" s="164"/>
      <c r="V1242" s="164"/>
      <c r="W1242" s="164"/>
      <c r="X1242" s="164"/>
      <c r="Y1242" s="164"/>
      <c r="Z1242" s="164"/>
      <c r="AA1242" s="164"/>
      <c r="AB1242" s="164"/>
      <c r="AC1242" s="164"/>
      <c r="AD1242" s="164"/>
      <c r="AE1242" s="164"/>
      <c r="AF1242" s="164"/>
      <c r="AG1242" s="164"/>
      <c r="AH1242" s="164"/>
      <c r="AI1242" s="164"/>
      <c r="AJ1242" s="164"/>
      <c r="AK1242" s="164"/>
      <c r="AL1242" s="164"/>
      <c r="AM1242" s="164"/>
      <c r="AN1242" s="164"/>
      <c r="AO1242" s="164"/>
      <c r="AP1242" s="164"/>
      <c r="AQ1242" s="164"/>
      <c r="AR1242" s="164"/>
      <c r="AS1242" s="164"/>
      <c r="AT1242" s="366"/>
      <c r="AU1242" s="164"/>
      <c r="AV1242" s="164"/>
      <c r="AW1242" s="164"/>
      <c r="AX1242" s="164"/>
      <c r="AY1242" s="164"/>
      <c r="AZ1242" s="164"/>
      <c r="BA1242" s="164"/>
      <c r="BB1242" s="164"/>
      <c r="BC1242" s="164"/>
      <c r="BD1242" s="164"/>
      <c r="BE1242" s="164"/>
      <c r="BF1242" s="164"/>
      <c r="BG1242" s="164"/>
      <c r="BH1242" s="164"/>
      <c r="BI1242" s="164"/>
      <c r="BJ1242" s="164"/>
      <c r="BK1242" s="164"/>
      <c r="BL1242" s="164"/>
      <c r="BM1242" s="164"/>
      <c r="BN1242" s="164"/>
      <c r="BO1242" s="164"/>
      <c r="BP1242" s="164"/>
      <c r="BQ1242" s="164"/>
      <c r="BR1242" s="164"/>
      <c r="BS1242" s="164"/>
      <c r="BT1242" s="164"/>
      <c r="BU1242" s="164"/>
      <c r="BV1242" s="164"/>
      <c r="BW1242" s="164"/>
      <c r="BX1242" s="164"/>
    </row>
    <row r="1243" spans="20:76" x14ac:dyDescent="0.25">
      <c r="T1243" s="164"/>
      <c r="U1243" s="164"/>
      <c r="V1243" s="164"/>
      <c r="W1243" s="164"/>
      <c r="X1243" s="164"/>
      <c r="Y1243" s="164"/>
      <c r="Z1243" s="164"/>
      <c r="AA1243" s="164"/>
      <c r="AB1243" s="164"/>
      <c r="AC1243" s="164"/>
      <c r="AD1243" s="164"/>
      <c r="AE1243" s="164"/>
      <c r="AF1243" s="164"/>
      <c r="AG1243" s="164"/>
      <c r="AH1243" s="164"/>
      <c r="AI1243" s="164"/>
      <c r="AJ1243" s="164"/>
      <c r="AK1243" s="164"/>
      <c r="AL1243" s="164"/>
      <c r="AM1243" s="164"/>
      <c r="AN1243" s="164"/>
      <c r="AO1243" s="164"/>
      <c r="AP1243" s="164"/>
      <c r="AQ1243" s="164"/>
      <c r="AR1243" s="164"/>
      <c r="AS1243" s="164"/>
      <c r="AT1243" s="366"/>
      <c r="AU1243" s="164"/>
      <c r="AV1243" s="164"/>
      <c r="AW1243" s="164"/>
      <c r="AX1243" s="164"/>
      <c r="AY1243" s="164"/>
      <c r="AZ1243" s="164"/>
      <c r="BA1243" s="164"/>
      <c r="BB1243" s="164"/>
      <c r="BC1243" s="164"/>
      <c r="BD1243" s="164"/>
      <c r="BE1243" s="164"/>
      <c r="BF1243" s="164"/>
      <c r="BG1243" s="164"/>
      <c r="BH1243" s="164"/>
      <c r="BI1243" s="164"/>
      <c r="BJ1243" s="164"/>
      <c r="BK1243" s="164"/>
      <c r="BL1243" s="164"/>
      <c r="BM1243" s="164"/>
      <c r="BN1243" s="164"/>
      <c r="BO1243" s="164"/>
      <c r="BP1243" s="164"/>
      <c r="BQ1243" s="164"/>
      <c r="BR1243" s="164"/>
      <c r="BS1243" s="164"/>
      <c r="BT1243" s="164"/>
      <c r="BU1243" s="164"/>
      <c r="BV1243" s="164"/>
      <c r="BW1243" s="164"/>
      <c r="BX1243" s="164"/>
    </row>
    <row r="1244" spans="20:76" x14ac:dyDescent="0.25">
      <c r="T1244" s="164"/>
      <c r="U1244" s="164"/>
      <c r="V1244" s="164"/>
      <c r="W1244" s="164"/>
      <c r="X1244" s="164"/>
      <c r="Y1244" s="164"/>
      <c r="Z1244" s="164"/>
      <c r="AA1244" s="164"/>
      <c r="AB1244" s="164"/>
      <c r="AC1244" s="164"/>
      <c r="AD1244" s="164"/>
      <c r="AE1244" s="164"/>
      <c r="AF1244" s="164"/>
      <c r="AG1244" s="164"/>
      <c r="AH1244" s="164"/>
      <c r="AI1244" s="164"/>
      <c r="AJ1244" s="164"/>
      <c r="AK1244" s="164"/>
      <c r="AL1244" s="164"/>
      <c r="AM1244" s="164"/>
      <c r="AN1244" s="164"/>
      <c r="AO1244" s="164"/>
      <c r="AP1244" s="164"/>
      <c r="AQ1244" s="164"/>
      <c r="AR1244" s="164"/>
      <c r="AS1244" s="164"/>
      <c r="AT1244" s="366"/>
      <c r="AU1244" s="164"/>
      <c r="AV1244" s="164"/>
      <c r="AW1244" s="164"/>
      <c r="AX1244" s="164"/>
      <c r="AY1244" s="164"/>
      <c r="AZ1244" s="164"/>
      <c r="BA1244" s="164"/>
      <c r="BB1244" s="164"/>
      <c r="BC1244" s="164"/>
      <c r="BD1244" s="164"/>
      <c r="BE1244" s="164"/>
      <c r="BF1244" s="164"/>
      <c r="BG1244" s="164"/>
      <c r="BH1244" s="164"/>
      <c r="BI1244" s="164"/>
      <c r="BJ1244" s="164"/>
      <c r="BK1244" s="164"/>
      <c r="BL1244" s="164"/>
      <c r="BM1244" s="164"/>
      <c r="BN1244" s="164"/>
      <c r="BO1244" s="164"/>
      <c r="BP1244" s="164"/>
      <c r="BQ1244" s="164"/>
      <c r="BR1244" s="164"/>
      <c r="BS1244" s="164"/>
      <c r="BT1244" s="164"/>
      <c r="BU1244" s="164"/>
      <c r="BV1244" s="164"/>
      <c r="BW1244" s="164"/>
      <c r="BX1244" s="164"/>
    </row>
    <row r="1245" spans="20:76" x14ac:dyDescent="0.25">
      <c r="T1245" s="164"/>
      <c r="U1245" s="164"/>
      <c r="V1245" s="164"/>
      <c r="W1245" s="164"/>
      <c r="X1245" s="164"/>
      <c r="Y1245" s="164"/>
      <c r="Z1245" s="164"/>
      <c r="AA1245" s="164"/>
      <c r="AB1245" s="164"/>
      <c r="AC1245" s="164"/>
      <c r="AD1245" s="164"/>
      <c r="AE1245" s="164"/>
      <c r="AF1245" s="164"/>
      <c r="AG1245" s="164"/>
      <c r="AH1245" s="164"/>
      <c r="AI1245" s="164"/>
      <c r="AJ1245" s="164"/>
      <c r="AK1245" s="164"/>
      <c r="AL1245" s="164"/>
      <c r="AM1245" s="164"/>
      <c r="AN1245" s="164"/>
      <c r="AO1245" s="164"/>
      <c r="AP1245" s="164"/>
      <c r="AQ1245" s="164"/>
      <c r="AR1245" s="164"/>
      <c r="AS1245" s="164"/>
      <c r="AT1245" s="366"/>
      <c r="AU1245" s="164"/>
      <c r="AV1245" s="164"/>
      <c r="AW1245" s="164"/>
      <c r="AX1245" s="164"/>
      <c r="AY1245" s="164"/>
      <c r="AZ1245" s="164"/>
      <c r="BA1245" s="164"/>
      <c r="BB1245" s="164"/>
      <c r="BC1245" s="164"/>
      <c r="BD1245" s="164"/>
      <c r="BE1245" s="164"/>
      <c r="BF1245" s="164"/>
      <c r="BG1245" s="164"/>
      <c r="BH1245" s="164"/>
      <c r="BI1245" s="164"/>
      <c r="BJ1245" s="164"/>
      <c r="BK1245" s="164"/>
      <c r="BL1245" s="164"/>
      <c r="BM1245" s="164"/>
      <c r="BN1245" s="164"/>
      <c r="BO1245" s="164"/>
      <c r="BP1245" s="164"/>
      <c r="BQ1245" s="164"/>
      <c r="BR1245" s="164"/>
      <c r="BS1245" s="164"/>
      <c r="BT1245" s="164"/>
      <c r="BU1245" s="164"/>
      <c r="BV1245" s="164"/>
      <c r="BW1245" s="164"/>
      <c r="BX1245" s="164"/>
    </row>
    <row r="1246" spans="20:76" x14ac:dyDescent="0.25">
      <c r="T1246" s="164"/>
      <c r="U1246" s="164"/>
      <c r="V1246" s="164"/>
      <c r="W1246" s="164"/>
      <c r="X1246" s="164"/>
      <c r="Y1246" s="164"/>
      <c r="Z1246" s="164"/>
      <c r="AA1246" s="164"/>
      <c r="AB1246" s="164"/>
      <c r="AC1246" s="164"/>
      <c r="AD1246" s="164"/>
      <c r="AE1246" s="164"/>
      <c r="AF1246" s="164"/>
      <c r="AG1246" s="164"/>
      <c r="AH1246" s="164"/>
      <c r="AI1246" s="164"/>
      <c r="AJ1246" s="164"/>
      <c r="AK1246" s="164"/>
      <c r="AL1246" s="164"/>
      <c r="AM1246" s="164"/>
      <c r="AN1246" s="164"/>
      <c r="AO1246" s="164"/>
      <c r="AP1246" s="164"/>
      <c r="AQ1246" s="164"/>
      <c r="AR1246" s="164"/>
      <c r="AS1246" s="164"/>
      <c r="AT1246" s="366"/>
      <c r="AU1246" s="164"/>
      <c r="AV1246" s="164"/>
      <c r="AW1246" s="164"/>
      <c r="AX1246" s="164"/>
      <c r="AY1246" s="164"/>
      <c r="AZ1246" s="164"/>
      <c r="BA1246" s="164"/>
      <c r="BB1246" s="164"/>
      <c r="BC1246" s="164"/>
      <c r="BD1246" s="164"/>
      <c r="BE1246" s="164"/>
      <c r="BF1246" s="164"/>
      <c r="BG1246" s="164"/>
      <c r="BH1246" s="164"/>
      <c r="BI1246" s="164"/>
      <c r="BJ1246" s="164"/>
      <c r="BK1246" s="164"/>
      <c r="BL1246" s="164"/>
      <c r="BM1246" s="164"/>
      <c r="BN1246" s="164"/>
      <c r="BO1246" s="164"/>
      <c r="BP1246" s="164"/>
      <c r="BQ1246" s="164"/>
      <c r="BR1246" s="164"/>
      <c r="BS1246" s="164"/>
      <c r="BT1246" s="164"/>
      <c r="BU1246" s="164"/>
      <c r="BV1246" s="164"/>
      <c r="BW1246" s="164"/>
      <c r="BX1246" s="164"/>
    </row>
    <row r="1247" spans="20:76" x14ac:dyDescent="0.25">
      <c r="T1247" s="164"/>
      <c r="U1247" s="164"/>
      <c r="V1247" s="164"/>
      <c r="W1247" s="164"/>
      <c r="X1247" s="164"/>
      <c r="Y1247" s="164"/>
      <c r="Z1247" s="164"/>
      <c r="AA1247" s="164"/>
      <c r="AB1247" s="164"/>
      <c r="AC1247" s="164"/>
      <c r="AD1247" s="164"/>
      <c r="AE1247" s="164"/>
      <c r="AF1247" s="164"/>
      <c r="AG1247" s="164"/>
      <c r="AH1247" s="164"/>
      <c r="AI1247" s="164"/>
      <c r="AJ1247" s="164"/>
      <c r="AK1247" s="164"/>
      <c r="AL1247" s="164"/>
      <c r="AM1247" s="164"/>
      <c r="AN1247" s="164"/>
      <c r="AO1247" s="164"/>
      <c r="AP1247" s="164"/>
      <c r="AQ1247" s="164"/>
      <c r="AR1247" s="164"/>
      <c r="AS1247" s="164"/>
      <c r="AT1247" s="366"/>
      <c r="AU1247" s="164"/>
      <c r="AV1247" s="164"/>
      <c r="AW1247" s="164"/>
      <c r="AX1247" s="164"/>
      <c r="AY1247" s="164"/>
      <c r="AZ1247" s="164"/>
      <c r="BA1247" s="164"/>
      <c r="BB1247" s="164"/>
      <c r="BC1247" s="164"/>
      <c r="BD1247" s="164"/>
      <c r="BE1247" s="164"/>
      <c r="BF1247" s="164"/>
      <c r="BG1247" s="164"/>
      <c r="BH1247" s="164"/>
      <c r="BI1247" s="164"/>
      <c r="BJ1247" s="164"/>
      <c r="BK1247" s="164"/>
      <c r="BL1247" s="164"/>
      <c r="BM1247" s="164"/>
      <c r="BN1247" s="164"/>
      <c r="BO1247" s="164"/>
      <c r="BP1247" s="164"/>
      <c r="BQ1247" s="164"/>
      <c r="BR1247" s="164"/>
      <c r="BS1247" s="164"/>
      <c r="BT1247" s="164"/>
      <c r="BU1247" s="164"/>
      <c r="BV1247" s="164"/>
      <c r="BW1247" s="164"/>
      <c r="BX1247" s="164"/>
    </row>
    <row r="1248" spans="20:76" x14ac:dyDescent="0.25">
      <c r="T1248" s="164"/>
      <c r="U1248" s="164"/>
      <c r="V1248" s="164"/>
      <c r="W1248" s="164"/>
      <c r="X1248" s="164"/>
      <c r="Y1248" s="164"/>
      <c r="Z1248" s="164"/>
      <c r="AA1248" s="164"/>
      <c r="AB1248" s="164"/>
      <c r="AC1248" s="164"/>
      <c r="AD1248" s="164"/>
      <c r="AE1248" s="164"/>
      <c r="AF1248" s="164"/>
      <c r="AG1248" s="164"/>
      <c r="AH1248" s="164"/>
      <c r="AI1248" s="164"/>
      <c r="AJ1248" s="164"/>
      <c r="AK1248" s="164"/>
      <c r="AL1248" s="164"/>
      <c r="AM1248" s="164"/>
      <c r="AN1248" s="164"/>
      <c r="AO1248" s="164"/>
      <c r="AP1248" s="164"/>
      <c r="AQ1248" s="164"/>
      <c r="AR1248" s="164"/>
      <c r="AS1248" s="164"/>
      <c r="AT1248" s="366"/>
      <c r="AU1248" s="164"/>
      <c r="AV1248" s="164"/>
      <c r="AW1248" s="164"/>
      <c r="AX1248" s="164"/>
      <c r="AY1248" s="164"/>
      <c r="AZ1248" s="164"/>
      <c r="BA1248" s="164"/>
      <c r="BB1248" s="164"/>
      <c r="BC1248" s="164"/>
      <c r="BD1248" s="164"/>
      <c r="BE1248" s="164"/>
      <c r="BF1248" s="164"/>
      <c r="BG1248" s="164"/>
      <c r="BH1248" s="164"/>
      <c r="BI1248" s="164"/>
      <c r="BJ1248" s="164"/>
      <c r="BK1248" s="164"/>
      <c r="BL1248" s="164"/>
      <c r="BM1248" s="164"/>
      <c r="BN1248" s="164"/>
      <c r="BO1248" s="164"/>
      <c r="BP1248" s="164"/>
      <c r="BQ1248" s="164"/>
      <c r="BR1248" s="164"/>
      <c r="BS1248" s="164"/>
      <c r="BT1248" s="164"/>
      <c r="BU1248" s="164"/>
      <c r="BV1248" s="164"/>
      <c r="BW1248" s="164"/>
      <c r="BX1248" s="164"/>
    </row>
    <row r="1249" spans="20:76" x14ac:dyDescent="0.25">
      <c r="T1249" s="164"/>
      <c r="U1249" s="164"/>
      <c r="V1249" s="164"/>
      <c r="W1249" s="164"/>
      <c r="X1249" s="164"/>
      <c r="Y1249" s="164"/>
      <c r="Z1249" s="164"/>
      <c r="AA1249" s="164"/>
      <c r="AB1249" s="164"/>
      <c r="AC1249" s="164"/>
      <c r="AD1249" s="164"/>
      <c r="AE1249" s="164"/>
      <c r="AF1249" s="164"/>
      <c r="AG1249" s="164"/>
      <c r="AH1249" s="164"/>
      <c r="AI1249" s="164"/>
      <c r="AJ1249" s="164"/>
      <c r="AK1249" s="164"/>
      <c r="AL1249" s="164"/>
      <c r="AM1249" s="164"/>
      <c r="AN1249" s="164"/>
      <c r="AO1249" s="164"/>
      <c r="AP1249" s="164"/>
      <c r="AQ1249" s="164"/>
      <c r="AR1249" s="164"/>
      <c r="AS1249" s="164"/>
      <c r="AT1249" s="366"/>
      <c r="AU1249" s="164"/>
      <c r="AV1249" s="164"/>
      <c r="AW1249" s="164"/>
      <c r="AX1249" s="164"/>
      <c r="AY1249" s="164"/>
      <c r="AZ1249" s="164"/>
      <c r="BA1249" s="164"/>
      <c r="BB1249" s="164"/>
      <c r="BC1249" s="164"/>
      <c r="BD1249" s="164"/>
      <c r="BE1249" s="164"/>
      <c r="BF1249" s="164"/>
      <c r="BG1249" s="164"/>
      <c r="BH1249" s="164"/>
      <c r="BI1249" s="164"/>
      <c r="BJ1249" s="164"/>
      <c r="BK1249" s="164"/>
      <c r="BL1249" s="164"/>
      <c r="BM1249" s="164"/>
      <c r="BN1249" s="164"/>
      <c r="BO1249" s="164"/>
      <c r="BP1249" s="164"/>
      <c r="BQ1249" s="164"/>
      <c r="BR1249" s="164"/>
      <c r="BS1249" s="164"/>
      <c r="BT1249" s="164"/>
      <c r="BU1249" s="164"/>
      <c r="BV1249" s="164"/>
      <c r="BW1249" s="164"/>
      <c r="BX1249" s="164"/>
    </row>
    <row r="1250" spans="20:76" x14ac:dyDescent="0.25">
      <c r="T1250" s="164"/>
      <c r="U1250" s="164"/>
      <c r="V1250" s="164"/>
      <c r="W1250" s="164"/>
      <c r="X1250" s="164"/>
      <c r="Y1250" s="164"/>
      <c r="Z1250" s="164"/>
      <c r="AA1250" s="164"/>
      <c r="AB1250" s="164"/>
      <c r="AC1250" s="164"/>
      <c r="AD1250" s="164"/>
      <c r="AE1250" s="164"/>
      <c r="AF1250" s="164"/>
      <c r="AG1250" s="164"/>
      <c r="AH1250" s="164"/>
      <c r="AI1250" s="164"/>
      <c r="AJ1250" s="164"/>
      <c r="AK1250" s="164"/>
      <c r="AL1250" s="164"/>
      <c r="AM1250" s="164"/>
      <c r="AN1250" s="164"/>
      <c r="AO1250" s="164"/>
      <c r="AP1250" s="164"/>
      <c r="AQ1250" s="164"/>
      <c r="AR1250" s="164"/>
      <c r="AS1250" s="164"/>
      <c r="AT1250" s="366"/>
      <c r="AU1250" s="164"/>
      <c r="AV1250" s="164"/>
      <c r="AW1250" s="164"/>
      <c r="AX1250" s="164"/>
      <c r="AY1250" s="164"/>
      <c r="AZ1250" s="164"/>
      <c r="BA1250" s="164"/>
      <c r="BB1250" s="164"/>
      <c r="BC1250" s="164"/>
      <c r="BD1250" s="164"/>
      <c r="BE1250" s="164"/>
      <c r="BF1250" s="164"/>
      <c r="BG1250" s="164"/>
      <c r="BH1250" s="164"/>
      <c r="BI1250" s="164"/>
      <c r="BJ1250" s="164"/>
      <c r="BK1250" s="164"/>
      <c r="BL1250" s="164"/>
      <c r="BM1250" s="164"/>
      <c r="BN1250" s="164"/>
      <c r="BO1250" s="164"/>
      <c r="BP1250" s="164"/>
      <c r="BQ1250" s="164"/>
      <c r="BR1250" s="164"/>
      <c r="BS1250" s="164"/>
      <c r="BT1250" s="164"/>
      <c r="BU1250" s="164"/>
      <c r="BV1250" s="164"/>
      <c r="BW1250" s="164"/>
      <c r="BX1250" s="164"/>
    </row>
    <row r="1251" spans="20:76" x14ac:dyDescent="0.25">
      <c r="T1251" s="164"/>
      <c r="U1251" s="164"/>
      <c r="V1251" s="164"/>
      <c r="W1251" s="164"/>
      <c r="X1251" s="164"/>
      <c r="Y1251" s="164"/>
      <c r="Z1251" s="164"/>
      <c r="AA1251" s="164"/>
      <c r="AB1251" s="164"/>
      <c r="AC1251" s="164"/>
      <c r="AD1251" s="164"/>
      <c r="AE1251" s="164"/>
      <c r="AF1251" s="164"/>
      <c r="AG1251" s="164"/>
      <c r="AH1251" s="164"/>
      <c r="AI1251" s="164"/>
      <c r="AJ1251" s="164"/>
      <c r="AK1251" s="164"/>
      <c r="AL1251" s="164"/>
      <c r="AM1251" s="164"/>
      <c r="AN1251" s="164"/>
      <c r="AO1251" s="164"/>
      <c r="AP1251" s="164"/>
      <c r="AQ1251" s="164"/>
      <c r="AR1251" s="164"/>
      <c r="AS1251" s="164"/>
      <c r="AT1251" s="366"/>
      <c r="AU1251" s="164"/>
      <c r="AV1251" s="164"/>
      <c r="AW1251" s="164"/>
      <c r="AX1251" s="164"/>
      <c r="AY1251" s="164"/>
      <c r="AZ1251" s="164"/>
      <c r="BA1251" s="164"/>
      <c r="BB1251" s="164"/>
      <c r="BC1251" s="164"/>
      <c r="BD1251" s="164"/>
      <c r="BE1251" s="164"/>
      <c r="BF1251" s="164"/>
      <c r="BG1251" s="164"/>
      <c r="BH1251" s="164"/>
      <c r="BI1251" s="164"/>
      <c r="BJ1251" s="164"/>
      <c r="BK1251" s="164"/>
      <c r="BL1251" s="164"/>
      <c r="BM1251" s="164"/>
      <c r="BN1251" s="164"/>
      <c r="BO1251" s="164"/>
      <c r="BP1251" s="164"/>
      <c r="BQ1251" s="164"/>
      <c r="BR1251" s="164"/>
      <c r="BS1251" s="164"/>
      <c r="BT1251" s="164"/>
      <c r="BU1251" s="164"/>
      <c r="BV1251" s="164"/>
      <c r="BW1251" s="164"/>
      <c r="BX1251" s="164"/>
    </row>
    <row r="1252" spans="20:76" x14ac:dyDescent="0.25">
      <c r="T1252" s="164"/>
      <c r="U1252" s="164"/>
      <c r="V1252" s="164"/>
      <c r="W1252" s="164"/>
      <c r="X1252" s="164"/>
      <c r="Y1252" s="164"/>
      <c r="Z1252" s="164"/>
      <c r="AA1252" s="164"/>
      <c r="AB1252" s="164"/>
      <c r="AC1252" s="164"/>
      <c r="AD1252" s="164"/>
      <c r="AE1252" s="164"/>
      <c r="AF1252" s="164"/>
      <c r="AG1252" s="164"/>
      <c r="AH1252" s="164"/>
      <c r="AI1252" s="164"/>
      <c r="AJ1252" s="164"/>
      <c r="AK1252" s="164"/>
      <c r="AL1252" s="164"/>
      <c r="AM1252" s="164"/>
      <c r="AN1252" s="164"/>
      <c r="AO1252" s="164"/>
      <c r="AP1252" s="164"/>
      <c r="AQ1252" s="164"/>
      <c r="AR1252" s="164"/>
      <c r="AS1252" s="164"/>
      <c r="AT1252" s="366"/>
      <c r="AU1252" s="164"/>
      <c r="AV1252" s="164"/>
      <c r="AW1252" s="164"/>
      <c r="AX1252" s="164"/>
      <c r="AY1252" s="164"/>
      <c r="AZ1252" s="164"/>
      <c r="BA1252" s="164"/>
      <c r="BB1252" s="164"/>
      <c r="BC1252" s="164"/>
      <c r="BD1252" s="164"/>
      <c r="BE1252" s="164"/>
      <c r="BF1252" s="164"/>
      <c r="BG1252" s="164"/>
      <c r="BH1252" s="164"/>
      <c r="BI1252" s="164"/>
      <c r="BJ1252" s="164"/>
      <c r="BK1252" s="164"/>
      <c r="BL1252" s="164"/>
      <c r="BM1252" s="164"/>
      <c r="BN1252" s="164"/>
      <c r="BO1252" s="164"/>
      <c r="BP1252" s="164"/>
      <c r="BQ1252" s="164"/>
      <c r="BR1252" s="164"/>
      <c r="BS1252" s="164"/>
      <c r="BT1252" s="164"/>
      <c r="BU1252" s="164"/>
      <c r="BV1252" s="164"/>
      <c r="BW1252" s="164"/>
      <c r="BX1252" s="164"/>
    </row>
    <row r="1253" spans="20:76" x14ac:dyDescent="0.25">
      <c r="T1253" s="164"/>
      <c r="U1253" s="164"/>
      <c r="V1253" s="164"/>
      <c r="W1253" s="164"/>
      <c r="X1253" s="164"/>
      <c r="Y1253" s="164"/>
      <c r="Z1253" s="164"/>
      <c r="AA1253" s="164"/>
      <c r="AB1253" s="164"/>
      <c r="AC1253" s="164"/>
      <c r="AD1253" s="164"/>
      <c r="AE1253" s="164"/>
      <c r="AF1253" s="164"/>
      <c r="AG1253" s="164"/>
      <c r="AH1253" s="164"/>
      <c r="AI1253" s="164"/>
      <c r="AJ1253" s="164"/>
      <c r="AK1253" s="164"/>
      <c r="AL1253" s="164"/>
      <c r="AM1253" s="164"/>
      <c r="AN1253" s="164"/>
      <c r="AO1253" s="164"/>
      <c r="AP1253" s="164"/>
      <c r="AQ1253" s="164"/>
      <c r="AR1253" s="164"/>
      <c r="AS1253" s="164"/>
      <c r="AT1253" s="366"/>
      <c r="AU1253" s="164"/>
      <c r="AV1253" s="164"/>
      <c r="AW1253" s="164"/>
      <c r="AX1253" s="164"/>
      <c r="AY1253" s="164"/>
      <c r="AZ1253" s="164"/>
      <c r="BA1253" s="164"/>
      <c r="BB1253" s="164"/>
      <c r="BC1253" s="164"/>
      <c r="BD1253" s="164"/>
      <c r="BE1253" s="164"/>
      <c r="BF1253" s="164"/>
      <c r="BG1253" s="164"/>
      <c r="BH1253" s="164"/>
      <c r="BI1253" s="164"/>
      <c r="BJ1253" s="164"/>
      <c r="BK1253" s="164"/>
      <c r="BL1253" s="164"/>
      <c r="BM1253" s="164"/>
      <c r="BN1253" s="164"/>
      <c r="BO1253" s="164"/>
      <c r="BP1253" s="164"/>
      <c r="BQ1253" s="164"/>
      <c r="BR1253" s="164"/>
      <c r="BS1253" s="164"/>
      <c r="BT1253" s="164"/>
      <c r="BU1253" s="164"/>
      <c r="BV1253" s="164"/>
      <c r="BW1253" s="164"/>
      <c r="BX1253" s="164"/>
    </row>
    <row r="1254" spans="20:76" x14ac:dyDescent="0.25">
      <c r="T1254" s="164"/>
      <c r="U1254" s="164"/>
      <c r="V1254" s="164"/>
      <c r="W1254" s="164"/>
      <c r="X1254" s="164"/>
      <c r="Y1254" s="164"/>
      <c r="Z1254" s="164"/>
      <c r="AA1254" s="164"/>
      <c r="AB1254" s="164"/>
      <c r="AC1254" s="164"/>
      <c r="AD1254" s="164"/>
      <c r="AE1254" s="164"/>
      <c r="AF1254" s="164"/>
      <c r="AG1254" s="164"/>
      <c r="AH1254" s="164"/>
      <c r="AI1254" s="164"/>
      <c r="AJ1254" s="164"/>
      <c r="AK1254" s="164"/>
      <c r="AL1254" s="164"/>
      <c r="AM1254" s="164"/>
      <c r="AN1254" s="164"/>
      <c r="AO1254" s="164"/>
      <c r="AP1254" s="164"/>
      <c r="AQ1254" s="164"/>
      <c r="AR1254" s="164"/>
      <c r="AS1254" s="164"/>
      <c r="AT1254" s="366"/>
      <c r="AU1254" s="164"/>
      <c r="AV1254" s="164"/>
      <c r="AW1254" s="164"/>
      <c r="AX1254" s="164"/>
      <c r="AY1254" s="164"/>
      <c r="AZ1254" s="164"/>
      <c r="BA1254" s="164"/>
      <c r="BB1254" s="164"/>
      <c r="BC1254" s="164"/>
      <c r="BD1254" s="164"/>
      <c r="BE1254" s="164"/>
      <c r="BF1254" s="164"/>
      <c r="BG1254" s="164"/>
      <c r="BH1254" s="164"/>
      <c r="BI1254" s="164"/>
      <c r="BJ1254" s="164"/>
      <c r="BK1254" s="164"/>
      <c r="BL1254" s="164"/>
      <c r="BM1254" s="164"/>
      <c r="BN1254" s="164"/>
      <c r="BO1254" s="164"/>
      <c r="BP1254" s="164"/>
      <c r="BQ1254" s="164"/>
      <c r="BR1254" s="164"/>
      <c r="BS1254" s="164"/>
      <c r="BT1254" s="164"/>
      <c r="BU1254" s="164"/>
      <c r="BV1254" s="164"/>
      <c r="BW1254" s="164"/>
      <c r="BX1254" s="164"/>
    </row>
    <row r="1255" spans="20:76" x14ac:dyDescent="0.25">
      <c r="T1255" s="164"/>
      <c r="U1255" s="164"/>
      <c r="V1255" s="164"/>
      <c r="W1255" s="164"/>
      <c r="X1255" s="164"/>
      <c r="Y1255" s="164"/>
      <c r="Z1255" s="164"/>
      <c r="AA1255" s="164"/>
      <c r="AB1255" s="164"/>
      <c r="AC1255" s="164"/>
      <c r="AD1255" s="164"/>
      <c r="AE1255" s="164"/>
      <c r="AF1255" s="164"/>
      <c r="AG1255" s="164"/>
      <c r="AH1255" s="164"/>
      <c r="AI1255" s="164"/>
      <c r="AJ1255" s="164"/>
      <c r="AK1255" s="164"/>
      <c r="AL1255" s="164"/>
      <c r="AM1255" s="164"/>
      <c r="AN1255" s="164"/>
      <c r="AO1255" s="164"/>
      <c r="AP1255" s="164"/>
      <c r="AQ1255" s="164"/>
      <c r="AR1255" s="164"/>
      <c r="AS1255" s="164"/>
      <c r="AT1255" s="366"/>
      <c r="AU1255" s="164"/>
      <c r="AV1255" s="164"/>
      <c r="AW1255" s="164"/>
      <c r="AX1255" s="164"/>
      <c r="AY1255" s="164"/>
      <c r="AZ1255" s="164"/>
      <c r="BA1255" s="164"/>
      <c r="BB1255" s="164"/>
      <c r="BC1255" s="164"/>
      <c r="BD1255" s="164"/>
      <c r="BE1255" s="164"/>
      <c r="BF1255" s="164"/>
      <c r="BG1255" s="164"/>
      <c r="BH1255" s="164"/>
      <c r="BI1255" s="164"/>
      <c r="BJ1255" s="164"/>
      <c r="BK1255" s="164"/>
      <c r="BL1255" s="164"/>
      <c r="BM1255" s="164"/>
      <c r="BN1255" s="164"/>
      <c r="BO1255" s="164"/>
      <c r="BP1255" s="164"/>
      <c r="BQ1255" s="164"/>
      <c r="BR1255" s="164"/>
      <c r="BS1255" s="164"/>
      <c r="BT1255" s="164"/>
      <c r="BU1255" s="164"/>
      <c r="BV1255" s="164"/>
      <c r="BW1255" s="164"/>
      <c r="BX1255" s="164"/>
    </row>
    <row r="1256" spans="20:76" x14ac:dyDescent="0.25">
      <c r="T1256" s="164"/>
      <c r="U1256" s="164"/>
      <c r="V1256" s="164"/>
      <c r="W1256" s="164"/>
      <c r="X1256" s="164"/>
      <c r="Y1256" s="164"/>
      <c r="Z1256" s="164"/>
      <c r="AA1256" s="164"/>
      <c r="AB1256" s="164"/>
      <c r="AC1256" s="164"/>
      <c r="AD1256" s="164"/>
      <c r="AE1256" s="164"/>
      <c r="AF1256" s="164"/>
      <c r="AG1256" s="164"/>
      <c r="AH1256" s="164"/>
      <c r="AI1256" s="164"/>
      <c r="AJ1256" s="164"/>
      <c r="AK1256" s="164"/>
      <c r="AL1256" s="164"/>
      <c r="AM1256" s="164"/>
      <c r="AN1256" s="164"/>
      <c r="AO1256" s="164"/>
      <c r="AP1256" s="164"/>
      <c r="AQ1256" s="164"/>
      <c r="AR1256" s="164"/>
      <c r="AS1256" s="164"/>
      <c r="AT1256" s="366"/>
      <c r="AU1256" s="164"/>
      <c r="AV1256" s="164"/>
      <c r="AW1256" s="164"/>
      <c r="AX1256" s="164"/>
      <c r="AY1256" s="164"/>
      <c r="AZ1256" s="164"/>
      <c r="BA1256" s="164"/>
      <c r="BB1256" s="164"/>
      <c r="BC1256" s="164"/>
      <c r="BD1256" s="164"/>
      <c r="BE1256" s="164"/>
      <c r="BF1256" s="164"/>
      <c r="BG1256" s="164"/>
      <c r="BH1256" s="164"/>
      <c r="BI1256" s="164"/>
      <c r="BJ1256" s="164"/>
      <c r="BK1256" s="164"/>
      <c r="BL1256" s="164"/>
      <c r="BM1256" s="164"/>
      <c r="BN1256" s="164"/>
      <c r="BO1256" s="164"/>
      <c r="BP1256" s="164"/>
      <c r="BQ1256" s="164"/>
      <c r="BR1256" s="164"/>
      <c r="BS1256" s="164"/>
      <c r="BT1256" s="164"/>
      <c r="BU1256" s="164"/>
      <c r="BV1256" s="164"/>
      <c r="BW1256" s="164"/>
      <c r="BX1256" s="164"/>
    </row>
    <row r="1257" spans="20:76" x14ac:dyDescent="0.25">
      <c r="T1257" s="164"/>
      <c r="U1257" s="164"/>
      <c r="V1257" s="164"/>
      <c r="W1257" s="164"/>
      <c r="X1257" s="164"/>
      <c r="Y1257" s="164"/>
      <c r="Z1257" s="164"/>
      <c r="AA1257" s="164"/>
      <c r="AB1257" s="164"/>
      <c r="AC1257" s="164"/>
      <c r="AD1257" s="164"/>
      <c r="AE1257" s="164"/>
      <c r="AF1257" s="164"/>
      <c r="AG1257" s="164"/>
      <c r="AH1257" s="164"/>
      <c r="AI1257" s="164"/>
      <c r="AJ1257" s="164"/>
      <c r="AK1257" s="164"/>
      <c r="AL1257" s="164"/>
      <c r="AM1257" s="164"/>
      <c r="AN1257" s="164"/>
      <c r="AO1257" s="164"/>
      <c r="AP1257" s="164"/>
      <c r="AQ1257" s="164"/>
      <c r="AR1257" s="164"/>
      <c r="AS1257" s="164"/>
      <c r="AT1257" s="366"/>
      <c r="AU1257" s="164"/>
      <c r="AV1257" s="164"/>
      <c r="AW1257" s="164"/>
      <c r="AX1257" s="164"/>
      <c r="AY1257" s="164"/>
      <c r="AZ1257" s="164"/>
      <c r="BA1257" s="164"/>
      <c r="BB1257" s="164"/>
      <c r="BC1257" s="164"/>
      <c r="BD1257" s="164"/>
      <c r="BE1257" s="164"/>
      <c r="BF1257" s="164"/>
      <c r="BG1257" s="164"/>
      <c r="BH1257" s="164"/>
      <c r="BI1257" s="164"/>
      <c r="BJ1257" s="164"/>
      <c r="BK1257" s="164"/>
      <c r="BL1257" s="164"/>
      <c r="BM1257" s="164"/>
      <c r="BN1257" s="164"/>
      <c r="BO1257" s="164"/>
      <c r="BP1257" s="164"/>
      <c r="BQ1257" s="164"/>
      <c r="BR1257" s="164"/>
      <c r="BS1257" s="164"/>
      <c r="BT1257" s="164"/>
      <c r="BU1257" s="164"/>
      <c r="BV1257" s="164"/>
      <c r="BW1257" s="164"/>
      <c r="BX1257" s="164"/>
    </row>
    <row r="1258" spans="20:76" x14ac:dyDescent="0.25">
      <c r="T1258" s="164"/>
      <c r="U1258" s="164"/>
      <c r="V1258" s="164"/>
      <c r="W1258" s="164"/>
      <c r="X1258" s="164"/>
      <c r="Y1258" s="164"/>
      <c r="Z1258" s="164"/>
      <c r="AA1258" s="164"/>
      <c r="AB1258" s="164"/>
      <c r="AC1258" s="164"/>
      <c r="AD1258" s="164"/>
      <c r="AE1258" s="164"/>
      <c r="AF1258" s="164"/>
      <c r="AG1258" s="164"/>
      <c r="AH1258" s="164"/>
      <c r="AI1258" s="164"/>
      <c r="AJ1258" s="164"/>
      <c r="AK1258" s="164"/>
      <c r="AL1258" s="164"/>
      <c r="AM1258" s="164"/>
      <c r="AN1258" s="164"/>
      <c r="AO1258" s="164"/>
      <c r="AP1258" s="164"/>
      <c r="AQ1258" s="164"/>
      <c r="AR1258" s="164"/>
      <c r="AS1258" s="164"/>
      <c r="AT1258" s="366"/>
      <c r="AU1258" s="164"/>
      <c r="AV1258" s="164"/>
      <c r="AW1258" s="164"/>
      <c r="AX1258" s="164"/>
      <c r="AY1258" s="164"/>
      <c r="AZ1258" s="164"/>
      <c r="BA1258" s="164"/>
      <c r="BB1258" s="164"/>
      <c r="BC1258" s="164"/>
      <c r="BD1258" s="164"/>
      <c r="BE1258" s="164"/>
      <c r="BF1258" s="164"/>
      <c r="BG1258" s="164"/>
      <c r="BH1258" s="164"/>
      <c r="BI1258" s="164"/>
      <c r="BJ1258" s="164"/>
      <c r="BK1258" s="164"/>
      <c r="BL1258" s="164"/>
      <c r="BM1258" s="164"/>
      <c r="BN1258" s="164"/>
      <c r="BO1258" s="164"/>
      <c r="BP1258" s="164"/>
      <c r="BQ1258" s="164"/>
      <c r="BR1258" s="164"/>
      <c r="BS1258" s="164"/>
      <c r="BT1258" s="164"/>
      <c r="BU1258" s="164"/>
      <c r="BV1258" s="164"/>
      <c r="BW1258" s="164"/>
      <c r="BX1258" s="164"/>
    </row>
    <row r="1259" spans="20:76" x14ac:dyDescent="0.25">
      <c r="T1259" s="164"/>
      <c r="U1259" s="164"/>
      <c r="V1259" s="164"/>
      <c r="W1259" s="164"/>
      <c r="X1259" s="164"/>
      <c r="Y1259" s="164"/>
      <c r="Z1259" s="164"/>
      <c r="AA1259" s="164"/>
      <c r="AB1259" s="164"/>
      <c r="AC1259" s="164"/>
      <c r="AD1259" s="164"/>
      <c r="AE1259" s="164"/>
      <c r="AF1259" s="164"/>
      <c r="AG1259" s="164"/>
      <c r="AH1259" s="164"/>
      <c r="AI1259" s="164"/>
      <c r="AJ1259" s="164"/>
      <c r="AK1259" s="164"/>
      <c r="AL1259" s="164"/>
      <c r="AM1259" s="164"/>
      <c r="AN1259" s="164"/>
      <c r="AO1259" s="164"/>
      <c r="AP1259" s="164"/>
      <c r="AQ1259" s="164"/>
      <c r="AR1259" s="164"/>
      <c r="AS1259" s="164"/>
      <c r="AT1259" s="366"/>
      <c r="AU1259" s="164"/>
      <c r="AV1259" s="164"/>
      <c r="AW1259" s="164"/>
      <c r="AX1259" s="164"/>
      <c r="AY1259" s="164"/>
      <c r="AZ1259" s="164"/>
      <c r="BA1259" s="164"/>
      <c r="BB1259" s="164"/>
      <c r="BC1259" s="164"/>
      <c r="BD1259" s="164"/>
      <c r="BE1259" s="164"/>
      <c r="BF1259" s="164"/>
      <c r="BG1259" s="164"/>
      <c r="BH1259" s="164"/>
      <c r="BI1259" s="164"/>
      <c r="BJ1259" s="164"/>
      <c r="BK1259" s="164"/>
      <c r="BL1259" s="164"/>
      <c r="BM1259" s="164"/>
      <c r="BN1259" s="164"/>
      <c r="BO1259" s="164"/>
      <c r="BP1259" s="164"/>
      <c r="BQ1259" s="164"/>
      <c r="BR1259" s="164"/>
      <c r="BS1259" s="164"/>
      <c r="BT1259" s="164"/>
      <c r="BU1259" s="164"/>
      <c r="BV1259" s="164"/>
      <c r="BW1259" s="164"/>
      <c r="BX1259" s="164"/>
    </row>
    <row r="1260" spans="20:76" x14ac:dyDescent="0.25">
      <c r="T1260" s="164"/>
      <c r="U1260" s="164"/>
      <c r="V1260" s="164"/>
      <c r="W1260" s="164"/>
      <c r="X1260" s="164"/>
      <c r="Y1260" s="164"/>
      <c r="Z1260" s="164"/>
      <c r="AA1260" s="164"/>
      <c r="AB1260" s="164"/>
      <c r="AC1260" s="164"/>
      <c r="AD1260" s="164"/>
      <c r="AE1260" s="164"/>
      <c r="AF1260" s="164"/>
      <c r="AG1260" s="164"/>
      <c r="AH1260" s="164"/>
      <c r="AI1260" s="164"/>
      <c r="AJ1260" s="164"/>
      <c r="AK1260" s="164"/>
      <c r="AL1260" s="164"/>
      <c r="AM1260" s="164"/>
      <c r="AN1260" s="164"/>
      <c r="AO1260" s="164"/>
      <c r="AP1260" s="164"/>
      <c r="AQ1260" s="164"/>
      <c r="AR1260" s="164"/>
      <c r="AS1260" s="164"/>
      <c r="AT1260" s="366"/>
      <c r="AU1260" s="164"/>
      <c r="AV1260" s="164"/>
      <c r="AW1260" s="164"/>
      <c r="AX1260" s="164"/>
      <c r="AY1260" s="164"/>
      <c r="AZ1260" s="164"/>
      <c r="BA1260" s="164"/>
      <c r="BB1260" s="164"/>
      <c r="BC1260" s="164"/>
      <c r="BD1260" s="164"/>
      <c r="BE1260" s="164"/>
      <c r="BF1260" s="164"/>
      <c r="BG1260" s="164"/>
      <c r="BH1260" s="164"/>
      <c r="BI1260" s="164"/>
      <c r="BJ1260" s="164"/>
      <c r="BK1260" s="164"/>
      <c r="BL1260" s="164"/>
      <c r="BM1260" s="164"/>
      <c r="BN1260" s="164"/>
      <c r="BO1260" s="164"/>
      <c r="BP1260" s="164"/>
      <c r="BQ1260" s="164"/>
      <c r="BR1260" s="164"/>
      <c r="BS1260" s="164"/>
      <c r="BT1260" s="164"/>
      <c r="BU1260" s="164"/>
      <c r="BV1260" s="164"/>
      <c r="BW1260" s="164"/>
      <c r="BX1260" s="164"/>
    </row>
    <row r="1261" spans="20:76" x14ac:dyDescent="0.25">
      <c r="T1261" s="164"/>
      <c r="U1261" s="164"/>
      <c r="V1261" s="164"/>
      <c r="W1261" s="164"/>
      <c r="X1261" s="164"/>
      <c r="Y1261" s="164"/>
      <c r="Z1261" s="164"/>
      <c r="AA1261" s="164"/>
      <c r="AB1261" s="164"/>
      <c r="AC1261" s="164"/>
      <c r="AD1261" s="164"/>
      <c r="AE1261" s="164"/>
      <c r="AF1261" s="164"/>
      <c r="AG1261" s="164"/>
      <c r="AH1261" s="164"/>
      <c r="AI1261" s="164"/>
      <c r="AJ1261" s="164"/>
      <c r="AK1261" s="164"/>
      <c r="AL1261" s="164"/>
      <c r="AM1261" s="164"/>
      <c r="AN1261" s="164"/>
      <c r="AO1261" s="164"/>
      <c r="AP1261" s="164"/>
      <c r="AQ1261" s="164"/>
      <c r="AR1261" s="164"/>
      <c r="AS1261" s="164"/>
      <c r="AT1261" s="366"/>
      <c r="AU1261" s="164"/>
      <c r="AV1261" s="164"/>
      <c r="AW1261" s="164"/>
      <c r="AX1261" s="164"/>
      <c r="AY1261" s="164"/>
      <c r="AZ1261" s="164"/>
      <c r="BA1261" s="164"/>
      <c r="BB1261" s="164"/>
      <c r="BC1261" s="164"/>
      <c r="BD1261" s="164"/>
      <c r="BE1261" s="164"/>
      <c r="BF1261" s="164"/>
      <c r="BG1261" s="164"/>
      <c r="BH1261" s="164"/>
      <c r="BI1261" s="164"/>
      <c r="BJ1261" s="164"/>
      <c r="BK1261" s="164"/>
      <c r="BL1261" s="164"/>
      <c r="BM1261" s="164"/>
      <c r="BN1261" s="164"/>
      <c r="BO1261" s="164"/>
      <c r="BP1261" s="164"/>
      <c r="BQ1261" s="164"/>
      <c r="BR1261" s="164"/>
      <c r="BS1261" s="164"/>
      <c r="BT1261" s="164"/>
      <c r="BU1261" s="164"/>
      <c r="BV1261" s="164"/>
      <c r="BW1261" s="164"/>
      <c r="BX1261" s="164"/>
    </row>
    <row r="1262" spans="20:76" x14ac:dyDescent="0.25">
      <c r="T1262" s="164"/>
      <c r="U1262" s="164"/>
      <c r="V1262" s="164"/>
      <c r="W1262" s="164"/>
      <c r="X1262" s="164"/>
      <c r="Y1262" s="164"/>
      <c r="Z1262" s="164"/>
      <c r="AA1262" s="164"/>
      <c r="AB1262" s="164"/>
      <c r="AC1262" s="164"/>
      <c r="AD1262" s="164"/>
      <c r="AE1262" s="164"/>
      <c r="AF1262" s="164"/>
      <c r="AG1262" s="164"/>
      <c r="AH1262" s="164"/>
      <c r="AI1262" s="164"/>
      <c r="AJ1262" s="164"/>
      <c r="AK1262" s="164"/>
      <c r="AL1262" s="164"/>
      <c r="AM1262" s="164"/>
      <c r="AN1262" s="164"/>
      <c r="AO1262" s="164"/>
      <c r="AP1262" s="164"/>
      <c r="AQ1262" s="164"/>
      <c r="AR1262" s="164"/>
      <c r="AS1262" s="164"/>
      <c r="AT1262" s="366"/>
      <c r="AU1262" s="164"/>
      <c r="AV1262" s="164"/>
      <c r="AW1262" s="164"/>
      <c r="AX1262" s="164"/>
      <c r="AY1262" s="164"/>
      <c r="AZ1262" s="164"/>
      <c r="BA1262" s="164"/>
      <c r="BB1262" s="164"/>
      <c r="BC1262" s="164"/>
      <c r="BD1262" s="164"/>
      <c r="BE1262" s="164"/>
      <c r="BF1262" s="164"/>
      <c r="BG1262" s="164"/>
      <c r="BH1262" s="164"/>
      <c r="BI1262" s="164"/>
      <c r="BJ1262" s="164"/>
      <c r="BK1262" s="164"/>
      <c r="BL1262" s="164"/>
      <c r="BM1262" s="164"/>
      <c r="BN1262" s="164"/>
      <c r="BO1262" s="164"/>
      <c r="BP1262" s="164"/>
      <c r="BQ1262" s="164"/>
      <c r="BR1262" s="164"/>
      <c r="BS1262" s="164"/>
      <c r="BT1262" s="164"/>
      <c r="BU1262" s="164"/>
      <c r="BV1262" s="164"/>
      <c r="BW1262" s="164"/>
      <c r="BX1262" s="164"/>
    </row>
    <row r="1263" spans="20:76" x14ac:dyDescent="0.25">
      <c r="T1263" s="164"/>
      <c r="U1263" s="164"/>
      <c r="V1263" s="164"/>
      <c r="W1263" s="164"/>
      <c r="X1263" s="164"/>
      <c r="Y1263" s="164"/>
      <c r="Z1263" s="164"/>
      <c r="AA1263" s="164"/>
      <c r="AB1263" s="164"/>
      <c r="AC1263" s="164"/>
      <c r="AD1263" s="164"/>
      <c r="AE1263" s="164"/>
      <c r="AF1263" s="164"/>
      <c r="AG1263" s="164"/>
      <c r="AH1263" s="164"/>
      <c r="AI1263" s="164"/>
      <c r="AJ1263" s="164"/>
      <c r="AK1263" s="164"/>
      <c r="AL1263" s="164"/>
      <c r="AM1263" s="164"/>
      <c r="AN1263" s="164"/>
      <c r="AO1263" s="164"/>
      <c r="AP1263" s="164"/>
      <c r="AQ1263" s="164"/>
      <c r="AR1263" s="164"/>
      <c r="AS1263" s="164"/>
      <c r="AT1263" s="366"/>
      <c r="AU1263" s="164"/>
      <c r="AV1263" s="164"/>
      <c r="AW1263" s="164"/>
      <c r="AX1263" s="164"/>
      <c r="AY1263" s="164"/>
      <c r="AZ1263" s="164"/>
      <c r="BA1263" s="164"/>
      <c r="BB1263" s="164"/>
      <c r="BC1263" s="164"/>
      <c r="BD1263" s="164"/>
      <c r="BE1263" s="164"/>
      <c r="BF1263" s="164"/>
      <c r="BG1263" s="164"/>
      <c r="BH1263" s="164"/>
      <c r="BI1263" s="164"/>
      <c r="BJ1263" s="164"/>
      <c r="BK1263" s="164"/>
      <c r="BL1263" s="164"/>
      <c r="BM1263" s="164"/>
      <c r="BN1263" s="164"/>
      <c r="BO1263" s="164"/>
      <c r="BP1263" s="164"/>
      <c r="BQ1263" s="164"/>
      <c r="BR1263" s="164"/>
      <c r="BS1263" s="164"/>
      <c r="BT1263" s="164"/>
      <c r="BU1263" s="164"/>
      <c r="BV1263" s="164"/>
      <c r="BW1263" s="164"/>
      <c r="BX1263" s="164"/>
    </row>
    <row r="1264" spans="20:76" x14ac:dyDescent="0.25">
      <c r="T1264" s="164"/>
      <c r="U1264" s="164"/>
      <c r="V1264" s="164"/>
      <c r="W1264" s="164"/>
      <c r="X1264" s="164"/>
      <c r="Y1264" s="164"/>
      <c r="Z1264" s="164"/>
      <c r="AA1264" s="164"/>
      <c r="AB1264" s="164"/>
      <c r="AC1264" s="164"/>
      <c r="AD1264" s="164"/>
      <c r="AE1264" s="164"/>
      <c r="AF1264" s="164"/>
      <c r="AG1264" s="164"/>
      <c r="AH1264" s="164"/>
      <c r="AI1264" s="164"/>
      <c r="AJ1264" s="164"/>
      <c r="AK1264" s="164"/>
      <c r="AL1264" s="164"/>
      <c r="AM1264" s="164"/>
      <c r="AN1264" s="164"/>
      <c r="AO1264" s="164"/>
      <c r="AP1264" s="164"/>
      <c r="AQ1264" s="164"/>
      <c r="AR1264" s="164"/>
      <c r="AS1264" s="164"/>
      <c r="AT1264" s="366"/>
      <c r="AU1264" s="164"/>
      <c r="AV1264" s="164"/>
      <c r="AW1264" s="164"/>
      <c r="AX1264" s="164"/>
      <c r="AY1264" s="164"/>
      <c r="AZ1264" s="164"/>
      <c r="BA1264" s="164"/>
      <c r="BB1264" s="164"/>
      <c r="BC1264" s="164"/>
      <c r="BD1264" s="164"/>
      <c r="BE1264" s="164"/>
      <c r="BF1264" s="164"/>
      <c r="BG1264" s="164"/>
      <c r="BH1264" s="164"/>
      <c r="BI1264" s="164"/>
      <c r="BJ1264" s="164"/>
      <c r="BK1264" s="164"/>
      <c r="BL1264" s="164"/>
      <c r="BM1264" s="164"/>
      <c r="BN1264" s="164"/>
      <c r="BO1264" s="164"/>
      <c r="BP1264" s="164"/>
      <c r="BQ1264" s="164"/>
      <c r="BR1264" s="164"/>
      <c r="BS1264" s="164"/>
      <c r="BT1264" s="164"/>
      <c r="BU1264" s="164"/>
      <c r="BV1264" s="164"/>
      <c r="BW1264" s="164"/>
      <c r="BX1264" s="164"/>
    </row>
    <row r="1265" spans="20:76" x14ac:dyDescent="0.25">
      <c r="T1265" s="164"/>
      <c r="U1265" s="164"/>
      <c r="V1265" s="164"/>
      <c r="W1265" s="164"/>
      <c r="X1265" s="164"/>
      <c r="Y1265" s="164"/>
      <c r="Z1265" s="164"/>
      <c r="AA1265" s="164"/>
      <c r="AB1265" s="164"/>
      <c r="AC1265" s="164"/>
      <c r="AD1265" s="164"/>
      <c r="AE1265" s="164"/>
      <c r="AF1265" s="164"/>
      <c r="AG1265" s="164"/>
      <c r="AH1265" s="164"/>
      <c r="AI1265" s="164"/>
      <c r="AJ1265" s="164"/>
      <c r="AK1265" s="164"/>
      <c r="AL1265" s="164"/>
      <c r="AM1265" s="164"/>
      <c r="AN1265" s="164"/>
      <c r="AO1265" s="164"/>
      <c r="AP1265" s="164"/>
      <c r="AQ1265" s="164"/>
      <c r="AR1265" s="164"/>
      <c r="AS1265" s="164"/>
      <c r="AT1265" s="366"/>
      <c r="AU1265" s="164"/>
      <c r="AV1265" s="164"/>
      <c r="AW1265" s="164"/>
      <c r="AX1265" s="164"/>
      <c r="AY1265" s="164"/>
      <c r="AZ1265" s="164"/>
      <c r="BA1265" s="164"/>
      <c r="BB1265" s="164"/>
      <c r="BC1265" s="164"/>
      <c r="BD1265" s="164"/>
      <c r="BE1265" s="164"/>
      <c r="BF1265" s="164"/>
      <c r="BG1265" s="164"/>
      <c r="BH1265" s="164"/>
      <c r="BI1265" s="164"/>
      <c r="BJ1265" s="164"/>
      <c r="BK1265" s="164"/>
      <c r="BL1265" s="164"/>
      <c r="BM1265" s="164"/>
      <c r="BN1265" s="164"/>
      <c r="BO1265" s="164"/>
      <c r="BP1265" s="164"/>
      <c r="BQ1265" s="164"/>
      <c r="BR1265" s="164"/>
      <c r="BS1265" s="164"/>
      <c r="BT1265" s="164"/>
      <c r="BU1265" s="164"/>
      <c r="BV1265" s="164"/>
      <c r="BW1265" s="164"/>
      <c r="BX1265" s="164"/>
    </row>
    <row r="1266" spans="20:76" x14ac:dyDescent="0.25">
      <c r="T1266" s="164"/>
      <c r="U1266" s="164"/>
      <c r="V1266" s="164"/>
      <c r="W1266" s="164"/>
      <c r="X1266" s="164"/>
      <c r="Y1266" s="164"/>
      <c r="Z1266" s="164"/>
      <c r="AA1266" s="164"/>
      <c r="AB1266" s="164"/>
      <c r="AC1266" s="164"/>
      <c r="AD1266" s="164"/>
      <c r="AE1266" s="164"/>
      <c r="AF1266" s="164"/>
      <c r="AG1266" s="164"/>
      <c r="AH1266" s="164"/>
      <c r="AI1266" s="164"/>
      <c r="AJ1266" s="164"/>
      <c r="AK1266" s="164"/>
      <c r="AL1266" s="164"/>
      <c r="AM1266" s="164"/>
      <c r="AN1266" s="164"/>
      <c r="AO1266" s="164"/>
      <c r="AP1266" s="164"/>
      <c r="AQ1266" s="164"/>
      <c r="AR1266" s="164"/>
      <c r="AS1266" s="164"/>
      <c r="AT1266" s="366"/>
      <c r="AU1266" s="164"/>
      <c r="AV1266" s="164"/>
      <c r="AW1266" s="164"/>
      <c r="AX1266" s="164"/>
      <c r="AY1266" s="164"/>
      <c r="AZ1266" s="164"/>
      <c r="BA1266" s="164"/>
      <c r="BB1266" s="164"/>
      <c r="BC1266" s="164"/>
      <c r="BD1266" s="164"/>
      <c r="BE1266" s="164"/>
      <c r="BF1266" s="164"/>
      <c r="BG1266" s="164"/>
      <c r="BH1266" s="164"/>
      <c r="BI1266" s="164"/>
      <c r="BJ1266" s="164"/>
      <c r="BK1266" s="164"/>
      <c r="BL1266" s="164"/>
      <c r="BM1266" s="164"/>
      <c r="BN1266" s="164"/>
      <c r="BO1266" s="164"/>
      <c r="BP1266" s="164"/>
      <c r="BQ1266" s="164"/>
      <c r="BR1266" s="164"/>
      <c r="BS1266" s="164"/>
      <c r="BT1266" s="164"/>
      <c r="BU1266" s="164"/>
      <c r="BV1266" s="164"/>
      <c r="BW1266" s="164"/>
      <c r="BX1266" s="164"/>
    </row>
    <row r="1267" spans="20:76" x14ac:dyDescent="0.25">
      <c r="T1267" s="164"/>
      <c r="U1267" s="164"/>
      <c r="V1267" s="164"/>
      <c r="W1267" s="164"/>
      <c r="X1267" s="164"/>
      <c r="Y1267" s="164"/>
      <c r="Z1267" s="164"/>
      <c r="AA1267" s="164"/>
      <c r="AB1267" s="164"/>
      <c r="AC1267" s="164"/>
      <c r="AD1267" s="164"/>
      <c r="AE1267" s="164"/>
      <c r="AF1267" s="164"/>
      <c r="AG1267" s="164"/>
      <c r="AH1267" s="164"/>
      <c r="AI1267" s="164"/>
      <c r="AJ1267" s="164"/>
      <c r="AK1267" s="164"/>
      <c r="AL1267" s="164"/>
      <c r="AM1267" s="164"/>
      <c r="AN1267" s="164"/>
      <c r="AO1267" s="164"/>
      <c r="AP1267" s="164"/>
      <c r="AQ1267" s="164"/>
      <c r="AR1267" s="164"/>
      <c r="AS1267" s="164"/>
      <c r="AT1267" s="366"/>
      <c r="AU1267" s="164"/>
      <c r="AV1267" s="164"/>
      <c r="AW1267" s="164"/>
      <c r="AX1267" s="164"/>
      <c r="AY1267" s="164"/>
      <c r="AZ1267" s="164"/>
      <c r="BA1267" s="164"/>
      <c r="BB1267" s="164"/>
      <c r="BC1267" s="164"/>
      <c r="BD1267" s="164"/>
      <c r="BE1267" s="164"/>
      <c r="BF1267" s="164"/>
      <c r="BG1267" s="164"/>
      <c r="BH1267" s="164"/>
      <c r="BI1267" s="164"/>
      <c r="BJ1267" s="164"/>
      <c r="BK1267" s="164"/>
      <c r="BL1267" s="164"/>
      <c r="BM1267" s="164"/>
      <c r="BN1267" s="164"/>
      <c r="BO1267" s="164"/>
      <c r="BP1267" s="164"/>
      <c r="BQ1267" s="164"/>
      <c r="BR1267" s="164"/>
      <c r="BS1267" s="164"/>
      <c r="BT1267" s="164"/>
      <c r="BU1267" s="164"/>
      <c r="BV1267" s="164"/>
      <c r="BW1267" s="164"/>
      <c r="BX1267" s="164"/>
    </row>
    <row r="1268" spans="20:76" x14ac:dyDescent="0.25">
      <c r="T1268" s="164"/>
      <c r="U1268" s="164"/>
      <c r="V1268" s="164"/>
      <c r="W1268" s="164"/>
      <c r="X1268" s="164"/>
      <c r="Y1268" s="164"/>
      <c r="Z1268" s="164"/>
      <c r="AA1268" s="164"/>
      <c r="AB1268" s="164"/>
      <c r="AC1268" s="164"/>
      <c r="AD1268" s="164"/>
      <c r="AE1268" s="164"/>
      <c r="AF1268" s="164"/>
      <c r="AG1268" s="164"/>
      <c r="AH1268" s="164"/>
      <c r="AI1268" s="164"/>
      <c r="AJ1268" s="164"/>
      <c r="AK1268" s="164"/>
      <c r="AL1268" s="164"/>
      <c r="AM1268" s="164"/>
      <c r="AN1268" s="164"/>
      <c r="AO1268" s="164"/>
      <c r="AP1268" s="164"/>
      <c r="AQ1268" s="164"/>
      <c r="AR1268" s="164"/>
      <c r="AS1268" s="164"/>
      <c r="AT1268" s="366"/>
      <c r="AU1268" s="164"/>
      <c r="AV1268" s="164"/>
      <c r="AW1268" s="164"/>
      <c r="AX1268" s="164"/>
      <c r="AY1268" s="164"/>
      <c r="AZ1268" s="164"/>
      <c r="BA1268" s="164"/>
      <c r="BB1268" s="164"/>
      <c r="BC1268" s="164"/>
      <c r="BD1268" s="164"/>
      <c r="BE1268" s="164"/>
      <c r="BF1268" s="164"/>
      <c r="BG1268" s="164"/>
      <c r="BH1268" s="164"/>
      <c r="BI1268" s="164"/>
      <c r="BJ1268" s="164"/>
      <c r="BK1268" s="164"/>
      <c r="BL1268" s="164"/>
      <c r="BM1268" s="164"/>
      <c r="BN1268" s="164"/>
      <c r="BO1268" s="164"/>
      <c r="BP1268" s="164"/>
      <c r="BQ1268" s="164"/>
      <c r="BR1268" s="164"/>
      <c r="BS1268" s="164"/>
      <c r="BT1268" s="164"/>
      <c r="BU1268" s="164"/>
      <c r="BV1268" s="164"/>
      <c r="BW1268" s="164"/>
      <c r="BX1268" s="164"/>
    </row>
    <row r="1269" spans="20:76" x14ac:dyDescent="0.25">
      <c r="T1269" s="164"/>
      <c r="U1269" s="164"/>
      <c r="V1269" s="164"/>
      <c r="W1269" s="164"/>
      <c r="X1269" s="164"/>
      <c r="Y1269" s="164"/>
      <c r="Z1269" s="164"/>
      <c r="AA1269" s="164"/>
      <c r="AB1269" s="164"/>
      <c r="AC1269" s="164"/>
      <c r="AD1269" s="164"/>
      <c r="AE1269" s="164"/>
      <c r="AF1269" s="164"/>
      <c r="AG1269" s="164"/>
      <c r="AH1269" s="164"/>
      <c r="AI1269" s="164"/>
      <c r="AJ1269" s="164"/>
      <c r="AK1269" s="164"/>
      <c r="AL1269" s="164"/>
      <c r="AM1269" s="164"/>
      <c r="AN1269" s="164"/>
      <c r="AO1269" s="164"/>
      <c r="AP1269" s="164"/>
      <c r="AQ1269" s="164"/>
      <c r="AR1269" s="164"/>
      <c r="AS1269" s="164"/>
      <c r="AT1269" s="366"/>
      <c r="AU1269" s="164"/>
      <c r="AV1269" s="164"/>
      <c r="AW1269" s="164"/>
      <c r="AX1269" s="164"/>
      <c r="AY1269" s="164"/>
      <c r="AZ1269" s="164"/>
      <c r="BA1269" s="164"/>
      <c r="BB1269" s="164"/>
      <c r="BC1269" s="164"/>
      <c r="BD1269" s="164"/>
      <c r="BE1269" s="164"/>
      <c r="BF1269" s="164"/>
      <c r="BG1269" s="164"/>
      <c r="BH1269" s="164"/>
      <c r="BI1269" s="164"/>
      <c r="BJ1269" s="164"/>
      <c r="BK1269" s="164"/>
      <c r="BL1269" s="164"/>
      <c r="BM1269" s="164"/>
      <c r="BN1269" s="164"/>
      <c r="BO1269" s="164"/>
      <c r="BP1269" s="164"/>
      <c r="BQ1269" s="164"/>
      <c r="BR1269" s="164"/>
      <c r="BS1269" s="164"/>
      <c r="BT1269" s="164"/>
      <c r="BU1269" s="164"/>
      <c r="BV1269" s="164"/>
      <c r="BW1269" s="164"/>
      <c r="BX1269" s="164"/>
    </row>
    <row r="1270" spans="20:76" x14ac:dyDescent="0.25">
      <c r="T1270" s="164"/>
      <c r="U1270" s="164"/>
      <c r="V1270" s="164"/>
      <c r="W1270" s="164"/>
      <c r="X1270" s="164"/>
      <c r="Y1270" s="164"/>
      <c r="Z1270" s="164"/>
      <c r="AA1270" s="164"/>
      <c r="AB1270" s="164"/>
      <c r="AC1270" s="164"/>
      <c r="AD1270" s="164"/>
      <c r="AE1270" s="164"/>
      <c r="AF1270" s="164"/>
      <c r="AG1270" s="164"/>
      <c r="AH1270" s="164"/>
      <c r="AI1270" s="164"/>
      <c r="AJ1270" s="164"/>
      <c r="AK1270" s="164"/>
      <c r="AL1270" s="164"/>
      <c r="AM1270" s="164"/>
      <c r="AN1270" s="164"/>
      <c r="AO1270" s="164"/>
      <c r="AP1270" s="164"/>
      <c r="AQ1270" s="164"/>
      <c r="AR1270" s="164"/>
      <c r="AS1270" s="164"/>
      <c r="AT1270" s="366"/>
      <c r="AU1270" s="164"/>
      <c r="AV1270" s="164"/>
      <c r="AW1270" s="164"/>
      <c r="AX1270" s="164"/>
      <c r="AY1270" s="164"/>
      <c r="AZ1270" s="164"/>
      <c r="BA1270" s="164"/>
      <c r="BB1270" s="164"/>
      <c r="BC1270" s="164"/>
      <c r="BD1270" s="164"/>
      <c r="BE1270" s="164"/>
      <c r="BF1270" s="164"/>
      <c r="BG1270" s="164"/>
      <c r="BH1270" s="164"/>
      <c r="BI1270" s="164"/>
      <c r="BJ1270" s="164"/>
      <c r="BK1270" s="164"/>
      <c r="BL1270" s="164"/>
      <c r="BM1270" s="164"/>
      <c r="BN1270" s="164"/>
      <c r="BO1270" s="164"/>
      <c r="BP1270" s="164"/>
      <c r="BQ1270" s="164"/>
      <c r="BR1270" s="164"/>
      <c r="BS1270" s="164"/>
      <c r="BT1270" s="164"/>
      <c r="BU1270" s="164"/>
      <c r="BV1270" s="164"/>
      <c r="BW1270" s="164"/>
      <c r="BX1270" s="164"/>
    </row>
    <row r="1271" spans="20:76" x14ac:dyDescent="0.25">
      <c r="T1271" s="164"/>
      <c r="U1271" s="164"/>
      <c r="V1271" s="164"/>
      <c r="W1271" s="164"/>
      <c r="X1271" s="164"/>
      <c r="Y1271" s="164"/>
      <c r="Z1271" s="164"/>
      <c r="AA1271" s="164"/>
      <c r="AB1271" s="164"/>
      <c r="AC1271" s="164"/>
      <c r="AD1271" s="164"/>
      <c r="AE1271" s="164"/>
      <c r="AF1271" s="164"/>
      <c r="AG1271" s="164"/>
      <c r="AH1271" s="164"/>
      <c r="AI1271" s="164"/>
      <c r="AJ1271" s="164"/>
      <c r="AK1271" s="164"/>
      <c r="AL1271" s="164"/>
      <c r="AM1271" s="164"/>
      <c r="AN1271" s="164"/>
      <c r="AO1271" s="164"/>
      <c r="AP1271" s="164"/>
      <c r="AQ1271" s="164"/>
      <c r="AR1271" s="164"/>
      <c r="AS1271" s="164"/>
      <c r="AT1271" s="366"/>
      <c r="AU1271" s="164"/>
      <c r="AV1271" s="164"/>
      <c r="AW1271" s="164"/>
      <c r="AX1271" s="164"/>
      <c r="AY1271" s="164"/>
      <c r="AZ1271" s="164"/>
      <c r="BA1271" s="164"/>
      <c r="BB1271" s="164"/>
      <c r="BC1271" s="164"/>
      <c r="BD1271" s="164"/>
      <c r="BE1271" s="164"/>
      <c r="BF1271" s="164"/>
      <c r="BG1271" s="164"/>
      <c r="BH1271" s="164"/>
      <c r="BI1271" s="164"/>
      <c r="BJ1271" s="164"/>
      <c r="BK1271" s="164"/>
      <c r="BL1271" s="164"/>
      <c r="BM1271" s="164"/>
      <c r="BN1271" s="164"/>
      <c r="BO1271" s="164"/>
      <c r="BP1271" s="164"/>
      <c r="BQ1271" s="164"/>
      <c r="BR1271" s="164"/>
      <c r="BS1271" s="164"/>
      <c r="BT1271" s="164"/>
      <c r="BU1271" s="164"/>
      <c r="BV1271" s="164"/>
      <c r="BW1271" s="164"/>
      <c r="BX1271" s="164"/>
    </row>
    <row r="1272" spans="20:76" x14ac:dyDescent="0.25">
      <c r="T1272" s="164"/>
      <c r="U1272" s="164"/>
      <c r="V1272" s="164"/>
      <c r="W1272" s="164"/>
      <c r="X1272" s="164"/>
      <c r="Y1272" s="164"/>
      <c r="Z1272" s="164"/>
      <c r="AA1272" s="164"/>
      <c r="AB1272" s="164"/>
      <c r="AC1272" s="164"/>
      <c r="AD1272" s="164"/>
      <c r="AE1272" s="164"/>
      <c r="AF1272" s="164"/>
      <c r="AG1272" s="164"/>
      <c r="AH1272" s="164"/>
      <c r="AI1272" s="164"/>
      <c r="AJ1272" s="164"/>
      <c r="AK1272" s="164"/>
      <c r="AL1272" s="164"/>
      <c r="AM1272" s="164"/>
      <c r="AN1272" s="164"/>
      <c r="AO1272" s="164"/>
      <c r="AP1272" s="164"/>
      <c r="AQ1272" s="164"/>
      <c r="AR1272" s="164"/>
      <c r="AS1272" s="164"/>
      <c r="AT1272" s="366"/>
      <c r="AU1272" s="164"/>
      <c r="AV1272" s="164"/>
      <c r="AW1272" s="164"/>
      <c r="AX1272" s="164"/>
      <c r="AY1272" s="164"/>
      <c r="AZ1272" s="164"/>
      <c r="BA1272" s="164"/>
      <c r="BB1272" s="164"/>
      <c r="BC1272" s="164"/>
      <c r="BD1272" s="164"/>
      <c r="BE1272" s="164"/>
      <c r="BF1272" s="164"/>
      <c r="BG1272" s="164"/>
      <c r="BH1272" s="164"/>
      <c r="BI1272" s="164"/>
      <c r="BJ1272" s="164"/>
      <c r="BK1272" s="164"/>
      <c r="BL1272" s="164"/>
      <c r="BM1272" s="164"/>
      <c r="BN1272" s="164"/>
      <c r="BO1272" s="164"/>
      <c r="BP1272" s="164"/>
      <c r="BQ1272" s="164"/>
      <c r="BR1272" s="164"/>
      <c r="BS1272" s="164"/>
      <c r="BT1272" s="164"/>
      <c r="BU1272" s="164"/>
      <c r="BV1272" s="164"/>
      <c r="BW1272" s="164"/>
      <c r="BX1272" s="164"/>
    </row>
    <row r="1273" spans="20:76" x14ac:dyDescent="0.25">
      <c r="T1273" s="164"/>
      <c r="U1273" s="164"/>
      <c r="V1273" s="164"/>
      <c r="W1273" s="164"/>
      <c r="X1273" s="164"/>
      <c r="Y1273" s="164"/>
      <c r="Z1273" s="164"/>
      <c r="AA1273" s="164"/>
      <c r="AB1273" s="164"/>
      <c r="AC1273" s="164"/>
      <c r="AD1273" s="164"/>
      <c r="AE1273" s="164"/>
      <c r="AF1273" s="164"/>
      <c r="AG1273" s="164"/>
      <c r="AH1273" s="164"/>
      <c r="AI1273" s="164"/>
      <c r="AJ1273" s="164"/>
      <c r="AK1273" s="164"/>
      <c r="AL1273" s="164"/>
      <c r="AM1273" s="164"/>
      <c r="AN1273" s="164"/>
      <c r="AO1273" s="164"/>
      <c r="AP1273" s="164"/>
      <c r="AQ1273" s="164"/>
      <c r="AR1273" s="164"/>
      <c r="AS1273" s="164"/>
      <c r="AT1273" s="366"/>
      <c r="AU1273" s="164"/>
      <c r="AV1273" s="164"/>
      <c r="AW1273" s="164"/>
      <c r="AX1273" s="164"/>
      <c r="AY1273" s="164"/>
      <c r="AZ1273" s="164"/>
      <c r="BA1273" s="164"/>
      <c r="BB1273" s="164"/>
      <c r="BC1273" s="164"/>
      <c r="BD1273" s="164"/>
      <c r="BE1273" s="164"/>
      <c r="BF1273" s="164"/>
      <c r="BG1273" s="164"/>
      <c r="BH1273" s="164"/>
      <c r="BI1273" s="164"/>
      <c r="BJ1273" s="164"/>
      <c r="BK1273" s="164"/>
      <c r="BL1273" s="164"/>
      <c r="BM1273" s="164"/>
      <c r="BN1273" s="164"/>
      <c r="BO1273" s="164"/>
      <c r="BP1273" s="164"/>
      <c r="BQ1273" s="164"/>
      <c r="BR1273" s="164"/>
      <c r="BS1273" s="164"/>
      <c r="BT1273" s="164"/>
      <c r="BU1273" s="164"/>
      <c r="BV1273" s="164"/>
      <c r="BW1273" s="164"/>
      <c r="BX1273" s="164"/>
    </row>
    <row r="1274" spans="20:76" x14ac:dyDescent="0.25">
      <c r="T1274" s="164"/>
      <c r="U1274" s="164"/>
      <c r="V1274" s="164"/>
      <c r="W1274" s="164"/>
      <c r="X1274" s="164"/>
      <c r="Y1274" s="164"/>
      <c r="Z1274" s="164"/>
      <c r="AA1274" s="164"/>
      <c r="AB1274" s="164"/>
      <c r="AC1274" s="164"/>
      <c r="AD1274" s="164"/>
      <c r="AE1274" s="164"/>
      <c r="AF1274" s="164"/>
      <c r="AG1274" s="164"/>
      <c r="AH1274" s="164"/>
      <c r="AI1274" s="164"/>
      <c r="AJ1274" s="164"/>
      <c r="AK1274" s="164"/>
      <c r="AL1274" s="164"/>
      <c r="AM1274" s="164"/>
      <c r="AN1274" s="164"/>
      <c r="AO1274" s="164"/>
      <c r="AP1274" s="164"/>
      <c r="AQ1274" s="164"/>
      <c r="AR1274" s="164"/>
      <c r="AS1274" s="164"/>
      <c r="AT1274" s="366"/>
      <c r="AU1274" s="164"/>
      <c r="AV1274" s="164"/>
      <c r="AW1274" s="164"/>
      <c r="AX1274" s="164"/>
      <c r="AY1274" s="164"/>
      <c r="AZ1274" s="164"/>
      <c r="BA1274" s="164"/>
      <c r="BB1274" s="164"/>
      <c r="BC1274" s="164"/>
      <c r="BD1274" s="164"/>
      <c r="BE1274" s="164"/>
      <c r="BF1274" s="164"/>
      <c r="BG1274" s="164"/>
      <c r="BH1274" s="164"/>
      <c r="BI1274" s="164"/>
      <c r="BJ1274" s="164"/>
      <c r="BK1274" s="164"/>
      <c r="BL1274" s="164"/>
      <c r="BM1274" s="164"/>
      <c r="BN1274" s="164"/>
      <c r="BO1274" s="164"/>
      <c r="BP1274" s="164"/>
      <c r="BQ1274" s="164"/>
      <c r="BR1274" s="164"/>
      <c r="BS1274" s="164"/>
      <c r="BT1274" s="164"/>
      <c r="BU1274" s="164"/>
      <c r="BV1274" s="164"/>
      <c r="BW1274" s="164"/>
      <c r="BX1274" s="164"/>
    </row>
    <row r="1275" spans="20:76" x14ac:dyDescent="0.25">
      <c r="T1275" s="164"/>
      <c r="U1275" s="164"/>
      <c r="V1275" s="164"/>
      <c r="W1275" s="164"/>
      <c r="X1275" s="164"/>
      <c r="Y1275" s="164"/>
      <c r="Z1275" s="164"/>
      <c r="AA1275" s="164"/>
      <c r="AB1275" s="164"/>
      <c r="AC1275" s="164"/>
      <c r="AD1275" s="164"/>
      <c r="AE1275" s="164"/>
      <c r="AF1275" s="164"/>
      <c r="AG1275" s="164"/>
      <c r="AH1275" s="164"/>
      <c r="AI1275" s="164"/>
      <c r="AJ1275" s="164"/>
      <c r="AK1275" s="164"/>
      <c r="AL1275" s="164"/>
      <c r="AM1275" s="164"/>
      <c r="AN1275" s="164"/>
      <c r="AO1275" s="164"/>
      <c r="AP1275" s="164"/>
      <c r="AQ1275" s="164"/>
      <c r="AR1275" s="164"/>
      <c r="AS1275" s="164"/>
      <c r="AT1275" s="366"/>
      <c r="AU1275" s="164"/>
      <c r="AV1275" s="164"/>
      <c r="AW1275" s="164"/>
      <c r="AX1275" s="164"/>
      <c r="AY1275" s="164"/>
      <c r="AZ1275" s="164"/>
      <c r="BA1275" s="164"/>
      <c r="BB1275" s="164"/>
      <c r="BC1275" s="164"/>
      <c r="BD1275" s="164"/>
      <c r="BE1275" s="164"/>
      <c r="BF1275" s="164"/>
      <c r="BG1275" s="164"/>
      <c r="BH1275" s="164"/>
      <c r="BI1275" s="164"/>
      <c r="BJ1275" s="164"/>
      <c r="BK1275" s="164"/>
      <c r="BL1275" s="164"/>
      <c r="BM1275" s="164"/>
      <c r="BN1275" s="164"/>
      <c r="BO1275" s="164"/>
      <c r="BP1275" s="164"/>
      <c r="BQ1275" s="164"/>
      <c r="BR1275" s="164"/>
      <c r="BS1275" s="164"/>
      <c r="BT1275" s="164"/>
      <c r="BU1275" s="164"/>
      <c r="BV1275" s="164"/>
      <c r="BW1275" s="164"/>
      <c r="BX1275" s="164"/>
    </row>
    <row r="1276" spans="20:76" x14ac:dyDescent="0.25">
      <c r="T1276" s="164"/>
      <c r="U1276" s="164"/>
      <c r="V1276" s="164"/>
      <c r="W1276" s="164"/>
      <c r="X1276" s="164"/>
      <c r="Y1276" s="164"/>
      <c r="Z1276" s="164"/>
      <c r="AA1276" s="164"/>
      <c r="AB1276" s="164"/>
      <c r="AC1276" s="164"/>
      <c r="AD1276" s="164"/>
      <c r="AE1276" s="164"/>
      <c r="AF1276" s="164"/>
      <c r="AG1276" s="164"/>
      <c r="AH1276" s="164"/>
      <c r="AI1276" s="164"/>
      <c r="AJ1276" s="164"/>
      <c r="AK1276" s="164"/>
      <c r="AL1276" s="164"/>
      <c r="AM1276" s="164"/>
      <c r="AN1276" s="164"/>
      <c r="AO1276" s="164"/>
      <c r="AP1276" s="164"/>
      <c r="AQ1276" s="164"/>
      <c r="AR1276" s="164"/>
      <c r="AS1276" s="164"/>
      <c r="AT1276" s="366"/>
      <c r="AU1276" s="164"/>
      <c r="AV1276" s="164"/>
      <c r="AW1276" s="164"/>
      <c r="AX1276" s="164"/>
      <c r="AY1276" s="164"/>
      <c r="AZ1276" s="164"/>
      <c r="BA1276" s="164"/>
      <c r="BB1276" s="164"/>
      <c r="BC1276" s="164"/>
      <c r="BD1276" s="164"/>
      <c r="BE1276" s="164"/>
      <c r="BF1276" s="164"/>
      <c r="BG1276" s="164"/>
      <c r="BH1276" s="164"/>
      <c r="BI1276" s="164"/>
      <c r="BJ1276" s="164"/>
      <c r="BK1276" s="164"/>
      <c r="BL1276" s="164"/>
      <c r="BM1276" s="164"/>
      <c r="BN1276" s="164"/>
      <c r="BO1276" s="164"/>
      <c r="BP1276" s="164"/>
      <c r="BQ1276" s="164"/>
      <c r="BR1276" s="164"/>
      <c r="BS1276" s="164"/>
      <c r="BT1276" s="164"/>
      <c r="BU1276" s="164"/>
      <c r="BV1276" s="164"/>
      <c r="BW1276" s="164"/>
      <c r="BX1276" s="164"/>
    </row>
    <row r="1277" spans="20:76" x14ac:dyDescent="0.25">
      <c r="T1277" s="164"/>
      <c r="U1277" s="164"/>
      <c r="V1277" s="164"/>
      <c r="W1277" s="164"/>
      <c r="X1277" s="164"/>
      <c r="Y1277" s="164"/>
      <c r="Z1277" s="164"/>
      <c r="AA1277" s="164"/>
      <c r="AB1277" s="164"/>
      <c r="AC1277" s="164"/>
      <c r="AD1277" s="164"/>
      <c r="AE1277" s="164"/>
      <c r="AF1277" s="164"/>
      <c r="AG1277" s="164"/>
      <c r="AH1277" s="164"/>
      <c r="AI1277" s="164"/>
      <c r="AJ1277" s="164"/>
      <c r="AK1277" s="164"/>
      <c r="AL1277" s="164"/>
      <c r="AM1277" s="164"/>
      <c r="AN1277" s="164"/>
      <c r="AO1277" s="164"/>
      <c r="AP1277" s="164"/>
      <c r="AQ1277" s="164"/>
      <c r="AR1277" s="164"/>
      <c r="AS1277" s="164"/>
      <c r="AT1277" s="366"/>
      <c r="AU1277" s="164"/>
      <c r="AV1277" s="164"/>
      <c r="AW1277" s="164"/>
      <c r="AX1277" s="164"/>
      <c r="AY1277" s="164"/>
      <c r="AZ1277" s="164"/>
      <c r="BA1277" s="164"/>
      <c r="BB1277" s="164"/>
      <c r="BC1277" s="164"/>
      <c r="BD1277" s="164"/>
      <c r="BE1277" s="164"/>
      <c r="BF1277" s="164"/>
      <c r="BG1277" s="164"/>
      <c r="BH1277" s="164"/>
      <c r="BI1277" s="164"/>
      <c r="BJ1277" s="164"/>
      <c r="BK1277" s="164"/>
      <c r="BL1277" s="164"/>
      <c r="BM1277" s="164"/>
      <c r="BN1277" s="164"/>
      <c r="BO1277" s="164"/>
      <c r="BP1277" s="164"/>
      <c r="BQ1277" s="164"/>
      <c r="BR1277" s="164"/>
      <c r="BS1277" s="164"/>
      <c r="BT1277" s="164"/>
      <c r="BU1277" s="164"/>
      <c r="BV1277" s="164"/>
      <c r="BW1277" s="164"/>
      <c r="BX1277" s="164"/>
    </row>
    <row r="1278" spans="20:76" x14ac:dyDescent="0.25">
      <c r="T1278" s="164"/>
      <c r="U1278" s="164"/>
      <c r="V1278" s="164"/>
      <c r="W1278" s="164"/>
      <c r="X1278" s="164"/>
      <c r="Y1278" s="164"/>
      <c r="Z1278" s="164"/>
      <c r="AA1278" s="164"/>
      <c r="AB1278" s="164"/>
      <c r="AC1278" s="164"/>
      <c r="AD1278" s="164"/>
      <c r="AE1278" s="164"/>
      <c r="AF1278" s="164"/>
      <c r="AG1278" s="164"/>
      <c r="AH1278" s="164"/>
      <c r="AI1278" s="164"/>
      <c r="AJ1278" s="164"/>
      <c r="AK1278" s="164"/>
      <c r="AL1278" s="164"/>
      <c r="AM1278" s="164"/>
      <c r="AN1278" s="164"/>
      <c r="AO1278" s="164"/>
      <c r="AP1278" s="164"/>
      <c r="AQ1278" s="164"/>
      <c r="AR1278" s="164"/>
      <c r="AS1278" s="164"/>
      <c r="AT1278" s="366"/>
      <c r="AU1278" s="164"/>
      <c r="AV1278" s="164"/>
      <c r="AW1278" s="164"/>
      <c r="AX1278" s="164"/>
      <c r="AY1278" s="164"/>
      <c r="AZ1278" s="164"/>
      <c r="BA1278" s="164"/>
      <c r="BB1278" s="164"/>
      <c r="BC1278" s="164"/>
      <c r="BD1278" s="164"/>
      <c r="BE1278" s="164"/>
      <c r="BF1278" s="164"/>
      <c r="BG1278" s="164"/>
      <c r="BH1278" s="164"/>
      <c r="BI1278" s="164"/>
      <c r="BJ1278" s="164"/>
      <c r="BK1278" s="164"/>
      <c r="BL1278" s="164"/>
      <c r="BM1278" s="164"/>
      <c r="BN1278" s="164"/>
      <c r="BO1278" s="164"/>
      <c r="BP1278" s="164"/>
      <c r="BQ1278" s="164"/>
      <c r="BR1278" s="164"/>
      <c r="BS1278" s="164"/>
      <c r="BT1278" s="164"/>
      <c r="BU1278" s="164"/>
      <c r="BV1278" s="164"/>
      <c r="BW1278" s="164"/>
      <c r="BX1278" s="164"/>
    </row>
    <row r="1279" spans="20:76" x14ac:dyDescent="0.25">
      <c r="T1279" s="164"/>
      <c r="U1279" s="164"/>
      <c r="V1279" s="164"/>
      <c r="W1279" s="164"/>
      <c r="X1279" s="164"/>
      <c r="Y1279" s="164"/>
      <c r="Z1279" s="164"/>
      <c r="AA1279" s="164"/>
      <c r="AB1279" s="164"/>
      <c r="AC1279" s="164"/>
      <c r="AD1279" s="164"/>
      <c r="AE1279" s="164"/>
      <c r="AF1279" s="164"/>
      <c r="AG1279" s="164"/>
      <c r="AH1279" s="164"/>
      <c r="AI1279" s="164"/>
      <c r="AJ1279" s="164"/>
      <c r="AK1279" s="164"/>
      <c r="AL1279" s="164"/>
      <c r="AM1279" s="164"/>
      <c r="AN1279" s="164"/>
      <c r="AO1279" s="164"/>
      <c r="AP1279" s="164"/>
      <c r="AQ1279" s="164"/>
      <c r="AR1279" s="164"/>
      <c r="AS1279" s="164"/>
      <c r="AT1279" s="366"/>
      <c r="AU1279" s="164"/>
      <c r="AV1279" s="164"/>
      <c r="AW1279" s="164"/>
      <c r="AX1279" s="164"/>
      <c r="AY1279" s="164"/>
      <c r="AZ1279" s="164"/>
      <c r="BA1279" s="164"/>
      <c r="BB1279" s="164"/>
      <c r="BC1279" s="164"/>
      <c r="BD1279" s="164"/>
      <c r="BE1279" s="164"/>
      <c r="BF1279" s="164"/>
      <c r="BG1279" s="164"/>
      <c r="BH1279" s="164"/>
      <c r="BI1279" s="164"/>
      <c r="BJ1279" s="164"/>
      <c r="BK1279" s="164"/>
      <c r="BL1279" s="164"/>
      <c r="BM1279" s="164"/>
      <c r="BN1279" s="164"/>
      <c r="BO1279" s="164"/>
      <c r="BP1279" s="164"/>
      <c r="BQ1279" s="164"/>
      <c r="BR1279" s="164"/>
      <c r="BS1279" s="164"/>
      <c r="BT1279" s="164"/>
      <c r="BU1279" s="164"/>
      <c r="BV1279" s="164"/>
      <c r="BW1279" s="164"/>
      <c r="BX1279" s="164"/>
    </row>
    <row r="1280" spans="20:76" x14ac:dyDescent="0.25">
      <c r="T1280" s="164"/>
      <c r="U1280" s="164"/>
      <c r="V1280" s="164"/>
      <c r="W1280" s="164"/>
      <c r="X1280" s="164"/>
      <c r="Y1280" s="164"/>
      <c r="Z1280" s="164"/>
      <c r="AA1280" s="164"/>
      <c r="AB1280" s="164"/>
      <c r="AC1280" s="164"/>
      <c r="AD1280" s="164"/>
      <c r="AE1280" s="164"/>
      <c r="AF1280" s="164"/>
      <c r="AG1280" s="164"/>
      <c r="AH1280" s="164"/>
      <c r="AI1280" s="164"/>
      <c r="AJ1280" s="164"/>
      <c r="AK1280" s="164"/>
      <c r="AL1280" s="164"/>
      <c r="AM1280" s="164"/>
      <c r="AN1280" s="164"/>
      <c r="AO1280" s="164"/>
      <c r="AP1280" s="164"/>
      <c r="AQ1280" s="164"/>
      <c r="AR1280" s="164"/>
      <c r="AS1280" s="164"/>
      <c r="AT1280" s="366"/>
      <c r="AU1280" s="164"/>
      <c r="AV1280" s="164"/>
      <c r="AW1280" s="164"/>
      <c r="AX1280" s="164"/>
      <c r="AY1280" s="164"/>
      <c r="AZ1280" s="164"/>
      <c r="BA1280" s="164"/>
      <c r="BB1280" s="164"/>
      <c r="BC1280" s="164"/>
      <c r="BD1280" s="164"/>
      <c r="BE1280" s="164"/>
      <c r="BF1280" s="164"/>
      <c r="BG1280" s="164"/>
      <c r="BH1280" s="164"/>
      <c r="BI1280" s="164"/>
      <c r="BJ1280" s="164"/>
      <c r="BK1280" s="164"/>
      <c r="BL1280" s="164"/>
      <c r="BM1280" s="164"/>
      <c r="BN1280" s="164"/>
      <c r="BO1280" s="164"/>
      <c r="BP1280" s="164"/>
      <c r="BQ1280" s="164"/>
      <c r="BR1280" s="164"/>
      <c r="BS1280" s="164"/>
      <c r="BT1280" s="164"/>
      <c r="BU1280" s="164"/>
      <c r="BV1280" s="164"/>
      <c r="BW1280" s="164"/>
      <c r="BX1280" s="164"/>
    </row>
    <row r="1281" spans="20:76" x14ac:dyDescent="0.25">
      <c r="T1281" s="164"/>
      <c r="U1281" s="164"/>
      <c r="V1281" s="164"/>
      <c r="W1281" s="164"/>
      <c r="X1281" s="164"/>
      <c r="Y1281" s="164"/>
      <c r="Z1281" s="164"/>
      <c r="AA1281" s="164"/>
      <c r="AB1281" s="164"/>
      <c r="AC1281" s="164"/>
      <c r="AD1281" s="164"/>
      <c r="AE1281" s="164"/>
      <c r="AF1281" s="164"/>
      <c r="AG1281" s="164"/>
      <c r="AH1281" s="164"/>
      <c r="AI1281" s="164"/>
      <c r="AJ1281" s="164"/>
      <c r="AK1281" s="164"/>
      <c r="AL1281" s="164"/>
      <c r="AM1281" s="164"/>
      <c r="AN1281" s="164"/>
      <c r="AO1281" s="164"/>
      <c r="AP1281" s="164"/>
      <c r="AQ1281" s="164"/>
      <c r="AR1281" s="164"/>
      <c r="AS1281" s="164"/>
      <c r="AT1281" s="366"/>
      <c r="AU1281" s="164"/>
      <c r="AV1281" s="164"/>
      <c r="AW1281" s="164"/>
      <c r="AX1281" s="164"/>
      <c r="AY1281" s="164"/>
      <c r="AZ1281" s="164"/>
      <c r="BA1281" s="164"/>
      <c r="BB1281" s="164"/>
      <c r="BC1281" s="164"/>
      <c r="BD1281" s="164"/>
      <c r="BE1281" s="164"/>
      <c r="BF1281" s="164"/>
      <c r="BG1281" s="164"/>
      <c r="BH1281" s="164"/>
      <c r="BI1281" s="164"/>
      <c r="BJ1281" s="164"/>
      <c r="BK1281" s="164"/>
      <c r="BL1281" s="164"/>
      <c r="BM1281" s="164"/>
      <c r="BN1281" s="164"/>
      <c r="BO1281" s="164"/>
      <c r="BP1281" s="164"/>
      <c r="BQ1281" s="164"/>
      <c r="BR1281" s="164"/>
      <c r="BS1281" s="164"/>
      <c r="BT1281" s="164"/>
      <c r="BU1281" s="164"/>
      <c r="BV1281" s="164"/>
      <c r="BW1281" s="164"/>
      <c r="BX1281" s="164"/>
    </row>
    <row r="1282" spans="20:76" x14ac:dyDescent="0.25">
      <c r="T1282" s="164"/>
      <c r="U1282" s="164"/>
      <c r="V1282" s="164"/>
      <c r="W1282" s="164"/>
      <c r="X1282" s="164"/>
      <c r="Y1282" s="164"/>
      <c r="Z1282" s="164"/>
      <c r="AA1282" s="164"/>
      <c r="AB1282" s="164"/>
      <c r="AC1282" s="164"/>
      <c r="AD1282" s="164"/>
      <c r="AE1282" s="164"/>
      <c r="AF1282" s="164"/>
      <c r="AG1282" s="164"/>
      <c r="AH1282" s="164"/>
      <c r="AI1282" s="164"/>
      <c r="AJ1282" s="164"/>
      <c r="AK1282" s="164"/>
      <c r="AL1282" s="164"/>
      <c r="AM1282" s="164"/>
      <c r="AN1282" s="164"/>
      <c r="AO1282" s="164"/>
      <c r="AP1282" s="164"/>
      <c r="AQ1282" s="164"/>
      <c r="AR1282" s="164"/>
      <c r="AS1282" s="164"/>
      <c r="AT1282" s="366"/>
      <c r="AU1282" s="164"/>
      <c r="AV1282" s="164"/>
      <c r="AW1282" s="164"/>
      <c r="AX1282" s="164"/>
      <c r="AY1282" s="164"/>
      <c r="AZ1282" s="164"/>
      <c r="BA1282" s="164"/>
      <c r="BB1282" s="164"/>
      <c r="BC1282" s="164"/>
      <c r="BD1282" s="164"/>
      <c r="BE1282" s="164"/>
      <c r="BF1282" s="164"/>
      <c r="BG1282" s="164"/>
      <c r="BH1282" s="164"/>
      <c r="BI1282" s="164"/>
      <c r="BJ1282" s="164"/>
      <c r="BK1282" s="164"/>
      <c r="BL1282" s="164"/>
      <c r="BM1282" s="164"/>
      <c r="BN1282" s="164"/>
      <c r="BO1282" s="164"/>
      <c r="BP1282" s="164"/>
      <c r="BQ1282" s="164"/>
      <c r="BR1282" s="164"/>
      <c r="BS1282" s="164"/>
      <c r="BT1282" s="164"/>
      <c r="BU1282" s="164"/>
      <c r="BV1282" s="164"/>
      <c r="BW1282" s="164"/>
      <c r="BX1282" s="164"/>
    </row>
    <row r="1283" spans="20:76" x14ac:dyDescent="0.25">
      <c r="T1283" s="164"/>
      <c r="U1283" s="164"/>
      <c r="V1283" s="164"/>
      <c r="W1283" s="164"/>
      <c r="X1283" s="164"/>
      <c r="Y1283" s="164"/>
      <c r="Z1283" s="164"/>
      <c r="AA1283" s="164"/>
      <c r="AB1283" s="164"/>
      <c r="AC1283" s="164"/>
      <c r="AD1283" s="164"/>
      <c r="AE1283" s="164"/>
      <c r="AF1283" s="164"/>
      <c r="AG1283" s="164"/>
      <c r="AH1283" s="164"/>
      <c r="AI1283" s="164"/>
      <c r="AJ1283" s="164"/>
      <c r="AK1283" s="164"/>
      <c r="AL1283" s="164"/>
      <c r="AM1283" s="164"/>
      <c r="AN1283" s="164"/>
      <c r="AO1283" s="164"/>
      <c r="AP1283" s="164"/>
      <c r="AQ1283" s="164"/>
      <c r="AR1283" s="164"/>
      <c r="AS1283" s="164"/>
      <c r="AT1283" s="366"/>
      <c r="AU1283" s="164"/>
      <c r="AV1283" s="164"/>
      <c r="AW1283" s="164"/>
      <c r="AX1283" s="164"/>
      <c r="AY1283" s="164"/>
      <c r="AZ1283" s="164"/>
      <c r="BA1283" s="164"/>
      <c r="BB1283" s="164"/>
      <c r="BC1283" s="164"/>
      <c r="BD1283" s="164"/>
      <c r="BE1283" s="164"/>
      <c r="BF1283" s="164"/>
      <c r="BG1283" s="164"/>
      <c r="BH1283" s="164"/>
      <c r="BI1283" s="164"/>
      <c r="BJ1283" s="164"/>
      <c r="BK1283" s="164"/>
      <c r="BL1283" s="164"/>
      <c r="BM1283" s="164"/>
      <c r="BN1283" s="164"/>
      <c r="BO1283" s="164"/>
      <c r="BP1283" s="164"/>
      <c r="BQ1283" s="164"/>
      <c r="BR1283" s="164"/>
      <c r="BS1283" s="164"/>
      <c r="BT1283" s="164"/>
      <c r="BU1283" s="164"/>
      <c r="BV1283" s="164"/>
      <c r="BW1283" s="164"/>
      <c r="BX1283" s="164"/>
    </row>
    <row r="1284" spans="20:76" x14ac:dyDescent="0.25">
      <c r="T1284" s="164"/>
      <c r="U1284" s="164"/>
      <c r="V1284" s="164"/>
      <c r="W1284" s="164"/>
      <c r="X1284" s="164"/>
      <c r="Y1284" s="164"/>
      <c r="Z1284" s="164"/>
      <c r="AA1284" s="164"/>
      <c r="AB1284" s="164"/>
      <c r="AC1284" s="164"/>
      <c r="AD1284" s="164"/>
      <c r="AE1284" s="164"/>
      <c r="AF1284" s="164"/>
      <c r="AG1284" s="164"/>
      <c r="AH1284" s="164"/>
      <c r="AI1284" s="164"/>
      <c r="AJ1284" s="164"/>
      <c r="AK1284" s="164"/>
      <c r="AL1284" s="164"/>
      <c r="AM1284" s="164"/>
      <c r="AN1284" s="164"/>
      <c r="AO1284" s="164"/>
      <c r="AP1284" s="164"/>
      <c r="AQ1284" s="164"/>
      <c r="AR1284" s="164"/>
      <c r="AS1284" s="164"/>
      <c r="AT1284" s="366"/>
      <c r="AU1284" s="164"/>
      <c r="AV1284" s="164"/>
      <c r="AW1284" s="164"/>
      <c r="AX1284" s="164"/>
      <c r="AY1284" s="164"/>
      <c r="AZ1284" s="164"/>
      <c r="BA1284" s="164"/>
      <c r="BB1284" s="164"/>
      <c r="BC1284" s="164"/>
      <c r="BD1284" s="164"/>
      <c r="BE1284" s="164"/>
      <c r="BF1284" s="164"/>
      <c r="BG1284" s="164"/>
      <c r="BH1284" s="164"/>
      <c r="BI1284" s="164"/>
      <c r="BJ1284" s="164"/>
      <c r="BK1284" s="164"/>
      <c r="BL1284" s="164"/>
      <c r="BM1284" s="164"/>
      <c r="BN1284" s="164"/>
      <c r="BO1284" s="164"/>
      <c r="BP1284" s="164"/>
      <c r="BQ1284" s="164"/>
      <c r="BR1284" s="164"/>
      <c r="BS1284" s="164"/>
      <c r="BT1284" s="164"/>
      <c r="BU1284" s="164"/>
      <c r="BV1284" s="164"/>
      <c r="BW1284" s="164"/>
      <c r="BX1284" s="164"/>
    </row>
    <row r="1285" spans="20:76" x14ac:dyDescent="0.25">
      <c r="T1285" s="164"/>
      <c r="U1285" s="164"/>
      <c r="V1285" s="164"/>
      <c r="W1285" s="164"/>
      <c r="X1285" s="164"/>
      <c r="Y1285" s="164"/>
      <c r="Z1285" s="164"/>
      <c r="AA1285" s="164"/>
      <c r="AB1285" s="164"/>
      <c r="AC1285" s="164"/>
      <c r="AD1285" s="164"/>
      <c r="AE1285" s="164"/>
      <c r="AF1285" s="164"/>
      <c r="AG1285" s="164"/>
      <c r="AH1285" s="164"/>
      <c r="AI1285" s="164"/>
      <c r="AJ1285" s="164"/>
      <c r="AK1285" s="164"/>
      <c r="AL1285" s="164"/>
      <c r="AM1285" s="164"/>
      <c r="AN1285" s="164"/>
      <c r="AO1285" s="164"/>
      <c r="AP1285" s="164"/>
      <c r="AQ1285" s="164"/>
      <c r="AR1285" s="164"/>
      <c r="AS1285" s="164"/>
      <c r="AT1285" s="366"/>
      <c r="AU1285" s="164"/>
      <c r="AV1285" s="164"/>
      <c r="AW1285" s="164"/>
      <c r="AX1285" s="164"/>
      <c r="AY1285" s="164"/>
      <c r="AZ1285" s="164"/>
      <c r="BA1285" s="164"/>
      <c r="BB1285" s="164"/>
      <c r="BC1285" s="164"/>
      <c r="BD1285" s="164"/>
      <c r="BE1285" s="164"/>
      <c r="BF1285" s="164"/>
      <c r="BG1285" s="164"/>
      <c r="BH1285" s="164"/>
      <c r="BI1285" s="164"/>
      <c r="BJ1285" s="164"/>
      <c r="BK1285" s="164"/>
      <c r="BL1285" s="164"/>
      <c r="BM1285" s="164"/>
      <c r="BN1285" s="164"/>
      <c r="BO1285" s="164"/>
      <c r="BP1285" s="164"/>
      <c r="BQ1285" s="164"/>
      <c r="BR1285" s="164"/>
      <c r="BS1285" s="164"/>
      <c r="BT1285" s="164"/>
      <c r="BU1285" s="164"/>
      <c r="BV1285" s="164"/>
      <c r="BW1285" s="164"/>
      <c r="BX1285" s="164"/>
    </row>
    <row r="1286" spans="20:76" x14ac:dyDescent="0.25">
      <c r="T1286" s="164"/>
      <c r="U1286" s="164"/>
      <c r="V1286" s="164"/>
      <c r="W1286" s="164"/>
      <c r="X1286" s="164"/>
      <c r="Y1286" s="164"/>
      <c r="Z1286" s="164"/>
      <c r="AA1286" s="164"/>
      <c r="AB1286" s="164"/>
      <c r="AC1286" s="164"/>
      <c r="AD1286" s="164"/>
      <c r="AE1286" s="164"/>
      <c r="AF1286" s="164"/>
      <c r="AG1286" s="164"/>
      <c r="AH1286" s="164"/>
      <c r="AI1286" s="164"/>
      <c r="AJ1286" s="164"/>
      <c r="AK1286" s="164"/>
      <c r="AL1286" s="164"/>
      <c r="AM1286" s="164"/>
      <c r="AN1286" s="164"/>
      <c r="AO1286" s="164"/>
      <c r="AP1286" s="164"/>
      <c r="AQ1286" s="164"/>
      <c r="AR1286" s="164"/>
      <c r="AS1286" s="164"/>
      <c r="AT1286" s="366"/>
      <c r="AU1286" s="164"/>
      <c r="AV1286" s="164"/>
      <c r="AW1286" s="164"/>
      <c r="AX1286" s="164"/>
      <c r="AY1286" s="164"/>
      <c r="AZ1286" s="164"/>
      <c r="BA1286" s="164"/>
      <c r="BB1286" s="164"/>
      <c r="BC1286" s="164"/>
      <c r="BD1286" s="164"/>
      <c r="BE1286" s="164"/>
      <c r="BF1286" s="164"/>
      <c r="BG1286" s="164"/>
      <c r="BH1286" s="164"/>
      <c r="BI1286" s="164"/>
      <c r="BJ1286" s="164"/>
      <c r="BK1286" s="164"/>
      <c r="BL1286" s="164"/>
      <c r="BM1286" s="164"/>
      <c r="BN1286" s="164"/>
      <c r="BO1286" s="164"/>
      <c r="BP1286" s="164"/>
      <c r="BQ1286" s="164"/>
      <c r="BR1286" s="164"/>
      <c r="BS1286" s="164"/>
      <c r="BT1286" s="164"/>
      <c r="BU1286" s="164"/>
      <c r="BV1286" s="164"/>
      <c r="BW1286" s="164"/>
      <c r="BX1286" s="164"/>
    </row>
    <row r="1287" spans="20:76" x14ac:dyDescent="0.25">
      <c r="T1287" s="164"/>
      <c r="U1287" s="164"/>
      <c r="V1287" s="164"/>
      <c r="W1287" s="164"/>
      <c r="X1287" s="164"/>
      <c r="Y1287" s="164"/>
      <c r="Z1287" s="164"/>
      <c r="AA1287" s="164"/>
      <c r="AB1287" s="164"/>
      <c r="AC1287" s="164"/>
      <c r="AD1287" s="164"/>
      <c r="AE1287" s="164"/>
      <c r="AF1287" s="164"/>
      <c r="AG1287" s="164"/>
      <c r="AH1287" s="164"/>
      <c r="AI1287" s="164"/>
      <c r="AJ1287" s="164"/>
      <c r="AK1287" s="164"/>
      <c r="AL1287" s="164"/>
      <c r="AM1287" s="164"/>
      <c r="AN1287" s="164"/>
      <c r="AO1287" s="164"/>
      <c r="AP1287" s="164"/>
      <c r="AQ1287" s="164"/>
      <c r="AR1287" s="164"/>
      <c r="AS1287" s="164"/>
      <c r="AT1287" s="366"/>
      <c r="AU1287" s="164"/>
      <c r="AV1287" s="164"/>
      <c r="AW1287" s="164"/>
      <c r="AX1287" s="164"/>
      <c r="AY1287" s="164"/>
      <c r="AZ1287" s="164"/>
      <c r="BA1287" s="164"/>
      <c r="BB1287" s="164"/>
      <c r="BC1287" s="164"/>
      <c r="BD1287" s="164"/>
      <c r="BE1287" s="164"/>
      <c r="BF1287" s="164"/>
      <c r="BG1287" s="164"/>
      <c r="BH1287" s="164"/>
      <c r="BI1287" s="164"/>
      <c r="BJ1287" s="164"/>
      <c r="BK1287" s="164"/>
      <c r="BL1287" s="164"/>
      <c r="BM1287" s="164"/>
      <c r="BN1287" s="164"/>
      <c r="BO1287" s="164"/>
      <c r="BP1287" s="164"/>
      <c r="BQ1287" s="164"/>
      <c r="BR1287" s="164"/>
      <c r="BS1287" s="164"/>
      <c r="BT1287" s="164"/>
      <c r="BU1287" s="164"/>
      <c r="BV1287" s="164"/>
      <c r="BW1287" s="164"/>
      <c r="BX1287" s="164"/>
    </row>
    <row r="1288" spans="20:76" x14ac:dyDescent="0.25">
      <c r="T1288" s="164"/>
      <c r="U1288" s="164"/>
      <c r="V1288" s="164"/>
      <c r="W1288" s="164"/>
      <c r="X1288" s="164"/>
      <c r="Y1288" s="164"/>
      <c r="Z1288" s="164"/>
      <c r="AA1288" s="164"/>
      <c r="AB1288" s="164"/>
      <c r="AC1288" s="164"/>
      <c r="AD1288" s="164"/>
      <c r="AE1288" s="164"/>
      <c r="AF1288" s="164"/>
      <c r="AG1288" s="164"/>
      <c r="AH1288" s="164"/>
      <c r="AI1288" s="164"/>
      <c r="AJ1288" s="164"/>
      <c r="AK1288" s="164"/>
      <c r="AL1288" s="164"/>
      <c r="AM1288" s="164"/>
      <c r="AN1288" s="164"/>
      <c r="AO1288" s="164"/>
      <c r="AP1288" s="164"/>
      <c r="AQ1288" s="164"/>
      <c r="AR1288" s="164"/>
      <c r="AS1288" s="164"/>
      <c r="AT1288" s="366"/>
      <c r="AU1288" s="164"/>
      <c r="AV1288" s="164"/>
      <c r="AW1288" s="164"/>
      <c r="AX1288" s="164"/>
      <c r="AY1288" s="164"/>
      <c r="AZ1288" s="164"/>
      <c r="BA1288" s="164"/>
      <c r="BB1288" s="164"/>
      <c r="BC1288" s="164"/>
      <c r="BD1288" s="164"/>
      <c r="BE1288" s="164"/>
      <c r="BF1288" s="164"/>
      <c r="BG1288" s="164"/>
      <c r="BH1288" s="164"/>
      <c r="BI1288" s="164"/>
      <c r="BJ1288" s="164"/>
      <c r="BK1288" s="164"/>
      <c r="BL1288" s="164"/>
      <c r="BM1288" s="164"/>
      <c r="BN1288" s="164"/>
      <c r="BO1288" s="164"/>
      <c r="BP1288" s="164"/>
      <c r="BQ1288" s="164"/>
      <c r="BR1288" s="164"/>
      <c r="BS1288" s="164"/>
      <c r="BT1288" s="164"/>
      <c r="BU1288" s="164"/>
      <c r="BV1288" s="164"/>
      <c r="BW1288" s="164"/>
      <c r="BX1288" s="164"/>
    </row>
    <row r="1289" spans="20:76" x14ac:dyDescent="0.25">
      <c r="T1289" s="164"/>
      <c r="U1289" s="164"/>
      <c r="V1289" s="164"/>
      <c r="W1289" s="164"/>
      <c r="X1289" s="164"/>
      <c r="Y1289" s="164"/>
      <c r="Z1289" s="164"/>
      <c r="AA1289" s="164"/>
      <c r="AB1289" s="164"/>
      <c r="AC1289" s="164"/>
      <c r="AD1289" s="164"/>
      <c r="AE1289" s="164"/>
      <c r="AF1289" s="164"/>
      <c r="AG1289" s="164"/>
      <c r="AH1289" s="164"/>
      <c r="AI1289" s="164"/>
      <c r="AJ1289" s="164"/>
      <c r="AK1289" s="164"/>
      <c r="AL1289" s="164"/>
      <c r="AM1289" s="164"/>
      <c r="AN1289" s="164"/>
      <c r="AO1289" s="164"/>
      <c r="AP1289" s="164"/>
      <c r="AQ1289" s="164"/>
      <c r="AR1289" s="164"/>
      <c r="AS1289" s="164"/>
      <c r="AT1289" s="366"/>
      <c r="AU1289" s="164"/>
      <c r="AV1289" s="164"/>
      <c r="AW1289" s="164"/>
      <c r="AX1289" s="164"/>
      <c r="AY1289" s="164"/>
      <c r="AZ1289" s="164"/>
      <c r="BA1289" s="164"/>
      <c r="BB1289" s="164"/>
      <c r="BC1289" s="164"/>
      <c r="BD1289" s="164"/>
      <c r="BE1289" s="164"/>
      <c r="BF1289" s="164"/>
      <c r="BG1289" s="164"/>
      <c r="BH1289" s="164"/>
      <c r="BI1289" s="164"/>
      <c r="BJ1289" s="164"/>
      <c r="BK1289" s="164"/>
      <c r="BL1289" s="164"/>
      <c r="BM1289" s="164"/>
      <c r="BN1289" s="164"/>
      <c r="BO1289" s="164"/>
      <c r="BP1289" s="164"/>
      <c r="BQ1289" s="164"/>
      <c r="BR1289" s="164"/>
      <c r="BS1289" s="164"/>
      <c r="BT1289" s="164"/>
      <c r="BU1289" s="164"/>
      <c r="BV1289" s="164"/>
      <c r="BW1289" s="164"/>
      <c r="BX1289" s="164"/>
    </row>
    <row r="1290" spans="20:76" x14ac:dyDescent="0.25">
      <c r="T1290" s="164"/>
      <c r="U1290" s="164"/>
      <c r="V1290" s="164"/>
      <c r="W1290" s="164"/>
      <c r="X1290" s="164"/>
      <c r="Y1290" s="164"/>
      <c r="Z1290" s="164"/>
      <c r="AA1290" s="164"/>
      <c r="AB1290" s="164"/>
      <c r="AC1290" s="164"/>
      <c r="AD1290" s="164"/>
      <c r="AE1290" s="164"/>
      <c r="AF1290" s="164"/>
      <c r="AG1290" s="164"/>
      <c r="AH1290" s="164"/>
      <c r="AI1290" s="164"/>
      <c r="AJ1290" s="164"/>
      <c r="AK1290" s="164"/>
      <c r="AL1290" s="164"/>
      <c r="AM1290" s="164"/>
      <c r="AN1290" s="164"/>
      <c r="AO1290" s="164"/>
      <c r="AP1290" s="164"/>
      <c r="AQ1290" s="164"/>
      <c r="AR1290" s="164"/>
      <c r="AS1290" s="164"/>
      <c r="AT1290" s="366"/>
      <c r="AU1290" s="164"/>
      <c r="AV1290" s="164"/>
      <c r="AW1290" s="164"/>
      <c r="AX1290" s="164"/>
      <c r="AY1290" s="164"/>
      <c r="AZ1290" s="164"/>
      <c r="BA1290" s="164"/>
      <c r="BB1290" s="164"/>
      <c r="BC1290" s="164"/>
      <c r="BD1290" s="164"/>
      <c r="BE1290" s="164"/>
      <c r="BF1290" s="164"/>
      <c r="BG1290" s="164"/>
      <c r="BH1290" s="164"/>
      <c r="BI1290" s="164"/>
      <c r="BJ1290" s="164"/>
      <c r="BK1290" s="164"/>
      <c r="BL1290" s="164"/>
      <c r="BM1290" s="164"/>
      <c r="BN1290" s="164"/>
      <c r="BO1290" s="164"/>
      <c r="BP1290" s="164"/>
      <c r="BQ1290" s="164"/>
      <c r="BR1290" s="164"/>
      <c r="BS1290" s="164"/>
      <c r="BT1290" s="164"/>
      <c r="BU1290" s="164"/>
      <c r="BV1290" s="164"/>
      <c r="BW1290" s="164"/>
      <c r="BX1290" s="164"/>
    </row>
    <row r="1291" spans="20:76" x14ac:dyDescent="0.25">
      <c r="T1291" s="164"/>
      <c r="U1291" s="164"/>
      <c r="V1291" s="164"/>
      <c r="W1291" s="164"/>
      <c r="X1291" s="164"/>
      <c r="Y1291" s="164"/>
      <c r="Z1291" s="164"/>
      <c r="AA1291" s="164"/>
      <c r="AB1291" s="164"/>
      <c r="AC1291" s="164"/>
      <c r="AD1291" s="164"/>
      <c r="AE1291" s="164"/>
      <c r="AF1291" s="164"/>
      <c r="AG1291" s="164"/>
      <c r="AH1291" s="164"/>
      <c r="AI1291" s="164"/>
      <c r="AJ1291" s="164"/>
      <c r="AK1291" s="164"/>
      <c r="AL1291" s="164"/>
      <c r="AM1291" s="164"/>
      <c r="AN1291" s="164"/>
      <c r="AO1291" s="164"/>
      <c r="AP1291" s="164"/>
      <c r="AQ1291" s="164"/>
      <c r="AR1291" s="164"/>
      <c r="AS1291" s="164"/>
      <c r="AT1291" s="366"/>
      <c r="AU1291" s="164"/>
      <c r="AV1291" s="164"/>
      <c r="AW1291" s="164"/>
      <c r="AX1291" s="164"/>
      <c r="AY1291" s="164"/>
      <c r="AZ1291" s="164"/>
      <c r="BA1291" s="164"/>
      <c r="BB1291" s="164"/>
      <c r="BC1291" s="164"/>
      <c r="BD1291" s="164"/>
      <c r="BE1291" s="164"/>
      <c r="BF1291" s="164"/>
      <c r="BG1291" s="164"/>
      <c r="BH1291" s="164"/>
      <c r="BI1291" s="164"/>
      <c r="BJ1291" s="164"/>
      <c r="BK1291" s="164"/>
      <c r="BL1291" s="164"/>
      <c r="BM1291" s="164"/>
      <c r="BN1291" s="164"/>
      <c r="BO1291" s="164"/>
      <c r="BP1291" s="164"/>
      <c r="BQ1291" s="164"/>
      <c r="BR1291" s="164"/>
      <c r="BS1291" s="164"/>
      <c r="BT1291" s="164"/>
      <c r="BU1291" s="164"/>
      <c r="BV1291" s="164"/>
      <c r="BW1291" s="164"/>
      <c r="BX1291" s="164"/>
    </row>
    <row r="1292" spans="20:76" x14ac:dyDescent="0.25">
      <c r="T1292" s="164"/>
      <c r="U1292" s="164"/>
      <c r="V1292" s="164"/>
      <c r="W1292" s="164"/>
      <c r="X1292" s="164"/>
      <c r="Y1292" s="164"/>
      <c r="Z1292" s="164"/>
      <c r="AA1292" s="164"/>
      <c r="AB1292" s="164"/>
      <c r="AC1292" s="164"/>
      <c r="AD1292" s="164"/>
      <c r="AE1292" s="164"/>
      <c r="AF1292" s="164"/>
      <c r="AG1292" s="164"/>
      <c r="AH1292" s="164"/>
      <c r="AI1292" s="164"/>
      <c r="AJ1292" s="164"/>
      <c r="AK1292" s="164"/>
      <c r="AL1292" s="164"/>
      <c r="AM1292" s="164"/>
      <c r="AN1292" s="164"/>
      <c r="AO1292" s="164"/>
      <c r="AP1292" s="164"/>
      <c r="AQ1292" s="164"/>
      <c r="AR1292" s="164"/>
      <c r="AS1292" s="164"/>
      <c r="AT1292" s="366"/>
      <c r="AU1292" s="164"/>
      <c r="AV1292" s="164"/>
      <c r="AW1292" s="164"/>
      <c r="AX1292" s="164"/>
      <c r="AY1292" s="164"/>
      <c r="AZ1292" s="164"/>
      <c r="BA1292" s="164"/>
      <c r="BB1292" s="164"/>
      <c r="BC1292" s="164"/>
      <c r="BD1292" s="164"/>
      <c r="BE1292" s="164"/>
      <c r="BF1292" s="164"/>
      <c r="BG1292" s="164"/>
      <c r="BH1292" s="164"/>
      <c r="BI1292" s="164"/>
      <c r="BJ1292" s="164"/>
      <c r="BK1292" s="164"/>
      <c r="BL1292" s="164"/>
      <c r="BM1292" s="164"/>
      <c r="BN1292" s="164"/>
      <c r="BO1292" s="164"/>
      <c r="BP1292" s="164"/>
      <c r="BQ1292" s="164"/>
      <c r="BR1292" s="164"/>
      <c r="BS1292" s="164"/>
      <c r="BT1292" s="164"/>
      <c r="BU1292" s="164"/>
      <c r="BV1292" s="164"/>
      <c r="BW1292" s="164"/>
      <c r="BX1292" s="164"/>
    </row>
    <row r="1293" spans="20:76" x14ac:dyDescent="0.25">
      <c r="T1293" s="164"/>
      <c r="U1293" s="164"/>
      <c r="V1293" s="164"/>
      <c r="W1293" s="164"/>
      <c r="X1293" s="164"/>
      <c r="Y1293" s="164"/>
      <c r="Z1293" s="164"/>
      <c r="AA1293" s="164"/>
      <c r="AB1293" s="164"/>
      <c r="AC1293" s="164"/>
      <c r="AD1293" s="164"/>
      <c r="AE1293" s="164"/>
      <c r="AF1293" s="164"/>
      <c r="AG1293" s="164"/>
      <c r="AH1293" s="164"/>
      <c r="AI1293" s="164"/>
      <c r="AJ1293" s="164"/>
      <c r="AK1293" s="164"/>
      <c r="AL1293" s="164"/>
      <c r="AM1293" s="164"/>
      <c r="AN1293" s="164"/>
      <c r="AO1293" s="164"/>
      <c r="AP1293" s="164"/>
      <c r="AQ1293" s="164"/>
      <c r="AR1293" s="164"/>
      <c r="AS1293" s="164"/>
      <c r="AT1293" s="366"/>
      <c r="AU1293" s="164"/>
      <c r="AV1293" s="164"/>
      <c r="AW1293" s="164"/>
      <c r="AX1293" s="164"/>
      <c r="AY1293" s="164"/>
      <c r="AZ1293" s="164"/>
      <c r="BA1293" s="164"/>
      <c r="BB1293" s="164"/>
      <c r="BC1293" s="164"/>
      <c r="BD1293" s="164"/>
      <c r="BE1293" s="164"/>
      <c r="BF1293" s="164"/>
      <c r="BG1293" s="164"/>
      <c r="BH1293" s="164"/>
      <c r="BI1293" s="164"/>
      <c r="BJ1293" s="164"/>
      <c r="BK1293" s="164"/>
      <c r="BL1293" s="164"/>
      <c r="BM1293" s="164"/>
      <c r="BN1293" s="164"/>
      <c r="BO1293" s="164"/>
      <c r="BP1293" s="164"/>
      <c r="BQ1293" s="164"/>
      <c r="BR1293" s="164"/>
      <c r="BS1293" s="164"/>
      <c r="BT1293" s="164"/>
      <c r="BU1293" s="164"/>
      <c r="BV1293" s="164"/>
      <c r="BW1293" s="164"/>
      <c r="BX1293" s="164"/>
    </row>
    <row r="1294" spans="20:76" x14ac:dyDescent="0.25">
      <c r="T1294" s="164"/>
      <c r="U1294" s="164"/>
      <c r="V1294" s="164"/>
      <c r="W1294" s="164"/>
      <c r="X1294" s="164"/>
      <c r="Y1294" s="164"/>
      <c r="Z1294" s="164"/>
      <c r="AA1294" s="164"/>
      <c r="AB1294" s="164"/>
      <c r="AC1294" s="164"/>
      <c r="AD1294" s="164"/>
      <c r="AE1294" s="164"/>
      <c r="AF1294" s="164"/>
      <c r="AG1294" s="164"/>
      <c r="AH1294" s="164"/>
      <c r="AI1294" s="164"/>
      <c r="AJ1294" s="164"/>
      <c r="AK1294" s="164"/>
      <c r="AL1294" s="164"/>
      <c r="AM1294" s="164"/>
      <c r="AN1294" s="164"/>
      <c r="AO1294" s="164"/>
      <c r="AP1294" s="164"/>
      <c r="AQ1294" s="164"/>
      <c r="AR1294" s="164"/>
      <c r="AS1294" s="164"/>
      <c r="AT1294" s="366"/>
      <c r="AU1294" s="164"/>
      <c r="AV1294" s="164"/>
      <c r="AW1294" s="164"/>
      <c r="AX1294" s="164"/>
      <c r="AY1294" s="164"/>
      <c r="AZ1294" s="164"/>
      <c r="BA1294" s="164"/>
      <c r="BB1294" s="164"/>
      <c r="BC1294" s="164"/>
      <c r="BD1294" s="164"/>
      <c r="BE1294" s="164"/>
      <c r="BF1294" s="164"/>
      <c r="BG1294" s="164"/>
      <c r="BH1294" s="164"/>
      <c r="BI1294" s="164"/>
      <c r="BJ1294" s="164"/>
      <c r="BK1294" s="164"/>
      <c r="BL1294" s="164"/>
      <c r="BM1294" s="164"/>
      <c r="BN1294" s="164"/>
      <c r="BO1294" s="164"/>
      <c r="BP1294" s="164"/>
      <c r="BQ1294" s="164"/>
      <c r="BR1294" s="164"/>
      <c r="BS1294" s="164"/>
      <c r="BT1294" s="164"/>
      <c r="BU1294" s="164"/>
      <c r="BV1294" s="164"/>
      <c r="BW1294" s="164"/>
      <c r="BX1294" s="164"/>
    </row>
    <row r="1295" spans="20:76" x14ac:dyDescent="0.25">
      <c r="T1295" s="164"/>
      <c r="U1295" s="164"/>
      <c r="V1295" s="164"/>
      <c r="W1295" s="164"/>
      <c r="X1295" s="164"/>
      <c r="Y1295" s="164"/>
      <c r="Z1295" s="164"/>
      <c r="AA1295" s="164"/>
      <c r="AB1295" s="164"/>
      <c r="AC1295" s="164"/>
      <c r="AD1295" s="164"/>
      <c r="AE1295" s="164"/>
      <c r="AF1295" s="164"/>
      <c r="AG1295" s="164"/>
      <c r="AH1295" s="164"/>
      <c r="AI1295" s="164"/>
      <c r="AJ1295" s="164"/>
      <c r="AK1295" s="164"/>
      <c r="AL1295" s="164"/>
      <c r="AM1295" s="164"/>
      <c r="AN1295" s="164"/>
      <c r="AO1295" s="164"/>
      <c r="AP1295" s="164"/>
      <c r="AQ1295" s="164"/>
      <c r="AR1295" s="164"/>
      <c r="AS1295" s="164"/>
      <c r="AT1295" s="366"/>
      <c r="AU1295" s="164"/>
      <c r="AV1295" s="164"/>
      <c r="AW1295" s="164"/>
      <c r="AX1295" s="164"/>
      <c r="AY1295" s="164"/>
      <c r="AZ1295" s="164"/>
      <c r="BA1295" s="164"/>
      <c r="BB1295" s="164"/>
      <c r="BC1295" s="164"/>
      <c r="BD1295" s="164"/>
      <c r="BE1295" s="164"/>
      <c r="BF1295" s="164"/>
      <c r="BG1295" s="164"/>
      <c r="BH1295" s="164"/>
      <c r="BI1295" s="164"/>
      <c r="BJ1295" s="164"/>
      <c r="BK1295" s="164"/>
      <c r="BL1295" s="164"/>
      <c r="BM1295" s="164"/>
      <c r="BN1295" s="164"/>
      <c r="BO1295" s="164"/>
      <c r="BP1295" s="164"/>
      <c r="BQ1295" s="164"/>
      <c r="BR1295" s="164"/>
      <c r="BS1295" s="164"/>
      <c r="BT1295" s="164"/>
      <c r="BU1295" s="164"/>
      <c r="BV1295" s="164"/>
      <c r="BW1295" s="164"/>
      <c r="BX1295" s="164"/>
    </row>
    <row r="1296" spans="20:76" x14ac:dyDescent="0.25">
      <c r="T1296" s="164"/>
      <c r="U1296" s="164"/>
      <c r="V1296" s="164"/>
      <c r="W1296" s="164"/>
      <c r="X1296" s="164"/>
      <c r="Y1296" s="164"/>
      <c r="Z1296" s="164"/>
      <c r="AA1296" s="164"/>
      <c r="AB1296" s="164"/>
      <c r="AC1296" s="164"/>
      <c r="AD1296" s="164"/>
      <c r="AE1296" s="164"/>
      <c r="AF1296" s="164"/>
      <c r="AG1296" s="164"/>
      <c r="AH1296" s="164"/>
      <c r="AI1296" s="164"/>
      <c r="AJ1296" s="164"/>
      <c r="AK1296" s="164"/>
      <c r="AL1296" s="164"/>
      <c r="AM1296" s="164"/>
      <c r="AN1296" s="164"/>
      <c r="AO1296" s="164"/>
      <c r="AP1296" s="164"/>
      <c r="AQ1296" s="164"/>
      <c r="AR1296" s="164"/>
      <c r="AS1296" s="164"/>
      <c r="AT1296" s="366"/>
      <c r="AU1296" s="164"/>
      <c r="AV1296" s="164"/>
      <c r="AW1296" s="164"/>
      <c r="AX1296" s="164"/>
      <c r="AY1296" s="164"/>
      <c r="AZ1296" s="164"/>
      <c r="BA1296" s="164"/>
      <c r="BB1296" s="164"/>
      <c r="BC1296" s="164"/>
      <c r="BD1296" s="164"/>
      <c r="BE1296" s="164"/>
      <c r="BF1296" s="164"/>
      <c r="BG1296" s="164"/>
      <c r="BH1296" s="164"/>
      <c r="BI1296" s="164"/>
      <c r="BJ1296" s="164"/>
      <c r="BK1296" s="164"/>
      <c r="BL1296" s="164"/>
      <c r="BM1296" s="164"/>
      <c r="BN1296" s="164"/>
      <c r="BO1296" s="164"/>
      <c r="BP1296" s="164"/>
      <c r="BQ1296" s="164"/>
      <c r="BR1296" s="164"/>
      <c r="BS1296" s="164"/>
      <c r="BT1296" s="164"/>
      <c r="BU1296" s="164"/>
      <c r="BV1296" s="164"/>
      <c r="BW1296" s="164"/>
      <c r="BX1296" s="164"/>
    </row>
    <row r="1297" spans="20:76" x14ac:dyDescent="0.25">
      <c r="T1297" s="164"/>
      <c r="U1297" s="164"/>
      <c r="V1297" s="164"/>
      <c r="W1297" s="164"/>
      <c r="X1297" s="164"/>
      <c r="Y1297" s="164"/>
      <c r="Z1297" s="164"/>
      <c r="AA1297" s="164"/>
      <c r="AB1297" s="164"/>
      <c r="AC1297" s="164"/>
      <c r="AD1297" s="164"/>
      <c r="AE1297" s="164"/>
      <c r="AF1297" s="164"/>
      <c r="AG1297" s="164"/>
      <c r="AH1297" s="164"/>
      <c r="AI1297" s="164"/>
      <c r="AJ1297" s="164"/>
      <c r="AK1297" s="164"/>
      <c r="AL1297" s="164"/>
      <c r="AM1297" s="164"/>
      <c r="AN1297" s="164"/>
      <c r="AO1297" s="164"/>
      <c r="AP1297" s="164"/>
      <c r="AQ1297" s="164"/>
      <c r="AR1297" s="164"/>
      <c r="AS1297" s="164"/>
      <c r="AT1297" s="366"/>
      <c r="AU1297" s="164"/>
      <c r="AV1297" s="164"/>
      <c r="AW1297" s="164"/>
      <c r="AX1297" s="164"/>
      <c r="AY1297" s="164"/>
      <c r="AZ1297" s="164"/>
      <c r="BA1297" s="164"/>
      <c r="BB1297" s="164"/>
      <c r="BC1297" s="164"/>
      <c r="BD1297" s="164"/>
      <c r="BE1297" s="164"/>
      <c r="BF1297" s="164"/>
      <c r="BG1297" s="164"/>
      <c r="BH1297" s="164"/>
      <c r="BI1297" s="164"/>
      <c r="BJ1297" s="164"/>
      <c r="BK1297" s="164"/>
      <c r="BL1297" s="164"/>
      <c r="BM1297" s="164"/>
      <c r="BN1297" s="164"/>
      <c r="BO1297" s="164"/>
      <c r="BP1297" s="164"/>
      <c r="BQ1297" s="164"/>
      <c r="BR1297" s="164"/>
      <c r="BS1297" s="164"/>
      <c r="BT1297" s="164"/>
      <c r="BU1297" s="164"/>
      <c r="BV1297" s="164"/>
      <c r="BW1297" s="164"/>
      <c r="BX1297" s="164"/>
    </row>
    <row r="1298" spans="20:76" x14ac:dyDescent="0.25">
      <c r="T1298" s="164"/>
      <c r="U1298" s="164"/>
      <c r="V1298" s="164"/>
      <c r="W1298" s="164"/>
      <c r="X1298" s="164"/>
      <c r="Y1298" s="164"/>
      <c r="Z1298" s="164"/>
      <c r="AA1298" s="164"/>
      <c r="AB1298" s="164"/>
      <c r="AC1298" s="164"/>
      <c r="AD1298" s="164"/>
      <c r="AE1298" s="164"/>
      <c r="AF1298" s="164"/>
      <c r="AG1298" s="164"/>
      <c r="AH1298" s="164"/>
      <c r="AI1298" s="164"/>
      <c r="AJ1298" s="164"/>
      <c r="AK1298" s="164"/>
      <c r="AL1298" s="164"/>
      <c r="AM1298" s="164"/>
      <c r="AN1298" s="164"/>
      <c r="AO1298" s="164"/>
      <c r="AP1298" s="164"/>
      <c r="AQ1298" s="164"/>
      <c r="AR1298" s="164"/>
      <c r="AS1298" s="164"/>
      <c r="AT1298" s="366"/>
      <c r="AU1298" s="164"/>
      <c r="AV1298" s="164"/>
      <c r="AW1298" s="164"/>
      <c r="AX1298" s="164"/>
      <c r="AY1298" s="164"/>
      <c r="AZ1298" s="164"/>
      <c r="BA1298" s="164"/>
      <c r="BB1298" s="164"/>
      <c r="BC1298" s="164"/>
      <c r="BD1298" s="164"/>
      <c r="BE1298" s="164"/>
      <c r="BF1298" s="164"/>
      <c r="BG1298" s="164"/>
      <c r="BH1298" s="164"/>
      <c r="BI1298" s="164"/>
      <c r="BJ1298" s="164"/>
      <c r="BK1298" s="164"/>
      <c r="BL1298" s="164"/>
      <c r="BM1298" s="164"/>
      <c r="BN1298" s="164"/>
      <c r="BO1298" s="164"/>
      <c r="BP1298" s="164"/>
      <c r="BQ1298" s="164"/>
      <c r="BR1298" s="164"/>
      <c r="BS1298" s="164"/>
      <c r="BT1298" s="164"/>
      <c r="BU1298" s="164"/>
      <c r="BV1298" s="164"/>
      <c r="BW1298" s="164"/>
      <c r="BX1298" s="164"/>
    </row>
    <row r="1299" spans="20:76" x14ac:dyDescent="0.25">
      <c r="T1299" s="164"/>
      <c r="U1299" s="164"/>
      <c r="V1299" s="164"/>
      <c r="W1299" s="164"/>
      <c r="X1299" s="164"/>
      <c r="Y1299" s="164"/>
      <c r="Z1299" s="164"/>
      <c r="AA1299" s="164"/>
      <c r="AB1299" s="164"/>
      <c r="AC1299" s="164"/>
      <c r="AD1299" s="164"/>
      <c r="AE1299" s="164"/>
      <c r="AF1299" s="164"/>
      <c r="AG1299" s="164"/>
      <c r="AH1299" s="164"/>
      <c r="AI1299" s="164"/>
      <c r="AJ1299" s="164"/>
      <c r="AK1299" s="164"/>
      <c r="AL1299" s="164"/>
      <c r="AM1299" s="164"/>
      <c r="AN1299" s="164"/>
      <c r="AO1299" s="164"/>
      <c r="AP1299" s="164"/>
      <c r="AQ1299" s="164"/>
      <c r="AR1299" s="164"/>
      <c r="AS1299" s="164"/>
      <c r="AT1299" s="366"/>
      <c r="AU1299" s="164"/>
      <c r="AV1299" s="164"/>
      <c r="AW1299" s="164"/>
      <c r="AX1299" s="164"/>
      <c r="AY1299" s="164"/>
      <c r="AZ1299" s="164"/>
      <c r="BA1299" s="164"/>
      <c r="BB1299" s="164"/>
      <c r="BC1299" s="164"/>
      <c r="BD1299" s="164"/>
      <c r="BE1299" s="164"/>
      <c r="BF1299" s="164"/>
      <c r="BG1299" s="164"/>
      <c r="BH1299" s="164"/>
      <c r="BI1299" s="164"/>
      <c r="BJ1299" s="164"/>
      <c r="BK1299" s="164"/>
      <c r="BL1299" s="164"/>
      <c r="BM1299" s="164"/>
      <c r="BN1299" s="164"/>
      <c r="BO1299" s="164"/>
      <c r="BP1299" s="164"/>
      <c r="BQ1299" s="164"/>
      <c r="BR1299" s="164"/>
      <c r="BS1299" s="164"/>
      <c r="BT1299" s="164"/>
      <c r="BU1299" s="164"/>
      <c r="BV1299" s="164"/>
      <c r="BW1299" s="164"/>
      <c r="BX1299" s="164"/>
    </row>
    <row r="1300" spans="20:76" x14ac:dyDescent="0.25">
      <c r="T1300" s="164"/>
      <c r="U1300" s="164"/>
      <c r="V1300" s="164"/>
      <c r="W1300" s="164"/>
      <c r="X1300" s="164"/>
      <c r="Y1300" s="164"/>
      <c r="Z1300" s="164"/>
      <c r="AA1300" s="164"/>
      <c r="AB1300" s="164"/>
      <c r="AC1300" s="164"/>
      <c r="AD1300" s="164"/>
      <c r="AE1300" s="164"/>
      <c r="AF1300" s="164"/>
      <c r="AG1300" s="164"/>
      <c r="AH1300" s="164"/>
      <c r="AI1300" s="164"/>
      <c r="AJ1300" s="164"/>
      <c r="AK1300" s="164"/>
      <c r="AL1300" s="164"/>
      <c r="AM1300" s="164"/>
      <c r="AN1300" s="164"/>
      <c r="AO1300" s="164"/>
      <c r="AP1300" s="164"/>
      <c r="AQ1300" s="164"/>
      <c r="AR1300" s="164"/>
      <c r="AS1300" s="164"/>
      <c r="AT1300" s="366"/>
      <c r="AU1300" s="164"/>
      <c r="AV1300" s="164"/>
      <c r="AW1300" s="164"/>
      <c r="AX1300" s="164"/>
      <c r="AY1300" s="164"/>
      <c r="AZ1300" s="164"/>
      <c r="BA1300" s="164"/>
      <c r="BB1300" s="164"/>
      <c r="BC1300" s="164"/>
      <c r="BD1300" s="164"/>
      <c r="BE1300" s="164"/>
      <c r="BF1300" s="164"/>
      <c r="BG1300" s="164"/>
      <c r="BH1300" s="164"/>
      <c r="BI1300" s="164"/>
      <c r="BJ1300" s="164"/>
      <c r="BK1300" s="164"/>
      <c r="BL1300" s="164"/>
      <c r="BM1300" s="164"/>
      <c r="BN1300" s="164"/>
      <c r="BO1300" s="164"/>
      <c r="BP1300" s="164"/>
      <c r="BQ1300" s="164"/>
      <c r="BR1300" s="164"/>
      <c r="BS1300" s="164"/>
      <c r="BT1300" s="164"/>
      <c r="BU1300" s="164"/>
      <c r="BV1300" s="164"/>
      <c r="BW1300" s="164"/>
      <c r="BX1300" s="164"/>
    </row>
    <row r="1301" spans="20:76" x14ac:dyDescent="0.25">
      <c r="T1301" s="164"/>
      <c r="U1301" s="164"/>
      <c r="V1301" s="164"/>
      <c r="W1301" s="164"/>
      <c r="X1301" s="164"/>
      <c r="Y1301" s="164"/>
      <c r="Z1301" s="164"/>
      <c r="AA1301" s="164"/>
      <c r="AB1301" s="164"/>
      <c r="AC1301" s="164"/>
      <c r="AD1301" s="164"/>
      <c r="AE1301" s="164"/>
      <c r="AF1301" s="164"/>
      <c r="AG1301" s="164"/>
      <c r="AH1301" s="164"/>
      <c r="AI1301" s="164"/>
      <c r="AJ1301" s="164"/>
      <c r="AK1301" s="164"/>
      <c r="AL1301" s="164"/>
      <c r="AM1301" s="164"/>
      <c r="AN1301" s="164"/>
      <c r="AO1301" s="164"/>
      <c r="AP1301" s="164"/>
      <c r="AQ1301" s="164"/>
      <c r="AR1301" s="164"/>
      <c r="AS1301" s="164"/>
      <c r="AT1301" s="366"/>
      <c r="AU1301" s="164"/>
      <c r="AV1301" s="164"/>
      <c r="AW1301" s="164"/>
      <c r="AX1301" s="164"/>
      <c r="AY1301" s="164"/>
      <c r="AZ1301" s="164"/>
      <c r="BA1301" s="164"/>
      <c r="BB1301" s="164"/>
      <c r="BC1301" s="164"/>
      <c r="BD1301" s="164"/>
      <c r="BE1301" s="164"/>
      <c r="BF1301" s="164"/>
      <c r="BG1301" s="164"/>
      <c r="BH1301" s="164"/>
      <c r="BI1301" s="164"/>
      <c r="BJ1301" s="164"/>
      <c r="BK1301" s="164"/>
      <c r="BL1301" s="164"/>
      <c r="BM1301" s="164"/>
      <c r="BN1301" s="164"/>
      <c r="BO1301" s="164"/>
      <c r="BP1301" s="164"/>
      <c r="BQ1301" s="164"/>
      <c r="BR1301" s="164"/>
      <c r="BS1301" s="164"/>
      <c r="BT1301" s="164"/>
      <c r="BU1301" s="164"/>
      <c r="BV1301" s="164"/>
      <c r="BW1301" s="164"/>
      <c r="BX1301" s="164"/>
    </row>
    <row r="1302" spans="20:76" x14ac:dyDescent="0.25">
      <c r="T1302" s="164"/>
      <c r="U1302" s="164"/>
      <c r="V1302" s="164"/>
      <c r="W1302" s="164"/>
      <c r="X1302" s="164"/>
      <c r="Y1302" s="164"/>
      <c r="Z1302" s="164"/>
      <c r="AA1302" s="164"/>
      <c r="AB1302" s="164"/>
      <c r="AC1302" s="164"/>
      <c r="AD1302" s="164"/>
      <c r="AE1302" s="164"/>
      <c r="AF1302" s="164"/>
      <c r="AG1302" s="164"/>
      <c r="AH1302" s="164"/>
      <c r="AI1302" s="164"/>
      <c r="AJ1302" s="164"/>
      <c r="AK1302" s="164"/>
      <c r="AL1302" s="164"/>
      <c r="AM1302" s="164"/>
      <c r="AN1302" s="164"/>
      <c r="AO1302" s="164"/>
      <c r="AP1302" s="164"/>
      <c r="AQ1302" s="164"/>
      <c r="AR1302" s="164"/>
      <c r="AS1302" s="164"/>
      <c r="AT1302" s="366"/>
      <c r="AU1302" s="164"/>
      <c r="AV1302" s="164"/>
      <c r="AW1302" s="164"/>
      <c r="AX1302" s="164"/>
      <c r="AY1302" s="164"/>
      <c r="AZ1302" s="164"/>
      <c r="BA1302" s="164"/>
      <c r="BB1302" s="164"/>
      <c r="BC1302" s="164"/>
      <c r="BD1302" s="164"/>
      <c r="BE1302" s="164"/>
      <c r="BF1302" s="164"/>
      <c r="BG1302" s="164"/>
      <c r="BH1302" s="164"/>
      <c r="BI1302" s="164"/>
      <c r="BJ1302" s="164"/>
      <c r="BK1302" s="164"/>
      <c r="BL1302" s="164"/>
      <c r="BM1302" s="164"/>
      <c r="BN1302" s="164"/>
      <c r="BO1302" s="164"/>
      <c r="BP1302" s="164"/>
      <c r="BQ1302" s="164"/>
      <c r="BR1302" s="164"/>
      <c r="BS1302" s="164"/>
      <c r="BT1302" s="164"/>
      <c r="BU1302" s="164"/>
      <c r="BV1302" s="164"/>
      <c r="BW1302" s="164"/>
      <c r="BX1302" s="164"/>
    </row>
    <row r="1303" spans="20:76" x14ac:dyDescent="0.25">
      <c r="T1303" s="164"/>
      <c r="U1303" s="164"/>
      <c r="V1303" s="164"/>
      <c r="W1303" s="164"/>
      <c r="X1303" s="164"/>
      <c r="Y1303" s="164"/>
      <c r="Z1303" s="164"/>
      <c r="AA1303" s="164"/>
      <c r="AB1303" s="164"/>
      <c r="AC1303" s="164"/>
      <c r="AD1303" s="164"/>
      <c r="AE1303" s="164"/>
      <c r="AF1303" s="164"/>
      <c r="AG1303" s="164"/>
      <c r="AH1303" s="164"/>
      <c r="AI1303" s="164"/>
      <c r="AJ1303" s="164"/>
      <c r="AK1303" s="164"/>
      <c r="AL1303" s="164"/>
      <c r="AM1303" s="164"/>
      <c r="AN1303" s="164"/>
      <c r="AO1303" s="164"/>
      <c r="AP1303" s="164"/>
      <c r="AQ1303" s="164"/>
      <c r="AR1303" s="164"/>
      <c r="AS1303" s="164"/>
      <c r="AT1303" s="366"/>
      <c r="AU1303" s="164"/>
      <c r="AV1303" s="164"/>
      <c r="AW1303" s="164"/>
      <c r="AX1303" s="164"/>
      <c r="AY1303" s="164"/>
      <c r="AZ1303" s="164"/>
      <c r="BA1303" s="164"/>
      <c r="BB1303" s="164"/>
      <c r="BC1303" s="164"/>
      <c r="BD1303" s="164"/>
      <c r="BE1303" s="164"/>
      <c r="BF1303" s="164"/>
      <c r="BG1303" s="164"/>
      <c r="BH1303" s="164"/>
      <c r="BI1303" s="164"/>
      <c r="BJ1303" s="164"/>
      <c r="BK1303" s="164"/>
      <c r="BL1303" s="164"/>
      <c r="BM1303" s="164"/>
      <c r="BN1303" s="164"/>
      <c r="BO1303" s="164"/>
      <c r="BP1303" s="164"/>
      <c r="BQ1303" s="164"/>
      <c r="BR1303" s="164"/>
      <c r="BS1303" s="164"/>
      <c r="BT1303" s="164"/>
      <c r="BU1303" s="164"/>
      <c r="BV1303" s="164"/>
      <c r="BW1303" s="164"/>
      <c r="BX1303" s="164"/>
    </row>
    <row r="1304" spans="20:76" x14ac:dyDescent="0.25">
      <c r="T1304" s="164"/>
      <c r="U1304" s="164"/>
      <c r="V1304" s="164"/>
      <c r="W1304" s="164"/>
      <c r="X1304" s="164"/>
      <c r="Y1304" s="164"/>
      <c r="Z1304" s="164"/>
      <c r="AA1304" s="164"/>
      <c r="AB1304" s="164"/>
      <c r="AC1304" s="164"/>
      <c r="AD1304" s="164"/>
      <c r="AE1304" s="164"/>
      <c r="AF1304" s="164"/>
      <c r="AG1304" s="164"/>
      <c r="AH1304" s="164"/>
      <c r="AI1304" s="164"/>
      <c r="AJ1304" s="164"/>
      <c r="AK1304" s="164"/>
      <c r="AL1304" s="164"/>
      <c r="AM1304" s="164"/>
      <c r="AN1304" s="164"/>
      <c r="AO1304" s="164"/>
      <c r="AP1304" s="164"/>
      <c r="AQ1304" s="164"/>
      <c r="AR1304" s="164"/>
      <c r="AS1304" s="164"/>
      <c r="AT1304" s="366"/>
      <c r="AU1304" s="164"/>
      <c r="AV1304" s="164"/>
      <c r="AW1304" s="164"/>
      <c r="AX1304" s="164"/>
      <c r="AY1304" s="164"/>
      <c r="AZ1304" s="164"/>
      <c r="BA1304" s="164"/>
      <c r="BB1304" s="164"/>
      <c r="BC1304" s="164"/>
      <c r="BD1304" s="164"/>
      <c r="BE1304" s="164"/>
      <c r="BF1304" s="164"/>
      <c r="BG1304" s="164"/>
      <c r="BH1304" s="164"/>
      <c r="BI1304" s="164"/>
      <c r="BJ1304" s="164"/>
      <c r="BK1304" s="164"/>
      <c r="BL1304" s="164"/>
      <c r="BM1304" s="164"/>
      <c r="BN1304" s="164"/>
      <c r="BO1304" s="164"/>
      <c r="BP1304" s="164"/>
      <c r="BQ1304" s="164"/>
      <c r="BR1304" s="164"/>
      <c r="BS1304" s="164"/>
      <c r="BT1304" s="164"/>
      <c r="BU1304" s="164"/>
      <c r="BV1304" s="164"/>
      <c r="BW1304" s="164"/>
      <c r="BX1304" s="164"/>
    </row>
    <row r="1305" spans="20:76" x14ac:dyDescent="0.25">
      <c r="T1305" s="164"/>
      <c r="U1305" s="164"/>
      <c r="V1305" s="164"/>
      <c r="W1305" s="164"/>
      <c r="X1305" s="164"/>
      <c r="Y1305" s="164"/>
      <c r="Z1305" s="164"/>
      <c r="AA1305" s="164"/>
      <c r="AB1305" s="164"/>
      <c r="AC1305" s="164"/>
      <c r="AD1305" s="164"/>
      <c r="AE1305" s="164"/>
      <c r="AF1305" s="164"/>
      <c r="AG1305" s="164"/>
      <c r="AH1305" s="164"/>
      <c r="AI1305" s="164"/>
      <c r="AJ1305" s="164"/>
      <c r="AK1305" s="164"/>
      <c r="AL1305" s="164"/>
      <c r="AM1305" s="164"/>
      <c r="AN1305" s="164"/>
      <c r="AO1305" s="164"/>
      <c r="AP1305" s="164"/>
      <c r="AQ1305" s="164"/>
      <c r="AR1305" s="164"/>
      <c r="AS1305" s="164"/>
      <c r="AT1305" s="366"/>
      <c r="AU1305" s="164"/>
      <c r="AV1305" s="164"/>
      <c r="AW1305" s="164"/>
      <c r="AX1305" s="164"/>
      <c r="AY1305" s="164"/>
      <c r="AZ1305" s="164"/>
      <c r="BA1305" s="164"/>
      <c r="BB1305" s="164"/>
      <c r="BC1305" s="164"/>
      <c r="BD1305" s="164"/>
      <c r="BE1305" s="164"/>
      <c r="BF1305" s="164"/>
      <c r="BG1305" s="164"/>
      <c r="BH1305" s="164"/>
      <c r="BI1305" s="164"/>
      <c r="BJ1305" s="164"/>
      <c r="BK1305" s="164"/>
      <c r="BL1305" s="164"/>
      <c r="BM1305" s="164"/>
      <c r="BN1305" s="164"/>
      <c r="BO1305" s="164"/>
      <c r="BP1305" s="164"/>
      <c r="BQ1305" s="164"/>
      <c r="BR1305" s="164"/>
      <c r="BS1305" s="164"/>
      <c r="BT1305" s="164"/>
      <c r="BU1305" s="164"/>
      <c r="BV1305" s="164"/>
      <c r="BW1305" s="164"/>
      <c r="BX1305" s="164"/>
    </row>
    <row r="1306" spans="20:76" x14ac:dyDescent="0.25">
      <c r="T1306" s="164"/>
      <c r="U1306" s="164"/>
      <c r="V1306" s="164"/>
      <c r="W1306" s="164"/>
      <c r="X1306" s="164"/>
      <c r="Y1306" s="164"/>
      <c r="Z1306" s="164"/>
      <c r="AA1306" s="164"/>
      <c r="AB1306" s="164"/>
      <c r="AC1306" s="164"/>
      <c r="AD1306" s="164"/>
      <c r="AE1306" s="164"/>
      <c r="AF1306" s="164"/>
      <c r="AG1306" s="164"/>
      <c r="AH1306" s="164"/>
      <c r="AI1306" s="164"/>
      <c r="AJ1306" s="164"/>
      <c r="AK1306" s="164"/>
      <c r="AL1306" s="164"/>
      <c r="AM1306" s="164"/>
      <c r="AN1306" s="164"/>
      <c r="AO1306" s="164"/>
      <c r="AP1306" s="164"/>
      <c r="AQ1306" s="164"/>
      <c r="AR1306" s="164"/>
      <c r="AS1306" s="164"/>
      <c r="AT1306" s="366"/>
      <c r="AU1306" s="164"/>
      <c r="AV1306" s="164"/>
      <c r="AW1306" s="164"/>
      <c r="AX1306" s="164"/>
      <c r="AY1306" s="164"/>
      <c r="AZ1306" s="164"/>
      <c r="BA1306" s="164"/>
      <c r="BB1306" s="164"/>
      <c r="BC1306" s="164"/>
      <c r="BD1306" s="164"/>
      <c r="BE1306" s="164"/>
      <c r="BF1306" s="164"/>
      <c r="BG1306" s="164"/>
      <c r="BH1306" s="164"/>
      <c r="BI1306" s="164"/>
      <c r="BJ1306" s="164"/>
      <c r="BK1306" s="164"/>
      <c r="BL1306" s="164"/>
      <c r="BM1306" s="164"/>
      <c r="BN1306" s="164"/>
      <c r="BO1306" s="164"/>
      <c r="BP1306" s="164"/>
      <c r="BQ1306" s="164"/>
      <c r="BR1306" s="164"/>
      <c r="BS1306" s="164"/>
      <c r="BT1306" s="164"/>
      <c r="BU1306" s="164"/>
      <c r="BV1306" s="164"/>
      <c r="BW1306" s="164"/>
      <c r="BX1306" s="164"/>
    </row>
    <row r="1307" spans="20:76" x14ac:dyDescent="0.25">
      <c r="T1307" s="164"/>
      <c r="U1307" s="164"/>
      <c r="V1307" s="164"/>
      <c r="W1307" s="164"/>
      <c r="X1307" s="164"/>
      <c r="Y1307" s="164"/>
      <c r="Z1307" s="164"/>
      <c r="AA1307" s="164"/>
      <c r="AB1307" s="164"/>
      <c r="AC1307" s="164"/>
      <c r="AD1307" s="164"/>
      <c r="AE1307" s="164"/>
      <c r="AF1307" s="164"/>
      <c r="AG1307" s="164"/>
      <c r="AH1307" s="164"/>
      <c r="AI1307" s="164"/>
      <c r="AJ1307" s="164"/>
      <c r="AK1307" s="164"/>
      <c r="AL1307" s="164"/>
      <c r="AM1307" s="164"/>
      <c r="AN1307" s="164"/>
      <c r="AO1307" s="164"/>
      <c r="AP1307" s="164"/>
      <c r="AQ1307" s="164"/>
      <c r="AR1307" s="164"/>
      <c r="AS1307" s="164"/>
      <c r="AT1307" s="366"/>
      <c r="AU1307" s="164"/>
      <c r="AV1307" s="164"/>
      <c r="AW1307" s="164"/>
      <c r="AX1307" s="164"/>
      <c r="AY1307" s="164"/>
      <c r="AZ1307" s="164"/>
      <c r="BA1307" s="164"/>
      <c r="BB1307" s="164"/>
      <c r="BC1307" s="164"/>
      <c r="BD1307" s="164"/>
      <c r="BE1307" s="164"/>
      <c r="BF1307" s="164"/>
      <c r="BG1307" s="164"/>
      <c r="BH1307" s="164"/>
      <c r="BI1307" s="164"/>
      <c r="BJ1307" s="164"/>
      <c r="BK1307" s="164"/>
      <c r="BL1307" s="164"/>
      <c r="BM1307" s="164"/>
      <c r="BN1307" s="164"/>
      <c r="BO1307" s="164"/>
      <c r="BP1307" s="164"/>
      <c r="BQ1307" s="164"/>
      <c r="BR1307" s="164"/>
      <c r="BS1307" s="164"/>
      <c r="BT1307" s="164"/>
      <c r="BU1307" s="164"/>
      <c r="BV1307" s="164"/>
      <c r="BW1307" s="164"/>
      <c r="BX1307" s="164"/>
    </row>
    <row r="1308" spans="20:76" x14ac:dyDescent="0.25">
      <c r="T1308" s="164"/>
      <c r="U1308" s="164"/>
      <c r="V1308" s="164"/>
      <c r="W1308" s="164"/>
      <c r="X1308" s="164"/>
      <c r="Y1308" s="164"/>
      <c r="Z1308" s="164"/>
      <c r="AA1308" s="164"/>
      <c r="AB1308" s="164"/>
      <c r="AC1308" s="164"/>
      <c r="AD1308" s="164"/>
      <c r="AE1308" s="164"/>
      <c r="AF1308" s="164"/>
      <c r="AG1308" s="164"/>
      <c r="AH1308" s="164"/>
      <c r="AI1308" s="164"/>
      <c r="AJ1308" s="164"/>
      <c r="AK1308" s="164"/>
      <c r="AL1308" s="164"/>
      <c r="AM1308" s="164"/>
      <c r="AN1308" s="164"/>
      <c r="AO1308" s="164"/>
      <c r="AP1308" s="164"/>
      <c r="AQ1308" s="164"/>
      <c r="AR1308" s="164"/>
      <c r="AS1308" s="164"/>
      <c r="AT1308" s="366"/>
      <c r="AU1308" s="164"/>
      <c r="AV1308" s="164"/>
      <c r="AW1308" s="164"/>
      <c r="AX1308" s="164"/>
      <c r="AY1308" s="164"/>
      <c r="AZ1308" s="164"/>
      <c r="BA1308" s="164"/>
      <c r="BB1308" s="164"/>
      <c r="BC1308" s="164"/>
      <c r="BD1308" s="164"/>
      <c r="BE1308" s="164"/>
      <c r="BF1308" s="164"/>
      <c r="BG1308" s="164"/>
      <c r="BH1308" s="164"/>
      <c r="BI1308" s="164"/>
      <c r="BJ1308" s="164"/>
      <c r="BK1308" s="164"/>
      <c r="BL1308" s="164"/>
      <c r="BM1308" s="164"/>
      <c r="BN1308" s="164"/>
      <c r="BO1308" s="164"/>
      <c r="BP1308" s="164"/>
      <c r="BQ1308" s="164"/>
      <c r="BR1308" s="164"/>
      <c r="BS1308" s="164"/>
      <c r="BT1308" s="164"/>
      <c r="BU1308" s="164"/>
      <c r="BV1308" s="164"/>
      <c r="BW1308" s="164"/>
      <c r="BX1308" s="164"/>
    </row>
    <row r="1309" spans="20:76" x14ac:dyDescent="0.25">
      <c r="T1309" s="164"/>
      <c r="U1309" s="164"/>
      <c r="V1309" s="164"/>
      <c r="W1309" s="164"/>
      <c r="X1309" s="164"/>
      <c r="Y1309" s="164"/>
      <c r="Z1309" s="164"/>
      <c r="AA1309" s="164"/>
      <c r="AB1309" s="164"/>
      <c r="AC1309" s="164"/>
      <c r="AD1309" s="164"/>
      <c r="AE1309" s="164"/>
      <c r="AF1309" s="164"/>
      <c r="AG1309" s="164"/>
      <c r="AH1309" s="164"/>
      <c r="AI1309" s="164"/>
      <c r="AJ1309" s="164"/>
      <c r="AK1309" s="164"/>
      <c r="AL1309" s="164"/>
      <c r="AM1309" s="164"/>
      <c r="AN1309" s="164"/>
      <c r="AO1309" s="164"/>
      <c r="AP1309" s="164"/>
      <c r="AQ1309" s="164"/>
      <c r="AR1309" s="164"/>
      <c r="AS1309" s="164"/>
      <c r="AT1309" s="366"/>
      <c r="AU1309" s="164"/>
      <c r="AV1309" s="164"/>
      <c r="AW1309" s="164"/>
      <c r="AX1309" s="164"/>
      <c r="AY1309" s="164"/>
      <c r="AZ1309" s="164"/>
      <c r="BA1309" s="164"/>
      <c r="BB1309" s="164"/>
      <c r="BC1309" s="164"/>
      <c r="BD1309" s="164"/>
      <c r="BE1309" s="164"/>
      <c r="BF1309" s="164"/>
      <c r="BG1309" s="164"/>
      <c r="BH1309" s="164"/>
      <c r="BI1309" s="164"/>
      <c r="BJ1309" s="164"/>
      <c r="BK1309" s="164"/>
      <c r="BL1309" s="164"/>
      <c r="BM1309" s="164"/>
      <c r="BN1309" s="164"/>
      <c r="BO1309" s="164"/>
      <c r="BP1309" s="164"/>
      <c r="BQ1309" s="164"/>
      <c r="BR1309" s="164"/>
      <c r="BS1309" s="164"/>
      <c r="BT1309" s="164"/>
      <c r="BU1309" s="164"/>
      <c r="BV1309" s="164"/>
      <c r="BW1309" s="164"/>
      <c r="BX1309" s="164"/>
    </row>
    <row r="1310" spans="20:76" x14ac:dyDescent="0.25">
      <c r="T1310" s="164"/>
      <c r="U1310" s="164"/>
      <c r="V1310" s="164"/>
      <c r="W1310" s="164"/>
      <c r="X1310" s="164"/>
      <c r="Y1310" s="164"/>
      <c r="Z1310" s="164"/>
      <c r="AA1310" s="164"/>
      <c r="AB1310" s="164"/>
      <c r="AC1310" s="164"/>
      <c r="AD1310" s="164"/>
      <c r="AE1310" s="164"/>
      <c r="AF1310" s="164"/>
      <c r="AG1310" s="164"/>
      <c r="AH1310" s="164"/>
      <c r="AI1310" s="164"/>
      <c r="AJ1310" s="164"/>
      <c r="AK1310" s="164"/>
      <c r="AL1310" s="164"/>
      <c r="AM1310" s="164"/>
      <c r="AN1310" s="164"/>
      <c r="AO1310" s="164"/>
      <c r="AP1310" s="164"/>
      <c r="AQ1310" s="164"/>
      <c r="AR1310" s="164"/>
      <c r="AS1310" s="164"/>
      <c r="AT1310" s="366"/>
      <c r="AU1310" s="164"/>
      <c r="AV1310" s="164"/>
      <c r="AW1310" s="164"/>
      <c r="AX1310" s="164"/>
      <c r="AY1310" s="164"/>
      <c r="AZ1310" s="164"/>
      <c r="BA1310" s="164"/>
      <c r="BB1310" s="164"/>
      <c r="BC1310" s="164"/>
      <c r="BD1310" s="164"/>
      <c r="BE1310" s="164"/>
      <c r="BF1310" s="164"/>
      <c r="BG1310" s="164"/>
      <c r="BH1310" s="164"/>
      <c r="BI1310" s="164"/>
      <c r="BJ1310" s="164"/>
      <c r="BK1310" s="164"/>
      <c r="BL1310" s="164"/>
      <c r="BM1310" s="164"/>
      <c r="BN1310" s="164"/>
      <c r="BO1310" s="164"/>
      <c r="BP1310" s="164"/>
      <c r="BQ1310" s="164"/>
      <c r="BR1310" s="164"/>
      <c r="BS1310" s="164"/>
      <c r="BT1310" s="164"/>
      <c r="BU1310" s="164"/>
      <c r="BV1310" s="164"/>
      <c r="BW1310" s="164"/>
      <c r="BX1310" s="164"/>
    </row>
    <row r="1311" spans="20:76" x14ac:dyDescent="0.25">
      <c r="T1311" s="164"/>
      <c r="U1311" s="164"/>
      <c r="V1311" s="164"/>
      <c r="W1311" s="164"/>
      <c r="X1311" s="164"/>
      <c r="Y1311" s="164"/>
      <c r="Z1311" s="164"/>
      <c r="AA1311" s="164"/>
      <c r="AB1311" s="164"/>
      <c r="AC1311" s="164"/>
      <c r="AD1311" s="164"/>
      <c r="AE1311" s="164"/>
      <c r="AF1311" s="164"/>
      <c r="AG1311" s="164"/>
      <c r="AH1311" s="164"/>
      <c r="AI1311" s="164"/>
      <c r="AJ1311" s="164"/>
      <c r="AK1311" s="164"/>
      <c r="AL1311" s="164"/>
      <c r="AM1311" s="164"/>
      <c r="AN1311" s="164"/>
      <c r="AO1311" s="164"/>
      <c r="AP1311" s="164"/>
      <c r="AQ1311" s="164"/>
      <c r="AR1311" s="164"/>
      <c r="AS1311" s="164"/>
      <c r="AT1311" s="366"/>
      <c r="AU1311" s="164"/>
      <c r="AV1311" s="164"/>
      <c r="AW1311" s="164"/>
      <c r="AX1311" s="164"/>
      <c r="AY1311" s="164"/>
      <c r="AZ1311" s="164"/>
      <c r="BA1311" s="164"/>
      <c r="BB1311" s="164"/>
      <c r="BC1311" s="164"/>
      <c r="BD1311" s="164"/>
      <c r="BE1311" s="164"/>
      <c r="BF1311" s="164"/>
      <c r="BG1311" s="164"/>
      <c r="BH1311" s="164"/>
      <c r="BI1311" s="164"/>
      <c r="BJ1311" s="164"/>
      <c r="BK1311" s="164"/>
      <c r="BL1311" s="164"/>
      <c r="BM1311" s="164"/>
      <c r="BN1311" s="164"/>
      <c r="BO1311" s="164"/>
      <c r="BP1311" s="164"/>
      <c r="BQ1311" s="164"/>
      <c r="BR1311" s="164"/>
      <c r="BS1311" s="164"/>
      <c r="BT1311" s="164"/>
      <c r="BU1311" s="164"/>
      <c r="BV1311" s="164"/>
      <c r="BW1311" s="164"/>
      <c r="BX1311" s="164"/>
    </row>
    <row r="1312" spans="20:76" x14ac:dyDescent="0.25">
      <c r="T1312" s="164"/>
      <c r="U1312" s="164"/>
      <c r="V1312" s="164"/>
      <c r="W1312" s="164"/>
      <c r="X1312" s="164"/>
      <c r="Y1312" s="164"/>
      <c r="Z1312" s="164"/>
      <c r="AA1312" s="164"/>
      <c r="AB1312" s="164"/>
      <c r="AC1312" s="164"/>
      <c r="AD1312" s="164"/>
      <c r="AE1312" s="164"/>
      <c r="AF1312" s="164"/>
      <c r="AG1312" s="164"/>
      <c r="AH1312" s="164"/>
      <c r="AI1312" s="164"/>
      <c r="AJ1312" s="164"/>
      <c r="AK1312" s="164"/>
      <c r="AL1312" s="164"/>
      <c r="AM1312" s="164"/>
      <c r="AN1312" s="164"/>
      <c r="AO1312" s="164"/>
      <c r="AP1312" s="164"/>
      <c r="AQ1312" s="164"/>
      <c r="AR1312" s="164"/>
      <c r="AS1312" s="164"/>
      <c r="AT1312" s="366"/>
      <c r="AU1312" s="164"/>
      <c r="AV1312" s="164"/>
      <c r="AW1312" s="164"/>
      <c r="AX1312" s="164"/>
      <c r="AY1312" s="164"/>
      <c r="AZ1312" s="164"/>
      <c r="BA1312" s="164"/>
      <c r="BB1312" s="164"/>
      <c r="BC1312" s="164"/>
      <c r="BD1312" s="164"/>
      <c r="BE1312" s="164"/>
      <c r="BF1312" s="164"/>
      <c r="BG1312" s="164"/>
      <c r="BH1312" s="164"/>
      <c r="BI1312" s="164"/>
      <c r="BJ1312" s="164"/>
      <c r="BK1312" s="164"/>
      <c r="BL1312" s="164"/>
      <c r="BM1312" s="164"/>
      <c r="BN1312" s="164"/>
      <c r="BO1312" s="164"/>
      <c r="BP1312" s="164"/>
      <c r="BQ1312" s="164"/>
      <c r="BR1312" s="164"/>
      <c r="BS1312" s="164"/>
      <c r="BT1312" s="164"/>
      <c r="BU1312" s="164"/>
      <c r="BV1312" s="164"/>
      <c r="BW1312" s="164"/>
      <c r="BX1312" s="164"/>
    </row>
    <row r="1313" spans="20:76" x14ac:dyDescent="0.25">
      <c r="T1313" s="164"/>
      <c r="U1313" s="164"/>
      <c r="V1313" s="164"/>
      <c r="W1313" s="164"/>
      <c r="X1313" s="164"/>
      <c r="Y1313" s="164"/>
      <c r="Z1313" s="164"/>
      <c r="AA1313" s="164"/>
      <c r="AB1313" s="164"/>
      <c r="AC1313" s="164"/>
      <c r="AD1313" s="164"/>
      <c r="AE1313" s="164"/>
      <c r="AF1313" s="164"/>
      <c r="AG1313" s="164"/>
      <c r="AH1313" s="164"/>
      <c r="AI1313" s="164"/>
      <c r="AJ1313" s="164"/>
      <c r="AK1313" s="164"/>
      <c r="AL1313" s="164"/>
      <c r="AM1313" s="164"/>
      <c r="AN1313" s="164"/>
      <c r="AO1313" s="164"/>
      <c r="AP1313" s="164"/>
      <c r="AQ1313" s="164"/>
      <c r="AR1313" s="164"/>
      <c r="AS1313" s="164"/>
      <c r="AT1313" s="366"/>
      <c r="AU1313" s="164"/>
      <c r="AV1313" s="164"/>
      <c r="AW1313" s="164"/>
      <c r="AX1313" s="164"/>
      <c r="AY1313" s="164"/>
      <c r="AZ1313" s="164"/>
      <c r="BA1313" s="164"/>
      <c r="BB1313" s="164"/>
      <c r="BC1313" s="164"/>
      <c r="BD1313" s="164"/>
      <c r="BE1313" s="164"/>
      <c r="BF1313" s="164"/>
      <c r="BG1313" s="164"/>
      <c r="BH1313" s="164"/>
      <c r="BI1313" s="164"/>
      <c r="BJ1313" s="164"/>
      <c r="BK1313" s="164"/>
      <c r="BL1313" s="164"/>
      <c r="BM1313" s="164"/>
      <c r="BN1313" s="164"/>
      <c r="BO1313" s="164"/>
      <c r="BP1313" s="164"/>
      <c r="BQ1313" s="164"/>
      <c r="BR1313" s="164"/>
      <c r="BS1313" s="164"/>
      <c r="BT1313" s="164"/>
      <c r="BU1313" s="164"/>
      <c r="BV1313" s="164"/>
      <c r="BW1313" s="164"/>
      <c r="BX1313" s="164"/>
    </row>
    <row r="1314" spans="20:76" x14ac:dyDescent="0.25">
      <c r="T1314" s="164"/>
      <c r="U1314" s="164"/>
      <c r="V1314" s="164"/>
      <c r="W1314" s="164"/>
      <c r="X1314" s="164"/>
      <c r="Y1314" s="164"/>
      <c r="Z1314" s="164"/>
      <c r="AA1314" s="164"/>
      <c r="AB1314" s="164"/>
      <c r="AC1314" s="164"/>
      <c r="AD1314" s="164"/>
      <c r="AE1314" s="164"/>
      <c r="AF1314" s="164"/>
      <c r="AG1314" s="164"/>
      <c r="AH1314" s="164"/>
      <c r="AI1314" s="164"/>
      <c r="AJ1314" s="164"/>
      <c r="AK1314" s="164"/>
      <c r="AL1314" s="164"/>
      <c r="AM1314" s="164"/>
      <c r="AN1314" s="164"/>
      <c r="AO1314" s="164"/>
      <c r="AP1314" s="164"/>
      <c r="AQ1314" s="164"/>
      <c r="AR1314" s="164"/>
      <c r="AS1314" s="164"/>
      <c r="AT1314" s="366"/>
      <c r="AU1314" s="164"/>
      <c r="AV1314" s="164"/>
      <c r="AW1314" s="164"/>
      <c r="AX1314" s="164"/>
      <c r="AY1314" s="164"/>
      <c r="AZ1314" s="164"/>
      <c r="BA1314" s="164"/>
      <c r="BB1314" s="164"/>
      <c r="BC1314" s="164"/>
      <c r="BD1314" s="164"/>
      <c r="BE1314" s="164"/>
      <c r="BF1314" s="164"/>
      <c r="BG1314" s="164"/>
      <c r="BH1314" s="164"/>
      <c r="BI1314" s="164"/>
      <c r="BJ1314" s="164"/>
      <c r="BK1314" s="164"/>
      <c r="BL1314" s="164"/>
      <c r="BM1314" s="164"/>
      <c r="BN1314" s="164"/>
      <c r="BO1314" s="164"/>
      <c r="BP1314" s="164"/>
      <c r="BQ1314" s="164"/>
      <c r="BR1314" s="164"/>
      <c r="BS1314" s="164"/>
      <c r="BT1314" s="164"/>
      <c r="BU1314" s="164"/>
      <c r="BV1314" s="164"/>
      <c r="BW1314" s="164"/>
      <c r="BX1314" s="164"/>
    </row>
    <row r="1315" spans="20:76" x14ac:dyDescent="0.25">
      <c r="T1315" s="164"/>
      <c r="U1315" s="164"/>
      <c r="V1315" s="164"/>
      <c r="W1315" s="164"/>
      <c r="X1315" s="164"/>
      <c r="Y1315" s="164"/>
      <c r="Z1315" s="164"/>
      <c r="AA1315" s="164"/>
      <c r="AB1315" s="164"/>
      <c r="AC1315" s="164"/>
      <c r="AD1315" s="164"/>
      <c r="AE1315" s="164"/>
      <c r="AF1315" s="164"/>
      <c r="AG1315" s="164"/>
      <c r="AH1315" s="164"/>
      <c r="AI1315" s="164"/>
      <c r="AJ1315" s="164"/>
      <c r="AK1315" s="164"/>
      <c r="AL1315" s="164"/>
      <c r="AM1315" s="164"/>
      <c r="AN1315" s="164"/>
      <c r="AO1315" s="164"/>
      <c r="AP1315" s="164"/>
      <c r="AQ1315" s="164"/>
      <c r="AR1315" s="164"/>
      <c r="AS1315" s="164"/>
      <c r="AT1315" s="366"/>
      <c r="AU1315" s="164"/>
      <c r="AV1315" s="164"/>
      <c r="AW1315" s="164"/>
      <c r="AX1315" s="164"/>
      <c r="AY1315" s="164"/>
      <c r="AZ1315" s="164"/>
      <c r="BA1315" s="164"/>
      <c r="BB1315" s="164"/>
      <c r="BC1315" s="164"/>
      <c r="BD1315" s="164"/>
      <c r="BE1315" s="164"/>
      <c r="BF1315" s="164"/>
      <c r="BG1315" s="164"/>
      <c r="BH1315" s="164"/>
      <c r="BI1315" s="164"/>
      <c r="BJ1315" s="164"/>
      <c r="BK1315" s="164"/>
      <c r="BL1315" s="164"/>
      <c r="BM1315" s="164"/>
      <c r="BN1315" s="164"/>
      <c r="BO1315" s="164"/>
      <c r="BP1315" s="164"/>
      <c r="BQ1315" s="164"/>
      <c r="BR1315" s="164"/>
      <c r="BS1315" s="164"/>
      <c r="BT1315" s="164"/>
      <c r="BU1315" s="164"/>
      <c r="BV1315" s="164"/>
      <c r="BW1315" s="164"/>
      <c r="BX1315" s="164"/>
    </row>
    <row r="1316" spans="20:76" x14ac:dyDescent="0.25">
      <c r="T1316" s="164"/>
      <c r="U1316" s="164"/>
      <c r="V1316" s="164"/>
      <c r="W1316" s="164"/>
      <c r="X1316" s="164"/>
      <c r="Y1316" s="164"/>
      <c r="Z1316" s="164"/>
      <c r="AA1316" s="164"/>
      <c r="AB1316" s="164"/>
      <c r="AC1316" s="164"/>
      <c r="AD1316" s="164"/>
      <c r="AE1316" s="164"/>
      <c r="AF1316" s="164"/>
      <c r="AG1316" s="164"/>
      <c r="AH1316" s="164"/>
      <c r="AI1316" s="164"/>
      <c r="AJ1316" s="164"/>
      <c r="AK1316" s="164"/>
      <c r="AL1316" s="164"/>
      <c r="AM1316" s="164"/>
      <c r="AN1316" s="164"/>
      <c r="AO1316" s="164"/>
      <c r="AP1316" s="164"/>
      <c r="AQ1316" s="164"/>
      <c r="AR1316" s="164"/>
      <c r="AS1316" s="164"/>
      <c r="AT1316" s="366"/>
      <c r="AU1316" s="164"/>
      <c r="AV1316" s="164"/>
      <c r="AW1316" s="164"/>
      <c r="AX1316" s="164"/>
      <c r="AY1316" s="164"/>
      <c r="AZ1316" s="164"/>
      <c r="BA1316" s="164"/>
      <c r="BB1316" s="164"/>
      <c r="BC1316" s="164"/>
      <c r="BD1316" s="164"/>
      <c r="BE1316" s="164"/>
      <c r="BF1316" s="164"/>
      <c r="BG1316" s="164"/>
      <c r="BH1316" s="164"/>
      <c r="BI1316" s="164"/>
      <c r="BJ1316" s="164"/>
      <c r="BK1316" s="164"/>
      <c r="BL1316" s="164"/>
      <c r="BM1316" s="164"/>
      <c r="BN1316" s="164"/>
      <c r="BO1316" s="164"/>
      <c r="BP1316" s="164"/>
      <c r="BQ1316" s="164"/>
      <c r="BR1316" s="164"/>
      <c r="BS1316" s="164"/>
      <c r="BT1316" s="164"/>
      <c r="BU1316" s="164"/>
      <c r="BV1316" s="164"/>
      <c r="BW1316" s="164"/>
      <c r="BX1316" s="164"/>
    </row>
    <row r="1317" spans="20:76" x14ac:dyDescent="0.25">
      <c r="T1317" s="164"/>
      <c r="U1317" s="164"/>
      <c r="V1317" s="164"/>
      <c r="W1317" s="164"/>
      <c r="X1317" s="164"/>
      <c r="Y1317" s="164"/>
      <c r="Z1317" s="164"/>
      <c r="AA1317" s="164"/>
      <c r="AB1317" s="164"/>
      <c r="AC1317" s="164"/>
      <c r="AD1317" s="164"/>
      <c r="AE1317" s="164"/>
      <c r="AF1317" s="164"/>
      <c r="AG1317" s="164"/>
      <c r="AH1317" s="164"/>
      <c r="AI1317" s="164"/>
      <c r="AJ1317" s="164"/>
      <c r="AK1317" s="164"/>
      <c r="AL1317" s="164"/>
      <c r="AM1317" s="164"/>
      <c r="AN1317" s="164"/>
      <c r="AO1317" s="164"/>
      <c r="AP1317" s="164"/>
      <c r="AQ1317" s="164"/>
      <c r="AR1317" s="164"/>
      <c r="AS1317" s="164"/>
      <c r="AT1317" s="366"/>
      <c r="AU1317" s="164"/>
      <c r="AV1317" s="164"/>
      <c r="AW1317" s="164"/>
      <c r="AX1317" s="164"/>
      <c r="AY1317" s="164"/>
      <c r="AZ1317" s="164"/>
      <c r="BA1317" s="164"/>
      <c r="BB1317" s="164"/>
      <c r="BC1317" s="164"/>
      <c r="BD1317" s="164"/>
      <c r="BE1317" s="164"/>
      <c r="BF1317" s="164"/>
      <c r="BG1317" s="164"/>
      <c r="BH1317" s="164"/>
      <c r="BI1317" s="164"/>
      <c r="BJ1317" s="164"/>
      <c r="BK1317" s="164"/>
      <c r="BL1317" s="164"/>
      <c r="BM1317" s="164"/>
      <c r="BN1317" s="164"/>
      <c r="BO1317" s="164"/>
      <c r="BP1317" s="164"/>
      <c r="BQ1317" s="164"/>
      <c r="BR1317" s="164"/>
      <c r="BS1317" s="164"/>
      <c r="BT1317" s="164"/>
      <c r="BU1317" s="164"/>
      <c r="BV1317" s="164"/>
      <c r="BW1317" s="164"/>
      <c r="BX1317" s="164"/>
    </row>
    <row r="1318" spans="20:76" x14ac:dyDescent="0.25">
      <c r="T1318" s="164"/>
      <c r="U1318" s="164"/>
      <c r="V1318" s="164"/>
      <c r="W1318" s="164"/>
      <c r="X1318" s="164"/>
      <c r="Y1318" s="164"/>
      <c r="Z1318" s="164"/>
      <c r="AA1318" s="164"/>
      <c r="AB1318" s="164"/>
      <c r="AC1318" s="164"/>
      <c r="AD1318" s="164"/>
      <c r="AE1318" s="164"/>
      <c r="AF1318" s="164"/>
      <c r="AG1318" s="164"/>
      <c r="AH1318" s="164"/>
      <c r="AI1318" s="164"/>
      <c r="AJ1318" s="164"/>
      <c r="AK1318" s="164"/>
      <c r="AL1318" s="164"/>
      <c r="AM1318" s="164"/>
      <c r="AN1318" s="164"/>
      <c r="AO1318" s="164"/>
      <c r="AP1318" s="164"/>
      <c r="AQ1318" s="164"/>
      <c r="AR1318" s="164"/>
      <c r="AS1318" s="164"/>
      <c r="AT1318" s="366"/>
      <c r="AU1318" s="164"/>
      <c r="AV1318" s="164"/>
      <c r="AW1318" s="164"/>
      <c r="AX1318" s="164"/>
      <c r="AY1318" s="164"/>
      <c r="AZ1318" s="164"/>
      <c r="BA1318" s="164"/>
      <c r="BB1318" s="164"/>
      <c r="BC1318" s="164"/>
      <c r="BD1318" s="164"/>
      <c r="BE1318" s="164"/>
      <c r="BF1318" s="164"/>
      <c r="BG1318" s="164"/>
      <c r="BH1318" s="164"/>
      <c r="BI1318" s="164"/>
      <c r="BJ1318" s="164"/>
      <c r="BK1318" s="164"/>
      <c r="BL1318" s="164"/>
      <c r="BM1318" s="164"/>
      <c r="BN1318" s="164"/>
      <c r="BO1318" s="164"/>
      <c r="BP1318" s="164"/>
      <c r="BQ1318" s="164"/>
      <c r="BR1318" s="164"/>
      <c r="BS1318" s="164"/>
      <c r="BT1318" s="164"/>
      <c r="BU1318" s="164"/>
      <c r="BV1318" s="164"/>
      <c r="BW1318" s="164"/>
      <c r="BX1318" s="164"/>
    </row>
    <row r="1319" spans="20:76" x14ac:dyDescent="0.25">
      <c r="T1319" s="164"/>
      <c r="U1319" s="164"/>
      <c r="V1319" s="164"/>
      <c r="W1319" s="164"/>
      <c r="X1319" s="164"/>
      <c r="Y1319" s="164"/>
      <c r="Z1319" s="164"/>
      <c r="AA1319" s="164"/>
      <c r="AB1319" s="164"/>
      <c r="AC1319" s="164"/>
      <c r="AD1319" s="164"/>
      <c r="AE1319" s="164"/>
      <c r="AF1319" s="164"/>
      <c r="AG1319" s="164"/>
      <c r="AH1319" s="164"/>
      <c r="AI1319" s="164"/>
      <c r="AJ1319" s="164"/>
      <c r="AK1319" s="164"/>
      <c r="AL1319" s="164"/>
      <c r="AM1319" s="164"/>
      <c r="AN1319" s="164"/>
      <c r="AO1319" s="164"/>
      <c r="AP1319" s="164"/>
      <c r="AQ1319" s="164"/>
      <c r="AR1319" s="164"/>
      <c r="AS1319" s="164"/>
      <c r="AT1319" s="366"/>
      <c r="AU1319" s="164"/>
      <c r="AV1319" s="164"/>
      <c r="AW1319" s="164"/>
      <c r="AX1319" s="164"/>
      <c r="AY1319" s="164"/>
      <c r="AZ1319" s="164"/>
      <c r="BA1319" s="164"/>
      <c r="BB1319" s="164"/>
      <c r="BC1319" s="164"/>
      <c r="BD1319" s="164"/>
      <c r="BE1319" s="164"/>
      <c r="BF1319" s="164"/>
      <c r="BG1319" s="164"/>
      <c r="BH1319" s="164"/>
      <c r="BI1319" s="164"/>
      <c r="BJ1319" s="164"/>
      <c r="BK1319" s="164"/>
      <c r="BL1319" s="164"/>
      <c r="BM1319" s="164"/>
      <c r="BN1319" s="164"/>
      <c r="BO1319" s="164"/>
      <c r="BP1319" s="164"/>
      <c r="BQ1319" s="164"/>
      <c r="BR1319" s="164"/>
      <c r="BS1319" s="164"/>
      <c r="BT1319" s="164"/>
      <c r="BU1319" s="164"/>
      <c r="BV1319" s="164"/>
      <c r="BW1319" s="164"/>
      <c r="BX1319" s="164"/>
    </row>
    <row r="1320" spans="20:76" x14ac:dyDescent="0.25">
      <c r="T1320" s="164"/>
      <c r="U1320" s="164"/>
      <c r="V1320" s="164"/>
      <c r="W1320" s="164"/>
      <c r="X1320" s="164"/>
      <c r="Y1320" s="164"/>
      <c r="Z1320" s="164"/>
      <c r="AA1320" s="164"/>
      <c r="AB1320" s="164"/>
      <c r="AC1320" s="164"/>
      <c r="AD1320" s="164"/>
      <c r="AE1320" s="164"/>
      <c r="AF1320" s="164"/>
      <c r="AG1320" s="164"/>
      <c r="AH1320" s="164"/>
      <c r="AI1320" s="164"/>
      <c r="AJ1320" s="164"/>
      <c r="AK1320" s="164"/>
      <c r="AL1320" s="164"/>
      <c r="AM1320" s="164"/>
      <c r="AN1320" s="164"/>
      <c r="AO1320" s="164"/>
      <c r="AP1320" s="164"/>
      <c r="AQ1320" s="164"/>
      <c r="AR1320" s="164"/>
      <c r="AS1320" s="164"/>
      <c r="AT1320" s="366"/>
      <c r="AU1320" s="164"/>
      <c r="AV1320" s="164"/>
      <c r="AW1320" s="164"/>
      <c r="AX1320" s="164"/>
      <c r="AY1320" s="164"/>
      <c r="AZ1320" s="164"/>
      <c r="BA1320" s="164"/>
      <c r="BB1320" s="164"/>
      <c r="BC1320" s="164"/>
      <c r="BD1320" s="164"/>
      <c r="BE1320" s="164"/>
      <c r="BF1320" s="164"/>
      <c r="BG1320" s="164"/>
      <c r="BH1320" s="164"/>
      <c r="BI1320" s="164"/>
      <c r="BJ1320" s="164"/>
      <c r="BK1320" s="164"/>
      <c r="BL1320" s="164"/>
      <c r="BM1320" s="164"/>
      <c r="BN1320" s="164"/>
      <c r="BO1320" s="164"/>
      <c r="BP1320" s="164"/>
      <c r="BQ1320" s="164"/>
      <c r="BR1320" s="164"/>
      <c r="BS1320" s="164"/>
      <c r="BT1320" s="164"/>
      <c r="BU1320" s="164"/>
      <c r="BV1320" s="164"/>
      <c r="BW1320" s="164"/>
      <c r="BX1320" s="164"/>
    </row>
    <row r="1321" spans="20:76" x14ac:dyDescent="0.25">
      <c r="T1321" s="164"/>
      <c r="U1321" s="164"/>
      <c r="V1321" s="164"/>
      <c r="W1321" s="164"/>
      <c r="X1321" s="164"/>
      <c r="Y1321" s="164"/>
      <c r="Z1321" s="164"/>
      <c r="AA1321" s="164"/>
      <c r="AB1321" s="164"/>
      <c r="AC1321" s="164"/>
      <c r="AD1321" s="164"/>
      <c r="AE1321" s="164"/>
      <c r="AF1321" s="164"/>
      <c r="AG1321" s="164"/>
      <c r="AH1321" s="164"/>
      <c r="AI1321" s="164"/>
      <c r="AJ1321" s="164"/>
      <c r="AK1321" s="164"/>
      <c r="AL1321" s="164"/>
      <c r="AM1321" s="164"/>
      <c r="AN1321" s="164"/>
      <c r="AO1321" s="164"/>
      <c r="AP1321" s="164"/>
      <c r="AQ1321" s="164"/>
      <c r="AR1321" s="164"/>
      <c r="AS1321" s="164"/>
      <c r="AT1321" s="366"/>
      <c r="AU1321" s="164"/>
      <c r="AV1321" s="164"/>
      <c r="AW1321" s="164"/>
      <c r="AX1321" s="164"/>
      <c r="AY1321" s="164"/>
      <c r="AZ1321" s="164"/>
      <c r="BA1321" s="164"/>
      <c r="BB1321" s="164"/>
      <c r="BC1321" s="164"/>
      <c r="BD1321" s="164"/>
      <c r="BE1321" s="164"/>
      <c r="BF1321" s="164"/>
      <c r="BG1321" s="164"/>
      <c r="BH1321" s="164"/>
      <c r="BI1321" s="164"/>
      <c r="BJ1321" s="164"/>
      <c r="BK1321" s="164"/>
      <c r="BL1321" s="164"/>
      <c r="BM1321" s="164"/>
      <c r="BN1321" s="164"/>
      <c r="BO1321" s="164"/>
      <c r="BP1321" s="164"/>
      <c r="BQ1321" s="164"/>
      <c r="BR1321" s="164"/>
      <c r="BS1321" s="164"/>
      <c r="BT1321" s="164"/>
      <c r="BU1321" s="164"/>
      <c r="BV1321" s="164"/>
      <c r="BW1321" s="164"/>
      <c r="BX1321" s="164"/>
    </row>
    <row r="1322" spans="20:76" x14ac:dyDescent="0.25">
      <c r="T1322" s="164"/>
      <c r="U1322" s="164"/>
      <c r="V1322" s="164"/>
      <c r="W1322" s="164"/>
      <c r="X1322" s="164"/>
      <c r="Y1322" s="164"/>
      <c r="Z1322" s="164"/>
      <c r="AA1322" s="164"/>
      <c r="AB1322" s="164"/>
      <c r="AC1322" s="164"/>
      <c r="AD1322" s="164"/>
      <c r="AE1322" s="164"/>
      <c r="AF1322" s="164"/>
      <c r="AG1322" s="164"/>
      <c r="AH1322" s="164"/>
      <c r="AI1322" s="164"/>
      <c r="AJ1322" s="164"/>
      <c r="AK1322" s="164"/>
      <c r="AL1322" s="164"/>
      <c r="AM1322" s="164"/>
      <c r="AN1322" s="164"/>
      <c r="AO1322" s="164"/>
      <c r="AP1322" s="164"/>
      <c r="AQ1322" s="164"/>
      <c r="AR1322" s="164"/>
      <c r="AS1322" s="164"/>
      <c r="AT1322" s="366"/>
      <c r="AU1322" s="164"/>
      <c r="AV1322" s="164"/>
      <c r="AW1322" s="164"/>
      <c r="AX1322" s="164"/>
      <c r="AY1322" s="164"/>
      <c r="AZ1322" s="164"/>
      <c r="BA1322" s="164"/>
      <c r="BB1322" s="164"/>
      <c r="BC1322" s="164"/>
      <c r="BD1322" s="164"/>
      <c r="BE1322" s="164"/>
      <c r="BF1322" s="164"/>
      <c r="BG1322" s="164"/>
      <c r="BH1322" s="164"/>
      <c r="BI1322" s="164"/>
      <c r="BJ1322" s="164"/>
      <c r="BK1322" s="164"/>
      <c r="BL1322" s="164"/>
      <c r="BM1322" s="164"/>
      <c r="BN1322" s="164"/>
      <c r="BO1322" s="164"/>
      <c r="BP1322" s="164"/>
      <c r="BQ1322" s="164"/>
      <c r="BR1322" s="164"/>
      <c r="BS1322" s="164"/>
      <c r="BT1322" s="164"/>
      <c r="BU1322" s="164"/>
      <c r="BV1322" s="164"/>
      <c r="BW1322" s="164"/>
      <c r="BX1322" s="164"/>
    </row>
    <row r="1323" spans="20:76" x14ac:dyDescent="0.25">
      <c r="T1323" s="164"/>
      <c r="U1323" s="164"/>
      <c r="V1323" s="164"/>
      <c r="W1323" s="164"/>
      <c r="X1323" s="164"/>
      <c r="Y1323" s="164"/>
      <c r="Z1323" s="164"/>
      <c r="AA1323" s="164"/>
      <c r="AB1323" s="164"/>
      <c r="AC1323" s="164"/>
      <c r="AD1323" s="164"/>
      <c r="AE1323" s="164"/>
      <c r="AF1323" s="164"/>
      <c r="AG1323" s="164"/>
      <c r="AH1323" s="164"/>
      <c r="AI1323" s="164"/>
      <c r="AJ1323" s="164"/>
      <c r="AK1323" s="164"/>
      <c r="AL1323" s="164"/>
      <c r="AM1323" s="164"/>
      <c r="AN1323" s="164"/>
      <c r="AO1323" s="164"/>
      <c r="AP1323" s="164"/>
      <c r="AQ1323" s="164"/>
      <c r="AR1323" s="164"/>
      <c r="AS1323" s="164"/>
      <c r="AT1323" s="366"/>
      <c r="AU1323" s="164"/>
      <c r="AV1323" s="164"/>
      <c r="AW1323" s="164"/>
      <c r="AX1323" s="164"/>
      <c r="AY1323" s="164"/>
      <c r="AZ1323" s="164"/>
      <c r="BA1323" s="164"/>
      <c r="BB1323" s="164"/>
      <c r="BC1323" s="164"/>
      <c r="BD1323" s="164"/>
      <c r="BE1323" s="164"/>
      <c r="BF1323" s="164"/>
      <c r="BG1323" s="164"/>
      <c r="BH1323" s="164"/>
      <c r="BI1323" s="164"/>
      <c r="BJ1323" s="164"/>
      <c r="BK1323" s="164"/>
      <c r="BL1323" s="164"/>
      <c r="BM1323" s="164"/>
      <c r="BN1323" s="164"/>
      <c r="BO1323" s="164"/>
      <c r="BP1323" s="164"/>
      <c r="BQ1323" s="164"/>
      <c r="BR1323" s="164"/>
      <c r="BS1323" s="164"/>
      <c r="BT1323" s="164"/>
      <c r="BU1323" s="164"/>
      <c r="BV1323" s="164"/>
      <c r="BW1323" s="164"/>
      <c r="BX1323" s="164"/>
    </row>
    <row r="1324" spans="20:76" x14ac:dyDescent="0.25">
      <c r="T1324" s="164"/>
      <c r="U1324" s="164"/>
      <c r="V1324" s="164"/>
      <c r="W1324" s="164"/>
      <c r="X1324" s="164"/>
      <c r="Y1324" s="164"/>
      <c r="Z1324" s="164"/>
      <c r="AA1324" s="164"/>
      <c r="AB1324" s="164"/>
      <c r="AC1324" s="164"/>
      <c r="AD1324" s="164"/>
      <c r="AE1324" s="164"/>
      <c r="AF1324" s="164"/>
      <c r="AG1324" s="164"/>
      <c r="AH1324" s="164"/>
      <c r="AI1324" s="164"/>
      <c r="AJ1324" s="164"/>
      <c r="AK1324" s="164"/>
      <c r="AL1324" s="164"/>
      <c r="AM1324" s="164"/>
      <c r="AN1324" s="164"/>
      <c r="AO1324" s="164"/>
      <c r="AP1324" s="164"/>
      <c r="AQ1324" s="164"/>
      <c r="AR1324" s="164"/>
      <c r="AS1324" s="164"/>
      <c r="AT1324" s="366"/>
      <c r="AU1324" s="164"/>
      <c r="AV1324" s="164"/>
      <c r="AW1324" s="164"/>
      <c r="AX1324" s="164"/>
      <c r="AY1324" s="164"/>
      <c r="AZ1324" s="164"/>
      <c r="BA1324" s="164"/>
      <c r="BB1324" s="164"/>
      <c r="BC1324" s="164"/>
      <c r="BD1324" s="164"/>
      <c r="BE1324" s="164"/>
      <c r="BF1324" s="164"/>
      <c r="BG1324" s="164"/>
      <c r="BH1324" s="164"/>
      <c r="BI1324" s="164"/>
      <c r="BJ1324" s="164"/>
      <c r="BK1324" s="164"/>
      <c r="BL1324" s="164"/>
      <c r="BM1324" s="164"/>
      <c r="BN1324" s="164"/>
      <c r="BO1324" s="164"/>
      <c r="BP1324" s="164"/>
      <c r="BQ1324" s="164"/>
      <c r="BR1324" s="164"/>
      <c r="BS1324" s="164"/>
      <c r="BT1324" s="164"/>
      <c r="BU1324" s="164"/>
      <c r="BV1324" s="164"/>
      <c r="BW1324" s="164"/>
      <c r="BX1324" s="164"/>
    </row>
    <row r="1325" spans="20:76" x14ac:dyDescent="0.25">
      <c r="T1325" s="164"/>
      <c r="U1325" s="164"/>
      <c r="V1325" s="164"/>
      <c r="W1325" s="164"/>
      <c r="X1325" s="164"/>
      <c r="Y1325" s="164"/>
      <c r="Z1325" s="164"/>
      <c r="AA1325" s="164"/>
      <c r="AB1325" s="164"/>
      <c r="AC1325" s="164"/>
      <c r="AD1325" s="164"/>
      <c r="AE1325" s="164"/>
      <c r="AF1325" s="164"/>
      <c r="AG1325" s="164"/>
      <c r="AH1325" s="164"/>
      <c r="AI1325" s="164"/>
      <c r="AJ1325" s="164"/>
      <c r="AK1325" s="164"/>
      <c r="AL1325" s="164"/>
      <c r="AM1325" s="164"/>
      <c r="AN1325" s="164"/>
      <c r="AO1325" s="164"/>
      <c r="AP1325" s="164"/>
      <c r="AQ1325" s="164"/>
      <c r="AR1325" s="164"/>
      <c r="AS1325" s="164"/>
      <c r="AT1325" s="366"/>
      <c r="AU1325" s="164"/>
      <c r="AV1325" s="164"/>
      <c r="AW1325" s="164"/>
      <c r="AX1325" s="164"/>
      <c r="AY1325" s="164"/>
      <c r="AZ1325" s="164"/>
      <c r="BA1325" s="164"/>
      <c r="BB1325" s="164"/>
      <c r="BC1325" s="164"/>
      <c r="BD1325" s="164"/>
      <c r="BE1325" s="164"/>
      <c r="BF1325" s="164"/>
      <c r="BG1325" s="164"/>
      <c r="BH1325" s="164"/>
      <c r="BI1325" s="164"/>
      <c r="BJ1325" s="164"/>
      <c r="BK1325" s="164"/>
      <c r="BL1325" s="164"/>
      <c r="BM1325" s="164"/>
      <c r="BN1325" s="164"/>
      <c r="BO1325" s="164"/>
      <c r="BP1325" s="164"/>
      <c r="BQ1325" s="164"/>
      <c r="BR1325" s="164"/>
      <c r="BS1325" s="164"/>
      <c r="BT1325" s="164"/>
      <c r="BU1325" s="164"/>
      <c r="BV1325" s="164"/>
      <c r="BW1325" s="164"/>
      <c r="BX1325" s="164"/>
    </row>
    <row r="1326" spans="20:76" x14ac:dyDescent="0.25">
      <c r="T1326" s="164"/>
      <c r="U1326" s="164"/>
      <c r="V1326" s="164"/>
      <c r="W1326" s="164"/>
      <c r="X1326" s="164"/>
      <c r="Y1326" s="164"/>
      <c r="Z1326" s="164"/>
      <c r="AA1326" s="164"/>
      <c r="AB1326" s="164"/>
      <c r="AC1326" s="164"/>
      <c r="AD1326" s="164"/>
      <c r="AE1326" s="164"/>
      <c r="AF1326" s="164"/>
      <c r="AG1326" s="164"/>
      <c r="AH1326" s="164"/>
      <c r="AI1326" s="164"/>
      <c r="AJ1326" s="164"/>
      <c r="AK1326" s="164"/>
      <c r="AL1326" s="164"/>
      <c r="AM1326" s="164"/>
      <c r="AN1326" s="164"/>
      <c r="AO1326" s="164"/>
      <c r="AP1326" s="164"/>
      <c r="AQ1326" s="164"/>
      <c r="AR1326" s="164"/>
      <c r="AS1326" s="164"/>
      <c r="AT1326" s="366"/>
      <c r="AU1326" s="164"/>
      <c r="AV1326" s="164"/>
      <c r="AW1326" s="164"/>
      <c r="AX1326" s="164"/>
      <c r="AY1326" s="164"/>
      <c r="AZ1326" s="164"/>
      <c r="BA1326" s="164"/>
      <c r="BB1326" s="164"/>
      <c r="BC1326" s="164"/>
      <c r="BD1326" s="164"/>
      <c r="BE1326" s="164"/>
      <c r="BF1326" s="164"/>
      <c r="BG1326" s="164"/>
      <c r="BH1326" s="164"/>
      <c r="BI1326" s="164"/>
      <c r="BJ1326" s="164"/>
      <c r="BK1326" s="164"/>
      <c r="BL1326" s="164"/>
      <c r="BM1326" s="164"/>
      <c r="BN1326" s="164"/>
      <c r="BO1326" s="164"/>
      <c r="BP1326" s="164"/>
      <c r="BQ1326" s="164"/>
      <c r="BR1326" s="164"/>
      <c r="BS1326" s="164"/>
      <c r="BT1326" s="164"/>
      <c r="BU1326" s="164"/>
      <c r="BV1326" s="164"/>
      <c r="BW1326" s="164"/>
      <c r="BX1326" s="164"/>
    </row>
    <row r="1327" spans="20:76" x14ac:dyDescent="0.25">
      <c r="T1327" s="164"/>
      <c r="U1327" s="164"/>
      <c r="V1327" s="164"/>
      <c r="W1327" s="164"/>
      <c r="X1327" s="164"/>
      <c r="Y1327" s="164"/>
      <c r="Z1327" s="164"/>
      <c r="AA1327" s="164"/>
      <c r="AB1327" s="164"/>
      <c r="AC1327" s="164"/>
      <c r="AD1327" s="164"/>
      <c r="AE1327" s="164"/>
      <c r="AF1327" s="164"/>
      <c r="AG1327" s="164"/>
      <c r="AH1327" s="164"/>
      <c r="AI1327" s="164"/>
      <c r="AJ1327" s="164"/>
      <c r="AK1327" s="164"/>
      <c r="AL1327" s="164"/>
      <c r="AM1327" s="164"/>
      <c r="AN1327" s="164"/>
      <c r="AO1327" s="164"/>
      <c r="AP1327" s="164"/>
      <c r="AQ1327" s="164"/>
      <c r="AR1327" s="164"/>
      <c r="AS1327" s="164"/>
      <c r="AT1327" s="366"/>
      <c r="AU1327" s="164"/>
      <c r="AV1327" s="164"/>
      <c r="AW1327" s="164"/>
      <c r="AX1327" s="164"/>
      <c r="AY1327" s="164"/>
      <c r="AZ1327" s="164"/>
      <c r="BA1327" s="164"/>
      <c r="BB1327" s="164"/>
      <c r="BC1327" s="164"/>
      <c r="BD1327" s="164"/>
      <c r="BE1327" s="164"/>
      <c r="BF1327" s="164"/>
      <c r="BG1327" s="164"/>
      <c r="BH1327" s="164"/>
      <c r="BI1327" s="164"/>
      <c r="BJ1327" s="164"/>
      <c r="BK1327" s="164"/>
      <c r="BL1327" s="164"/>
      <c r="BM1327" s="164"/>
      <c r="BN1327" s="164"/>
      <c r="BO1327" s="164"/>
      <c r="BP1327" s="164"/>
      <c r="BQ1327" s="164"/>
      <c r="BR1327" s="164"/>
      <c r="BS1327" s="164"/>
      <c r="BT1327" s="164"/>
      <c r="BU1327" s="164"/>
      <c r="BV1327" s="164"/>
      <c r="BW1327" s="164"/>
      <c r="BX1327" s="164"/>
    </row>
    <row r="1328" spans="20:76" x14ac:dyDescent="0.25">
      <c r="T1328" s="164"/>
      <c r="U1328" s="164"/>
      <c r="V1328" s="164"/>
      <c r="W1328" s="164"/>
      <c r="X1328" s="164"/>
      <c r="Y1328" s="164"/>
      <c r="Z1328" s="164"/>
      <c r="AA1328" s="164"/>
      <c r="AB1328" s="164"/>
      <c r="AC1328" s="164"/>
      <c r="AD1328" s="164"/>
      <c r="AE1328" s="164"/>
      <c r="AF1328" s="164"/>
      <c r="AG1328" s="164"/>
      <c r="AH1328" s="164"/>
      <c r="AI1328" s="164"/>
      <c r="AJ1328" s="164"/>
      <c r="AK1328" s="164"/>
      <c r="AL1328" s="164"/>
      <c r="AM1328" s="164"/>
      <c r="AN1328" s="164"/>
      <c r="AO1328" s="164"/>
      <c r="AP1328" s="164"/>
      <c r="AQ1328" s="164"/>
      <c r="AR1328" s="164"/>
      <c r="AS1328" s="164"/>
      <c r="AT1328" s="366"/>
      <c r="AU1328" s="164"/>
      <c r="AV1328" s="164"/>
      <c r="AW1328" s="164"/>
      <c r="AX1328" s="164"/>
      <c r="AY1328" s="164"/>
      <c r="AZ1328" s="164"/>
      <c r="BA1328" s="164"/>
      <c r="BB1328" s="164"/>
      <c r="BC1328" s="164"/>
      <c r="BD1328" s="164"/>
      <c r="BE1328" s="164"/>
      <c r="BF1328" s="164"/>
      <c r="BG1328" s="164"/>
      <c r="BH1328" s="164"/>
      <c r="BI1328" s="164"/>
      <c r="BJ1328" s="164"/>
      <c r="BK1328" s="164"/>
      <c r="BL1328" s="164"/>
      <c r="BM1328" s="164"/>
      <c r="BN1328" s="164"/>
      <c r="BO1328" s="164"/>
      <c r="BP1328" s="164"/>
      <c r="BQ1328" s="164"/>
      <c r="BR1328" s="164"/>
      <c r="BS1328" s="164"/>
      <c r="BT1328" s="164"/>
      <c r="BU1328" s="164"/>
      <c r="BV1328" s="164"/>
      <c r="BW1328" s="164"/>
      <c r="BX1328" s="164"/>
    </row>
    <row r="1329" spans="20:76" x14ac:dyDescent="0.25">
      <c r="T1329" s="164"/>
      <c r="U1329" s="164"/>
      <c r="V1329" s="164"/>
      <c r="W1329" s="164"/>
      <c r="X1329" s="164"/>
      <c r="Y1329" s="164"/>
      <c r="Z1329" s="164"/>
      <c r="AA1329" s="164"/>
      <c r="AB1329" s="164"/>
      <c r="AC1329" s="164"/>
      <c r="AD1329" s="164"/>
      <c r="AE1329" s="164"/>
      <c r="AF1329" s="164"/>
      <c r="AG1329" s="164"/>
      <c r="AH1329" s="164"/>
      <c r="AI1329" s="164"/>
      <c r="AJ1329" s="164"/>
      <c r="AK1329" s="164"/>
      <c r="AL1329" s="164"/>
      <c r="AM1329" s="164"/>
      <c r="AN1329" s="164"/>
      <c r="AO1329" s="164"/>
      <c r="AP1329" s="164"/>
      <c r="AQ1329" s="164"/>
      <c r="AR1329" s="164"/>
      <c r="AS1329" s="164"/>
      <c r="AT1329" s="366"/>
      <c r="AU1329" s="164"/>
      <c r="AV1329" s="164"/>
      <c r="AW1329" s="164"/>
      <c r="AX1329" s="164"/>
      <c r="AY1329" s="164"/>
      <c r="AZ1329" s="164"/>
      <c r="BA1329" s="164"/>
      <c r="BB1329" s="164"/>
      <c r="BC1329" s="164"/>
      <c r="BD1329" s="164"/>
      <c r="BE1329" s="164"/>
      <c r="BF1329" s="164"/>
      <c r="BG1329" s="164"/>
      <c r="BH1329" s="164"/>
      <c r="BI1329" s="164"/>
      <c r="BJ1329" s="164"/>
      <c r="BK1329" s="164"/>
      <c r="BL1329" s="164"/>
      <c r="BM1329" s="164"/>
      <c r="BN1329" s="164"/>
      <c r="BO1329" s="164"/>
      <c r="BP1329" s="164"/>
      <c r="BQ1329" s="164"/>
      <c r="BR1329" s="164"/>
      <c r="BS1329" s="164"/>
      <c r="BT1329" s="164"/>
      <c r="BU1329" s="164"/>
      <c r="BV1329" s="164"/>
      <c r="BW1329" s="164"/>
      <c r="BX1329" s="164"/>
    </row>
    <row r="1330" spans="20:76" x14ac:dyDescent="0.25">
      <c r="T1330" s="164"/>
      <c r="U1330" s="164"/>
      <c r="V1330" s="164"/>
      <c r="W1330" s="164"/>
      <c r="X1330" s="164"/>
      <c r="Y1330" s="164"/>
      <c r="Z1330" s="164"/>
      <c r="AA1330" s="164"/>
      <c r="AB1330" s="164"/>
      <c r="AC1330" s="164"/>
      <c r="AD1330" s="164"/>
      <c r="AE1330" s="164"/>
      <c r="AF1330" s="164"/>
      <c r="AG1330" s="164"/>
      <c r="AH1330" s="164"/>
      <c r="AI1330" s="164"/>
      <c r="AJ1330" s="164"/>
      <c r="AK1330" s="164"/>
      <c r="AL1330" s="164"/>
      <c r="AM1330" s="164"/>
      <c r="AN1330" s="164"/>
      <c r="AO1330" s="164"/>
      <c r="AP1330" s="164"/>
      <c r="AQ1330" s="164"/>
      <c r="AR1330" s="164"/>
      <c r="AS1330" s="164"/>
      <c r="AT1330" s="366"/>
      <c r="AU1330" s="164"/>
      <c r="AV1330" s="164"/>
      <c r="AW1330" s="164"/>
      <c r="AX1330" s="164"/>
      <c r="AY1330" s="164"/>
      <c r="AZ1330" s="164"/>
      <c r="BA1330" s="164"/>
      <c r="BB1330" s="164"/>
      <c r="BC1330" s="164"/>
      <c r="BD1330" s="164"/>
      <c r="BE1330" s="164"/>
      <c r="BF1330" s="164"/>
      <c r="BG1330" s="164"/>
      <c r="BH1330" s="164"/>
      <c r="BI1330" s="164"/>
      <c r="BJ1330" s="164"/>
      <c r="BK1330" s="164"/>
      <c r="BL1330" s="164"/>
      <c r="BM1330" s="164"/>
      <c r="BN1330" s="164"/>
      <c r="BO1330" s="164"/>
      <c r="BP1330" s="164"/>
      <c r="BQ1330" s="164"/>
      <c r="BR1330" s="164"/>
      <c r="BS1330" s="164"/>
      <c r="BT1330" s="164"/>
      <c r="BU1330" s="164"/>
      <c r="BV1330" s="164"/>
      <c r="BW1330" s="164"/>
      <c r="BX1330" s="164"/>
    </row>
    <row r="1331" spans="20:76" x14ac:dyDescent="0.25">
      <c r="T1331" s="164"/>
      <c r="U1331" s="164"/>
      <c r="V1331" s="164"/>
      <c r="W1331" s="164"/>
      <c r="X1331" s="164"/>
      <c r="Y1331" s="164"/>
      <c r="Z1331" s="164"/>
      <c r="AA1331" s="164"/>
      <c r="AB1331" s="164"/>
      <c r="AC1331" s="164"/>
      <c r="AD1331" s="164"/>
      <c r="AE1331" s="164"/>
      <c r="AF1331" s="164"/>
      <c r="AG1331" s="164"/>
      <c r="AH1331" s="164"/>
      <c r="AI1331" s="164"/>
      <c r="AJ1331" s="164"/>
      <c r="AK1331" s="164"/>
      <c r="AL1331" s="164"/>
      <c r="AM1331" s="164"/>
      <c r="AN1331" s="164"/>
      <c r="AO1331" s="164"/>
      <c r="AP1331" s="164"/>
      <c r="AQ1331" s="164"/>
      <c r="AR1331" s="164"/>
      <c r="AS1331" s="164"/>
      <c r="AT1331" s="366"/>
      <c r="AU1331" s="164"/>
      <c r="AV1331" s="164"/>
      <c r="AW1331" s="164"/>
      <c r="AX1331" s="164"/>
      <c r="AY1331" s="164"/>
      <c r="AZ1331" s="164"/>
      <c r="BA1331" s="164"/>
      <c r="BB1331" s="164"/>
      <c r="BC1331" s="164"/>
      <c r="BD1331" s="164"/>
      <c r="BE1331" s="164"/>
      <c r="BF1331" s="164"/>
      <c r="BG1331" s="164"/>
      <c r="BH1331" s="164"/>
      <c r="BI1331" s="164"/>
      <c r="BJ1331" s="164"/>
      <c r="BK1331" s="164"/>
      <c r="BL1331" s="164"/>
      <c r="BM1331" s="164"/>
      <c r="BN1331" s="164"/>
      <c r="BO1331" s="164"/>
      <c r="BP1331" s="164"/>
      <c r="BQ1331" s="164"/>
      <c r="BR1331" s="164"/>
      <c r="BS1331" s="164"/>
      <c r="BT1331" s="164"/>
      <c r="BU1331" s="164"/>
      <c r="BV1331" s="164"/>
      <c r="BW1331" s="164"/>
      <c r="BX1331" s="164"/>
    </row>
    <row r="1332" spans="20:76" x14ac:dyDescent="0.25">
      <c r="T1332" s="164"/>
      <c r="U1332" s="164"/>
      <c r="V1332" s="164"/>
      <c r="W1332" s="164"/>
      <c r="X1332" s="164"/>
      <c r="Y1332" s="164"/>
      <c r="Z1332" s="164"/>
      <c r="AA1332" s="164"/>
      <c r="AB1332" s="164"/>
      <c r="AC1332" s="164"/>
      <c r="AD1332" s="164"/>
      <c r="AE1332" s="164"/>
      <c r="AF1332" s="164"/>
      <c r="AG1332" s="164"/>
      <c r="AH1332" s="164"/>
      <c r="AI1332" s="164"/>
      <c r="AJ1332" s="164"/>
      <c r="AK1332" s="164"/>
      <c r="AL1332" s="164"/>
      <c r="AM1332" s="164"/>
      <c r="AN1332" s="164"/>
      <c r="AO1332" s="164"/>
      <c r="AP1332" s="164"/>
      <c r="AQ1332" s="164"/>
      <c r="AR1332" s="164"/>
      <c r="AS1332" s="164"/>
      <c r="AT1332" s="366"/>
      <c r="AU1332" s="164"/>
      <c r="AV1332" s="164"/>
      <c r="AW1332" s="164"/>
      <c r="AX1332" s="164"/>
      <c r="AY1332" s="164"/>
      <c r="AZ1332" s="164"/>
      <c r="BA1332" s="164"/>
      <c r="BB1332" s="164"/>
      <c r="BC1332" s="164"/>
      <c r="BD1332" s="164"/>
      <c r="BE1332" s="164"/>
      <c r="BF1332" s="164"/>
      <c r="BG1332" s="164"/>
      <c r="BH1332" s="164"/>
      <c r="BI1332" s="164"/>
      <c r="BJ1332" s="164"/>
      <c r="BK1332" s="164"/>
      <c r="BL1332" s="164"/>
      <c r="BM1332" s="164"/>
      <c r="BN1332" s="164"/>
      <c r="BO1332" s="164"/>
      <c r="BP1332" s="164"/>
      <c r="BQ1332" s="164"/>
      <c r="BR1332" s="164"/>
      <c r="BS1332" s="164"/>
      <c r="BT1332" s="164"/>
      <c r="BU1332" s="164"/>
      <c r="BV1332" s="164"/>
      <c r="BW1332" s="164"/>
      <c r="BX1332" s="164"/>
    </row>
    <row r="1333" spans="20:76" x14ac:dyDescent="0.25">
      <c r="T1333" s="164"/>
      <c r="U1333" s="164"/>
      <c r="V1333" s="164"/>
      <c r="W1333" s="164"/>
      <c r="X1333" s="164"/>
      <c r="Y1333" s="164"/>
      <c r="Z1333" s="164"/>
      <c r="AA1333" s="164"/>
      <c r="AB1333" s="164"/>
      <c r="AC1333" s="164"/>
      <c r="AD1333" s="164"/>
      <c r="AE1333" s="164"/>
      <c r="AF1333" s="164"/>
      <c r="AG1333" s="164"/>
      <c r="AH1333" s="164"/>
      <c r="AI1333" s="164"/>
      <c r="AJ1333" s="164"/>
      <c r="AK1333" s="164"/>
      <c r="AL1333" s="164"/>
      <c r="AM1333" s="164"/>
      <c r="AN1333" s="164"/>
      <c r="AO1333" s="164"/>
      <c r="AP1333" s="164"/>
      <c r="AQ1333" s="164"/>
      <c r="AR1333" s="164"/>
      <c r="AS1333" s="164"/>
      <c r="AT1333" s="366"/>
      <c r="AU1333" s="164"/>
      <c r="AV1333" s="164"/>
      <c r="AW1333" s="164"/>
      <c r="AX1333" s="164"/>
      <c r="AY1333" s="164"/>
      <c r="AZ1333" s="164"/>
      <c r="BA1333" s="164"/>
      <c r="BB1333" s="164"/>
      <c r="BC1333" s="164"/>
      <c r="BD1333" s="164"/>
      <c r="BE1333" s="164"/>
      <c r="BF1333" s="164"/>
      <c r="BG1333" s="164"/>
      <c r="BH1333" s="164"/>
      <c r="BI1333" s="164"/>
      <c r="BJ1333" s="164"/>
      <c r="BK1333" s="164"/>
      <c r="BL1333" s="164"/>
      <c r="BM1333" s="164"/>
      <c r="BN1333" s="164"/>
      <c r="BO1333" s="164"/>
      <c r="BP1333" s="164"/>
      <c r="BQ1333" s="164"/>
      <c r="BR1333" s="164"/>
      <c r="BS1333" s="164"/>
      <c r="BT1333" s="164"/>
      <c r="BU1333" s="164"/>
      <c r="BV1333" s="164"/>
      <c r="BW1333" s="164"/>
      <c r="BX1333" s="164"/>
    </row>
    <row r="1334" spans="20:76" x14ac:dyDescent="0.25">
      <c r="T1334" s="164"/>
      <c r="U1334" s="164"/>
      <c r="V1334" s="164"/>
      <c r="W1334" s="164"/>
      <c r="X1334" s="164"/>
      <c r="Y1334" s="164"/>
      <c r="Z1334" s="164"/>
      <c r="AA1334" s="164"/>
      <c r="AB1334" s="164"/>
      <c r="AC1334" s="164"/>
      <c r="AD1334" s="164"/>
      <c r="AE1334" s="164"/>
      <c r="AF1334" s="164"/>
      <c r="AG1334" s="164"/>
      <c r="AH1334" s="164"/>
      <c r="AI1334" s="164"/>
      <c r="AJ1334" s="164"/>
      <c r="AK1334" s="164"/>
      <c r="AL1334" s="164"/>
      <c r="AM1334" s="164"/>
      <c r="AN1334" s="164"/>
      <c r="AO1334" s="164"/>
      <c r="AP1334" s="164"/>
      <c r="AQ1334" s="164"/>
      <c r="AR1334" s="164"/>
      <c r="AS1334" s="164"/>
      <c r="AT1334" s="366"/>
      <c r="AU1334" s="164"/>
      <c r="AV1334" s="164"/>
      <c r="AW1334" s="164"/>
      <c r="AX1334" s="164"/>
      <c r="AY1334" s="164"/>
      <c r="AZ1334" s="164"/>
      <c r="BA1334" s="164"/>
      <c r="BB1334" s="164"/>
      <c r="BC1334" s="164"/>
      <c r="BD1334" s="164"/>
      <c r="BE1334" s="164"/>
      <c r="BF1334" s="164"/>
      <c r="BG1334" s="164"/>
      <c r="BH1334" s="164"/>
      <c r="BI1334" s="164"/>
      <c r="BJ1334" s="164"/>
      <c r="BK1334" s="164"/>
      <c r="BL1334" s="164"/>
      <c r="BM1334" s="164"/>
      <c r="BN1334" s="164"/>
      <c r="BO1334" s="164"/>
      <c r="BP1334" s="164"/>
      <c r="BQ1334" s="164"/>
      <c r="BR1334" s="164"/>
      <c r="BS1334" s="164"/>
      <c r="BT1334" s="164"/>
      <c r="BU1334" s="164"/>
      <c r="BV1334" s="164"/>
      <c r="BW1334" s="164"/>
      <c r="BX1334" s="164"/>
    </row>
    <row r="1335" spans="20:76" x14ac:dyDescent="0.25">
      <c r="T1335" s="164"/>
      <c r="U1335" s="164"/>
      <c r="V1335" s="164"/>
      <c r="W1335" s="164"/>
      <c r="X1335" s="164"/>
      <c r="Y1335" s="164"/>
      <c r="Z1335" s="164"/>
      <c r="AA1335" s="164"/>
      <c r="AB1335" s="164"/>
      <c r="AC1335" s="164"/>
      <c r="AD1335" s="164"/>
      <c r="AE1335" s="164"/>
      <c r="AF1335" s="164"/>
      <c r="AG1335" s="164"/>
      <c r="AH1335" s="164"/>
      <c r="AI1335" s="164"/>
      <c r="AJ1335" s="164"/>
      <c r="AK1335" s="164"/>
      <c r="AL1335" s="164"/>
      <c r="AM1335" s="164"/>
      <c r="AN1335" s="164"/>
      <c r="AO1335" s="164"/>
      <c r="AP1335" s="164"/>
      <c r="AQ1335" s="164"/>
      <c r="AR1335" s="164"/>
      <c r="AS1335" s="164"/>
      <c r="AT1335" s="366"/>
      <c r="AU1335" s="164"/>
      <c r="AV1335" s="164"/>
      <c r="AW1335" s="164"/>
      <c r="AX1335" s="164"/>
      <c r="AY1335" s="164"/>
      <c r="AZ1335" s="164"/>
      <c r="BA1335" s="164"/>
      <c r="BB1335" s="164"/>
      <c r="BC1335" s="164"/>
      <c r="BD1335" s="164"/>
      <c r="BE1335" s="164"/>
      <c r="BF1335" s="164"/>
      <c r="BG1335" s="164"/>
      <c r="BH1335" s="164"/>
      <c r="BI1335" s="164"/>
      <c r="BJ1335" s="164"/>
      <c r="BK1335" s="164"/>
      <c r="BL1335" s="164"/>
      <c r="BM1335" s="164"/>
      <c r="BN1335" s="164"/>
      <c r="BO1335" s="164"/>
      <c r="BP1335" s="164"/>
      <c r="BQ1335" s="164"/>
      <c r="BR1335" s="164"/>
      <c r="BS1335" s="164"/>
      <c r="BT1335" s="164"/>
      <c r="BU1335" s="164"/>
      <c r="BV1335" s="164"/>
      <c r="BW1335" s="164"/>
      <c r="BX1335" s="164"/>
    </row>
    <row r="1336" spans="20:76" x14ac:dyDescent="0.25">
      <c r="T1336" s="164"/>
      <c r="U1336" s="164"/>
      <c r="V1336" s="164"/>
      <c r="W1336" s="164"/>
      <c r="X1336" s="164"/>
      <c r="Y1336" s="164"/>
      <c r="Z1336" s="164"/>
      <c r="AA1336" s="164"/>
      <c r="AB1336" s="164"/>
      <c r="AC1336" s="164"/>
      <c r="AD1336" s="164"/>
      <c r="AE1336" s="164"/>
      <c r="AF1336" s="164"/>
      <c r="AG1336" s="164"/>
      <c r="AH1336" s="164"/>
      <c r="AI1336" s="164"/>
      <c r="AJ1336" s="164"/>
      <c r="AK1336" s="164"/>
      <c r="AL1336" s="164"/>
      <c r="AM1336" s="164"/>
      <c r="AN1336" s="164"/>
      <c r="AO1336" s="164"/>
      <c r="AP1336" s="164"/>
      <c r="AQ1336" s="164"/>
      <c r="AR1336" s="164"/>
      <c r="AS1336" s="164"/>
      <c r="AT1336" s="366"/>
      <c r="AU1336" s="164"/>
      <c r="AV1336" s="164"/>
      <c r="AW1336" s="164"/>
      <c r="AX1336" s="164"/>
      <c r="AY1336" s="164"/>
      <c r="AZ1336" s="164"/>
      <c r="BA1336" s="164"/>
      <c r="BB1336" s="164"/>
      <c r="BC1336" s="164"/>
      <c r="BD1336" s="164"/>
      <c r="BE1336" s="164"/>
      <c r="BF1336" s="164"/>
      <c r="BG1336" s="164"/>
      <c r="BH1336" s="164"/>
      <c r="BI1336" s="164"/>
      <c r="BJ1336" s="164"/>
      <c r="BK1336" s="164"/>
      <c r="BL1336" s="164"/>
      <c r="BM1336" s="164"/>
      <c r="BN1336" s="164"/>
      <c r="BO1336" s="164"/>
      <c r="BP1336" s="164"/>
      <c r="BQ1336" s="164"/>
      <c r="BR1336" s="164"/>
      <c r="BS1336" s="164"/>
      <c r="BT1336" s="164"/>
      <c r="BU1336" s="164"/>
      <c r="BV1336" s="164"/>
      <c r="BW1336" s="164"/>
      <c r="BX1336" s="164"/>
    </row>
    <row r="1337" spans="20:76" x14ac:dyDescent="0.25">
      <c r="T1337" s="164"/>
      <c r="U1337" s="164"/>
      <c r="V1337" s="164"/>
      <c r="W1337" s="164"/>
      <c r="X1337" s="164"/>
      <c r="Y1337" s="164"/>
      <c r="Z1337" s="164"/>
      <c r="AA1337" s="164"/>
      <c r="AB1337" s="164"/>
      <c r="AC1337" s="164"/>
      <c r="AD1337" s="164"/>
      <c r="AE1337" s="164"/>
      <c r="AF1337" s="164"/>
      <c r="AG1337" s="164"/>
      <c r="AH1337" s="164"/>
      <c r="AI1337" s="164"/>
      <c r="AJ1337" s="164"/>
      <c r="AK1337" s="164"/>
      <c r="AL1337" s="164"/>
      <c r="AM1337" s="164"/>
      <c r="AN1337" s="164"/>
      <c r="AO1337" s="164"/>
      <c r="AP1337" s="164"/>
      <c r="AQ1337" s="164"/>
      <c r="AR1337" s="164"/>
      <c r="AS1337" s="164"/>
      <c r="AT1337" s="366"/>
      <c r="AU1337" s="164"/>
      <c r="AV1337" s="164"/>
      <c r="AW1337" s="164"/>
      <c r="AX1337" s="164"/>
      <c r="AY1337" s="164"/>
      <c r="AZ1337" s="164"/>
      <c r="BA1337" s="164"/>
      <c r="BB1337" s="164"/>
      <c r="BC1337" s="164"/>
      <c r="BD1337" s="164"/>
      <c r="BE1337" s="164"/>
      <c r="BF1337" s="164"/>
      <c r="BG1337" s="164"/>
      <c r="BH1337" s="164"/>
      <c r="BI1337" s="164"/>
      <c r="BJ1337" s="164"/>
      <c r="BK1337" s="164"/>
      <c r="BL1337" s="164"/>
      <c r="BM1337" s="164"/>
      <c r="BN1337" s="164"/>
      <c r="BO1337" s="164"/>
      <c r="BP1337" s="164"/>
      <c r="BQ1337" s="164"/>
      <c r="BR1337" s="164"/>
      <c r="BS1337" s="164"/>
      <c r="BT1337" s="164"/>
      <c r="BU1337" s="164"/>
      <c r="BV1337" s="164"/>
      <c r="BW1337" s="164"/>
      <c r="BX1337" s="164"/>
    </row>
    <row r="1338" spans="20:76" x14ac:dyDescent="0.25">
      <c r="T1338" s="164"/>
      <c r="U1338" s="164"/>
      <c r="V1338" s="164"/>
      <c r="W1338" s="164"/>
      <c r="X1338" s="164"/>
      <c r="Y1338" s="164"/>
      <c r="Z1338" s="164"/>
      <c r="AA1338" s="164"/>
      <c r="AB1338" s="164"/>
      <c r="AC1338" s="164"/>
      <c r="AD1338" s="164"/>
      <c r="AE1338" s="164"/>
      <c r="AF1338" s="164"/>
      <c r="AG1338" s="164"/>
      <c r="AH1338" s="164"/>
      <c r="AI1338" s="164"/>
      <c r="AJ1338" s="164"/>
      <c r="AK1338" s="164"/>
      <c r="AL1338" s="164"/>
      <c r="AM1338" s="164"/>
      <c r="AN1338" s="164"/>
      <c r="AO1338" s="164"/>
      <c r="AP1338" s="164"/>
      <c r="AQ1338" s="164"/>
      <c r="AR1338" s="164"/>
      <c r="AS1338" s="164"/>
      <c r="AT1338" s="366"/>
      <c r="AU1338" s="164"/>
      <c r="AV1338" s="164"/>
      <c r="AW1338" s="164"/>
      <c r="AX1338" s="164"/>
      <c r="AY1338" s="164"/>
      <c r="AZ1338" s="164"/>
      <c r="BA1338" s="164"/>
      <c r="BB1338" s="164"/>
      <c r="BC1338" s="164"/>
      <c r="BD1338" s="164"/>
      <c r="BE1338" s="164"/>
      <c r="BF1338" s="164"/>
      <c r="BG1338" s="164"/>
      <c r="BH1338" s="164"/>
      <c r="BI1338" s="164"/>
      <c r="BJ1338" s="164"/>
      <c r="BK1338" s="164"/>
      <c r="BL1338" s="164"/>
      <c r="BM1338" s="164"/>
      <c r="BN1338" s="164"/>
      <c r="BO1338" s="164"/>
      <c r="BP1338" s="164"/>
      <c r="BQ1338" s="164"/>
      <c r="BR1338" s="164"/>
      <c r="BS1338" s="164"/>
      <c r="BT1338" s="164"/>
      <c r="BU1338" s="164"/>
      <c r="BV1338" s="164"/>
      <c r="BW1338" s="164"/>
      <c r="BX1338" s="164"/>
    </row>
    <row r="1339" spans="20:76" x14ac:dyDescent="0.25">
      <c r="T1339" s="164"/>
      <c r="U1339" s="164"/>
      <c r="V1339" s="164"/>
      <c r="W1339" s="164"/>
      <c r="X1339" s="164"/>
      <c r="Y1339" s="164"/>
      <c r="Z1339" s="164"/>
      <c r="AA1339" s="164"/>
      <c r="AB1339" s="164"/>
      <c r="AC1339" s="164"/>
      <c r="AD1339" s="164"/>
      <c r="AE1339" s="164"/>
      <c r="AF1339" s="164"/>
      <c r="AG1339" s="164"/>
      <c r="AH1339" s="164"/>
      <c r="AI1339" s="164"/>
      <c r="AJ1339" s="164"/>
      <c r="AK1339" s="164"/>
      <c r="AL1339" s="164"/>
      <c r="AM1339" s="164"/>
      <c r="AN1339" s="164"/>
      <c r="AO1339" s="164"/>
      <c r="AP1339" s="164"/>
      <c r="AQ1339" s="164"/>
      <c r="AR1339" s="164"/>
      <c r="AS1339" s="164"/>
      <c r="AT1339" s="366"/>
      <c r="AU1339" s="164"/>
      <c r="AV1339" s="164"/>
      <c r="AW1339" s="164"/>
      <c r="AX1339" s="164"/>
      <c r="AY1339" s="164"/>
      <c r="AZ1339" s="164"/>
      <c r="BA1339" s="164"/>
      <c r="BB1339" s="164"/>
      <c r="BC1339" s="164"/>
      <c r="BD1339" s="164"/>
      <c r="BE1339" s="164"/>
      <c r="BF1339" s="164"/>
      <c r="BG1339" s="164"/>
      <c r="BH1339" s="164"/>
      <c r="BI1339" s="164"/>
      <c r="BJ1339" s="164"/>
      <c r="BK1339" s="164"/>
      <c r="BL1339" s="164"/>
      <c r="BM1339" s="164"/>
      <c r="BN1339" s="164"/>
      <c r="BO1339" s="164"/>
      <c r="BP1339" s="164"/>
      <c r="BQ1339" s="164"/>
      <c r="BR1339" s="164"/>
      <c r="BS1339" s="164"/>
      <c r="BT1339" s="164"/>
      <c r="BU1339" s="164"/>
      <c r="BV1339" s="164"/>
      <c r="BW1339" s="164"/>
      <c r="BX1339" s="164"/>
    </row>
    <row r="1340" spans="20:76" x14ac:dyDescent="0.25">
      <c r="T1340" s="164"/>
      <c r="U1340" s="164"/>
      <c r="V1340" s="164"/>
      <c r="W1340" s="164"/>
      <c r="X1340" s="164"/>
      <c r="Y1340" s="164"/>
      <c r="Z1340" s="164"/>
      <c r="AA1340" s="164"/>
      <c r="AB1340" s="164"/>
      <c r="AC1340" s="164"/>
      <c r="AD1340" s="164"/>
      <c r="AE1340" s="164"/>
      <c r="AF1340" s="164"/>
      <c r="AG1340" s="164"/>
      <c r="AH1340" s="164"/>
      <c r="AI1340" s="164"/>
      <c r="AJ1340" s="164"/>
      <c r="AK1340" s="164"/>
      <c r="AL1340" s="164"/>
      <c r="AM1340" s="164"/>
      <c r="AN1340" s="164"/>
      <c r="AO1340" s="164"/>
      <c r="AP1340" s="164"/>
      <c r="AQ1340" s="164"/>
      <c r="AR1340" s="164"/>
      <c r="AS1340" s="164"/>
      <c r="AT1340" s="366"/>
      <c r="AU1340" s="164"/>
      <c r="AV1340" s="164"/>
      <c r="AW1340" s="164"/>
      <c r="AX1340" s="164"/>
      <c r="AY1340" s="164"/>
      <c r="AZ1340" s="164"/>
      <c r="BA1340" s="164"/>
      <c r="BB1340" s="164"/>
      <c r="BC1340" s="164"/>
      <c r="BD1340" s="164"/>
      <c r="BE1340" s="164"/>
      <c r="BF1340" s="164"/>
      <c r="BG1340" s="164"/>
      <c r="BH1340" s="164"/>
      <c r="BI1340" s="164"/>
      <c r="BJ1340" s="164"/>
      <c r="BK1340" s="164"/>
      <c r="BL1340" s="164"/>
      <c r="BM1340" s="164"/>
      <c r="BN1340" s="164"/>
      <c r="BO1340" s="164"/>
      <c r="BP1340" s="164"/>
      <c r="BQ1340" s="164"/>
      <c r="BR1340" s="164"/>
      <c r="BS1340" s="164"/>
      <c r="BT1340" s="164"/>
      <c r="BU1340" s="164"/>
      <c r="BV1340" s="164"/>
      <c r="BW1340" s="164"/>
      <c r="BX1340" s="164"/>
    </row>
    <row r="1341" spans="20:76" x14ac:dyDescent="0.25">
      <c r="T1341" s="164"/>
      <c r="U1341" s="164"/>
      <c r="V1341" s="164"/>
      <c r="W1341" s="164"/>
      <c r="X1341" s="164"/>
      <c r="Y1341" s="164"/>
      <c r="Z1341" s="164"/>
      <c r="AA1341" s="164"/>
      <c r="AB1341" s="164"/>
      <c r="AC1341" s="164"/>
      <c r="AD1341" s="164"/>
      <c r="AE1341" s="164"/>
      <c r="AF1341" s="164"/>
      <c r="AG1341" s="164"/>
      <c r="AH1341" s="164"/>
      <c r="AI1341" s="164"/>
      <c r="AJ1341" s="164"/>
      <c r="AK1341" s="164"/>
      <c r="AL1341" s="164"/>
      <c r="AM1341" s="164"/>
      <c r="AN1341" s="164"/>
      <c r="AO1341" s="164"/>
      <c r="AP1341" s="164"/>
      <c r="AQ1341" s="164"/>
      <c r="AR1341" s="164"/>
      <c r="AS1341" s="164"/>
      <c r="AT1341" s="366"/>
      <c r="AU1341" s="164"/>
      <c r="AV1341" s="164"/>
      <c r="AW1341" s="164"/>
      <c r="AX1341" s="164"/>
      <c r="AY1341" s="164"/>
      <c r="AZ1341" s="164"/>
      <c r="BA1341" s="164"/>
      <c r="BB1341" s="164"/>
      <c r="BC1341" s="164"/>
      <c r="BD1341" s="164"/>
      <c r="BE1341" s="164"/>
      <c r="BF1341" s="164"/>
      <c r="BG1341" s="164"/>
      <c r="BH1341" s="164"/>
      <c r="BI1341" s="164"/>
      <c r="BJ1341" s="164"/>
      <c r="BK1341" s="164"/>
      <c r="BL1341" s="164"/>
      <c r="BM1341" s="164"/>
      <c r="BN1341" s="164"/>
      <c r="BO1341" s="164"/>
      <c r="BP1341" s="164"/>
      <c r="BQ1341" s="164"/>
      <c r="BR1341" s="164"/>
      <c r="BS1341" s="164"/>
      <c r="BT1341" s="164"/>
      <c r="BU1341" s="164"/>
      <c r="BV1341" s="164"/>
      <c r="BW1341" s="164"/>
      <c r="BX1341" s="164"/>
    </row>
    <row r="1342" spans="20:76" x14ac:dyDescent="0.25">
      <c r="T1342" s="164"/>
      <c r="U1342" s="164"/>
      <c r="V1342" s="164"/>
      <c r="W1342" s="164"/>
      <c r="X1342" s="164"/>
      <c r="Y1342" s="164"/>
      <c r="Z1342" s="164"/>
      <c r="AA1342" s="164"/>
      <c r="AB1342" s="164"/>
      <c r="AC1342" s="164"/>
      <c r="AD1342" s="164"/>
      <c r="AE1342" s="164"/>
      <c r="AF1342" s="164"/>
      <c r="AG1342" s="164"/>
      <c r="AH1342" s="164"/>
      <c r="AI1342" s="164"/>
      <c r="AJ1342" s="164"/>
      <c r="AK1342" s="164"/>
      <c r="AL1342" s="164"/>
      <c r="AM1342" s="164"/>
      <c r="AN1342" s="164"/>
      <c r="AO1342" s="164"/>
      <c r="AP1342" s="164"/>
      <c r="AQ1342" s="164"/>
      <c r="AR1342" s="164"/>
      <c r="AS1342" s="164"/>
      <c r="AT1342" s="366"/>
      <c r="AU1342" s="164"/>
      <c r="AV1342" s="164"/>
      <c r="AW1342" s="164"/>
      <c r="AX1342" s="164"/>
      <c r="AY1342" s="164"/>
      <c r="AZ1342" s="164"/>
      <c r="BA1342" s="164"/>
      <c r="BB1342" s="164"/>
      <c r="BC1342" s="164"/>
      <c r="BD1342" s="164"/>
      <c r="BE1342" s="164"/>
      <c r="BF1342" s="164"/>
      <c r="BG1342" s="164"/>
      <c r="BH1342" s="164"/>
      <c r="BI1342" s="164"/>
      <c r="BJ1342" s="164"/>
      <c r="BK1342" s="164"/>
      <c r="BL1342" s="164"/>
      <c r="BM1342" s="164"/>
      <c r="BN1342" s="164"/>
      <c r="BO1342" s="164"/>
      <c r="BP1342" s="164"/>
      <c r="BQ1342" s="164"/>
      <c r="BR1342" s="164"/>
      <c r="BS1342" s="164"/>
      <c r="BT1342" s="164"/>
      <c r="BU1342" s="164"/>
      <c r="BV1342" s="164"/>
      <c r="BW1342" s="164"/>
      <c r="BX1342" s="164"/>
    </row>
    <row r="1343" spans="20:76" x14ac:dyDescent="0.25">
      <c r="T1343" s="164"/>
      <c r="U1343" s="164"/>
      <c r="V1343" s="164"/>
      <c r="W1343" s="164"/>
      <c r="X1343" s="164"/>
      <c r="Y1343" s="164"/>
      <c r="Z1343" s="164"/>
      <c r="AA1343" s="164"/>
      <c r="AB1343" s="164"/>
      <c r="AC1343" s="164"/>
      <c r="AD1343" s="164"/>
      <c r="AE1343" s="164"/>
      <c r="AF1343" s="164"/>
      <c r="AG1343" s="164"/>
      <c r="AH1343" s="164"/>
      <c r="AI1343" s="164"/>
      <c r="AJ1343" s="164"/>
      <c r="AK1343" s="164"/>
      <c r="AL1343" s="164"/>
      <c r="AM1343" s="164"/>
      <c r="AN1343" s="164"/>
      <c r="AO1343" s="164"/>
      <c r="AP1343" s="164"/>
      <c r="AQ1343" s="164"/>
      <c r="AR1343" s="164"/>
      <c r="AS1343" s="164"/>
      <c r="AT1343" s="366"/>
      <c r="AU1343" s="164"/>
      <c r="AV1343" s="164"/>
      <c r="AW1343" s="164"/>
      <c r="AX1343" s="164"/>
      <c r="AY1343" s="164"/>
      <c r="AZ1343" s="164"/>
      <c r="BA1343" s="164"/>
      <c r="BB1343" s="164"/>
      <c r="BC1343" s="164"/>
      <c r="BD1343" s="164"/>
      <c r="BE1343" s="164"/>
      <c r="BF1343" s="164"/>
      <c r="BG1343" s="164"/>
      <c r="BH1343" s="164"/>
      <c r="BI1343" s="164"/>
      <c r="BJ1343" s="164"/>
      <c r="BK1343" s="164"/>
      <c r="BL1343" s="164"/>
      <c r="BM1343" s="164"/>
      <c r="BN1343" s="164"/>
      <c r="BO1343" s="164"/>
      <c r="BP1343" s="164"/>
      <c r="BQ1343" s="164"/>
      <c r="BR1343" s="164"/>
      <c r="BS1343" s="164"/>
      <c r="BT1343" s="164"/>
      <c r="BU1343" s="164"/>
      <c r="BV1343" s="164"/>
      <c r="BW1343" s="164"/>
      <c r="BX1343" s="164"/>
    </row>
    <row r="1344" spans="20:76" x14ac:dyDescent="0.25">
      <c r="T1344" s="164"/>
      <c r="U1344" s="164"/>
      <c r="V1344" s="164"/>
      <c r="W1344" s="164"/>
      <c r="X1344" s="164"/>
      <c r="Y1344" s="164"/>
      <c r="Z1344" s="164"/>
      <c r="AA1344" s="164"/>
      <c r="AB1344" s="164"/>
      <c r="AC1344" s="164"/>
      <c r="AD1344" s="164"/>
      <c r="AE1344" s="164"/>
      <c r="AF1344" s="164"/>
      <c r="AG1344" s="164"/>
      <c r="AH1344" s="164"/>
      <c r="AI1344" s="164"/>
      <c r="AJ1344" s="164"/>
      <c r="AK1344" s="164"/>
      <c r="AL1344" s="164"/>
      <c r="AM1344" s="164"/>
      <c r="AN1344" s="164"/>
      <c r="AO1344" s="164"/>
      <c r="AP1344" s="164"/>
      <c r="AQ1344" s="164"/>
      <c r="AR1344" s="164"/>
      <c r="AS1344" s="164"/>
      <c r="AT1344" s="366"/>
      <c r="AU1344" s="164"/>
      <c r="AV1344" s="164"/>
      <c r="AW1344" s="164"/>
      <c r="AX1344" s="164"/>
      <c r="AY1344" s="164"/>
      <c r="AZ1344" s="164"/>
      <c r="BA1344" s="164"/>
      <c r="BB1344" s="164"/>
      <c r="BC1344" s="164"/>
      <c r="BD1344" s="164"/>
      <c r="BE1344" s="164"/>
      <c r="BF1344" s="164"/>
      <c r="BG1344" s="164"/>
      <c r="BH1344" s="164"/>
      <c r="BI1344" s="164"/>
      <c r="BJ1344" s="164"/>
      <c r="BK1344" s="164"/>
      <c r="BL1344" s="164"/>
      <c r="BM1344" s="164"/>
      <c r="BN1344" s="164"/>
      <c r="BO1344" s="164"/>
      <c r="BP1344" s="164"/>
      <c r="BQ1344" s="164"/>
      <c r="BR1344" s="164"/>
      <c r="BS1344" s="164"/>
      <c r="BT1344" s="164"/>
      <c r="BU1344" s="164"/>
      <c r="BV1344" s="164"/>
      <c r="BW1344" s="164"/>
      <c r="BX1344" s="164"/>
    </row>
    <row r="1345" spans="20:76" x14ac:dyDescent="0.25">
      <c r="T1345" s="164"/>
      <c r="U1345" s="164"/>
      <c r="V1345" s="164"/>
      <c r="W1345" s="164"/>
      <c r="X1345" s="164"/>
      <c r="Y1345" s="164"/>
      <c r="Z1345" s="164"/>
      <c r="AA1345" s="164"/>
      <c r="AB1345" s="164"/>
      <c r="AC1345" s="164"/>
      <c r="AD1345" s="164"/>
      <c r="AE1345" s="164"/>
      <c r="AF1345" s="164"/>
      <c r="AG1345" s="164"/>
      <c r="AH1345" s="164"/>
      <c r="AI1345" s="164"/>
      <c r="AJ1345" s="164"/>
      <c r="AK1345" s="164"/>
      <c r="AL1345" s="164"/>
      <c r="AM1345" s="164"/>
      <c r="AN1345" s="164"/>
      <c r="AO1345" s="164"/>
      <c r="AP1345" s="164"/>
      <c r="AQ1345" s="164"/>
      <c r="AR1345" s="164"/>
      <c r="AS1345" s="164"/>
      <c r="AT1345" s="366"/>
      <c r="AU1345" s="164"/>
      <c r="AV1345" s="164"/>
      <c r="AW1345" s="164"/>
      <c r="AX1345" s="164"/>
      <c r="AY1345" s="164"/>
      <c r="AZ1345" s="164"/>
      <c r="BA1345" s="164"/>
      <c r="BB1345" s="164"/>
      <c r="BC1345" s="164"/>
      <c r="BD1345" s="164"/>
      <c r="BE1345" s="164"/>
      <c r="BF1345" s="164"/>
      <c r="BG1345" s="164"/>
      <c r="BH1345" s="164"/>
      <c r="BI1345" s="164"/>
      <c r="BJ1345" s="164"/>
      <c r="BK1345" s="164"/>
      <c r="BL1345" s="164"/>
      <c r="BM1345" s="164"/>
      <c r="BN1345" s="164"/>
      <c r="BO1345" s="164"/>
      <c r="BP1345" s="164"/>
      <c r="BQ1345" s="164"/>
      <c r="BR1345" s="164"/>
      <c r="BS1345" s="164"/>
      <c r="BT1345" s="164"/>
      <c r="BU1345" s="164"/>
      <c r="BV1345" s="164"/>
      <c r="BW1345" s="164"/>
      <c r="BX1345" s="164"/>
    </row>
    <row r="1346" spans="20:76" x14ac:dyDescent="0.25">
      <c r="T1346" s="164"/>
      <c r="U1346" s="164"/>
      <c r="V1346" s="164"/>
      <c r="W1346" s="164"/>
      <c r="X1346" s="164"/>
      <c r="Y1346" s="164"/>
      <c r="Z1346" s="164"/>
      <c r="AA1346" s="164"/>
      <c r="AB1346" s="164"/>
      <c r="AC1346" s="164"/>
      <c r="AD1346" s="164"/>
      <c r="AE1346" s="164"/>
      <c r="AF1346" s="164"/>
      <c r="AG1346" s="164"/>
      <c r="AH1346" s="164"/>
      <c r="AI1346" s="164"/>
      <c r="AJ1346" s="164"/>
      <c r="AK1346" s="164"/>
      <c r="AL1346" s="164"/>
      <c r="AM1346" s="164"/>
      <c r="AN1346" s="164"/>
      <c r="AO1346" s="164"/>
      <c r="AP1346" s="164"/>
      <c r="AQ1346" s="164"/>
      <c r="AR1346" s="164"/>
      <c r="AS1346" s="164"/>
      <c r="AT1346" s="366"/>
      <c r="AU1346" s="164"/>
      <c r="AV1346" s="164"/>
      <c r="AW1346" s="164"/>
      <c r="AX1346" s="164"/>
      <c r="AY1346" s="164"/>
      <c r="AZ1346" s="164"/>
      <c r="BA1346" s="164"/>
      <c r="BB1346" s="164"/>
      <c r="BC1346" s="164"/>
      <c r="BD1346" s="164"/>
      <c r="BE1346" s="164"/>
      <c r="BF1346" s="164"/>
      <c r="BG1346" s="164"/>
      <c r="BH1346" s="164"/>
      <c r="BI1346" s="164"/>
      <c r="BJ1346" s="164"/>
      <c r="BK1346" s="164"/>
      <c r="BL1346" s="164"/>
      <c r="BM1346" s="164"/>
      <c r="BN1346" s="164"/>
      <c r="BO1346" s="164"/>
      <c r="BP1346" s="164"/>
      <c r="BQ1346" s="164"/>
      <c r="BR1346" s="164"/>
      <c r="BS1346" s="164"/>
      <c r="BT1346" s="164"/>
      <c r="BU1346" s="164"/>
      <c r="BV1346" s="164"/>
      <c r="BW1346" s="164"/>
      <c r="BX1346" s="164"/>
    </row>
    <row r="1347" spans="20:76" x14ac:dyDescent="0.25">
      <c r="T1347" s="164"/>
      <c r="U1347" s="164"/>
      <c r="V1347" s="164"/>
      <c r="W1347" s="164"/>
      <c r="X1347" s="164"/>
      <c r="Y1347" s="164"/>
      <c r="Z1347" s="164"/>
      <c r="AA1347" s="164"/>
      <c r="AB1347" s="164"/>
      <c r="AC1347" s="164"/>
      <c r="AD1347" s="164"/>
      <c r="AE1347" s="164"/>
      <c r="AF1347" s="164"/>
      <c r="AG1347" s="164"/>
      <c r="AH1347" s="164"/>
      <c r="AI1347" s="164"/>
      <c r="AJ1347" s="164"/>
      <c r="AK1347" s="164"/>
      <c r="AL1347" s="164"/>
      <c r="AM1347" s="164"/>
      <c r="AN1347" s="164"/>
      <c r="AO1347" s="164"/>
      <c r="AP1347" s="164"/>
      <c r="AQ1347" s="164"/>
      <c r="AR1347" s="164"/>
      <c r="AS1347" s="164"/>
      <c r="AT1347" s="366"/>
      <c r="AU1347" s="164"/>
      <c r="AV1347" s="164"/>
      <c r="AW1347" s="164"/>
      <c r="AX1347" s="164"/>
      <c r="AY1347" s="164"/>
      <c r="AZ1347" s="164"/>
      <c r="BA1347" s="164"/>
      <c r="BB1347" s="164"/>
      <c r="BC1347" s="164"/>
      <c r="BD1347" s="164"/>
      <c r="BE1347" s="164"/>
      <c r="BF1347" s="164"/>
      <c r="BG1347" s="164"/>
      <c r="BH1347" s="164"/>
      <c r="BI1347" s="164"/>
      <c r="BJ1347" s="164"/>
      <c r="BK1347" s="164"/>
      <c r="BL1347" s="164"/>
      <c r="BM1347" s="164"/>
      <c r="BN1347" s="164"/>
      <c r="BO1347" s="164"/>
      <c r="BP1347" s="164"/>
      <c r="BQ1347" s="164"/>
      <c r="BR1347" s="164"/>
      <c r="BS1347" s="164"/>
      <c r="BT1347" s="164"/>
      <c r="BU1347" s="164"/>
      <c r="BV1347" s="164"/>
      <c r="BW1347" s="164"/>
      <c r="BX1347" s="164"/>
    </row>
    <row r="1348" spans="20:76" x14ac:dyDescent="0.25">
      <c r="T1348" s="164"/>
      <c r="U1348" s="164"/>
      <c r="V1348" s="164"/>
      <c r="W1348" s="164"/>
      <c r="X1348" s="164"/>
      <c r="Y1348" s="164"/>
      <c r="Z1348" s="164"/>
      <c r="AA1348" s="164"/>
      <c r="AB1348" s="164"/>
      <c r="AC1348" s="164"/>
      <c r="AD1348" s="164"/>
      <c r="AE1348" s="164"/>
      <c r="AF1348" s="164"/>
      <c r="AG1348" s="164"/>
      <c r="AH1348" s="164"/>
      <c r="AI1348" s="164"/>
      <c r="AJ1348" s="164"/>
      <c r="AK1348" s="164"/>
      <c r="AL1348" s="164"/>
      <c r="AM1348" s="164"/>
      <c r="AN1348" s="164"/>
      <c r="AO1348" s="164"/>
      <c r="AP1348" s="164"/>
      <c r="AQ1348" s="164"/>
      <c r="AR1348" s="164"/>
      <c r="AS1348" s="164"/>
      <c r="AT1348" s="366"/>
      <c r="AU1348" s="164"/>
      <c r="AV1348" s="164"/>
      <c r="AW1348" s="164"/>
      <c r="AX1348" s="164"/>
      <c r="AY1348" s="164"/>
      <c r="AZ1348" s="164"/>
      <c r="BA1348" s="164"/>
      <c r="BB1348" s="164"/>
      <c r="BC1348" s="164"/>
      <c r="BD1348" s="164"/>
      <c r="BE1348" s="164"/>
      <c r="BF1348" s="164"/>
      <c r="BG1348" s="164"/>
      <c r="BH1348" s="164"/>
      <c r="BI1348" s="164"/>
      <c r="BJ1348" s="164"/>
      <c r="BK1348" s="164"/>
      <c r="BL1348" s="164"/>
      <c r="BM1348" s="164"/>
      <c r="BN1348" s="164"/>
      <c r="BO1348" s="164"/>
      <c r="BP1348" s="164"/>
      <c r="BQ1348" s="164"/>
      <c r="BR1348" s="164"/>
      <c r="BS1348" s="164"/>
      <c r="BT1348" s="164"/>
      <c r="BU1348" s="164"/>
      <c r="BV1348" s="164"/>
      <c r="BW1348" s="164"/>
      <c r="BX1348" s="164"/>
    </row>
    <row r="1349" spans="20:76" x14ac:dyDescent="0.25">
      <c r="T1349" s="164"/>
      <c r="U1349" s="164"/>
      <c r="V1349" s="164"/>
      <c r="W1349" s="164"/>
      <c r="X1349" s="164"/>
      <c r="Y1349" s="164"/>
      <c r="Z1349" s="164"/>
      <c r="AA1349" s="164"/>
      <c r="AB1349" s="164"/>
      <c r="AC1349" s="164"/>
      <c r="AD1349" s="164"/>
      <c r="AE1349" s="164"/>
      <c r="AF1349" s="164"/>
      <c r="AG1349" s="164"/>
      <c r="AH1349" s="164"/>
      <c r="AI1349" s="164"/>
      <c r="AJ1349" s="164"/>
      <c r="AK1349" s="164"/>
      <c r="AL1349" s="164"/>
      <c r="AM1349" s="164"/>
      <c r="AN1349" s="164"/>
      <c r="AO1349" s="164"/>
      <c r="AP1349" s="164"/>
      <c r="AQ1349" s="164"/>
      <c r="AR1349" s="164"/>
      <c r="AS1349" s="164"/>
      <c r="AT1349" s="366"/>
      <c r="AU1349" s="164"/>
      <c r="AV1349" s="164"/>
      <c r="AW1349" s="164"/>
      <c r="AX1349" s="164"/>
      <c r="AY1349" s="164"/>
      <c r="AZ1349" s="164"/>
      <c r="BA1349" s="164"/>
      <c r="BB1349" s="164"/>
      <c r="BC1349" s="164"/>
      <c r="BD1349" s="164"/>
      <c r="BE1349" s="164"/>
      <c r="BF1349" s="164"/>
      <c r="BG1349" s="164"/>
      <c r="BH1349" s="164"/>
      <c r="BI1349" s="164"/>
      <c r="BJ1349" s="164"/>
      <c r="BK1349" s="164"/>
      <c r="BL1349" s="164"/>
      <c r="BM1349" s="164"/>
      <c r="BN1349" s="164"/>
      <c r="BO1349" s="164"/>
      <c r="BP1349" s="164"/>
      <c r="BQ1349" s="164"/>
      <c r="BR1349" s="164"/>
      <c r="BS1349" s="164"/>
      <c r="BT1349" s="164"/>
      <c r="BU1349" s="164"/>
      <c r="BV1349" s="164"/>
      <c r="BW1349" s="164"/>
      <c r="BX1349" s="164"/>
    </row>
    <row r="1350" spans="20:76" x14ac:dyDescent="0.25">
      <c r="T1350" s="164"/>
      <c r="U1350" s="164"/>
      <c r="V1350" s="164"/>
      <c r="W1350" s="164"/>
      <c r="X1350" s="164"/>
      <c r="Y1350" s="164"/>
      <c r="Z1350" s="164"/>
      <c r="AA1350" s="164"/>
      <c r="AB1350" s="164"/>
      <c r="AC1350" s="164"/>
      <c r="AD1350" s="164"/>
      <c r="AE1350" s="164"/>
      <c r="AF1350" s="164"/>
      <c r="AG1350" s="164"/>
      <c r="AH1350" s="164"/>
      <c r="AI1350" s="164"/>
      <c r="AJ1350" s="164"/>
      <c r="AK1350" s="164"/>
      <c r="AL1350" s="164"/>
      <c r="AM1350" s="164"/>
      <c r="AN1350" s="164"/>
      <c r="AO1350" s="164"/>
      <c r="AP1350" s="164"/>
      <c r="AQ1350" s="164"/>
      <c r="AR1350" s="164"/>
      <c r="AS1350" s="164"/>
      <c r="AT1350" s="366"/>
      <c r="AU1350" s="164"/>
      <c r="AV1350" s="164"/>
      <c r="AW1350" s="164"/>
      <c r="AX1350" s="164"/>
      <c r="AY1350" s="164"/>
      <c r="AZ1350" s="164"/>
      <c r="BA1350" s="164"/>
      <c r="BB1350" s="164"/>
      <c r="BC1350" s="164"/>
      <c r="BD1350" s="164"/>
      <c r="BE1350" s="164"/>
      <c r="BF1350" s="164"/>
      <c r="BG1350" s="164"/>
      <c r="BH1350" s="164"/>
      <c r="BI1350" s="164"/>
      <c r="BJ1350" s="164"/>
      <c r="BK1350" s="164"/>
      <c r="BL1350" s="164"/>
      <c r="BM1350" s="164"/>
      <c r="BN1350" s="164"/>
      <c r="BO1350" s="164"/>
      <c r="BP1350" s="164"/>
      <c r="BQ1350" s="164"/>
      <c r="BR1350" s="164"/>
      <c r="BS1350" s="164"/>
      <c r="BT1350" s="164"/>
      <c r="BU1350" s="164"/>
      <c r="BV1350" s="164"/>
      <c r="BW1350" s="164"/>
      <c r="BX1350" s="164"/>
    </row>
    <row r="1351" spans="20:76" x14ac:dyDescent="0.25">
      <c r="T1351" s="164"/>
      <c r="U1351" s="164"/>
      <c r="V1351" s="164"/>
      <c r="W1351" s="164"/>
      <c r="X1351" s="164"/>
      <c r="Y1351" s="164"/>
      <c r="Z1351" s="164"/>
      <c r="AA1351" s="164"/>
      <c r="AB1351" s="164"/>
      <c r="AC1351" s="164"/>
      <c r="AD1351" s="164"/>
      <c r="AE1351" s="164"/>
      <c r="AF1351" s="164"/>
      <c r="AG1351" s="164"/>
      <c r="AH1351" s="164"/>
      <c r="AI1351" s="164"/>
      <c r="AJ1351" s="164"/>
      <c r="AK1351" s="164"/>
      <c r="AL1351" s="164"/>
      <c r="AM1351" s="164"/>
      <c r="AN1351" s="164"/>
      <c r="AO1351" s="164"/>
      <c r="AP1351" s="164"/>
      <c r="AQ1351" s="164"/>
      <c r="AR1351" s="164"/>
      <c r="AS1351" s="164"/>
      <c r="AT1351" s="366"/>
      <c r="AU1351" s="164"/>
      <c r="AV1351" s="164"/>
      <c r="AW1351" s="164"/>
      <c r="AX1351" s="164"/>
      <c r="AY1351" s="164"/>
      <c r="AZ1351" s="164"/>
      <c r="BA1351" s="164"/>
      <c r="BB1351" s="164"/>
      <c r="BC1351" s="164"/>
      <c r="BD1351" s="164"/>
      <c r="BE1351" s="164"/>
      <c r="BF1351" s="164"/>
      <c r="BG1351" s="164"/>
      <c r="BH1351" s="164"/>
      <c r="BI1351" s="164"/>
      <c r="BJ1351" s="164"/>
      <c r="BK1351" s="164"/>
      <c r="BL1351" s="164"/>
      <c r="BM1351" s="164"/>
      <c r="BN1351" s="164"/>
      <c r="BO1351" s="164"/>
      <c r="BP1351" s="164"/>
      <c r="BQ1351" s="164"/>
      <c r="BR1351" s="164"/>
      <c r="BS1351" s="164"/>
      <c r="BT1351" s="164"/>
      <c r="BU1351" s="164"/>
      <c r="BV1351" s="164"/>
      <c r="BW1351" s="164"/>
      <c r="BX1351" s="164"/>
    </row>
    <row r="1352" spans="20:76" x14ac:dyDescent="0.25">
      <c r="T1352" s="164"/>
      <c r="U1352" s="164"/>
      <c r="V1352" s="164"/>
      <c r="W1352" s="164"/>
      <c r="X1352" s="164"/>
      <c r="Y1352" s="164"/>
      <c r="Z1352" s="164"/>
      <c r="AA1352" s="164"/>
      <c r="AB1352" s="164"/>
      <c r="AC1352" s="164"/>
      <c r="AD1352" s="164"/>
      <c r="AE1352" s="164"/>
      <c r="AF1352" s="164"/>
      <c r="AG1352" s="164"/>
      <c r="AH1352" s="164"/>
      <c r="AI1352" s="164"/>
      <c r="AJ1352" s="164"/>
      <c r="AK1352" s="164"/>
      <c r="AL1352" s="164"/>
      <c r="AM1352" s="164"/>
      <c r="AN1352" s="164"/>
      <c r="AO1352" s="164"/>
      <c r="AP1352" s="164"/>
      <c r="AQ1352" s="164"/>
      <c r="AR1352" s="164"/>
      <c r="AS1352" s="164"/>
      <c r="AT1352" s="366"/>
      <c r="AU1352" s="164"/>
      <c r="AV1352" s="164"/>
      <c r="AW1352" s="164"/>
      <c r="AX1352" s="164"/>
      <c r="AY1352" s="164"/>
      <c r="AZ1352" s="164"/>
      <c r="BA1352" s="164"/>
      <c r="BB1352" s="164"/>
      <c r="BC1352" s="164"/>
      <c r="BD1352" s="164"/>
      <c r="BE1352" s="164"/>
      <c r="BF1352" s="164"/>
      <c r="BG1352" s="164"/>
      <c r="BH1352" s="164"/>
      <c r="BI1352" s="164"/>
      <c r="BJ1352" s="164"/>
      <c r="BK1352" s="164"/>
      <c r="BL1352" s="164"/>
      <c r="BM1352" s="164"/>
      <c r="BN1352" s="164"/>
      <c r="BO1352" s="164"/>
      <c r="BP1352" s="164"/>
      <c r="BQ1352" s="164"/>
      <c r="BR1352" s="164"/>
      <c r="BS1352" s="164"/>
      <c r="BT1352" s="164"/>
      <c r="BU1352" s="164"/>
      <c r="BV1352" s="164"/>
      <c r="BW1352" s="164"/>
      <c r="BX1352" s="164"/>
    </row>
    <row r="1353" spans="20:76" x14ac:dyDescent="0.25">
      <c r="T1353" s="164"/>
      <c r="U1353" s="164"/>
      <c r="V1353" s="164"/>
      <c r="W1353" s="164"/>
      <c r="X1353" s="164"/>
      <c r="Y1353" s="164"/>
      <c r="Z1353" s="164"/>
      <c r="AA1353" s="164"/>
      <c r="AB1353" s="164"/>
      <c r="AC1353" s="164"/>
      <c r="AD1353" s="164"/>
      <c r="AE1353" s="164"/>
      <c r="AF1353" s="164"/>
      <c r="AG1353" s="164"/>
      <c r="AH1353" s="164"/>
      <c r="AI1353" s="164"/>
      <c r="AJ1353" s="164"/>
      <c r="AK1353" s="164"/>
      <c r="AL1353" s="164"/>
      <c r="AM1353" s="164"/>
      <c r="AN1353" s="164"/>
      <c r="AO1353" s="164"/>
      <c r="AP1353" s="164"/>
      <c r="AQ1353" s="164"/>
      <c r="AR1353" s="164"/>
      <c r="AS1353" s="164"/>
      <c r="AT1353" s="366"/>
      <c r="AU1353" s="164"/>
      <c r="AV1353" s="164"/>
      <c r="AW1353" s="164"/>
      <c r="AX1353" s="164"/>
      <c r="AY1353" s="164"/>
      <c r="AZ1353" s="164"/>
      <c r="BA1353" s="164"/>
      <c r="BB1353" s="164"/>
      <c r="BC1353" s="164"/>
      <c r="BD1353" s="164"/>
      <c r="BE1353" s="164"/>
      <c r="BF1353" s="164"/>
      <c r="BG1353" s="164"/>
      <c r="BH1353" s="164"/>
      <c r="BI1353" s="164"/>
      <c r="BJ1353" s="164"/>
      <c r="BK1353" s="164"/>
      <c r="BL1353" s="164"/>
      <c r="BM1353" s="164"/>
      <c r="BN1353" s="164"/>
      <c r="BO1353" s="164"/>
      <c r="BP1353" s="164"/>
      <c r="BQ1353" s="164"/>
      <c r="BR1353" s="164"/>
      <c r="BS1353" s="164"/>
      <c r="BT1353" s="164"/>
      <c r="BU1353" s="164"/>
      <c r="BV1353" s="164"/>
      <c r="BW1353" s="164"/>
      <c r="BX1353" s="164"/>
    </row>
    <row r="1354" spans="20:76" x14ac:dyDescent="0.25">
      <c r="T1354" s="164"/>
      <c r="U1354" s="164"/>
      <c r="V1354" s="164"/>
      <c r="W1354" s="164"/>
      <c r="X1354" s="164"/>
      <c r="Y1354" s="164"/>
      <c r="Z1354" s="164"/>
      <c r="AA1354" s="164"/>
      <c r="AB1354" s="164"/>
      <c r="AC1354" s="164"/>
      <c r="AD1354" s="164"/>
      <c r="AE1354" s="164"/>
      <c r="AF1354" s="164"/>
      <c r="AG1354" s="164"/>
      <c r="AH1354" s="164"/>
      <c r="AI1354" s="164"/>
      <c r="AJ1354" s="164"/>
      <c r="AK1354" s="164"/>
      <c r="AL1354" s="164"/>
      <c r="AM1354" s="164"/>
      <c r="AN1354" s="164"/>
      <c r="AO1354" s="164"/>
      <c r="AP1354" s="164"/>
      <c r="AQ1354" s="164"/>
      <c r="AR1354" s="164"/>
      <c r="AS1354" s="164"/>
      <c r="AT1354" s="366"/>
      <c r="AU1354" s="164"/>
      <c r="AV1354" s="164"/>
      <c r="AW1354" s="164"/>
      <c r="AX1354" s="164"/>
      <c r="AY1354" s="164"/>
      <c r="AZ1354" s="164"/>
      <c r="BA1354" s="164"/>
      <c r="BB1354" s="164"/>
      <c r="BC1354" s="164"/>
      <c r="BD1354" s="164"/>
      <c r="BE1354" s="164"/>
      <c r="BF1354" s="164"/>
      <c r="BG1354" s="164"/>
      <c r="BH1354" s="164"/>
      <c r="BI1354" s="164"/>
      <c r="BJ1354" s="164"/>
      <c r="BK1354" s="164"/>
      <c r="BL1354" s="164"/>
      <c r="BM1354" s="164"/>
      <c r="BN1354" s="164"/>
      <c r="BO1354" s="164"/>
      <c r="BP1354" s="164"/>
      <c r="BQ1354" s="164"/>
      <c r="BR1354" s="164"/>
      <c r="BS1354" s="164"/>
      <c r="BT1354" s="164"/>
      <c r="BU1354" s="164"/>
      <c r="BV1354" s="164"/>
      <c r="BW1354" s="164"/>
      <c r="BX1354" s="164"/>
    </row>
    <row r="1355" spans="20:76" x14ac:dyDescent="0.25">
      <c r="T1355" s="164"/>
      <c r="U1355" s="164"/>
      <c r="V1355" s="164"/>
      <c r="W1355" s="164"/>
      <c r="X1355" s="164"/>
      <c r="Y1355" s="164"/>
      <c r="Z1355" s="164"/>
      <c r="AA1355" s="164"/>
      <c r="AB1355" s="164"/>
      <c r="AC1355" s="164"/>
      <c r="AD1355" s="164"/>
      <c r="AE1355" s="164"/>
      <c r="AF1355" s="164"/>
      <c r="AG1355" s="164"/>
      <c r="AH1355" s="164"/>
      <c r="AI1355" s="164"/>
      <c r="AJ1355" s="164"/>
      <c r="AK1355" s="164"/>
      <c r="AL1355" s="164"/>
      <c r="AM1355" s="164"/>
      <c r="AN1355" s="164"/>
      <c r="AO1355" s="164"/>
      <c r="AP1355" s="164"/>
      <c r="AQ1355" s="164"/>
      <c r="AR1355" s="164"/>
      <c r="AS1355" s="164"/>
      <c r="AT1355" s="366"/>
      <c r="AU1355" s="164"/>
      <c r="AV1355" s="164"/>
      <c r="AW1355" s="164"/>
      <c r="AX1355" s="164"/>
      <c r="AY1355" s="164"/>
      <c r="AZ1355" s="164"/>
      <c r="BA1355" s="164"/>
      <c r="BB1355" s="164"/>
      <c r="BC1355" s="164"/>
      <c r="BD1355" s="164"/>
      <c r="BE1355" s="164"/>
      <c r="BF1355" s="164"/>
      <c r="BG1355" s="164"/>
      <c r="BH1355" s="164"/>
      <c r="BI1355" s="164"/>
      <c r="BJ1355" s="164"/>
      <c r="BK1355" s="164"/>
      <c r="BL1355" s="164"/>
      <c r="BM1355" s="164"/>
      <c r="BN1355" s="164"/>
      <c r="BO1355" s="164"/>
      <c r="BP1355" s="164"/>
      <c r="BQ1355" s="164"/>
      <c r="BR1355" s="164"/>
      <c r="BS1355" s="164"/>
      <c r="BT1355" s="164"/>
      <c r="BU1355" s="164"/>
      <c r="BV1355" s="164"/>
      <c r="BW1355" s="164"/>
      <c r="BX1355" s="164"/>
    </row>
    <row r="1356" spans="20:76" x14ac:dyDescent="0.25">
      <c r="T1356" s="164"/>
      <c r="U1356" s="164"/>
      <c r="V1356" s="164"/>
      <c r="W1356" s="164"/>
      <c r="X1356" s="164"/>
      <c r="Y1356" s="164"/>
      <c r="Z1356" s="164"/>
      <c r="AA1356" s="164"/>
      <c r="AB1356" s="164"/>
      <c r="AC1356" s="164"/>
      <c r="AD1356" s="164"/>
      <c r="AE1356" s="164"/>
      <c r="AF1356" s="164"/>
      <c r="AG1356" s="164"/>
      <c r="AH1356" s="164"/>
      <c r="AI1356" s="164"/>
      <c r="AJ1356" s="164"/>
      <c r="AK1356" s="164"/>
      <c r="AL1356" s="164"/>
      <c r="AM1356" s="164"/>
      <c r="AN1356" s="164"/>
      <c r="AO1356" s="164"/>
      <c r="AP1356" s="164"/>
      <c r="AQ1356" s="164"/>
      <c r="AR1356" s="164"/>
      <c r="AS1356" s="164"/>
      <c r="AT1356" s="366"/>
      <c r="AU1356" s="164"/>
      <c r="AV1356" s="164"/>
      <c r="AW1356" s="164"/>
      <c r="AX1356" s="164"/>
      <c r="AY1356" s="164"/>
      <c r="AZ1356" s="164"/>
      <c r="BA1356" s="164"/>
      <c r="BB1356" s="164"/>
      <c r="BC1356" s="164"/>
      <c r="BD1356" s="164"/>
      <c r="BE1356" s="164"/>
      <c r="BF1356" s="164"/>
      <c r="BG1356" s="164"/>
      <c r="BH1356" s="164"/>
      <c r="BI1356" s="164"/>
      <c r="BJ1356" s="164"/>
      <c r="BK1356" s="164"/>
      <c r="BL1356" s="164"/>
      <c r="BM1356" s="164"/>
      <c r="BN1356" s="164"/>
      <c r="BO1356" s="164"/>
      <c r="BP1356" s="164"/>
      <c r="BQ1356" s="164"/>
      <c r="BR1356" s="164"/>
      <c r="BS1356" s="164"/>
      <c r="BT1356" s="164"/>
      <c r="BU1356" s="164"/>
      <c r="BV1356" s="164"/>
      <c r="BW1356" s="164"/>
      <c r="BX1356" s="164"/>
    </row>
    <row r="1357" spans="20:76" x14ac:dyDescent="0.25">
      <c r="T1357" s="164"/>
      <c r="U1357" s="164"/>
      <c r="V1357" s="164"/>
      <c r="W1357" s="164"/>
      <c r="X1357" s="164"/>
      <c r="Y1357" s="164"/>
      <c r="Z1357" s="164"/>
      <c r="AA1357" s="164"/>
      <c r="AB1357" s="164"/>
      <c r="AC1357" s="164"/>
      <c r="AD1357" s="164"/>
      <c r="AE1357" s="164"/>
      <c r="AF1357" s="164"/>
      <c r="AG1357" s="164"/>
      <c r="AH1357" s="164"/>
      <c r="AI1357" s="164"/>
      <c r="AJ1357" s="164"/>
      <c r="AK1357" s="164"/>
      <c r="AL1357" s="164"/>
      <c r="AM1357" s="164"/>
      <c r="AN1357" s="164"/>
      <c r="AO1357" s="164"/>
      <c r="AP1357" s="164"/>
      <c r="AQ1357" s="164"/>
      <c r="AR1357" s="164"/>
      <c r="AS1357" s="164"/>
      <c r="AT1357" s="366"/>
      <c r="AU1357" s="164"/>
      <c r="AV1357" s="164"/>
      <c r="AW1357" s="164"/>
      <c r="AX1357" s="164"/>
      <c r="AY1357" s="164"/>
      <c r="AZ1357" s="164"/>
      <c r="BA1357" s="164"/>
      <c r="BB1357" s="164"/>
      <c r="BC1357" s="164"/>
      <c r="BD1357" s="164"/>
      <c r="BE1357" s="164"/>
      <c r="BF1357" s="164"/>
      <c r="BG1357" s="164"/>
      <c r="BH1357" s="164"/>
      <c r="BI1357" s="164"/>
      <c r="BJ1357" s="164"/>
      <c r="BK1357" s="164"/>
      <c r="BL1357" s="164"/>
      <c r="BM1357" s="164"/>
      <c r="BN1357" s="164"/>
      <c r="BO1357" s="164"/>
      <c r="BP1357" s="164"/>
      <c r="BQ1357" s="164"/>
      <c r="BR1357" s="164"/>
      <c r="BS1357" s="164"/>
      <c r="BT1357" s="164"/>
      <c r="BU1357" s="164"/>
      <c r="BV1357" s="164"/>
      <c r="BW1357" s="164"/>
      <c r="BX1357" s="164"/>
    </row>
    <row r="1358" spans="20:76" x14ac:dyDescent="0.25">
      <c r="T1358" s="164"/>
      <c r="U1358" s="164"/>
      <c r="V1358" s="164"/>
      <c r="W1358" s="164"/>
      <c r="X1358" s="164"/>
      <c r="Y1358" s="164"/>
      <c r="Z1358" s="164"/>
      <c r="AA1358" s="164"/>
      <c r="AB1358" s="164"/>
      <c r="AC1358" s="164"/>
      <c r="AD1358" s="164"/>
      <c r="AE1358" s="164"/>
      <c r="AF1358" s="164"/>
      <c r="AG1358" s="164"/>
      <c r="AH1358" s="164"/>
      <c r="AI1358" s="164"/>
      <c r="AJ1358" s="164"/>
      <c r="AK1358" s="164"/>
      <c r="AL1358" s="164"/>
      <c r="AM1358" s="164"/>
      <c r="AN1358" s="164"/>
      <c r="AO1358" s="164"/>
      <c r="AP1358" s="164"/>
      <c r="AQ1358" s="164"/>
      <c r="AR1358" s="164"/>
      <c r="AS1358" s="164"/>
      <c r="AT1358" s="366"/>
      <c r="AU1358" s="164"/>
      <c r="AV1358" s="164"/>
      <c r="AW1358" s="164"/>
      <c r="AX1358" s="164"/>
      <c r="AY1358" s="164"/>
      <c r="AZ1358" s="164"/>
      <c r="BA1358" s="164"/>
      <c r="BB1358" s="164"/>
      <c r="BC1358" s="164"/>
      <c r="BD1358" s="164"/>
      <c r="BE1358" s="164"/>
      <c r="BF1358" s="164"/>
      <c r="BG1358" s="164"/>
      <c r="BH1358" s="164"/>
      <c r="BI1358" s="164"/>
      <c r="BJ1358" s="164"/>
      <c r="BK1358" s="164"/>
      <c r="BL1358" s="164"/>
      <c r="BM1358" s="164"/>
      <c r="BN1358" s="164"/>
      <c r="BO1358" s="164"/>
      <c r="BP1358" s="164"/>
      <c r="BQ1358" s="164"/>
      <c r="BR1358" s="164"/>
      <c r="BS1358" s="164"/>
      <c r="BT1358" s="164"/>
      <c r="BU1358" s="164"/>
      <c r="BV1358" s="164"/>
      <c r="BW1358" s="164"/>
      <c r="BX1358" s="164"/>
    </row>
    <row r="1359" spans="20:76" x14ac:dyDescent="0.25">
      <c r="T1359" s="164"/>
      <c r="U1359" s="164"/>
      <c r="V1359" s="164"/>
      <c r="W1359" s="164"/>
      <c r="X1359" s="164"/>
      <c r="Y1359" s="164"/>
      <c r="Z1359" s="164"/>
      <c r="AA1359" s="164"/>
      <c r="AB1359" s="164"/>
      <c r="AC1359" s="164"/>
      <c r="AD1359" s="164"/>
      <c r="AE1359" s="164"/>
      <c r="AF1359" s="164"/>
      <c r="AG1359" s="164"/>
      <c r="AH1359" s="164"/>
      <c r="AI1359" s="164"/>
      <c r="AJ1359" s="164"/>
      <c r="AK1359" s="164"/>
      <c r="AL1359" s="164"/>
      <c r="AM1359" s="164"/>
      <c r="AN1359" s="164"/>
      <c r="AO1359" s="164"/>
      <c r="AP1359" s="164"/>
      <c r="AQ1359" s="164"/>
      <c r="AR1359" s="164"/>
      <c r="AS1359" s="164"/>
      <c r="AT1359" s="366"/>
      <c r="AU1359" s="164"/>
      <c r="AV1359" s="164"/>
      <c r="AW1359" s="164"/>
      <c r="AX1359" s="164"/>
      <c r="AY1359" s="164"/>
      <c r="AZ1359" s="164"/>
      <c r="BA1359" s="164"/>
      <c r="BB1359" s="164"/>
      <c r="BC1359" s="164"/>
      <c r="BD1359" s="164"/>
      <c r="BE1359" s="164"/>
      <c r="BF1359" s="164"/>
      <c r="BG1359" s="164"/>
      <c r="BH1359" s="164"/>
      <c r="BI1359" s="164"/>
      <c r="BJ1359" s="164"/>
      <c r="BK1359" s="164"/>
      <c r="BL1359" s="164"/>
      <c r="BM1359" s="164"/>
      <c r="BN1359" s="164"/>
      <c r="BO1359" s="164"/>
      <c r="BP1359" s="164"/>
      <c r="BQ1359" s="164"/>
      <c r="BR1359" s="164"/>
      <c r="BS1359" s="164"/>
      <c r="BT1359" s="164"/>
      <c r="BU1359" s="164"/>
      <c r="BV1359" s="164"/>
      <c r="BW1359" s="164"/>
      <c r="BX1359" s="164"/>
    </row>
    <row r="1360" spans="20:76" x14ac:dyDescent="0.25">
      <c r="T1360" s="164"/>
      <c r="U1360" s="164"/>
      <c r="V1360" s="164"/>
      <c r="W1360" s="164"/>
      <c r="X1360" s="164"/>
      <c r="Y1360" s="164"/>
      <c r="Z1360" s="164"/>
      <c r="AA1360" s="164"/>
      <c r="AB1360" s="164"/>
      <c r="AC1360" s="164"/>
      <c r="AD1360" s="164"/>
      <c r="AE1360" s="164"/>
      <c r="AF1360" s="164"/>
      <c r="AG1360" s="164"/>
      <c r="AH1360" s="164"/>
      <c r="AI1360" s="164"/>
      <c r="AJ1360" s="164"/>
      <c r="AK1360" s="164"/>
      <c r="AL1360" s="164"/>
      <c r="AM1360" s="164"/>
      <c r="AN1360" s="164"/>
      <c r="AO1360" s="164"/>
      <c r="AP1360" s="164"/>
      <c r="AQ1360" s="164"/>
      <c r="AR1360" s="164"/>
      <c r="AS1360" s="164"/>
      <c r="AT1360" s="366"/>
      <c r="AU1360" s="164"/>
      <c r="AV1360" s="164"/>
      <c r="AW1360" s="164"/>
      <c r="AX1360" s="164"/>
      <c r="AY1360" s="164"/>
      <c r="AZ1360" s="164"/>
      <c r="BA1360" s="164"/>
      <c r="BB1360" s="164"/>
      <c r="BC1360" s="164"/>
      <c r="BD1360" s="164"/>
      <c r="BE1360" s="164"/>
      <c r="BF1360" s="164"/>
      <c r="BG1360" s="164"/>
      <c r="BH1360" s="164"/>
      <c r="BI1360" s="164"/>
      <c r="BJ1360" s="164"/>
      <c r="BK1360" s="164"/>
      <c r="BL1360" s="164"/>
      <c r="BM1360" s="164"/>
      <c r="BN1360" s="164"/>
      <c r="BO1360" s="164"/>
      <c r="BP1360" s="164"/>
      <c r="BQ1360" s="164"/>
      <c r="BR1360" s="164"/>
      <c r="BS1360" s="164"/>
      <c r="BT1360" s="164"/>
      <c r="BU1360" s="164"/>
      <c r="BV1360" s="164"/>
      <c r="BW1360" s="164"/>
      <c r="BX1360" s="164"/>
    </row>
    <row r="1361" spans="20:76" x14ac:dyDescent="0.25">
      <c r="T1361" s="164"/>
      <c r="U1361" s="164"/>
      <c r="V1361" s="164"/>
      <c r="W1361" s="164"/>
      <c r="X1361" s="164"/>
      <c r="Y1361" s="164"/>
      <c r="Z1361" s="164"/>
      <c r="AA1361" s="164"/>
      <c r="AB1361" s="164"/>
      <c r="AC1361" s="164"/>
      <c r="AD1361" s="164"/>
      <c r="AE1361" s="164"/>
      <c r="AF1361" s="164"/>
      <c r="AG1361" s="164"/>
      <c r="AH1361" s="164"/>
      <c r="AI1361" s="164"/>
      <c r="AJ1361" s="164"/>
      <c r="AK1361" s="164"/>
      <c r="AL1361" s="164"/>
      <c r="AM1361" s="164"/>
      <c r="AN1361" s="164"/>
      <c r="AO1361" s="164"/>
      <c r="AP1361" s="164"/>
      <c r="AQ1361" s="164"/>
      <c r="AR1361" s="164"/>
      <c r="AS1361" s="164"/>
      <c r="AT1361" s="366"/>
      <c r="AU1361" s="164"/>
      <c r="AV1361" s="164"/>
      <c r="AW1361" s="164"/>
      <c r="AX1361" s="164"/>
      <c r="AY1361" s="164"/>
      <c r="AZ1361" s="164"/>
      <c r="BA1361" s="164"/>
      <c r="BB1361" s="164"/>
      <c r="BC1361" s="164"/>
      <c r="BD1361" s="164"/>
      <c r="BE1361" s="164"/>
      <c r="BF1361" s="164"/>
      <c r="BG1361" s="164"/>
      <c r="BH1361" s="164"/>
      <c r="BI1361" s="164"/>
      <c r="BJ1361" s="164"/>
      <c r="BK1361" s="164"/>
      <c r="BL1361" s="164"/>
      <c r="BM1361" s="164"/>
      <c r="BN1361" s="164"/>
      <c r="BO1361" s="164"/>
      <c r="BP1361" s="164"/>
      <c r="BQ1361" s="164"/>
      <c r="BR1361" s="164"/>
      <c r="BS1361" s="164"/>
      <c r="BT1361" s="164"/>
      <c r="BU1361" s="164"/>
      <c r="BV1361" s="164"/>
      <c r="BW1361" s="164"/>
      <c r="BX1361" s="164"/>
    </row>
    <row r="1362" spans="20:76" x14ac:dyDescent="0.25">
      <c r="T1362" s="164"/>
      <c r="U1362" s="164"/>
      <c r="V1362" s="164"/>
      <c r="W1362" s="164"/>
      <c r="X1362" s="164"/>
      <c r="Y1362" s="164"/>
      <c r="Z1362" s="164"/>
      <c r="AA1362" s="164"/>
      <c r="AB1362" s="164"/>
      <c r="AC1362" s="164"/>
      <c r="AD1362" s="164"/>
      <c r="AE1362" s="164"/>
      <c r="AF1362" s="164"/>
      <c r="AG1362" s="164"/>
      <c r="AH1362" s="164"/>
      <c r="AI1362" s="164"/>
      <c r="AJ1362" s="164"/>
      <c r="AK1362" s="164"/>
      <c r="AL1362" s="164"/>
      <c r="AM1362" s="164"/>
      <c r="AN1362" s="164"/>
      <c r="AO1362" s="164"/>
      <c r="AP1362" s="164"/>
      <c r="AQ1362" s="164"/>
      <c r="AR1362" s="164"/>
      <c r="AS1362" s="164"/>
      <c r="AT1362" s="366"/>
      <c r="AU1362" s="164"/>
      <c r="AV1362" s="164"/>
      <c r="AW1362" s="164"/>
      <c r="AX1362" s="164"/>
      <c r="AY1362" s="164"/>
      <c r="AZ1362" s="164"/>
      <c r="BA1362" s="164"/>
      <c r="BB1362" s="164"/>
      <c r="BC1362" s="164"/>
      <c r="BD1362" s="164"/>
      <c r="BE1362" s="164"/>
      <c r="BF1362" s="164"/>
      <c r="BG1362" s="164"/>
      <c r="BH1362" s="164"/>
      <c r="BI1362" s="164"/>
      <c r="BJ1362" s="164"/>
      <c r="BK1362" s="164"/>
      <c r="BL1362" s="164"/>
      <c r="BM1362" s="164"/>
      <c r="BN1362" s="164"/>
      <c r="BO1362" s="164"/>
      <c r="BP1362" s="164"/>
      <c r="BQ1362" s="164"/>
      <c r="BR1362" s="164"/>
      <c r="BS1362" s="164"/>
      <c r="BT1362" s="164"/>
      <c r="BU1362" s="164"/>
      <c r="BV1362" s="164"/>
      <c r="BW1362" s="164"/>
      <c r="BX1362" s="164"/>
    </row>
    <row r="1363" spans="20:76" x14ac:dyDescent="0.25">
      <c r="T1363" s="164"/>
      <c r="U1363" s="164"/>
      <c r="V1363" s="164"/>
      <c r="W1363" s="164"/>
      <c r="X1363" s="164"/>
      <c r="Y1363" s="164"/>
      <c r="Z1363" s="164"/>
      <c r="AA1363" s="164"/>
      <c r="AB1363" s="164"/>
      <c r="AC1363" s="164"/>
      <c r="AD1363" s="164"/>
      <c r="AE1363" s="164"/>
      <c r="AF1363" s="164"/>
      <c r="AG1363" s="164"/>
      <c r="AH1363" s="164"/>
      <c r="AI1363" s="164"/>
      <c r="AJ1363" s="164"/>
      <c r="AK1363" s="164"/>
      <c r="AL1363" s="164"/>
      <c r="AM1363" s="164"/>
      <c r="AN1363" s="164"/>
      <c r="AO1363" s="164"/>
      <c r="AP1363" s="164"/>
      <c r="AQ1363" s="164"/>
      <c r="AR1363" s="164"/>
      <c r="AS1363" s="164"/>
      <c r="AT1363" s="366"/>
      <c r="AU1363" s="164"/>
      <c r="AV1363" s="164"/>
      <c r="AW1363" s="164"/>
      <c r="AX1363" s="164"/>
      <c r="AY1363" s="164"/>
      <c r="AZ1363" s="164"/>
      <c r="BA1363" s="164"/>
      <c r="BB1363" s="164"/>
      <c r="BC1363" s="164"/>
      <c r="BD1363" s="164"/>
      <c r="BE1363" s="164"/>
      <c r="BF1363" s="164"/>
      <c r="BG1363" s="164"/>
      <c r="BH1363" s="164"/>
      <c r="BI1363" s="164"/>
      <c r="BJ1363" s="164"/>
      <c r="BK1363" s="164"/>
      <c r="BL1363" s="164"/>
      <c r="BM1363" s="164"/>
      <c r="BN1363" s="164"/>
      <c r="BO1363" s="164"/>
      <c r="BP1363" s="164"/>
      <c r="BQ1363" s="164"/>
      <c r="BR1363" s="164"/>
      <c r="BS1363" s="164"/>
      <c r="BT1363" s="164"/>
      <c r="BU1363" s="164"/>
      <c r="BV1363" s="164"/>
      <c r="BW1363" s="164"/>
      <c r="BX1363" s="164"/>
    </row>
    <row r="1364" spans="20:76" x14ac:dyDescent="0.25">
      <c r="T1364" s="164"/>
      <c r="U1364" s="164"/>
      <c r="V1364" s="164"/>
      <c r="W1364" s="164"/>
      <c r="X1364" s="164"/>
      <c r="Y1364" s="164"/>
      <c r="Z1364" s="164"/>
      <c r="AA1364" s="164"/>
      <c r="AB1364" s="164"/>
      <c r="AC1364" s="164"/>
      <c r="AD1364" s="164"/>
      <c r="AE1364" s="164"/>
      <c r="AF1364" s="164"/>
      <c r="AG1364" s="164"/>
      <c r="AH1364" s="164"/>
      <c r="AI1364" s="164"/>
      <c r="AJ1364" s="164"/>
      <c r="AK1364" s="164"/>
      <c r="AL1364" s="164"/>
      <c r="AM1364" s="164"/>
      <c r="AN1364" s="164"/>
      <c r="AO1364" s="164"/>
      <c r="AP1364" s="164"/>
      <c r="AQ1364" s="164"/>
      <c r="AR1364" s="164"/>
      <c r="AS1364" s="164"/>
      <c r="AT1364" s="366"/>
      <c r="AU1364" s="164"/>
      <c r="AV1364" s="164"/>
      <c r="AW1364" s="164"/>
      <c r="AX1364" s="164"/>
      <c r="AY1364" s="164"/>
      <c r="AZ1364" s="164"/>
      <c r="BA1364" s="164"/>
      <c r="BB1364" s="164"/>
      <c r="BC1364" s="164"/>
      <c r="BD1364" s="164"/>
      <c r="BE1364" s="164"/>
      <c r="BF1364" s="164"/>
      <c r="BG1364" s="164"/>
      <c r="BH1364" s="164"/>
      <c r="BI1364" s="164"/>
      <c r="BJ1364" s="164"/>
      <c r="BK1364" s="164"/>
      <c r="BL1364" s="164"/>
      <c r="BM1364" s="164"/>
      <c r="BN1364" s="164"/>
      <c r="BO1364" s="164"/>
      <c r="BP1364" s="164"/>
      <c r="BQ1364" s="164"/>
      <c r="BR1364" s="164"/>
      <c r="BS1364" s="164"/>
      <c r="BT1364" s="164"/>
      <c r="BU1364" s="164"/>
      <c r="BV1364" s="164"/>
      <c r="BW1364" s="164"/>
      <c r="BX1364" s="164"/>
    </row>
    <row r="1365" spans="20:76" x14ac:dyDescent="0.25">
      <c r="T1365" s="164"/>
      <c r="U1365" s="164"/>
      <c r="V1365" s="164"/>
      <c r="W1365" s="164"/>
      <c r="X1365" s="164"/>
      <c r="Y1365" s="164"/>
      <c r="Z1365" s="164"/>
      <c r="AA1365" s="164"/>
      <c r="AB1365" s="164"/>
      <c r="AC1365" s="164"/>
      <c r="AD1365" s="164"/>
      <c r="AE1365" s="164"/>
      <c r="AF1365" s="164"/>
      <c r="AG1365" s="164"/>
      <c r="AH1365" s="164"/>
      <c r="AI1365" s="164"/>
      <c r="AJ1365" s="164"/>
      <c r="AK1365" s="164"/>
      <c r="AL1365" s="164"/>
      <c r="AM1365" s="164"/>
      <c r="AN1365" s="164"/>
      <c r="AO1365" s="164"/>
      <c r="AP1365" s="164"/>
      <c r="AQ1365" s="164"/>
      <c r="AR1365" s="164"/>
      <c r="AS1365" s="164"/>
      <c r="AT1365" s="366"/>
      <c r="AU1365" s="164"/>
      <c r="AV1365" s="164"/>
      <c r="AW1365" s="164"/>
      <c r="AX1365" s="164"/>
      <c r="AY1365" s="164"/>
      <c r="AZ1365" s="164"/>
      <c r="BA1365" s="164"/>
      <c r="BB1365" s="164"/>
      <c r="BC1365" s="164"/>
      <c r="BD1365" s="164"/>
      <c r="BE1365" s="164"/>
      <c r="BF1365" s="164"/>
      <c r="BG1365" s="164"/>
      <c r="BH1365" s="164"/>
      <c r="BI1365" s="164"/>
      <c r="BJ1365" s="164"/>
      <c r="BK1365" s="164"/>
      <c r="BL1365" s="164"/>
      <c r="BM1365" s="164"/>
      <c r="BN1365" s="164"/>
      <c r="BO1365" s="164"/>
      <c r="BP1365" s="164"/>
      <c r="BQ1365" s="164"/>
      <c r="BR1365" s="164"/>
      <c r="BS1365" s="164"/>
      <c r="BT1365" s="164"/>
      <c r="BU1365" s="164"/>
      <c r="BV1365" s="164"/>
      <c r="BW1365" s="164"/>
      <c r="BX1365" s="164"/>
    </row>
    <row r="1366" spans="20:76" x14ac:dyDescent="0.25">
      <c r="T1366" s="164"/>
      <c r="U1366" s="164"/>
      <c r="V1366" s="164"/>
      <c r="W1366" s="164"/>
      <c r="X1366" s="164"/>
      <c r="Y1366" s="164"/>
      <c r="Z1366" s="164"/>
      <c r="AA1366" s="164"/>
      <c r="AB1366" s="164"/>
      <c r="AC1366" s="164"/>
      <c r="AD1366" s="164"/>
      <c r="AE1366" s="164"/>
      <c r="AF1366" s="164"/>
      <c r="AG1366" s="164"/>
      <c r="AH1366" s="164"/>
      <c r="AI1366" s="164"/>
      <c r="AJ1366" s="164"/>
      <c r="AK1366" s="164"/>
      <c r="AL1366" s="164"/>
      <c r="AM1366" s="164"/>
      <c r="AN1366" s="164"/>
      <c r="AO1366" s="164"/>
      <c r="AP1366" s="164"/>
      <c r="AQ1366" s="164"/>
      <c r="AR1366" s="164"/>
      <c r="AS1366" s="164"/>
      <c r="AT1366" s="366"/>
      <c r="AU1366" s="164"/>
      <c r="AV1366" s="164"/>
      <c r="AW1366" s="164"/>
      <c r="AX1366" s="164"/>
      <c r="AY1366" s="164"/>
      <c r="AZ1366" s="164"/>
      <c r="BA1366" s="164"/>
      <c r="BB1366" s="164"/>
      <c r="BC1366" s="164"/>
      <c r="BD1366" s="164"/>
      <c r="BE1366" s="164"/>
      <c r="BF1366" s="164"/>
      <c r="BG1366" s="164"/>
      <c r="BH1366" s="164"/>
      <c r="BI1366" s="164"/>
      <c r="BJ1366" s="164"/>
      <c r="BK1366" s="164"/>
      <c r="BL1366" s="164"/>
      <c r="BM1366" s="164"/>
      <c r="BN1366" s="164"/>
      <c r="BO1366" s="164"/>
      <c r="BP1366" s="164"/>
      <c r="BQ1366" s="164"/>
      <c r="BR1366" s="164"/>
      <c r="BS1366" s="164"/>
      <c r="BT1366" s="164"/>
      <c r="BU1366" s="164"/>
      <c r="BV1366" s="164"/>
      <c r="BW1366" s="164"/>
      <c r="BX1366" s="164"/>
    </row>
    <row r="1367" spans="20:76" x14ac:dyDescent="0.25">
      <c r="T1367" s="164"/>
      <c r="U1367" s="164"/>
      <c r="V1367" s="164"/>
      <c r="W1367" s="164"/>
      <c r="X1367" s="164"/>
      <c r="Y1367" s="164"/>
      <c r="Z1367" s="164"/>
      <c r="AA1367" s="164"/>
      <c r="AB1367" s="164"/>
      <c r="AC1367" s="164"/>
      <c r="AD1367" s="164"/>
      <c r="AE1367" s="164"/>
      <c r="AF1367" s="164"/>
      <c r="AG1367" s="164"/>
      <c r="AH1367" s="164"/>
      <c r="AI1367" s="164"/>
      <c r="AJ1367" s="164"/>
      <c r="AK1367" s="164"/>
      <c r="AL1367" s="164"/>
      <c r="AM1367" s="164"/>
      <c r="AN1367" s="164"/>
      <c r="AO1367" s="164"/>
      <c r="AP1367" s="164"/>
      <c r="AQ1367" s="164"/>
      <c r="AR1367" s="164"/>
      <c r="AS1367" s="164"/>
      <c r="AT1367" s="366"/>
      <c r="AU1367" s="164"/>
      <c r="AV1367" s="164"/>
      <c r="AW1367" s="164"/>
      <c r="AX1367" s="164"/>
      <c r="AY1367" s="164"/>
      <c r="AZ1367" s="164"/>
      <c r="BA1367" s="164"/>
      <c r="BB1367" s="164"/>
      <c r="BC1367" s="164"/>
      <c r="BD1367" s="164"/>
      <c r="BE1367" s="164"/>
      <c r="BF1367" s="164"/>
      <c r="BG1367" s="164"/>
      <c r="BH1367" s="164"/>
      <c r="BI1367" s="164"/>
      <c r="BJ1367" s="164"/>
      <c r="BK1367" s="164"/>
      <c r="BL1367" s="164"/>
      <c r="BM1367" s="164"/>
      <c r="BN1367" s="164"/>
      <c r="BO1367" s="164"/>
      <c r="BP1367" s="164"/>
      <c r="BQ1367" s="164"/>
      <c r="BR1367" s="164"/>
      <c r="BS1367" s="164"/>
      <c r="BT1367" s="164"/>
      <c r="BU1367" s="164"/>
      <c r="BV1367" s="164"/>
      <c r="BW1367" s="164"/>
      <c r="BX1367" s="164"/>
    </row>
    <row r="1368" spans="20:76" x14ac:dyDescent="0.25">
      <c r="T1368" s="164"/>
      <c r="U1368" s="164"/>
      <c r="V1368" s="164"/>
      <c r="W1368" s="164"/>
      <c r="X1368" s="164"/>
      <c r="Y1368" s="164"/>
      <c r="Z1368" s="164"/>
      <c r="AA1368" s="164"/>
      <c r="AB1368" s="164"/>
      <c r="AC1368" s="164"/>
      <c r="AD1368" s="164"/>
      <c r="AE1368" s="164"/>
      <c r="AF1368" s="164"/>
      <c r="AG1368" s="164"/>
      <c r="AH1368" s="164"/>
      <c r="AI1368" s="164"/>
      <c r="AJ1368" s="164"/>
      <c r="AK1368" s="164"/>
      <c r="AL1368" s="164"/>
      <c r="AM1368" s="164"/>
      <c r="AN1368" s="164"/>
      <c r="AO1368" s="164"/>
      <c r="AP1368" s="164"/>
      <c r="AQ1368" s="164"/>
      <c r="AR1368" s="164"/>
      <c r="AS1368" s="164"/>
      <c r="AT1368" s="366"/>
      <c r="AU1368" s="164"/>
      <c r="AV1368" s="164"/>
      <c r="AW1368" s="164"/>
      <c r="AX1368" s="164"/>
      <c r="AY1368" s="164"/>
      <c r="AZ1368" s="164"/>
      <c r="BA1368" s="164"/>
      <c r="BB1368" s="164"/>
      <c r="BC1368" s="164"/>
      <c r="BD1368" s="164"/>
      <c r="BE1368" s="164"/>
      <c r="BF1368" s="164"/>
      <c r="BG1368" s="164"/>
      <c r="BH1368" s="164"/>
      <c r="BI1368" s="164"/>
      <c r="BJ1368" s="164"/>
      <c r="BK1368" s="164"/>
      <c r="BL1368" s="164"/>
      <c r="BM1368" s="164"/>
      <c r="BN1368" s="164"/>
      <c r="BO1368" s="164"/>
      <c r="BP1368" s="164"/>
      <c r="BQ1368" s="164"/>
      <c r="BR1368" s="164"/>
      <c r="BS1368" s="164"/>
      <c r="BT1368" s="164"/>
      <c r="BU1368" s="164"/>
      <c r="BV1368" s="164"/>
      <c r="BW1368" s="164"/>
      <c r="BX1368" s="164"/>
    </row>
    <row r="1369" spans="20:76" x14ac:dyDescent="0.25">
      <c r="T1369" s="164"/>
      <c r="U1369" s="164"/>
      <c r="V1369" s="164"/>
      <c r="W1369" s="164"/>
      <c r="X1369" s="164"/>
      <c r="Y1369" s="164"/>
      <c r="Z1369" s="164"/>
      <c r="AA1369" s="164"/>
      <c r="AB1369" s="164"/>
      <c r="AC1369" s="164"/>
      <c r="AD1369" s="164"/>
      <c r="AE1369" s="164"/>
      <c r="AF1369" s="164"/>
      <c r="AG1369" s="164"/>
      <c r="AH1369" s="164"/>
      <c r="AI1369" s="164"/>
      <c r="AJ1369" s="164"/>
      <c r="AK1369" s="164"/>
      <c r="AL1369" s="164"/>
      <c r="AM1369" s="164"/>
      <c r="AN1369" s="164"/>
      <c r="AO1369" s="164"/>
      <c r="AP1369" s="164"/>
      <c r="AQ1369" s="164"/>
      <c r="AR1369" s="164"/>
      <c r="AS1369" s="164"/>
      <c r="AT1369" s="366"/>
      <c r="AU1369" s="164"/>
      <c r="AV1369" s="164"/>
      <c r="AW1369" s="164"/>
      <c r="AX1369" s="164"/>
      <c r="AY1369" s="164"/>
      <c r="AZ1369" s="164"/>
      <c r="BA1369" s="164"/>
      <c r="BB1369" s="164"/>
      <c r="BC1369" s="164"/>
      <c r="BD1369" s="164"/>
      <c r="BE1369" s="164"/>
      <c r="BF1369" s="164"/>
      <c r="BG1369" s="164"/>
      <c r="BH1369" s="164"/>
      <c r="BI1369" s="164"/>
      <c r="BJ1369" s="164"/>
      <c r="BK1369" s="164"/>
      <c r="BL1369" s="164"/>
      <c r="BM1369" s="164"/>
      <c r="BN1369" s="164"/>
      <c r="BO1369" s="164"/>
      <c r="BP1369" s="164"/>
      <c r="BQ1369" s="164"/>
      <c r="BR1369" s="164"/>
      <c r="BS1369" s="164"/>
      <c r="BT1369" s="164"/>
      <c r="BU1369" s="164"/>
      <c r="BV1369" s="164"/>
      <c r="BW1369" s="164"/>
      <c r="BX1369" s="164"/>
    </row>
    <row r="1370" spans="20:76" x14ac:dyDescent="0.25">
      <c r="T1370" s="164"/>
      <c r="U1370" s="164"/>
      <c r="V1370" s="164"/>
      <c r="W1370" s="164"/>
      <c r="X1370" s="164"/>
      <c r="Y1370" s="164"/>
      <c r="Z1370" s="164"/>
      <c r="AA1370" s="164"/>
      <c r="AB1370" s="164"/>
      <c r="AC1370" s="164"/>
      <c r="AD1370" s="164"/>
      <c r="AE1370" s="164"/>
      <c r="AF1370" s="164"/>
      <c r="AG1370" s="164"/>
      <c r="AH1370" s="164"/>
      <c r="AI1370" s="164"/>
      <c r="AJ1370" s="164"/>
      <c r="AK1370" s="164"/>
      <c r="AL1370" s="164"/>
      <c r="AM1370" s="164"/>
      <c r="AN1370" s="164"/>
      <c r="AO1370" s="164"/>
      <c r="AP1370" s="164"/>
      <c r="AQ1370" s="164"/>
      <c r="AR1370" s="164"/>
      <c r="AS1370" s="164"/>
      <c r="AT1370" s="366"/>
      <c r="AU1370" s="164"/>
      <c r="AV1370" s="164"/>
      <c r="AW1370" s="164"/>
      <c r="AX1370" s="164"/>
      <c r="AY1370" s="164"/>
      <c r="AZ1370" s="164"/>
      <c r="BA1370" s="164"/>
      <c r="BB1370" s="164"/>
      <c r="BC1370" s="164"/>
      <c r="BD1370" s="164"/>
      <c r="BE1370" s="164"/>
      <c r="BF1370" s="164"/>
      <c r="BG1370" s="164"/>
      <c r="BH1370" s="164"/>
      <c r="BI1370" s="164"/>
      <c r="BJ1370" s="164"/>
      <c r="BK1370" s="164"/>
      <c r="BL1370" s="164"/>
      <c r="BM1370" s="164"/>
      <c r="BN1370" s="164"/>
      <c r="BO1370" s="164"/>
      <c r="BP1370" s="164"/>
      <c r="BQ1370" s="164"/>
      <c r="BR1370" s="164"/>
      <c r="BS1370" s="164"/>
      <c r="BT1370" s="164"/>
      <c r="BU1370" s="164"/>
      <c r="BV1370" s="164"/>
      <c r="BW1370" s="164"/>
      <c r="BX1370" s="164"/>
    </row>
    <row r="1371" spans="20:76" x14ac:dyDescent="0.25">
      <c r="T1371" s="164"/>
      <c r="U1371" s="164"/>
      <c r="V1371" s="164"/>
      <c r="W1371" s="164"/>
      <c r="X1371" s="164"/>
      <c r="Y1371" s="164"/>
      <c r="Z1371" s="164"/>
      <c r="AA1371" s="164"/>
      <c r="AB1371" s="164"/>
      <c r="AC1371" s="164"/>
      <c r="AD1371" s="164"/>
      <c r="AE1371" s="164"/>
      <c r="AF1371" s="164"/>
      <c r="AG1371" s="164"/>
      <c r="AH1371" s="164"/>
      <c r="AI1371" s="164"/>
      <c r="AJ1371" s="164"/>
      <c r="AK1371" s="164"/>
      <c r="AL1371" s="164"/>
      <c r="AM1371" s="164"/>
      <c r="AN1371" s="164"/>
      <c r="AO1371" s="164"/>
      <c r="AP1371" s="164"/>
      <c r="AQ1371" s="164"/>
      <c r="AR1371" s="164"/>
      <c r="AS1371" s="164"/>
      <c r="AT1371" s="366"/>
      <c r="AU1371" s="164"/>
      <c r="AV1371" s="164"/>
      <c r="AW1371" s="164"/>
      <c r="AX1371" s="164"/>
      <c r="AY1371" s="164"/>
      <c r="AZ1371" s="164"/>
      <c r="BA1371" s="164"/>
      <c r="BB1371" s="164"/>
      <c r="BC1371" s="164"/>
      <c r="BD1371" s="164"/>
      <c r="BE1371" s="164"/>
      <c r="BF1371" s="164"/>
      <c r="BG1371" s="164"/>
      <c r="BH1371" s="164"/>
      <c r="BI1371" s="164"/>
      <c r="BJ1371" s="164"/>
      <c r="BK1371" s="164"/>
      <c r="BL1371" s="164"/>
      <c r="BM1371" s="164"/>
      <c r="BN1371" s="164"/>
      <c r="BO1371" s="164"/>
      <c r="BP1371" s="164"/>
      <c r="BQ1371" s="164"/>
      <c r="BR1371" s="164"/>
      <c r="BS1371" s="164"/>
      <c r="BT1371" s="164"/>
      <c r="BU1371" s="164"/>
      <c r="BV1371" s="164"/>
      <c r="BW1371" s="164"/>
      <c r="BX1371" s="164"/>
    </row>
    <row r="1372" spans="20:76" x14ac:dyDescent="0.25">
      <c r="T1372" s="164"/>
      <c r="U1372" s="164"/>
      <c r="V1372" s="164"/>
      <c r="W1372" s="164"/>
      <c r="X1372" s="164"/>
      <c r="Y1372" s="164"/>
      <c r="Z1372" s="164"/>
      <c r="AA1372" s="164"/>
      <c r="AB1372" s="164"/>
      <c r="AC1372" s="164"/>
      <c r="AD1372" s="164"/>
      <c r="AE1372" s="164"/>
      <c r="AF1372" s="164"/>
      <c r="AG1372" s="164"/>
      <c r="AH1372" s="164"/>
      <c r="AI1372" s="164"/>
      <c r="AJ1372" s="164"/>
      <c r="AK1372" s="164"/>
      <c r="AL1372" s="164"/>
      <c r="AM1372" s="164"/>
      <c r="AN1372" s="164"/>
      <c r="AO1372" s="164"/>
      <c r="AP1372" s="164"/>
      <c r="AQ1372" s="164"/>
      <c r="AR1372" s="164"/>
      <c r="AS1372" s="164"/>
      <c r="AT1372" s="366"/>
      <c r="AU1372" s="164"/>
      <c r="AV1372" s="164"/>
      <c r="AW1372" s="164"/>
      <c r="AX1372" s="164"/>
      <c r="AY1372" s="164"/>
      <c r="AZ1372" s="164"/>
      <c r="BA1372" s="164"/>
      <c r="BB1372" s="164"/>
      <c r="BC1372" s="164"/>
      <c r="BD1372" s="164"/>
      <c r="BE1372" s="164"/>
      <c r="BF1372" s="164"/>
      <c r="BG1372" s="164"/>
      <c r="BH1372" s="164"/>
      <c r="BI1372" s="164"/>
      <c r="BJ1372" s="164"/>
      <c r="BK1372" s="164"/>
      <c r="BL1372" s="164"/>
      <c r="BM1372" s="164"/>
      <c r="BN1372" s="164"/>
      <c r="BO1372" s="164"/>
      <c r="BP1372" s="164"/>
      <c r="BQ1372" s="164"/>
      <c r="BR1372" s="164"/>
      <c r="BS1372" s="164"/>
      <c r="BT1372" s="164"/>
      <c r="BU1372" s="164"/>
      <c r="BV1372" s="164"/>
      <c r="BW1372" s="164"/>
      <c r="BX1372" s="164"/>
    </row>
    <row r="1373" spans="20:76" x14ac:dyDescent="0.25">
      <c r="T1373" s="164"/>
      <c r="U1373" s="164"/>
      <c r="V1373" s="164"/>
      <c r="W1373" s="164"/>
      <c r="X1373" s="164"/>
      <c r="Y1373" s="164"/>
      <c r="Z1373" s="164"/>
      <c r="AA1373" s="164"/>
      <c r="AB1373" s="164"/>
      <c r="AC1373" s="164"/>
      <c r="AD1373" s="164"/>
      <c r="AE1373" s="164"/>
      <c r="AF1373" s="164"/>
      <c r="AG1373" s="164"/>
      <c r="AH1373" s="164"/>
      <c r="AI1373" s="164"/>
      <c r="AJ1373" s="164"/>
      <c r="AK1373" s="164"/>
      <c r="AL1373" s="164"/>
      <c r="AM1373" s="164"/>
      <c r="AN1373" s="164"/>
      <c r="AO1373" s="164"/>
      <c r="AP1373" s="164"/>
      <c r="AQ1373" s="164"/>
      <c r="AR1373" s="164"/>
      <c r="AS1373" s="164"/>
      <c r="AT1373" s="366"/>
      <c r="AU1373" s="164"/>
      <c r="AV1373" s="164"/>
      <c r="AW1373" s="164"/>
      <c r="AX1373" s="164"/>
      <c r="AY1373" s="164"/>
      <c r="AZ1373" s="164"/>
      <c r="BA1373" s="164"/>
      <c r="BB1373" s="164"/>
      <c r="BC1373" s="164"/>
      <c r="BD1373" s="164"/>
      <c r="BE1373" s="164"/>
      <c r="BF1373" s="164"/>
      <c r="BG1373" s="164"/>
      <c r="BH1373" s="164"/>
      <c r="BI1373" s="164"/>
      <c r="BJ1373" s="164"/>
      <c r="BK1373" s="164"/>
      <c r="BL1373" s="164"/>
      <c r="BM1373" s="164"/>
      <c r="BN1373" s="164"/>
      <c r="BO1373" s="164"/>
      <c r="BP1373" s="164"/>
      <c r="BQ1373" s="164"/>
      <c r="BR1373" s="164"/>
      <c r="BS1373" s="164"/>
      <c r="BT1373" s="164"/>
      <c r="BU1373" s="164"/>
      <c r="BV1373" s="164"/>
      <c r="BW1373" s="164"/>
      <c r="BX1373" s="164"/>
    </row>
    <row r="1374" spans="20:76" x14ac:dyDescent="0.25">
      <c r="T1374" s="164"/>
      <c r="U1374" s="164"/>
      <c r="V1374" s="164"/>
      <c r="W1374" s="164"/>
      <c r="X1374" s="164"/>
      <c r="Y1374" s="164"/>
      <c r="Z1374" s="164"/>
      <c r="AA1374" s="164"/>
      <c r="AB1374" s="164"/>
      <c r="AC1374" s="164"/>
      <c r="AD1374" s="164"/>
      <c r="AE1374" s="164"/>
      <c r="AF1374" s="164"/>
      <c r="AG1374" s="164"/>
      <c r="AH1374" s="164"/>
      <c r="AI1374" s="164"/>
      <c r="AJ1374" s="164"/>
      <c r="AK1374" s="164"/>
      <c r="AL1374" s="164"/>
      <c r="AM1374" s="164"/>
      <c r="AN1374" s="164"/>
      <c r="AO1374" s="164"/>
      <c r="AP1374" s="164"/>
      <c r="AQ1374" s="164"/>
      <c r="AR1374" s="164"/>
      <c r="AS1374" s="164"/>
      <c r="AT1374" s="366"/>
      <c r="AU1374" s="164"/>
      <c r="AV1374" s="164"/>
      <c r="AW1374" s="164"/>
      <c r="AX1374" s="164"/>
      <c r="AY1374" s="164"/>
      <c r="AZ1374" s="164"/>
      <c r="BA1374" s="164"/>
      <c r="BB1374" s="164"/>
      <c r="BC1374" s="164"/>
      <c r="BD1374" s="164"/>
      <c r="BE1374" s="164"/>
      <c r="BF1374" s="164"/>
      <c r="BG1374" s="164"/>
      <c r="BH1374" s="164"/>
      <c r="BI1374" s="164"/>
      <c r="BJ1374" s="164"/>
      <c r="BK1374" s="164"/>
      <c r="BL1374" s="164"/>
      <c r="BM1374" s="164"/>
      <c r="BN1374" s="164"/>
      <c r="BO1374" s="164"/>
      <c r="BP1374" s="164"/>
      <c r="BQ1374" s="164"/>
      <c r="BR1374" s="164"/>
      <c r="BS1374" s="164"/>
      <c r="BT1374" s="164"/>
      <c r="BU1374" s="164"/>
      <c r="BV1374" s="164"/>
      <c r="BW1374" s="164"/>
      <c r="BX1374" s="164"/>
    </row>
    <row r="1375" spans="20:76" x14ac:dyDescent="0.25">
      <c r="T1375" s="164"/>
      <c r="U1375" s="164"/>
      <c r="V1375" s="164"/>
      <c r="W1375" s="164"/>
      <c r="X1375" s="164"/>
      <c r="Y1375" s="164"/>
      <c r="Z1375" s="164"/>
      <c r="AA1375" s="164"/>
      <c r="AB1375" s="164"/>
      <c r="AC1375" s="164"/>
      <c r="AD1375" s="164"/>
      <c r="AE1375" s="164"/>
      <c r="AF1375" s="164"/>
      <c r="AG1375" s="164"/>
      <c r="AH1375" s="164"/>
      <c r="AI1375" s="164"/>
      <c r="AJ1375" s="164"/>
      <c r="AK1375" s="164"/>
      <c r="AL1375" s="164"/>
      <c r="AM1375" s="164"/>
      <c r="AN1375" s="164"/>
      <c r="AO1375" s="164"/>
      <c r="AP1375" s="164"/>
      <c r="AQ1375" s="164"/>
      <c r="AR1375" s="164"/>
      <c r="AS1375" s="164"/>
      <c r="AT1375" s="366"/>
      <c r="AU1375" s="164"/>
      <c r="AV1375" s="164"/>
      <c r="AW1375" s="164"/>
      <c r="AX1375" s="164"/>
      <c r="AY1375" s="164"/>
      <c r="AZ1375" s="164"/>
      <c r="BA1375" s="164"/>
      <c r="BB1375" s="164"/>
      <c r="BC1375" s="164"/>
      <c r="BD1375" s="164"/>
      <c r="BE1375" s="164"/>
      <c r="BF1375" s="164"/>
      <c r="BG1375" s="164"/>
      <c r="BH1375" s="164"/>
      <c r="BI1375" s="164"/>
      <c r="BJ1375" s="164"/>
      <c r="BK1375" s="164"/>
      <c r="BL1375" s="164"/>
      <c r="BM1375" s="164"/>
      <c r="BN1375" s="164"/>
      <c r="BO1375" s="164"/>
      <c r="BP1375" s="164"/>
      <c r="BQ1375" s="164"/>
      <c r="BR1375" s="164"/>
      <c r="BS1375" s="164"/>
      <c r="BT1375" s="164"/>
      <c r="BU1375" s="164"/>
      <c r="BV1375" s="164"/>
      <c r="BW1375" s="164"/>
      <c r="BX1375" s="164"/>
    </row>
    <row r="1376" spans="20:76" x14ac:dyDescent="0.25">
      <c r="T1376" s="164"/>
      <c r="U1376" s="164"/>
      <c r="V1376" s="164"/>
      <c r="W1376" s="164"/>
      <c r="X1376" s="164"/>
      <c r="Y1376" s="164"/>
      <c r="Z1376" s="164"/>
      <c r="AA1376" s="164"/>
      <c r="AB1376" s="164"/>
      <c r="AC1376" s="164"/>
      <c r="AD1376" s="164"/>
      <c r="AE1376" s="164"/>
      <c r="AF1376" s="164"/>
      <c r="AG1376" s="164"/>
      <c r="AH1376" s="164"/>
      <c r="AI1376" s="164"/>
      <c r="AJ1376" s="164"/>
      <c r="AK1376" s="164"/>
      <c r="AL1376" s="164"/>
      <c r="AM1376" s="164"/>
      <c r="AN1376" s="164"/>
      <c r="AO1376" s="164"/>
      <c r="AP1376" s="164"/>
      <c r="AQ1376" s="164"/>
      <c r="AR1376" s="164"/>
      <c r="AS1376" s="164"/>
      <c r="AT1376" s="366"/>
      <c r="AU1376" s="164"/>
      <c r="AV1376" s="164"/>
      <c r="AW1376" s="164"/>
      <c r="AX1376" s="164"/>
      <c r="AY1376" s="164"/>
      <c r="AZ1376" s="164"/>
      <c r="BA1376" s="164"/>
      <c r="BB1376" s="164"/>
      <c r="BC1376" s="164"/>
      <c r="BD1376" s="164"/>
      <c r="BE1376" s="164"/>
      <c r="BF1376" s="164"/>
      <c r="BG1376" s="164"/>
      <c r="BH1376" s="164"/>
      <c r="BI1376" s="164"/>
      <c r="BJ1376" s="164"/>
      <c r="BK1376" s="164"/>
      <c r="BL1376" s="164"/>
      <c r="BM1376" s="164"/>
      <c r="BN1376" s="164"/>
      <c r="BO1376" s="164"/>
      <c r="BP1376" s="164"/>
      <c r="BQ1376" s="164"/>
      <c r="BR1376" s="164"/>
      <c r="BS1376" s="164"/>
      <c r="BT1376" s="164"/>
      <c r="BU1376" s="164"/>
      <c r="BV1376" s="164"/>
      <c r="BW1376" s="164"/>
      <c r="BX1376" s="164"/>
    </row>
    <row r="1377" spans="20:76" x14ac:dyDescent="0.25">
      <c r="T1377" s="164"/>
      <c r="U1377" s="164"/>
      <c r="V1377" s="164"/>
      <c r="W1377" s="164"/>
      <c r="X1377" s="164"/>
      <c r="Y1377" s="164"/>
      <c r="Z1377" s="164"/>
      <c r="AA1377" s="164"/>
      <c r="AB1377" s="164"/>
      <c r="AC1377" s="164"/>
      <c r="AD1377" s="164"/>
      <c r="AE1377" s="164"/>
      <c r="AF1377" s="164"/>
      <c r="AG1377" s="164"/>
      <c r="AH1377" s="164"/>
      <c r="AI1377" s="164"/>
      <c r="AJ1377" s="164"/>
      <c r="AK1377" s="164"/>
      <c r="AL1377" s="164"/>
      <c r="AM1377" s="164"/>
      <c r="AN1377" s="164"/>
      <c r="AO1377" s="164"/>
      <c r="AP1377" s="164"/>
      <c r="AQ1377" s="164"/>
      <c r="AR1377" s="164"/>
      <c r="AS1377" s="164"/>
      <c r="AT1377" s="366"/>
      <c r="AU1377" s="164"/>
      <c r="AV1377" s="164"/>
      <c r="AW1377" s="164"/>
      <c r="AX1377" s="164"/>
      <c r="AY1377" s="164"/>
      <c r="AZ1377" s="164"/>
      <c r="BA1377" s="164"/>
      <c r="BB1377" s="164"/>
      <c r="BC1377" s="164"/>
      <c r="BD1377" s="164"/>
      <c r="BE1377" s="164"/>
      <c r="BF1377" s="164"/>
      <c r="BG1377" s="164"/>
      <c r="BH1377" s="164"/>
      <c r="BI1377" s="164"/>
      <c r="BJ1377" s="164"/>
      <c r="BK1377" s="164"/>
      <c r="BL1377" s="164"/>
      <c r="BM1377" s="164"/>
      <c r="BN1377" s="164"/>
      <c r="BO1377" s="164"/>
      <c r="BP1377" s="164"/>
      <c r="BQ1377" s="164"/>
      <c r="BR1377" s="164"/>
      <c r="BS1377" s="164"/>
      <c r="BT1377" s="164"/>
      <c r="BU1377" s="164"/>
      <c r="BV1377" s="164"/>
      <c r="BW1377" s="164"/>
      <c r="BX1377" s="164"/>
    </row>
    <row r="1378" spans="20:76" x14ac:dyDescent="0.25">
      <c r="T1378" s="164"/>
      <c r="U1378" s="164"/>
      <c r="V1378" s="164"/>
      <c r="W1378" s="164"/>
      <c r="X1378" s="164"/>
      <c r="Y1378" s="164"/>
      <c r="Z1378" s="164"/>
      <c r="AA1378" s="164"/>
      <c r="AB1378" s="164"/>
      <c r="AC1378" s="164"/>
      <c r="AD1378" s="164"/>
      <c r="AE1378" s="164"/>
      <c r="AF1378" s="164"/>
      <c r="AG1378" s="164"/>
      <c r="AH1378" s="164"/>
      <c r="AI1378" s="164"/>
      <c r="AJ1378" s="164"/>
      <c r="AK1378" s="164"/>
      <c r="AL1378" s="164"/>
      <c r="AM1378" s="164"/>
      <c r="AN1378" s="164"/>
      <c r="AO1378" s="164"/>
      <c r="AP1378" s="164"/>
      <c r="AQ1378" s="164"/>
      <c r="AR1378" s="164"/>
      <c r="AS1378" s="164"/>
      <c r="AT1378" s="366"/>
      <c r="AU1378" s="164"/>
      <c r="AV1378" s="164"/>
      <c r="AW1378" s="164"/>
      <c r="AX1378" s="164"/>
      <c r="AY1378" s="164"/>
      <c r="AZ1378" s="164"/>
      <c r="BA1378" s="164"/>
      <c r="BB1378" s="164"/>
      <c r="BC1378" s="164"/>
      <c r="BD1378" s="164"/>
      <c r="BE1378" s="164"/>
      <c r="BF1378" s="164"/>
      <c r="BG1378" s="164"/>
      <c r="BH1378" s="164"/>
      <c r="BI1378" s="164"/>
      <c r="BJ1378" s="164"/>
      <c r="BK1378" s="164"/>
      <c r="BL1378" s="164"/>
      <c r="BM1378" s="164"/>
      <c r="BN1378" s="164"/>
      <c r="BO1378" s="164"/>
      <c r="BP1378" s="164"/>
      <c r="BQ1378" s="164"/>
      <c r="BR1378" s="164"/>
      <c r="BS1378" s="164"/>
      <c r="BT1378" s="164"/>
      <c r="BU1378" s="164"/>
      <c r="BV1378" s="164"/>
      <c r="BW1378" s="164"/>
      <c r="BX1378" s="164"/>
    </row>
    <row r="1379" spans="20:76" x14ac:dyDescent="0.25">
      <c r="T1379" s="164"/>
      <c r="U1379" s="164"/>
      <c r="V1379" s="164"/>
      <c r="W1379" s="164"/>
      <c r="X1379" s="164"/>
      <c r="Y1379" s="164"/>
      <c r="Z1379" s="164"/>
      <c r="AA1379" s="164"/>
      <c r="AB1379" s="164"/>
      <c r="AC1379" s="164"/>
      <c r="AD1379" s="164"/>
      <c r="AE1379" s="164"/>
      <c r="AF1379" s="164"/>
      <c r="AG1379" s="164"/>
      <c r="AH1379" s="164"/>
      <c r="AI1379" s="164"/>
      <c r="AJ1379" s="164"/>
      <c r="AK1379" s="164"/>
      <c r="AL1379" s="164"/>
      <c r="AM1379" s="164"/>
      <c r="AN1379" s="164"/>
      <c r="AO1379" s="164"/>
      <c r="AP1379" s="164"/>
      <c r="AQ1379" s="164"/>
      <c r="AR1379" s="164"/>
      <c r="AS1379" s="164"/>
      <c r="AT1379" s="366"/>
      <c r="AU1379" s="164"/>
      <c r="AV1379" s="164"/>
      <c r="AW1379" s="164"/>
      <c r="AX1379" s="164"/>
      <c r="AY1379" s="164"/>
      <c r="AZ1379" s="164"/>
      <c r="BA1379" s="164"/>
      <c r="BB1379" s="164"/>
      <c r="BC1379" s="164"/>
      <c r="BD1379" s="164"/>
      <c r="BE1379" s="164"/>
      <c r="BF1379" s="164"/>
      <c r="BG1379" s="164"/>
      <c r="BH1379" s="164"/>
      <c r="BI1379" s="164"/>
      <c r="BJ1379" s="164"/>
      <c r="BK1379" s="164"/>
      <c r="BL1379" s="164"/>
      <c r="BM1379" s="164"/>
      <c r="BN1379" s="164"/>
      <c r="BO1379" s="164"/>
      <c r="BP1379" s="164"/>
      <c r="BQ1379" s="164"/>
      <c r="BR1379" s="164"/>
      <c r="BS1379" s="164"/>
      <c r="BT1379" s="164"/>
      <c r="BU1379" s="164"/>
      <c r="BV1379" s="164"/>
      <c r="BW1379" s="164"/>
      <c r="BX1379" s="164"/>
    </row>
    <row r="1380" spans="20:76" x14ac:dyDescent="0.25">
      <c r="T1380" s="164"/>
      <c r="U1380" s="164"/>
      <c r="V1380" s="164"/>
      <c r="W1380" s="164"/>
      <c r="X1380" s="164"/>
      <c r="Y1380" s="164"/>
      <c r="Z1380" s="164"/>
      <c r="AA1380" s="164"/>
      <c r="AB1380" s="164"/>
      <c r="AC1380" s="164"/>
      <c r="AD1380" s="164"/>
      <c r="AE1380" s="164"/>
      <c r="AF1380" s="164"/>
      <c r="AG1380" s="164"/>
      <c r="AH1380" s="164"/>
      <c r="AI1380" s="164"/>
      <c r="AJ1380" s="164"/>
      <c r="AK1380" s="164"/>
      <c r="AL1380" s="164"/>
      <c r="AM1380" s="164"/>
      <c r="AN1380" s="164"/>
      <c r="AO1380" s="164"/>
      <c r="AP1380" s="164"/>
      <c r="AQ1380" s="164"/>
      <c r="AR1380" s="164"/>
      <c r="AS1380" s="164"/>
      <c r="AT1380" s="366"/>
      <c r="AU1380" s="164"/>
      <c r="AV1380" s="164"/>
      <c r="AW1380" s="164"/>
      <c r="AX1380" s="164"/>
      <c r="AY1380" s="164"/>
      <c r="AZ1380" s="164"/>
      <c r="BA1380" s="164"/>
      <c r="BB1380" s="164"/>
      <c r="BC1380" s="164"/>
      <c r="BD1380" s="164"/>
      <c r="BE1380" s="164"/>
      <c r="BF1380" s="164"/>
      <c r="BG1380" s="164"/>
      <c r="BH1380" s="164"/>
      <c r="BI1380" s="164"/>
      <c r="BJ1380" s="164"/>
      <c r="BK1380" s="164"/>
      <c r="BL1380" s="164"/>
      <c r="BM1380" s="164"/>
      <c r="BN1380" s="164"/>
      <c r="BO1380" s="164"/>
      <c r="BP1380" s="164"/>
      <c r="BQ1380" s="164"/>
      <c r="BR1380" s="164"/>
      <c r="BS1380" s="164"/>
      <c r="BT1380" s="164"/>
      <c r="BU1380" s="164"/>
      <c r="BV1380" s="164"/>
      <c r="BW1380" s="164"/>
      <c r="BX1380" s="164"/>
    </row>
    <row r="1381" spans="20:76" x14ac:dyDescent="0.25">
      <c r="T1381" s="164"/>
      <c r="U1381" s="164"/>
      <c r="V1381" s="164"/>
      <c r="W1381" s="164"/>
      <c r="X1381" s="164"/>
      <c r="Y1381" s="164"/>
      <c r="Z1381" s="164"/>
      <c r="AA1381" s="164"/>
      <c r="AB1381" s="164"/>
      <c r="AC1381" s="164"/>
      <c r="AD1381" s="164"/>
      <c r="AE1381" s="164"/>
      <c r="AF1381" s="164"/>
      <c r="AG1381" s="164"/>
      <c r="AH1381" s="164"/>
      <c r="AI1381" s="164"/>
      <c r="AJ1381" s="164"/>
      <c r="AK1381" s="164"/>
      <c r="AL1381" s="164"/>
      <c r="AM1381" s="164"/>
      <c r="AN1381" s="164"/>
      <c r="AO1381" s="164"/>
      <c r="AP1381" s="164"/>
      <c r="AQ1381" s="164"/>
      <c r="AR1381" s="164"/>
      <c r="AS1381" s="164"/>
      <c r="AT1381" s="366"/>
      <c r="AU1381" s="164"/>
      <c r="AV1381" s="164"/>
      <c r="AW1381" s="164"/>
      <c r="AX1381" s="164"/>
      <c r="AY1381" s="164"/>
      <c r="AZ1381" s="164"/>
      <c r="BA1381" s="164"/>
      <c r="BB1381" s="164"/>
      <c r="BC1381" s="164"/>
      <c r="BD1381" s="164"/>
      <c r="BE1381" s="164"/>
      <c r="BF1381" s="164"/>
      <c r="BG1381" s="164"/>
      <c r="BH1381" s="164"/>
      <c r="BI1381" s="164"/>
      <c r="BJ1381" s="164"/>
      <c r="BK1381" s="164"/>
      <c r="BL1381" s="164"/>
      <c r="BM1381" s="164"/>
      <c r="BN1381" s="164"/>
      <c r="BO1381" s="164"/>
      <c r="BP1381" s="164"/>
      <c r="BQ1381" s="164"/>
      <c r="BR1381" s="164"/>
      <c r="BS1381" s="164"/>
      <c r="BT1381" s="164"/>
      <c r="BU1381" s="164"/>
      <c r="BV1381" s="164"/>
      <c r="BW1381" s="164"/>
      <c r="BX1381" s="164"/>
    </row>
    <row r="1382" spans="20:76" x14ac:dyDescent="0.25">
      <c r="T1382" s="164"/>
      <c r="U1382" s="164"/>
      <c r="V1382" s="164"/>
      <c r="W1382" s="164"/>
      <c r="X1382" s="164"/>
      <c r="Y1382" s="164"/>
      <c r="Z1382" s="164"/>
      <c r="AA1382" s="164"/>
      <c r="AB1382" s="164"/>
      <c r="AC1382" s="164"/>
      <c r="AD1382" s="164"/>
      <c r="AE1382" s="164"/>
      <c r="AF1382" s="164"/>
      <c r="AG1382" s="164"/>
      <c r="AH1382" s="164"/>
      <c r="AI1382" s="164"/>
      <c r="AJ1382" s="164"/>
      <c r="AK1382" s="164"/>
      <c r="AL1382" s="164"/>
      <c r="AM1382" s="164"/>
      <c r="AN1382" s="164"/>
      <c r="AO1382" s="164"/>
      <c r="AP1382" s="164"/>
      <c r="AQ1382" s="164"/>
      <c r="AR1382" s="164"/>
      <c r="AS1382" s="164"/>
      <c r="AT1382" s="366"/>
      <c r="AU1382" s="164"/>
      <c r="AV1382" s="164"/>
      <c r="AW1382" s="164"/>
      <c r="AX1382" s="164"/>
      <c r="AY1382" s="164"/>
      <c r="AZ1382" s="164"/>
      <c r="BA1382" s="164"/>
      <c r="BB1382" s="164"/>
      <c r="BC1382" s="164"/>
      <c r="BD1382" s="164"/>
      <c r="BE1382" s="164"/>
      <c r="BF1382" s="164"/>
      <c r="BG1382" s="164"/>
      <c r="BH1382" s="164"/>
      <c r="BI1382" s="164"/>
      <c r="BJ1382" s="164"/>
      <c r="BK1382" s="164"/>
      <c r="BL1382" s="164"/>
      <c r="BM1382" s="164"/>
      <c r="BN1382" s="164"/>
      <c r="BO1382" s="164"/>
      <c r="BP1382" s="164"/>
      <c r="BQ1382" s="164"/>
      <c r="BR1382" s="164"/>
      <c r="BS1382" s="164"/>
      <c r="BT1382" s="164"/>
      <c r="BU1382" s="164"/>
      <c r="BV1382" s="164"/>
      <c r="BW1382" s="164"/>
      <c r="BX1382" s="164"/>
    </row>
    <row r="1383" spans="20:76" x14ac:dyDescent="0.25">
      <c r="T1383" s="164"/>
      <c r="U1383" s="164"/>
      <c r="V1383" s="164"/>
      <c r="W1383" s="164"/>
      <c r="X1383" s="164"/>
      <c r="Y1383" s="164"/>
      <c r="Z1383" s="164"/>
      <c r="AA1383" s="164"/>
      <c r="AB1383" s="164"/>
      <c r="AC1383" s="164"/>
      <c r="AD1383" s="164"/>
      <c r="AE1383" s="164"/>
      <c r="AF1383" s="164"/>
      <c r="AG1383" s="164"/>
      <c r="AH1383" s="164"/>
      <c r="AI1383" s="164"/>
      <c r="AJ1383" s="164"/>
      <c r="AK1383" s="164"/>
      <c r="AL1383" s="164"/>
      <c r="AM1383" s="164"/>
      <c r="AN1383" s="164"/>
      <c r="AO1383" s="164"/>
      <c r="AP1383" s="164"/>
      <c r="AQ1383" s="164"/>
      <c r="AR1383" s="164"/>
      <c r="AS1383" s="164"/>
      <c r="AT1383" s="366"/>
      <c r="AU1383" s="164"/>
      <c r="AV1383" s="164"/>
      <c r="AW1383" s="164"/>
      <c r="AX1383" s="164"/>
      <c r="AY1383" s="164"/>
      <c r="AZ1383" s="164"/>
      <c r="BA1383" s="164"/>
      <c r="BB1383" s="164"/>
      <c r="BC1383" s="164"/>
      <c r="BD1383" s="164"/>
      <c r="BE1383" s="164"/>
      <c r="BF1383" s="164"/>
      <c r="BG1383" s="164"/>
      <c r="BH1383" s="164"/>
      <c r="BI1383" s="164"/>
      <c r="BJ1383" s="164"/>
      <c r="BK1383" s="164"/>
      <c r="BL1383" s="164"/>
      <c r="BM1383" s="164"/>
      <c r="BN1383" s="164"/>
      <c r="BO1383" s="164"/>
      <c r="BP1383" s="164"/>
      <c r="BQ1383" s="164"/>
      <c r="BR1383" s="164"/>
      <c r="BS1383" s="164"/>
      <c r="BT1383" s="164"/>
      <c r="BU1383" s="164"/>
      <c r="BV1383" s="164"/>
      <c r="BW1383" s="164"/>
      <c r="BX1383" s="164"/>
    </row>
    <row r="1384" spans="20:76" x14ac:dyDescent="0.25">
      <c r="T1384" s="164"/>
      <c r="U1384" s="164"/>
      <c r="V1384" s="164"/>
      <c r="W1384" s="164"/>
      <c r="X1384" s="164"/>
      <c r="Y1384" s="164"/>
      <c r="Z1384" s="164"/>
      <c r="AA1384" s="164"/>
      <c r="AB1384" s="164"/>
      <c r="AC1384" s="164"/>
      <c r="AD1384" s="164"/>
      <c r="AE1384" s="164"/>
      <c r="AF1384" s="164"/>
      <c r="AG1384" s="164"/>
      <c r="AH1384" s="164"/>
      <c r="AI1384" s="164"/>
      <c r="AJ1384" s="164"/>
      <c r="AK1384" s="164"/>
      <c r="AL1384" s="164"/>
      <c r="AM1384" s="164"/>
      <c r="AN1384" s="164"/>
      <c r="AO1384" s="164"/>
      <c r="AP1384" s="164"/>
      <c r="AQ1384" s="164"/>
      <c r="AR1384" s="164"/>
      <c r="AS1384" s="164"/>
      <c r="AT1384" s="366"/>
      <c r="AU1384" s="164"/>
      <c r="AV1384" s="164"/>
      <c r="AW1384" s="164"/>
      <c r="AX1384" s="164"/>
      <c r="AY1384" s="164"/>
      <c r="AZ1384" s="164"/>
      <c r="BA1384" s="164"/>
      <c r="BB1384" s="164"/>
      <c r="BC1384" s="164"/>
      <c r="BD1384" s="164"/>
      <c r="BE1384" s="164"/>
      <c r="BF1384" s="164"/>
      <c r="BG1384" s="164"/>
      <c r="BH1384" s="164"/>
      <c r="BI1384" s="164"/>
      <c r="BJ1384" s="164"/>
      <c r="BK1384" s="164"/>
      <c r="BL1384" s="164"/>
      <c r="BM1384" s="164"/>
      <c r="BN1384" s="164"/>
      <c r="BO1384" s="164"/>
      <c r="BP1384" s="164"/>
      <c r="BQ1384" s="164"/>
      <c r="BR1384" s="164"/>
      <c r="BS1384" s="164"/>
      <c r="BT1384" s="164"/>
      <c r="BU1384" s="164"/>
      <c r="BV1384" s="164"/>
      <c r="BW1384" s="164"/>
      <c r="BX1384" s="164"/>
    </row>
    <row r="1385" spans="20:76" x14ac:dyDescent="0.25">
      <c r="T1385" s="164"/>
      <c r="U1385" s="164"/>
      <c r="V1385" s="164"/>
      <c r="W1385" s="164"/>
      <c r="X1385" s="164"/>
      <c r="Y1385" s="164"/>
      <c r="Z1385" s="164"/>
      <c r="AA1385" s="164"/>
      <c r="AB1385" s="164"/>
      <c r="AC1385" s="164"/>
      <c r="AD1385" s="164"/>
      <c r="AE1385" s="164"/>
      <c r="AF1385" s="164"/>
      <c r="AG1385" s="164"/>
      <c r="AH1385" s="164"/>
      <c r="AI1385" s="164"/>
      <c r="AJ1385" s="164"/>
      <c r="AK1385" s="164"/>
      <c r="AL1385" s="164"/>
      <c r="AM1385" s="164"/>
      <c r="AN1385" s="164"/>
      <c r="AO1385" s="164"/>
      <c r="AP1385" s="164"/>
      <c r="AQ1385" s="164"/>
      <c r="AR1385" s="164"/>
      <c r="AS1385" s="164"/>
      <c r="AT1385" s="366"/>
      <c r="AU1385" s="164"/>
      <c r="AV1385" s="164"/>
      <c r="AW1385" s="164"/>
      <c r="AX1385" s="164"/>
      <c r="AY1385" s="164"/>
      <c r="AZ1385" s="164"/>
      <c r="BA1385" s="164"/>
      <c r="BB1385" s="164"/>
      <c r="BC1385" s="164"/>
      <c r="BD1385" s="164"/>
      <c r="BE1385" s="164"/>
      <c r="BF1385" s="164"/>
      <c r="BG1385" s="164"/>
      <c r="BH1385" s="164"/>
      <c r="BI1385" s="164"/>
      <c r="BJ1385" s="164"/>
      <c r="BK1385" s="164"/>
      <c r="BL1385" s="164"/>
      <c r="BM1385" s="164"/>
      <c r="BN1385" s="164"/>
      <c r="BO1385" s="164"/>
      <c r="BP1385" s="164"/>
      <c r="BQ1385" s="164"/>
      <c r="BR1385" s="164"/>
      <c r="BS1385" s="164"/>
      <c r="BT1385" s="164"/>
      <c r="BU1385" s="164"/>
      <c r="BV1385" s="164"/>
      <c r="BW1385" s="164"/>
      <c r="BX1385" s="164"/>
    </row>
  </sheetData>
  <autoFilter ref="A6:BX31"/>
  <mergeCells count="40">
    <mergeCell ref="K5:K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AG5:AL5"/>
    <mergeCell ref="L5:L6"/>
    <mergeCell ref="N5:N6"/>
    <mergeCell ref="O5:O6"/>
    <mergeCell ref="P5:P6"/>
    <mergeCell ref="Q5:U5"/>
    <mergeCell ref="V5:V6"/>
    <mergeCell ref="X5:X6"/>
    <mergeCell ref="Y5:Y6"/>
    <mergeCell ref="Z5:Z6"/>
    <mergeCell ref="AA5:AA6"/>
    <mergeCell ref="AB5:AF5"/>
    <mergeCell ref="BN5:BN6"/>
    <mergeCell ref="AM5:AO5"/>
    <mergeCell ref="AQ5:AZ5"/>
    <mergeCell ref="BA5:BA6"/>
    <mergeCell ref="BB5:BB6"/>
    <mergeCell ref="BC5:BC6"/>
    <mergeCell ref="BD5:BD6"/>
    <mergeCell ref="BE5:BE6"/>
    <mergeCell ref="BF5:BG5"/>
    <mergeCell ref="BH5:BI5"/>
    <mergeCell ref="BJ5:BJ6"/>
    <mergeCell ref="BK5:BM5"/>
    <mergeCell ref="A33:B33"/>
    <mergeCell ref="J33:K33"/>
    <mergeCell ref="T33:U33"/>
    <mergeCell ref="AB33:AC33"/>
    <mergeCell ref="AG33:AI33"/>
  </mergeCells>
  <pageMargins left="0.51181102362204722" right="0.31496062992125984" top="0.35433070866141736" bottom="0.15748031496062992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374"/>
  <sheetViews>
    <sheetView zoomScale="77" zoomScaleNormal="77" workbookViewId="0">
      <selection activeCell="E6" sqref="A6:XFD6"/>
    </sheetView>
  </sheetViews>
  <sheetFormatPr defaultRowHeight="15" x14ac:dyDescent="0.25"/>
  <cols>
    <col min="1" max="1" width="5.28515625" customWidth="1"/>
    <col min="2" max="2" width="10.28515625" customWidth="1"/>
    <col min="3" max="3" width="11.5703125" customWidth="1"/>
    <col min="4" max="4" width="13.42578125" style="57" customWidth="1"/>
    <col min="5" max="5" width="9.140625" customWidth="1"/>
    <col min="6" max="6" width="7.28515625" customWidth="1"/>
    <col min="7" max="7" width="19.42578125" customWidth="1"/>
    <col min="8" max="8" width="10.7109375" customWidth="1"/>
    <col min="9" max="9" width="15.28515625" customWidth="1"/>
    <col min="10" max="10" width="9.28515625" customWidth="1"/>
    <col min="11" max="11" width="13.28515625" customWidth="1"/>
    <col min="12" max="12" width="9.140625" customWidth="1"/>
    <col min="13" max="13" width="11" customWidth="1"/>
    <col min="14" max="14" width="11.7109375" customWidth="1"/>
    <col min="15" max="15" width="12.5703125" style="57" customWidth="1"/>
    <col min="16" max="16" width="9.140625" customWidth="1"/>
    <col min="17" max="17" width="10.28515625" customWidth="1"/>
    <col min="18" max="18" width="12" customWidth="1"/>
    <col min="19" max="19" width="9.140625" customWidth="1"/>
    <col min="20" max="20" width="13.28515625" style="57" customWidth="1"/>
    <col min="21" max="21" width="13.5703125" customWidth="1"/>
    <col min="22" max="22" width="12.42578125" customWidth="1"/>
    <col min="23" max="23" width="10.140625" style="57" customWidth="1"/>
    <col min="24" max="25" width="9.28515625" style="164" customWidth="1"/>
    <col min="26" max="27" width="9.140625" style="164" customWidth="1"/>
    <col min="28" max="28" width="9.28515625" style="164" customWidth="1"/>
    <col min="29" max="29" width="18.7109375" style="164" customWidth="1"/>
    <col min="30" max="31" width="9.28515625" style="164" customWidth="1"/>
    <col min="32" max="33" width="9.140625" style="164" customWidth="1"/>
    <col min="34" max="35" width="9.28515625" style="164" customWidth="1"/>
    <col min="36" max="49" width="9.140625" style="164" customWidth="1"/>
    <col min="50" max="50" width="8.42578125" style="164" customWidth="1"/>
    <col min="51" max="51" width="10.42578125" style="164" customWidth="1"/>
    <col min="52" max="52" width="11.42578125" style="164" customWidth="1"/>
    <col min="53" max="53" width="10" style="164" customWidth="1"/>
    <col min="54" max="55" width="9.140625" style="164" customWidth="1"/>
    <col min="56" max="56" width="12.140625" style="164" customWidth="1"/>
    <col min="57" max="59" width="9.140625" style="164" customWidth="1"/>
    <col min="60" max="60" width="11.7109375" style="454" customWidth="1"/>
    <col min="61" max="61" width="14.7109375" style="164" customWidth="1"/>
    <col min="62" max="70" width="9.140625" style="164" customWidth="1"/>
    <col min="71" max="83" width="9.140625" style="164"/>
  </cols>
  <sheetData>
    <row r="1" spans="1:61" ht="25.5" customHeight="1" x14ac:dyDescent="0.25">
      <c r="A1" s="268" t="s">
        <v>658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</row>
    <row r="2" spans="1:61" ht="21" x14ac:dyDescent="0.25">
      <c r="O2" s="153" t="s">
        <v>121</v>
      </c>
      <c r="W2" s="351" t="s">
        <v>133</v>
      </c>
      <c r="X2" s="164" t="s">
        <v>133</v>
      </c>
      <c r="AB2" s="32" t="s">
        <v>122</v>
      </c>
      <c r="AR2" s="108"/>
      <c r="AS2" s="108"/>
      <c r="AT2" s="108"/>
      <c r="AU2" s="108"/>
      <c r="AV2" s="108"/>
      <c r="AW2" s="108"/>
      <c r="AX2" s="108"/>
      <c r="AY2" s="116"/>
    </row>
    <row r="3" spans="1:61" ht="10.5" customHeight="1" x14ac:dyDescent="0.25"/>
    <row r="4" spans="1:61" s="349" customFormat="1" ht="15.75" thickBot="1" x14ac:dyDescent="0.3">
      <c r="A4" s="341" t="s">
        <v>32</v>
      </c>
      <c r="B4" s="341" t="s">
        <v>32</v>
      </c>
      <c r="C4" s="341" t="s">
        <v>32</v>
      </c>
      <c r="D4" s="342" t="s">
        <v>32</v>
      </c>
      <c r="E4" s="343"/>
      <c r="F4" s="343"/>
      <c r="G4" s="344" t="s">
        <v>33</v>
      </c>
      <c r="H4" s="344" t="s">
        <v>33</v>
      </c>
      <c r="I4" s="343"/>
      <c r="J4" s="343"/>
      <c r="K4" s="344" t="s">
        <v>33</v>
      </c>
      <c r="L4" s="344" t="s">
        <v>33</v>
      </c>
      <c r="M4" s="344" t="s">
        <v>33</v>
      </c>
      <c r="N4" s="344" t="s">
        <v>33</v>
      </c>
      <c r="O4" s="345" t="s">
        <v>33</v>
      </c>
      <c r="P4" s="343"/>
      <c r="Q4" s="343"/>
      <c r="R4" s="343"/>
      <c r="S4" s="343"/>
      <c r="T4" s="346"/>
      <c r="U4" s="343"/>
      <c r="V4" s="343"/>
      <c r="W4" s="345" t="s">
        <v>90</v>
      </c>
      <c r="X4" s="344" t="s">
        <v>90</v>
      </c>
      <c r="Y4" s="344" t="s">
        <v>90</v>
      </c>
      <c r="Z4" s="344" t="s">
        <v>90</v>
      </c>
      <c r="AA4" s="344" t="s">
        <v>90</v>
      </c>
      <c r="AB4" s="344" t="s">
        <v>90</v>
      </c>
      <c r="AC4" s="347" t="s">
        <v>90</v>
      </c>
      <c r="AD4" s="344" t="s">
        <v>90</v>
      </c>
      <c r="AE4" s="344" t="s">
        <v>90</v>
      </c>
      <c r="AF4" s="344" t="s">
        <v>90</v>
      </c>
      <c r="AG4" s="344" t="s">
        <v>90</v>
      </c>
      <c r="AH4" s="344" t="s">
        <v>90</v>
      </c>
      <c r="AI4" s="343"/>
      <c r="AJ4" s="343"/>
      <c r="AK4" s="343"/>
      <c r="AL4" s="344" t="s">
        <v>33</v>
      </c>
      <c r="AM4" s="344" t="s">
        <v>33</v>
      </c>
      <c r="AN4" s="344" t="s">
        <v>33</v>
      </c>
      <c r="AO4" s="344" t="s">
        <v>33</v>
      </c>
      <c r="AP4" s="344" t="s">
        <v>33</v>
      </c>
      <c r="AQ4" s="344" t="s">
        <v>33</v>
      </c>
      <c r="AR4" s="344" t="s">
        <v>33</v>
      </c>
      <c r="AS4" s="344" t="s">
        <v>33</v>
      </c>
      <c r="AT4" s="344" t="s">
        <v>33</v>
      </c>
      <c r="AU4" s="344" t="s">
        <v>33</v>
      </c>
      <c r="AV4" s="347" t="s">
        <v>33</v>
      </c>
      <c r="AW4" s="343"/>
      <c r="AX4" s="343"/>
      <c r="AY4" s="343"/>
      <c r="AZ4" s="343"/>
      <c r="BA4" s="343"/>
      <c r="BB4" s="343"/>
      <c r="BC4" s="343"/>
      <c r="BD4" s="343"/>
      <c r="BE4" s="343"/>
      <c r="BF4" s="343"/>
      <c r="BG4" s="343"/>
      <c r="BH4" s="348" t="s">
        <v>90</v>
      </c>
      <c r="BI4" s="344" t="s">
        <v>90</v>
      </c>
    </row>
    <row r="5" spans="1:61" s="110" customFormat="1" ht="29.25" customHeight="1" thickBot="1" x14ac:dyDescent="0.3">
      <c r="A5" s="409" t="s">
        <v>15</v>
      </c>
      <c r="B5" s="382" t="s">
        <v>35</v>
      </c>
      <c r="C5" s="390" t="s">
        <v>37</v>
      </c>
      <c r="D5" s="411" t="s">
        <v>38</v>
      </c>
      <c r="E5" s="369" t="s">
        <v>91</v>
      </c>
      <c r="F5" s="382" t="s">
        <v>17</v>
      </c>
      <c r="G5" s="376" t="s">
        <v>39</v>
      </c>
      <c r="H5" s="378" t="s">
        <v>92</v>
      </c>
      <c r="I5" s="380" t="s">
        <v>93</v>
      </c>
      <c r="J5" s="382" t="s">
        <v>94</v>
      </c>
      <c r="K5" s="382" t="s">
        <v>42</v>
      </c>
      <c r="L5" s="382" t="s">
        <v>18</v>
      </c>
      <c r="M5" s="400" t="s">
        <v>45</v>
      </c>
      <c r="N5" s="401"/>
      <c r="O5" s="401"/>
      <c r="P5" s="376"/>
      <c r="Q5" s="370" t="s">
        <v>95</v>
      </c>
      <c r="R5" s="370" t="s">
        <v>96</v>
      </c>
      <c r="S5" s="382" t="s">
        <v>46</v>
      </c>
      <c r="T5" s="402" t="s">
        <v>97</v>
      </c>
      <c r="U5" s="382" t="s">
        <v>98</v>
      </c>
      <c r="V5" s="404" t="s">
        <v>99</v>
      </c>
      <c r="W5" s="406" t="s">
        <v>49</v>
      </c>
      <c r="X5" s="374" t="s">
        <v>100</v>
      </c>
      <c r="Y5" s="374"/>
      <c r="Z5" s="374"/>
      <c r="AA5" s="374"/>
      <c r="AB5" s="374"/>
      <c r="AC5" s="374" t="s">
        <v>51</v>
      </c>
      <c r="AD5" s="374"/>
      <c r="AE5" s="374"/>
      <c r="AF5" s="374"/>
      <c r="AG5" s="374"/>
      <c r="AH5" s="375"/>
      <c r="AI5" s="408" t="s">
        <v>52</v>
      </c>
      <c r="AJ5" s="374"/>
      <c r="AK5" s="374"/>
      <c r="AL5" s="399" t="s">
        <v>53</v>
      </c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0" t="s">
        <v>54</v>
      </c>
      <c r="AX5" s="390" t="s">
        <v>55</v>
      </c>
      <c r="AY5" s="390" t="s">
        <v>101</v>
      </c>
      <c r="AZ5" s="392" t="s">
        <v>102</v>
      </c>
      <c r="BA5" s="394" t="s">
        <v>56</v>
      </c>
      <c r="BB5" s="395" t="s">
        <v>57</v>
      </c>
      <c r="BC5" s="396"/>
      <c r="BD5" s="395" t="s">
        <v>58</v>
      </c>
      <c r="BE5" s="396"/>
      <c r="BF5" s="386" t="s">
        <v>103</v>
      </c>
      <c r="BG5" s="386"/>
      <c r="BH5" s="387"/>
      <c r="BI5" s="388" t="s">
        <v>61</v>
      </c>
    </row>
    <row r="6" spans="1:61" s="111" customFormat="1" ht="73.5" customHeight="1" x14ac:dyDescent="0.25">
      <c r="A6" s="410"/>
      <c r="B6" s="383"/>
      <c r="C6" s="391"/>
      <c r="D6" s="385"/>
      <c r="E6" s="7"/>
      <c r="F6" s="383"/>
      <c r="G6" s="377"/>
      <c r="H6" s="379"/>
      <c r="I6" s="381"/>
      <c r="J6" s="383"/>
      <c r="K6" s="383"/>
      <c r="L6" s="383"/>
      <c r="M6" s="8" t="s">
        <v>104</v>
      </c>
      <c r="N6" s="9" t="s">
        <v>105</v>
      </c>
      <c r="O6" s="10" t="s">
        <v>106</v>
      </c>
      <c r="P6" s="11" t="s">
        <v>64</v>
      </c>
      <c r="Q6" s="12"/>
      <c r="R6" s="12"/>
      <c r="S6" s="383"/>
      <c r="T6" s="403"/>
      <c r="U6" s="383"/>
      <c r="V6" s="405"/>
      <c r="W6" s="407"/>
      <c r="X6" s="13" t="s">
        <v>65</v>
      </c>
      <c r="Y6" s="368" t="s">
        <v>66</v>
      </c>
      <c r="Z6" s="368" t="s">
        <v>67</v>
      </c>
      <c r="AA6" s="368" t="s">
        <v>68</v>
      </c>
      <c r="AB6" s="368" t="s">
        <v>69</v>
      </c>
      <c r="AC6" s="23" t="s">
        <v>70</v>
      </c>
      <c r="AD6" s="368" t="s">
        <v>65</v>
      </c>
      <c r="AE6" s="368" t="s">
        <v>558</v>
      </c>
      <c r="AF6" s="368" t="s">
        <v>67</v>
      </c>
      <c r="AG6" s="368" t="s">
        <v>68</v>
      </c>
      <c r="AH6" s="368" t="s">
        <v>69</v>
      </c>
      <c r="AI6" s="368" t="s">
        <v>65</v>
      </c>
      <c r="AJ6" s="368" t="s">
        <v>71</v>
      </c>
      <c r="AK6" s="368" t="s">
        <v>72</v>
      </c>
      <c r="AL6" s="338" t="s">
        <v>73</v>
      </c>
      <c r="AM6" s="338" t="s">
        <v>74</v>
      </c>
      <c r="AN6" s="338" t="s">
        <v>75</v>
      </c>
      <c r="AO6" s="338" t="s">
        <v>76</v>
      </c>
      <c r="AP6" s="338" t="s">
        <v>77</v>
      </c>
      <c r="AQ6" s="338" t="s">
        <v>78</v>
      </c>
      <c r="AR6" s="338" t="s">
        <v>79</v>
      </c>
      <c r="AS6" s="338" t="s">
        <v>80</v>
      </c>
      <c r="AT6" s="339" t="s">
        <v>107</v>
      </c>
      <c r="AU6" s="339" t="s">
        <v>81</v>
      </c>
      <c r="AV6" s="340" t="s">
        <v>82</v>
      </c>
      <c r="AW6" s="391"/>
      <c r="AX6" s="391"/>
      <c r="AY6" s="391"/>
      <c r="AZ6" s="393"/>
      <c r="BA6" s="391"/>
      <c r="BB6" s="14" t="s">
        <v>83</v>
      </c>
      <c r="BC6" s="14" t="s">
        <v>84</v>
      </c>
      <c r="BD6" s="368" t="s">
        <v>85</v>
      </c>
      <c r="BE6" s="368" t="s">
        <v>86</v>
      </c>
      <c r="BF6" s="15" t="s">
        <v>87</v>
      </c>
      <c r="BG6" s="338" t="s">
        <v>88</v>
      </c>
      <c r="BH6" s="15" t="s">
        <v>108</v>
      </c>
      <c r="BI6" s="389"/>
    </row>
    <row r="7" spans="1:61" s="67" customFormat="1" ht="60" customHeight="1" x14ac:dyDescent="0.2">
      <c r="A7" s="41">
        <v>1</v>
      </c>
      <c r="B7" s="233" t="s">
        <v>659</v>
      </c>
      <c r="C7" s="19" t="str">
        <f t="shared" ref="C7:D23" si="0">AY7</f>
        <v>6285639</v>
      </c>
      <c r="D7" s="22">
        <f t="shared" si="0"/>
        <v>42590</v>
      </c>
      <c r="E7" s="205" t="s">
        <v>660</v>
      </c>
      <c r="F7" s="219" t="s">
        <v>1</v>
      </c>
      <c r="G7" s="168" t="s">
        <v>11</v>
      </c>
      <c r="H7" s="211">
        <v>300.02</v>
      </c>
      <c r="I7" s="20">
        <f t="shared" ref="I7:I29" si="1">H7*1000</f>
        <v>300020</v>
      </c>
      <c r="J7" s="219">
        <v>15</v>
      </c>
      <c r="K7" s="168" t="s">
        <v>12</v>
      </c>
      <c r="L7" s="219" t="s">
        <v>3</v>
      </c>
      <c r="M7" s="455" t="s">
        <v>661</v>
      </c>
      <c r="N7" s="456">
        <v>42569</v>
      </c>
      <c r="O7" s="205">
        <v>359123.94</v>
      </c>
      <c r="P7" s="219" t="s">
        <v>4</v>
      </c>
      <c r="Q7" s="143" t="s">
        <v>662</v>
      </c>
      <c r="R7" s="22">
        <v>42573</v>
      </c>
      <c r="S7" s="143" t="s">
        <v>663</v>
      </c>
      <c r="T7" s="22">
        <v>42573</v>
      </c>
      <c r="U7" s="456">
        <v>42590</v>
      </c>
      <c r="V7" s="456">
        <v>42590</v>
      </c>
      <c r="W7" s="147">
        <v>38231900</v>
      </c>
      <c r="X7" s="40">
        <v>7.4999999999999997E-2</v>
      </c>
      <c r="Y7" s="16" t="s">
        <v>109</v>
      </c>
      <c r="Z7" s="17" t="s">
        <v>110</v>
      </c>
      <c r="AA7" s="17" t="s">
        <v>111</v>
      </c>
      <c r="AB7" s="17" t="s">
        <v>112</v>
      </c>
      <c r="AC7" s="175" t="s">
        <v>180</v>
      </c>
      <c r="AD7" s="40">
        <v>0</v>
      </c>
      <c r="AE7" s="16" t="s">
        <v>109</v>
      </c>
      <c r="AF7" s="17" t="s">
        <v>110</v>
      </c>
      <c r="AG7" s="17" t="s">
        <v>111</v>
      </c>
      <c r="AH7" s="17" t="s">
        <v>112</v>
      </c>
      <c r="AI7" s="39" t="s">
        <v>114</v>
      </c>
      <c r="AJ7" s="39" t="s">
        <v>115</v>
      </c>
      <c r="AK7" s="39" t="s">
        <v>115</v>
      </c>
      <c r="AL7" s="39" t="s">
        <v>116</v>
      </c>
      <c r="AM7" s="39" t="s">
        <v>116</v>
      </c>
      <c r="AN7" s="39" t="s">
        <v>116</v>
      </c>
      <c r="AO7" s="39" t="s">
        <v>116</v>
      </c>
      <c r="AP7" s="39" t="s">
        <v>116</v>
      </c>
      <c r="AQ7" s="39" t="s">
        <v>116</v>
      </c>
      <c r="AR7" s="39" t="s">
        <v>117</v>
      </c>
      <c r="AS7" s="39" t="s">
        <v>116</v>
      </c>
      <c r="AT7" s="39" t="s">
        <v>104</v>
      </c>
      <c r="AU7" s="39" t="s">
        <v>115</v>
      </c>
      <c r="AV7" s="39" t="s">
        <v>116</v>
      </c>
      <c r="AW7" s="39" t="s">
        <v>118</v>
      </c>
      <c r="AX7" s="39" t="s">
        <v>118</v>
      </c>
      <c r="AY7" s="221" t="s">
        <v>664</v>
      </c>
      <c r="AZ7" s="457">
        <v>42590</v>
      </c>
      <c r="BA7" s="39" t="s">
        <v>119</v>
      </c>
      <c r="BB7" s="19" t="s">
        <v>5</v>
      </c>
      <c r="BC7" s="19" t="s">
        <v>5</v>
      </c>
      <c r="BD7" s="19" t="s">
        <v>5</v>
      </c>
      <c r="BE7" s="19" t="s">
        <v>5</v>
      </c>
      <c r="BF7" s="147" t="s">
        <v>181</v>
      </c>
      <c r="BG7" s="39" t="s">
        <v>155</v>
      </c>
      <c r="BH7" s="230" t="s">
        <v>665</v>
      </c>
      <c r="BI7" s="211">
        <v>4273411</v>
      </c>
    </row>
    <row r="8" spans="1:61" s="67" customFormat="1" ht="60" customHeight="1" x14ac:dyDescent="0.2">
      <c r="A8" s="41">
        <v>2</v>
      </c>
      <c r="B8" s="233" t="s">
        <v>666</v>
      </c>
      <c r="C8" s="19" t="str">
        <f t="shared" si="0"/>
        <v>6310120</v>
      </c>
      <c r="D8" s="22">
        <f t="shared" si="0"/>
        <v>42592</v>
      </c>
      <c r="E8" s="205" t="s">
        <v>660</v>
      </c>
      <c r="F8" s="219" t="s">
        <v>1</v>
      </c>
      <c r="G8" s="168" t="s">
        <v>11</v>
      </c>
      <c r="H8" s="211">
        <v>200.1</v>
      </c>
      <c r="I8" s="20">
        <f t="shared" si="1"/>
        <v>200100</v>
      </c>
      <c r="J8" s="219">
        <v>10</v>
      </c>
      <c r="K8" s="168" t="s">
        <v>12</v>
      </c>
      <c r="L8" s="219" t="s">
        <v>3</v>
      </c>
      <c r="M8" s="455" t="s">
        <v>667</v>
      </c>
      <c r="N8" s="456">
        <v>42569</v>
      </c>
      <c r="O8" s="205">
        <v>239519.7</v>
      </c>
      <c r="P8" s="219" t="s">
        <v>4</v>
      </c>
      <c r="Q8" s="143" t="s">
        <v>668</v>
      </c>
      <c r="R8" s="22">
        <v>42576</v>
      </c>
      <c r="S8" s="143" t="s">
        <v>669</v>
      </c>
      <c r="T8" s="22">
        <v>42576</v>
      </c>
      <c r="U8" s="456">
        <v>42592</v>
      </c>
      <c r="V8" s="456">
        <v>42592</v>
      </c>
      <c r="W8" s="147">
        <v>38231900</v>
      </c>
      <c r="X8" s="40">
        <v>7.4999999999999997E-2</v>
      </c>
      <c r="Y8" s="16" t="s">
        <v>109</v>
      </c>
      <c r="Z8" s="17" t="s">
        <v>110</v>
      </c>
      <c r="AA8" s="17" t="s">
        <v>111</v>
      </c>
      <c r="AB8" s="17" t="s">
        <v>112</v>
      </c>
      <c r="AC8" s="175" t="s">
        <v>180</v>
      </c>
      <c r="AD8" s="40">
        <v>0</v>
      </c>
      <c r="AE8" s="16" t="s">
        <v>109</v>
      </c>
      <c r="AF8" s="17" t="s">
        <v>110</v>
      </c>
      <c r="AG8" s="17" t="s">
        <v>111</v>
      </c>
      <c r="AH8" s="17" t="s">
        <v>112</v>
      </c>
      <c r="AI8" s="39" t="s">
        <v>114</v>
      </c>
      <c r="AJ8" s="39" t="s">
        <v>115</v>
      </c>
      <c r="AK8" s="39" t="s">
        <v>115</v>
      </c>
      <c r="AL8" s="39" t="s">
        <v>116</v>
      </c>
      <c r="AM8" s="39" t="s">
        <v>116</v>
      </c>
      <c r="AN8" s="39" t="s">
        <v>116</v>
      </c>
      <c r="AO8" s="39" t="s">
        <v>116</v>
      </c>
      <c r="AP8" s="39" t="s">
        <v>116</v>
      </c>
      <c r="AQ8" s="39" t="s">
        <v>116</v>
      </c>
      <c r="AR8" s="39" t="s">
        <v>117</v>
      </c>
      <c r="AS8" s="39" t="s">
        <v>116</v>
      </c>
      <c r="AT8" s="39" t="s">
        <v>104</v>
      </c>
      <c r="AU8" s="39" t="s">
        <v>115</v>
      </c>
      <c r="AV8" s="39" t="s">
        <v>116</v>
      </c>
      <c r="AW8" s="39" t="s">
        <v>118</v>
      </c>
      <c r="AX8" s="39" t="s">
        <v>118</v>
      </c>
      <c r="AY8" s="221" t="s">
        <v>670</v>
      </c>
      <c r="AZ8" s="457">
        <v>42592</v>
      </c>
      <c r="BA8" s="39" t="s">
        <v>119</v>
      </c>
      <c r="BB8" s="19" t="s">
        <v>5</v>
      </c>
      <c r="BC8" s="19" t="s">
        <v>5</v>
      </c>
      <c r="BD8" s="19" t="s">
        <v>5</v>
      </c>
      <c r="BE8" s="19" t="s">
        <v>5</v>
      </c>
      <c r="BF8" s="147" t="s">
        <v>181</v>
      </c>
      <c r="BG8" s="39" t="s">
        <v>155</v>
      </c>
      <c r="BH8" s="230" t="s">
        <v>665</v>
      </c>
      <c r="BI8" s="211">
        <v>2850175</v>
      </c>
    </row>
    <row r="9" spans="1:61" s="67" customFormat="1" ht="60" customHeight="1" x14ac:dyDescent="0.2">
      <c r="A9" s="41">
        <v>3</v>
      </c>
      <c r="B9" s="233" t="s">
        <v>671</v>
      </c>
      <c r="C9" s="19" t="str">
        <f t="shared" si="0"/>
        <v>6175237</v>
      </c>
      <c r="D9" s="22">
        <f t="shared" si="0"/>
        <v>42580</v>
      </c>
      <c r="E9" s="205" t="s">
        <v>672</v>
      </c>
      <c r="F9" s="219" t="s">
        <v>8</v>
      </c>
      <c r="G9" s="143" t="s">
        <v>673</v>
      </c>
      <c r="H9" s="211">
        <v>200</v>
      </c>
      <c r="I9" s="20">
        <f t="shared" si="1"/>
        <v>200000</v>
      </c>
      <c r="J9" s="219">
        <v>10</v>
      </c>
      <c r="K9" s="205" t="s">
        <v>674</v>
      </c>
      <c r="L9" s="219" t="s">
        <v>10</v>
      </c>
      <c r="M9" s="455" t="s">
        <v>675</v>
      </c>
      <c r="N9" s="456">
        <v>42556</v>
      </c>
      <c r="O9" s="458">
        <v>162000</v>
      </c>
      <c r="P9" s="219" t="s">
        <v>4</v>
      </c>
      <c r="Q9" s="143" t="s">
        <v>676</v>
      </c>
      <c r="R9" s="456">
        <v>42556</v>
      </c>
      <c r="S9" s="143" t="s">
        <v>677</v>
      </c>
      <c r="T9" s="456">
        <v>42556</v>
      </c>
      <c r="U9" s="456">
        <v>42574</v>
      </c>
      <c r="V9" s="456">
        <v>42574</v>
      </c>
      <c r="W9" s="205">
        <v>34012000</v>
      </c>
      <c r="X9" s="40">
        <v>7.4999999999999997E-2</v>
      </c>
      <c r="Y9" s="16" t="s">
        <v>109</v>
      </c>
      <c r="Z9" s="17" t="s">
        <v>110</v>
      </c>
      <c r="AA9" s="17" t="s">
        <v>111</v>
      </c>
      <c r="AB9" s="17" t="s">
        <v>112</v>
      </c>
      <c r="AC9" s="37" t="s">
        <v>678</v>
      </c>
      <c r="AD9" s="40">
        <v>0</v>
      </c>
      <c r="AE9" s="16" t="s">
        <v>109</v>
      </c>
      <c r="AF9" s="17" t="s">
        <v>110</v>
      </c>
      <c r="AG9" s="17" t="s">
        <v>111</v>
      </c>
      <c r="AH9" s="17" t="s">
        <v>112</v>
      </c>
      <c r="AI9" s="459">
        <v>0</v>
      </c>
      <c r="AJ9" s="39" t="s">
        <v>561</v>
      </c>
      <c r="AK9" s="39" t="s">
        <v>126</v>
      </c>
      <c r="AL9" s="39" t="s">
        <v>116</v>
      </c>
      <c r="AM9" s="39" t="s">
        <v>116</v>
      </c>
      <c r="AN9" s="39" t="s">
        <v>116</v>
      </c>
      <c r="AO9" s="39" t="s">
        <v>116</v>
      </c>
      <c r="AP9" s="39" t="s">
        <v>116</v>
      </c>
      <c r="AQ9" s="39" t="s">
        <v>116</v>
      </c>
      <c r="AR9" s="39" t="s">
        <v>116</v>
      </c>
      <c r="AS9" s="39" t="s">
        <v>116</v>
      </c>
      <c r="AT9" s="39" t="s">
        <v>104</v>
      </c>
      <c r="AU9" s="39" t="s">
        <v>679</v>
      </c>
      <c r="AV9" s="39" t="s">
        <v>116</v>
      </c>
      <c r="AW9" s="39" t="s">
        <v>118</v>
      </c>
      <c r="AX9" s="39" t="s">
        <v>118</v>
      </c>
      <c r="AY9" s="221" t="s">
        <v>680</v>
      </c>
      <c r="AZ9" s="457">
        <v>42580</v>
      </c>
      <c r="BA9" s="39" t="s">
        <v>119</v>
      </c>
      <c r="BB9" s="19" t="s">
        <v>5</v>
      </c>
      <c r="BC9" s="19" t="s">
        <v>5</v>
      </c>
      <c r="BD9" s="19" t="s">
        <v>5</v>
      </c>
      <c r="BE9" s="19" t="s">
        <v>5</v>
      </c>
      <c r="BF9" s="147" t="s">
        <v>181</v>
      </c>
      <c r="BG9" s="39" t="s">
        <v>155</v>
      </c>
      <c r="BH9" s="143" t="s">
        <v>681</v>
      </c>
      <c r="BI9" s="211">
        <v>1969446</v>
      </c>
    </row>
    <row r="10" spans="1:61" s="67" customFormat="1" ht="60" customHeight="1" x14ac:dyDescent="0.2">
      <c r="A10" s="41">
        <v>4</v>
      </c>
      <c r="B10" s="233" t="s">
        <v>682</v>
      </c>
      <c r="C10" s="19" t="str">
        <f t="shared" si="0"/>
        <v>6348203</v>
      </c>
      <c r="D10" s="22">
        <f t="shared" si="0"/>
        <v>42594</v>
      </c>
      <c r="E10" s="205" t="s">
        <v>683</v>
      </c>
      <c r="F10" s="219" t="s">
        <v>8</v>
      </c>
      <c r="G10" s="143" t="s">
        <v>684</v>
      </c>
      <c r="H10" s="211">
        <v>200</v>
      </c>
      <c r="I10" s="20">
        <f t="shared" si="1"/>
        <v>200000</v>
      </c>
      <c r="J10" s="219">
        <v>10</v>
      </c>
      <c r="K10" s="205" t="s">
        <v>674</v>
      </c>
      <c r="L10" s="219" t="s">
        <v>10</v>
      </c>
      <c r="M10" s="143" t="s">
        <v>685</v>
      </c>
      <c r="N10" s="456">
        <v>42566</v>
      </c>
      <c r="O10" s="458">
        <v>162000</v>
      </c>
      <c r="P10" s="219" t="s">
        <v>4</v>
      </c>
      <c r="Q10" s="143" t="s">
        <v>686</v>
      </c>
      <c r="R10" s="22">
        <v>42566</v>
      </c>
      <c r="S10" s="143" t="s">
        <v>687</v>
      </c>
      <c r="T10" s="22">
        <v>42566</v>
      </c>
      <c r="U10" s="456">
        <v>42597</v>
      </c>
      <c r="V10" s="456">
        <v>42597</v>
      </c>
      <c r="W10" s="205">
        <v>34012000</v>
      </c>
      <c r="X10" s="40">
        <v>7.4999999999999997E-2</v>
      </c>
      <c r="Y10" s="16" t="s">
        <v>109</v>
      </c>
      <c r="Z10" s="17" t="s">
        <v>110</v>
      </c>
      <c r="AA10" s="17" t="s">
        <v>111</v>
      </c>
      <c r="AB10" s="17" t="s">
        <v>112</v>
      </c>
      <c r="AC10" s="37" t="s">
        <v>678</v>
      </c>
      <c r="AD10" s="40">
        <v>0</v>
      </c>
      <c r="AE10" s="16" t="s">
        <v>109</v>
      </c>
      <c r="AF10" s="17" t="s">
        <v>110</v>
      </c>
      <c r="AG10" s="17" t="s">
        <v>111</v>
      </c>
      <c r="AH10" s="17" t="s">
        <v>112</v>
      </c>
      <c r="AI10" s="459">
        <v>0</v>
      </c>
      <c r="AJ10" s="39" t="s">
        <v>561</v>
      </c>
      <c r="AK10" s="39" t="s">
        <v>126</v>
      </c>
      <c r="AL10" s="39" t="s">
        <v>116</v>
      </c>
      <c r="AM10" s="39" t="s">
        <v>116</v>
      </c>
      <c r="AN10" s="39" t="s">
        <v>116</v>
      </c>
      <c r="AO10" s="39" t="s">
        <v>116</v>
      </c>
      <c r="AP10" s="39" t="s">
        <v>116</v>
      </c>
      <c r="AQ10" s="39" t="s">
        <v>116</v>
      </c>
      <c r="AR10" s="39" t="s">
        <v>116</v>
      </c>
      <c r="AS10" s="39" t="s">
        <v>116</v>
      </c>
      <c r="AT10" s="39" t="s">
        <v>104</v>
      </c>
      <c r="AU10" s="39" t="s">
        <v>679</v>
      </c>
      <c r="AV10" s="39" t="s">
        <v>116</v>
      </c>
      <c r="AW10" s="39" t="s">
        <v>118</v>
      </c>
      <c r="AX10" s="39" t="s">
        <v>118</v>
      </c>
      <c r="AY10" s="221" t="s">
        <v>688</v>
      </c>
      <c r="AZ10" s="457">
        <v>42594</v>
      </c>
      <c r="BA10" s="39" t="s">
        <v>119</v>
      </c>
      <c r="BB10" s="19" t="s">
        <v>5</v>
      </c>
      <c r="BC10" s="19" t="s">
        <v>5</v>
      </c>
      <c r="BD10" s="19" t="s">
        <v>5</v>
      </c>
      <c r="BE10" s="19" t="s">
        <v>5</v>
      </c>
      <c r="BF10" s="147" t="s">
        <v>181</v>
      </c>
      <c r="BG10" s="39" t="s">
        <v>155</v>
      </c>
      <c r="BH10" s="143" t="s">
        <v>681</v>
      </c>
      <c r="BI10" s="211">
        <v>1969788</v>
      </c>
    </row>
    <row r="11" spans="1:61" s="67" customFormat="1" ht="60" customHeight="1" x14ac:dyDescent="0.2">
      <c r="A11" s="41">
        <v>5</v>
      </c>
      <c r="B11" s="233" t="s">
        <v>689</v>
      </c>
      <c r="C11" s="19" t="str">
        <f t="shared" si="0"/>
        <v>6385101</v>
      </c>
      <c r="D11" s="22">
        <f t="shared" si="0"/>
        <v>42599</v>
      </c>
      <c r="E11" s="205" t="s">
        <v>672</v>
      </c>
      <c r="F11" s="219" t="s">
        <v>8</v>
      </c>
      <c r="G11" s="143" t="s">
        <v>673</v>
      </c>
      <c r="H11" s="211">
        <v>200</v>
      </c>
      <c r="I11" s="20">
        <f t="shared" si="1"/>
        <v>200000</v>
      </c>
      <c r="J11" s="219">
        <v>10</v>
      </c>
      <c r="K11" s="205" t="s">
        <v>674</v>
      </c>
      <c r="L11" s="219" t="s">
        <v>10</v>
      </c>
      <c r="M11" s="455" t="s">
        <v>690</v>
      </c>
      <c r="N11" s="456">
        <v>42570</v>
      </c>
      <c r="O11" s="458">
        <v>162000</v>
      </c>
      <c r="P11" s="219" t="s">
        <v>4</v>
      </c>
      <c r="Q11" s="143" t="s">
        <v>691</v>
      </c>
      <c r="R11" s="22">
        <v>42570</v>
      </c>
      <c r="S11" s="143" t="s">
        <v>692</v>
      </c>
      <c r="T11" s="22">
        <v>42570</v>
      </c>
      <c r="U11" s="456">
        <v>42581</v>
      </c>
      <c r="V11" s="456">
        <v>42581</v>
      </c>
      <c r="W11" s="205">
        <v>34012000</v>
      </c>
      <c r="X11" s="40">
        <v>7.4999999999999997E-2</v>
      </c>
      <c r="Y11" s="16" t="s">
        <v>109</v>
      </c>
      <c r="Z11" s="17" t="s">
        <v>110</v>
      </c>
      <c r="AA11" s="17" t="s">
        <v>111</v>
      </c>
      <c r="AB11" s="17" t="s">
        <v>112</v>
      </c>
      <c r="AC11" s="37" t="s">
        <v>678</v>
      </c>
      <c r="AD11" s="40">
        <v>0</v>
      </c>
      <c r="AE11" s="16" t="s">
        <v>109</v>
      </c>
      <c r="AF11" s="17" t="s">
        <v>110</v>
      </c>
      <c r="AG11" s="17" t="s">
        <v>111</v>
      </c>
      <c r="AH11" s="17" t="s">
        <v>112</v>
      </c>
      <c r="AI11" s="459">
        <v>0</v>
      </c>
      <c r="AJ11" s="39" t="s">
        <v>561</v>
      </c>
      <c r="AK11" s="39" t="s">
        <v>126</v>
      </c>
      <c r="AL11" s="39" t="s">
        <v>116</v>
      </c>
      <c r="AM11" s="39" t="s">
        <v>116</v>
      </c>
      <c r="AN11" s="39" t="s">
        <v>116</v>
      </c>
      <c r="AO11" s="39" t="s">
        <v>116</v>
      </c>
      <c r="AP11" s="39" t="s">
        <v>116</v>
      </c>
      <c r="AQ11" s="39" t="s">
        <v>116</v>
      </c>
      <c r="AR11" s="39" t="s">
        <v>116</v>
      </c>
      <c r="AS11" s="39" t="s">
        <v>116</v>
      </c>
      <c r="AT11" s="39" t="s">
        <v>104</v>
      </c>
      <c r="AU11" s="39" t="s">
        <v>679</v>
      </c>
      <c r="AV11" s="39" t="s">
        <v>116</v>
      </c>
      <c r="AW11" s="39" t="s">
        <v>118</v>
      </c>
      <c r="AX11" s="39" t="s">
        <v>118</v>
      </c>
      <c r="AY11" s="221" t="s">
        <v>693</v>
      </c>
      <c r="AZ11" s="457">
        <v>42599</v>
      </c>
      <c r="BA11" s="39" t="s">
        <v>119</v>
      </c>
      <c r="BB11" s="19" t="s">
        <v>5</v>
      </c>
      <c r="BC11" s="19" t="s">
        <v>5</v>
      </c>
      <c r="BD11" s="19" t="s">
        <v>5</v>
      </c>
      <c r="BE11" s="19" t="s">
        <v>5</v>
      </c>
      <c r="BF11" s="147" t="s">
        <v>181</v>
      </c>
      <c r="BG11" s="39" t="s">
        <v>155</v>
      </c>
      <c r="BH11" s="143" t="s">
        <v>681</v>
      </c>
      <c r="BI11" s="211">
        <v>1957888</v>
      </c>
    </row>
    <row r="12" spans="1:61" s="67" customFormat="1" ht="60" customHeight="1" x14ac:dyDescent="0.2">
      <c r="A12" s="41">
        <v>6</v>
      </c>
      <c r="B12" s="233" t="s">
        <v>694</v>
      </c>
      <c r="C12" s="19" t="str">
        <f t="shared" si="0"/>
        <v>6359629</v>
      </c>
      <c r="D12" s="22">
        <f t="shared" si="0"/>
        <v>42598</v>
      </c>
      <c r="E12" s="205" t="s">
        <v>660</v>
      </c>
      <c r="F12" s="219" t="s">
        <v>1</v>
      </c>
      <c r="G12" s="168" t="s">
        <v>11</v>
      </c>
      <c r="H12" s="211">
        <v>300.08</v>
      </c>
      <c r="I12" s="20">
        <f t="shared" si="1"/>
        <v>300080</v>
      </c>
      <c r="J12" s="219">
        <v>15</v>
      </c>
      <c r="K12" s="168" t="s">
        <v>12</v>
      </c>
      <c r="L12" s="219" t="s">
        <v>3</v>
      </c>
      <c r="M12" s="455" t="s">
        <v>695</v>
      </c>
      <c r="N12" s="456">
        <v>42569</v>
      </c>
      <c r="O12" s="458">
        <v>359195.76</v>
      </c>
      <c r="P12" s="219" t="s">
        <v>4</v>
      </c>
      <c r="Q12" s="143" t="s">
        <v>696</v>
      </c>
      <c r="R12" s="22">
        <v>42576</v>
      </c>
      <c r="S12" s="143" t="s">
        <v>697</v>
      </c>
      <c r="T12" s="22">
        <v>42576</v>
      </c>
      <c r="U12" s="456">
        <v>42596</v>
      </c>
      <c r="V12" s="456">
        <v>42596</v>
      </c>
      <c r="W12" s="147">
        <v>38231900</v>
      </c>
      <c r="X12" s="40">
        <v>7.4999999999999997E-2</v>
      </c>
      <c r="Y12" s="16" t="s">
        <v>109</v>
      </c>
      <c r="Z12" s="17" t="s">
        <v>110</v>
      </c>
      <c r="AA12" s="17" t="s">
        <v>111</v>
      </c>
      <c r="AB12" s="17" t="s">
        <v>112</v>
      </c>
      <c r="AC12" s="175" t="s">
        <v>180</v>
      </c>
      <c r="AD12" s="40">
        <v>0</v>
      </c>
      <c r="AE12" s="16" t="s">
        <v>109</v>
      </c>
      <c r="AF12" s="17" t="s">
        <v>110</v>
      </c>
      <c r="AG12" s="17" t="s">
        <v>111</v>
      </c>
      <c r="AH12" s="17" t="s">
        <v>112</v>
      </c>
      <c r="AI12" s="39" t="s">
        <v>114</v>
      </c>
      <c r="AJ12" s="39" t="s">
        <v>115</v>
      </c>
      <c r="AK12" s="39" t="s">
        <v>115</v>
      </c>
      <c r="AL12" s="39" t="s">
        <v>116</v>
      </c>
      <c r="AM12" s="39" t="s">
        <v>116</v>
      </c>
      <c r="AN12" s="39" t="s">
        <v>116</v>
      </c>
      <c r="AO12" s="39" t="s">
        <v>116</v>
      </c>
      <c r="AP12" s="39" t="s">
        <v>116</v>
      </c>
      <c r="AQ12" s="39" t="s">
        <v>116</v>
      </c>
      <c r="AR12" s="39" t="s">
        <v>117</v>
      </c>
      <c r="AS12" s="39" t="s">
        <v>116</v>
      </c>
      <c r="AT12" s="39" t="s">
        <v>104</v>
      </c>
      <c r="AU12" s="39" t="s">
        <v>115</v>
      </c>
      <c r="AV12" s="39" t="s">
        <v>116</v>
      </c>
      <c r="AW12" s="39" t="s">
        <v>118</v>
      </c>
      <c r="AX12" s="39" t="s">
        <v>118</v>
      </c>
      <c r="AY12" s="221" t="s">
        <v>698</v>
      </c>
      <c r="AZ12" s="457">
        <v>42598</v>
      </c>
      <c r="BA12" s="39" t="s">
        <v>119</v>
      </c>
      <c r="BB12" s="19" t="s">
        <v>5</v>
      </c>
      <c r="BC12" s="19" t="s">
        <v>5</v>
      </c>
      <c r="BD12" s="19" t="s">
        <v>5</v>
      </c>
      <c r="BE12" s="19" t="s">
        <v>5</v>
      </c>
      <c r="BF12" s="147" t="s">
        <v>181</v>
      </c>
      <c r="BG12" s="39" t="s">
        <v>155</v>
      </c>
      <c r="BH12" s="230" t="s">
        <v>665</v>
      </c>
      <c r="BI12" s="460">
        <v>4274265</v>
      </c>
    </row>
    <row r="13" spans="1:61" s="67" customFormat="1" ht="60" customHeight="1" x14ac:dyDescent="0.2">
      <c r="A13" s="41">
        <v>7</v>
      </c>
      <c r="B13" s="233" t="s">
        <v>699</v>
      </c>
      <c r="C13" s="19" t="str">
        <f t="shared" si="0"/>
        <v>6346297</v>
      </c>
      <c r="D13" s="22">
        <f t="shared" si="0"/>
        <v>42594</v>
      </c>
      <c r="E13" s="205" t="s">
        <v>660</v>
      </c>
      <c r="F13" s="219" t="s">
        <v>1</v>
      </c>
      <c r="G13" s="168" t="s">
        <v>11</v>
      </c>
      <c r="H13" s="211">
        <v>500.18</v>
      </c>
      <c r="I13" s="20">
        <f t="shared" si="1"/>
        <v>500180</v>
      </c>
      <c r="J13" s="219">
        <v>25</v>
      </c>
      <c r="K13" s="168" t="s">
        <v>12</v>
      </c>
      <c r="L13" s="219" t="s">
        <v>3</v>
      </c>
      <c r="M13" s="455" t="s">
        <v>700</v>
      </c>
      <c r="N13" s="456">
        <v>42569</v>
      </c>
      <c r="O13" s="205">
        <v>598715.46</v>
      </c>
      <c r="P13" s="219" t="s">
        <v>4</v>
      </c>
      <c r="Q13" s="143" t="s">
        <v>701</v>
      </c>
      <c r="R13" s="22">
        <v>42583</v>
      </c>
      <c r="S13" s="143" t="s">
        <v>702</v>
      </c>
      <c r="T13" s="22">
        <v>42583</v>
      </c>
      <c r="U13" s="456">
        <v>42597</v>
      </c>
      <c r="V13" s="456">
        <v>42597</v>
      </c>
      <c r="W13" s="147">
        <v>38231900</v>
      </c>
      <c r="X13" s="40">
        <v>7.4999999999999997E-2</v>
      </c>
      <c r="Y13" s="16" t="s">
        <v>109</v>
      </c>
      <c r="Z13" s="17" t="s">
        <v>110</v>
      </c>
      <c r="AA13" s="17" t="s">
        <v>111</v>
      </c>
      <c r="AB13" s="17" t="s">
        <v>112</v>
      </c>
      <c r="AC13" s="175" t="s">
        <v>180</v>
      </c>
      <c r="AD13" s="40">
        <v>0</v>
      </c>
      <c r="AE13" s="16" t="s">
        <v>109</v>
      </c>
      <c r="AF13" s="17" t="s">
        <v>110</v>
      </c>
      <c r="AG13" s="17" t="s">
        <v>111</v>
      </c>
      <c r="AH13" s="17" t="s">
        <v>112</v>
      </c>
      <c r="AI13" s="39" t="s">
        <v>114</v>
      </c>
      <c r="AJ13" s="39" t="s">
        <v>115</v>
      </c>
      <c r="AK13" s="39" t="s">
        <v>115</v>
      </c>
      <c r="AL13" s="39" t="s">
        <v>116</v>
      </c>
      <c r="AM13" s="39" t="s">
        <v>116</v>
      </c>
      <c r="AN13" s="39" t="s">
        <v>116</v>
      </c>
      <c r="AO13" s="39" t="s">
        <v>116</v>
      </c>
      <c r="AP13" s="39" t="s">
        <v>116</v>
      </c>
      <c r="AQ13" s="39" t="s">
        <v>116</v>
      </c>
      <c r="AR13" s="39" t="s">
        <v>117</v>
      </c>
      <c r="AS13" s="39" t="s">
        <v>116</v>
      </c>
      <c r="AT13" s="39" t="s">
        <v>104</v>
      </c>
      <c r="AU13" s="39" t="s">
        <v>115</v>
      </c>
      <c r="AV13" s="39" t="s">
        <v>116</v>
      </c>
      <c r="AW13" s="39" t="s">
        <v>118</v>
      </c>
      <c r="AX13" s="39" t="s">
        <v>118</v>
      </c>
      <c r="AY13" s="221" t="s">
        <v>703</v>
      </c>
      <c r="AZ13" s="457">
        <v>42594</v>
      </c>
      <c r="BA13" s="39" t="s">
        <v>119</v>
      </c>
      <c r="BB13" s="19" t="s">
        <v>5</v>
      </c>
      <c r="BC13" s="19" t="s">
        <v>5</v>
      </c>
      <c r="BD13" s="19" t="s">
        <v>5</v>
      </c>
      <c r="BE13" s="19" t="s">
        <v>5</v>
      </c>
      <c r="BF13" s="147" t="s">
        <v>181</v>
      </c>
      <c r="BG13" s="39" t="s">
        <v>155</v>
      </c>
      <c r="BH13" s="230" t="s">
        <v>665</v>
      </c>
      <c r="BI13" s="211">
        <v>7124440</v>
      </c>
    </row>
    <row r="14" spans="1:61" s="67" customFormat="1" ht="60" customHeight="1" x14ac:dyDescent="0.2">
      <c r="A14" s="41">
        <v>8</v>
      </c>
      <c r="B14" s="233" t="s">
        <v>704</v>
      </c>
      <c r="C14" s="19" t="str">
        <f t="shared" si="0"/>
        <v>6408155</v>
      </c>
      <c r="D14" s="22">
        <f t="shared" si="0"/>
        <v>42601</v>
      </c>
      <c r="E14" s="205" t="s">
        <v>705</v>
      </c>
      <c r="F14" s="219" t="s">
        <v>1</v>
      </c>
      <c r="G14" s="168" t="s">
        <v>11</v>
      </c>
      <c r="H14" s="211">
        <v>200.08</v>
      </c>
      <c r="I14" s="20">
        <f t="shared" si="1"/>
        <v>200080</v>
      </c>
      <c r="J14" s="219">
        <v>10</v>
      </c>
      <c r="K14" s="168" t="s">
        <v>12</v>
      </c>
      <c r="L14" s="219" t="s">
        <v>3</v>
      </c>
      <c r="M14" s="455" t="s">
        <v>706</v>
      </c>
      <c r="N14" s="456">
        <v>42583</v>
      </c>
      <c r="O14" s="458">
        <v>234393.72</v>
      </c>
      <c r="P14" s="219" t="s">
        <v>4</v>
      </c>
      <c r="Q14" s="461" t="s">
        <v>707</v>
      </c>
      <c r="R14" s="22">
        <v>42590</v>
      </c>
      <c r="S14" s="143" t="s">
        <v>708</v>
      </c>
      <c r="T14" s="22">
        <v>42590</v>
      </c>
      <c r="U14" s="456">
        <v>42601</v>
      </c>
      <c r="V14" s="456">
        <v>42601</v>
      </c>
      <c r="W14" s="147">
        <v>38231900</v>
      </c>
      <c r="X14" s="40">
        <v>7.4999999999999997E-2</v>
      </c>
      <c r="Y14" s="16" t="s">
        <v>109</v>
      </c>
      <c r="Z14" s="17" t="s">
        <v>110</v>
      </c>
      <c r="AA14" s="17" t="s">
        <v>111</v>
      </c>
      <c r="AB14" s="17" t="s">
        <v>112</v>
      </c>
      <c r="AC14" s="175" t="s">
        <v>180</v>
      </c>
      <c r="AD14" s="40">
        <v>0</v>
      </c>
      <c r="AE14" s="16" t="s">
        <v>109</v>
      </c>
      <c r="AF14" s="17" t="s">
        <v>110</v>
      </c>
      <c r="AG14" s="17" t="s">
        <v>111</v>
      </c>
      <c r="AH14" s="17" t="s">
        <v>112</v>
      </c>
      <c r="AI14" s="39" t="s">
        <v>114</v>
      </c>
      <c r="AJ14" s="39" t="s">
        <v>115</v>
      </c>
      <c r="AK14" s="39" t="s">
        <v>115</v>
      </c>
      <c r="AL14" s="39" t="s">
        <v>116</v>
      </c>
      <c r="AM14" s="39" t="s">
        <v>116</v>
      </c>
      <c r="AN14" s="39" t="s">
        <v>116</v>
      </c>
      <c r="AO14" s="39" t="s">
        <v>116</v>
      </c>
      <c r="AP14" s="39" t="s">
        <v>116</v>
      </c>
      <c r="AQ14" s="39" t="s">
        <v>116</v>
      </c>
      <c r="AR14" s="39" t="s">
        <v>117</v>
      </c>
      <c r="AS14" s="39" t="s">
        <v>116</v>
      </c>
      <c r="AT14" s="39" t="s">
        <v>104</v>
      </c>
      <c r="AU14" s="39" t="s">
        <v>115</v>
      </c>
      <c r="AV14" s="39" t="s">
        <v>116</v>
      </c>
      <c r="AW14" s="39" t="s">
        <v>118</v>
      </c>
      <c r="AX14" s="39" t="s">
        <v>118</v>
      </c>
      <c r="AY14" s="221" t="s">
        <v>709</v>
      </c>
      <c r="AZ14" s="457">
        <v>42601</v>
      </c>
      <c r="BA14" s="39" t="s">
        <v>119</v>
      </c>
      <c r="BB14" s="19" t="s">
        <v>5</v>
      </c>
      <c r="BC14" s="19" t="s">
        <v>5</v>
      </c>
      <c r="BD14" s="19" t="s">
        <v>5</v>
      </c>
      <c r="BE14" s="19" t="s">
        <v>5</v>
      </c>
      <c r="BF14" s="147" t="s">
        <v>181</v>
      </c>
      <c r="BG14" s="39" t="s">
        <v>155</v>
      </c>
      <c r="BH14" s="230" t="s">
        <v>710</v>
      </c>
      <c r="BI14" s="460">
        <v>2789178</v>
      </c>
    </row>
    <row r="15" spans="1:61" s="67" customFormat="1" ht="60" customHeight="1" x14ac:dyDescent="0.2">
      <c r="A15" s="41">
        <v>9</v>
      </c>
      <c r="B15" s="233" t="s">
        <v>711</v>
      </c>
      <c r="C15" s="19" t="str">
        <f t="shared" si="0"/>
        <v>6435015</v>
      </c>
      <c r="D15" s="22">
        <f t="shared" si="0"/>
        <v>42604</v>
      </c>
      <c r="E15" s="205" t="s">
        <v>660</v>
      </c>
      <c r="F15" s="219" t="s">
        <v>1</v>
      </c>
      <c r="G15" s="168" t="s">
        <v>11</v>
      </c>
      <c r="H15" s="211">
        <v>500.1</v>
      </c>
      <c r="I15" s="20">
        <f t="shared" si="1"/>
        <v>500100</v>
      </c>
      <c r="J15" s="219">
        <v>25</v>
      </c>
      <c r="K15" s="168" t="s">
        <v>12</v>
      </c>
      <c r="L15" s="219" t="s">
        <v>3</v>
      </c>
      <c r="M15" s="455" t="s">
        <v>712</v>
      </c>
      <c r="N15" s="456">
        <v>42576</v>
      </c>
      <c r="O15" s="205">
        <v>598619.69999999995</v>
      </c>
      <c r="P15" s="219" t="s">
        <v>4</v>
      </c>
      <c r="Q15" s="143" t="s">
        <v>713</v>
      </c>
      <c r="R15" s="22">
        <v>42584</v>
      </c>
      <c r="S15" s="143" t="s">
        <v>714</v>
      </c>
      <c r="T15" s="22">
        <v>42584</v>
      </c>
      <c r="U15" s="456">
        <v>42601</v>
      </c>
      <c r="V15" s="456">
        <v>42601</v>
      </c>
      <c r="W15" s="147">
        <v>38231900</v>
      </c>
      <c r="X15" s="40">
        <v>7.4999999999999997E-2</v>
      </c>
      <c r="Y15" s="16" t="s">
        <v>109</v>
      </c>
      <c r="Z15" s="17" t="s">
        <v>110</v>
      </c>
      <c r="AA15" s="17" t="s">
        <v>111</v>
      </c>
      <c r="AB15" s="17" t="s">
        <v>112</v>
      </c>
      <c r="AC15" s="175" t="s">
        <v>180</v>
      </c>
      <c r="AD15" s="40">
        <v>0</v>
      </c>
      <c r="AE15" s="16" t="s">
        <v>109</v>
      </c>
      <c r="AF15" s="17" t="s">
        <v>110</v>
      </c>
      <c r="AG15" s="17" t="s">
        <v>111</v>
      </c>
      <c r="AH15" s="17" t="s">
        <v>112</v>
      </c>
      <c r="AI15" s="39" t="s">
        <v>114</v>
      </c>
      <c r="AJ15" s="39" t="s">
        <v>115</v>
      </c>
      <c r="AK15" s="39" t="s">
        <v>115</v>
      </c>
      <c r="AL15" s="39" t="s">
        <v>116</v>
      </c>
      <c r="AM15" s="39" t="s">
        <v>116</v>
      </c>
      <c r="AN15" s="39" t="s">
        <v>116</v>
      </c>
      <c r="AO15" s="39" t="s">
        <v>116</v>
      </c>
      <c r="AP15" s="39" t="s">
        <v>116</v>
      </c>
      <c r="AQ15" s="39" t="s">
        <v>116</v>
      </c>
      <c r="AR15" s="39" t="s">
        <v>117</v>
      </c>
      <c r="AS15" s="39" t="s">
        <v>116</v>
      </c>
      <c r="AT15" s="39" t="s">
        <v>104</v>
      </c>
      <c r="AU15" s="39" t="s">
        <v>115</v>
      </c>
      <c r="AV15" s="39" t="s">
        <v>116</v>
      </c>
      <c r="AW15" s="39" t="s">
        <v>118</v>
      </c>
      <c r="AX15" s="39" t="s">
        <v>118</v>
      </c>
      <c r="AY15" s="221" t="s">
        <v>715</v>
      </c>
      <c r="AZ15" s="457">
        <v>42604</v>
      </c>
      <c r="BA15" s="39" t="s">
        <v>119</v>
      </c>
      <c r="BB15" s="19" t="s">
        <v>5</v>
      </c>
      <c r="BC15" s="19" t="s">
        <v>5</v>
      </c>
      <c r="BD15" s="19" t="s">
        <v>5</v>
      </c>
      <c r="BE15" s="19" t="s">
        <v>5</v>
      </c>
      <c r="BF15" s="147" t="s">
        <v>181</v>
      </c>
      <c r="BG15" s="39" t="s">
        <v>155</v>
      </c>
      <c r="BH15" s="230" t="s">
        <v>665</v>
      </c>
      <c r="BI15" s="211">
        <v>7123300</v>
      </c>
    </row>
    <row r="16" spans="1:61" s="67" customFormat="1" ht="60" customHeight="1" x14ac:dyDescent="0.2">
      <c r="A16" s="41">
        <v>10</v>
      </c>
      <c r="B16" s="233" t="s">
        <v>716</v>
      </c>
      <c r="C16" s="19" t="str">
        <f t="shared" si="0"/>
        <v>6430814</v>
      </c>
      <c r="D16" s="22">
        <f t="shared" si="0"/>
        <v>42602</v>
      </c>
      <c r="E16" s="205" t="s">
        <v>660</v>
      </c>
      <c r="F16" s="219" t="s">
        <v>1</v>
      </c>
      <c r="G16" s="168" t="s">
        <v>11</v>
      </c>
      <c r="H16" s="211">
        <v>199.7</v>
      </c>
      <c r="I16" s="20">
        <f t="shared" si="1"/>
        <v>199700</v>
      </c>
      <c r="J16" s="219">
        <v>10</v>
      </c>
      <c r="K16" s="168" t="s">
        <v>12</v>
      </c>
      <c r="L16" s="219" t="s">
        <v>3</v>
      </c>
      <c r="M16" s="455" t="s">
        <v>717</v>
      </c>
      <c r="N16" s="456">
        <v>42576</v>
      </c>
      <c r="O16" s="458">
        <v>239040.9</v>
      </c>
      <c r="P16" s="219" t="s">
        <v>4</v>
      </c>
      <c r="Q16" s="143" t="s">
        <v>718</v>
      </c>
      <c r="R16" s="22">
        <v>42591</v>
      </c>
      <c r="S16" s="143" t="s">
        <v>719</v>
      </c>
      <c r="T16" s="22">
        <v>42591</v>
      </c>
      <c r="U16" s="456">
        <v>42604</v>
      </c>
      <c r="V16" s="456">
        <v>42604</v>
      </c>
      <c r="W16" s="147">
        <v>38231900</v>
      </c>
      <c r="X16" s="40">
        <v>7.4999999999999997E-2</v>
      </c>
      <c r="Y16" s="16" t="s">
        <v>109</v>
      </c>
      <c r="Z16" s="17" t="s">
        <v>110</v>
      </c>
      <c r="AA16" s="17" t="s">
        <v>111</v>
      </c>
      <c r="AB16" s="17" t="s">
        <v>112</v>
      </c>
      <c r="AC16" s="175" t="s">
        <v>180</v>
      </c>
      <c r="AD16" s="40">
        <v>0</v>
      </c>
      <c r="AE16" s="16" t="s">
        <v>109</v>
      </c>
      <c r="AF16" s="17" t="s">
        <v>110</v>
      </c>
      <c r="AG16" s="17" t="s">
        <v>111</v>
      </c>
      <c r="AH16" s="17" t="s">
        <v>112</v>
      </c>
      <c r="AI16" s="39" t="s">
        <v>114</v>
      </c>
      <c r="AJ16" s="39" t="s">
        <v>115</v>
      </c>
      <c r="AK16" s="39" t="s">
        <v>115</v>
      </c>
      <c r="AL16" s="39" t="s">
        <v>116</v>
      </c>
      <c r="AM16" s="39" t="s">
        <v>116</v>
      </c>
      <c r="AN16" s="39" t="s">
        <v>116</v>
      </c>
      <c r="AO16" s="39" t="s">
        <v>116</v>
      </c>
      <c r="AP16" s="39" t="s">
        <v>116</v>
      </c>
      <c r="AQ16" s="39" t="s">
        <v>116</v>
      </c>
      <c r="AR16" s="39" t="s">
        <v>117</v>
      </c>
      <c r="AS16" s="39" t="s">
        <v>116</v>
      </c>
      <c r="AT16" s="39" t="s">
        <v>104</v>
      </c>
      <c r="AU16" s="39" t="s">
        <v>115</v>
      </c>
      <c r="AV16" s="39" t="s">
        <v>116</v>
      </c>
      <c r="AW16" s="39" t="s">
        <v>118</v>
      </c>
      <c r="AX16" s="39" t="s">
        <v>118</v>
      </c>
      <c r="AY16" s="221" t="s">
        <v>720</v>
      </c>
      <c r="AZ16" s="457">
        <v>42602</v>
      </c>
      <c r="BA16" s="39" t="s">
        <v>119</v>
      </c>
      <c r="BB16" s="19" t="s">
        <v>5</v>
      </c>
      <c r="BC16" s="19" t="s">
        <v>5</v>
      </c>
      <c r="BD16" s="19" t="s">
        <v>5</v>
      </c>
      <c r="BE16" s="19" t="s">
        <v>5</v>
      </c>
      <c r="BF16" s="147" t="s">
        <v>181</v>
      </c>
      <c r="BG16" s="39" t="s">
        <v>155</v>
      </c>
      <c r="BH16" s="230" t="s">
        <v>665</v>
      </c>
      <c r="BI16" s="211">
        <v>2844477</v>
      </c>
    </row>
    <row r="17" spans="1:83" s="67" customFormat="1" ht="60" customHeight="1" x14ac:dyDescent="0.2">
      <c r="A17" s="41">
        <v>11</v>
      </c>
      <c r="B17" s="233" t="s">
        <v>721</v>
      </c>
      <c r="C17" s="19" t="str">
        <f t="shared" si="0"/>
        <v>6430866</v>
      </c>
      <c r="D17" s="22">
        <f t="shared" si="0"/>
        <v>42602</v>
      </c>
      <c r="E17" s="205" t="s">
        <v>722</v>
      </c>
      <c r="F17" s="219" t="s">
        <v>1</v>
      </c>
      <c r="G17" s="168" t="s">
        <v>11</v>
      </c>
      <c r="H17" s="220">
        <v>500.01</v>
      </c>
      <c r="I17" s="20">
        <f t="shared" si="1"/>
        <v>500010</v>
      </c>
      <c r="J17" s="219">
        <v>25</v>
      </c>
      <c r="K17" s="168" t="s">
        <v>12</v>
      </c>
      <c r="L17" s="219" t="s">
        <v>3</v>
      </c>
      <c r="M17" s="455" t="s">
        <v>723</v>
      </c>
      <c r="N17" s="456">
        <v>42583</v>
      </c>
      <c r="O17" s="205">
        <v>585761.72</v>
      </c>
      <c r="P17" s="219" t="s">
        <v>4</v>
      </c>
      <c r="Q17" s="143" t="s">
        <v>724</v>
      </c>
      <c r="R17" s="22">
        <v>42592</v>
      </c>
      <c r="S17" s="143" t="s">
        <v>725</v>
      </c>
      <c r="T17" s="22">
        <v>42592</v>
      </c>
      <c r="U17" s="456">
        <v>42604</v>
      </c>
      <c r="V17" s="456">
        <v>42604</v>
      </c>
      <c r="W17" s="147">
        <v>38231900</v>
      </c>
      <c r="X17" s="40">
        <v>7.4999999999999997E-2</v>
      </c>
      <c r="Y17" s="16" t="s">
        <v>109</v>
      </c>
      <c r="Z17" s="17" t="s">
        <v>110</v>
      </c>
      <c r="AA17" s="17" t="s">
        <v>111</v>
      </c>
      <c r="AB17" s="17" t="s">
        <v>112</v>
      </c>
      <c r="AC17" s="175" t="s">
        <v>180</v>
      </c>
      <c r="AD17" s="40">
        <v>0</v>
      </c>
      <c r="AE17" s="16" t="s">
        <v>109</v>
      </c>
      <c r="AF17" s="17" t="s">
        <v>110</v>
      </c>
      <c r="AG17" s="17" t="s">
        <v>111</v>
      </c>
      <c r="AH17" s="17" t="s">
        <v>112</v>
      </c>
      <c r="AI17" s="39" t="s">
        <v>114</v>
      </c>
      <c r="AJ17" s="39" t="s">
        <v>115</v>
      </c>
      <c r="AK17" s="39" t="s">
        <v>115</v>
      </c>
      <c r="AL17" s="39" t="s">
        <v>116</v>
      </c>
      <c r="AM17" s="39" t="s">
        <v>116</v>
      </c>
      <c r="AN17" s="39" t="s">
        <v>116</v>
      </c>
      <c r="AO17" s="39" t="s">
        <v>116</v>
      </c>
      <c r="AP17" s="39" t="s">
        <v>116</v>
      </c>
      <c r="AQ17" s="39" t="s">
        <v>116</v>
      </c>
      <c r="AR17" s="39" t="s">
        <v>117</v>
      </c>
      <c r="AS17" s="39" t="s">
        <v>116</v>
      </c>
      <c r="AT17" s="39" t="s">
        <v>104</v>
      </c>
      <c r="AU17" s="39" t="s">
        <v>115</v>
      </c>
      <c r="AV17" s="39" t="s">
        <v>116</v>
      </c>
      <c r="AW17" s="39" t="s">
        <v>118</v>
      </c>
      <c r="AX17" s="39" t="s">
        <v>118</v>
      </c>
      <c r="AY17" s="221" t="s">
        <v>726</v>
      </c>
      <c r="AZ17" s="457">
        <v>42602</v>
      </c>
      <c r="BA17" s="39" t="s">
        <v>119</v>
      </c>
      <c r="BB17" s="19" t="s">
        <v>5</v>
      </c>
      <c r="BC17" s="19" t="s">
        <v>5</v>
      </c>
      <c r="BD17" s="19" t="s">
        <v>5</v>
      </c>
      <c r="BE17" s="19" t="s">
        <v>5</v>
      </c>
      <c r="BF17" s="147" t="s">
        <v>181</v>
      </c>
      <c r="BG17" s="39" t="s">
        <v>155</v>
      </c>
      <c r="BH17" s="230" t="s">
        <v>710</v>
      </c>
      <c r="BI17" s="458">
        <v>6970296</v>
      </c>
    </row>
    <row r="18" spans="1:83" s="67" customFormat="1" ht="60" customHeight="1" x14ac:dyDescent="0.2">
      <c r="A18" s="41">
        <v>12</v>
      </c>
      <c r="B18" s="233" t="s">
        <v>727</v>
      </c>
      <c r="C18" s="19" t="str">
        <f t="shared" si="0"/>
        <v>6637269</v>
      </c>
      <c r="D18" s="22">
        <f t="shared" si="0"/>
        <v>42620</v>
      </c>
      <c r="E18" s="205" t="s">
        <v>728</v>
      </c>
      <c r="F18" s="219" t="s">
        <v>1</v>
      </c>
      <c r="G18" s="168" t="s">
        <v>11</v>
      </c>
      <c r="H18" s="220">
        <v>500.08</v>
      </c>
      <c r="I18" s="20">
        <f t="shared" si="1"/>
        <v>500080</v>
      </c>
      <c r="J18" s="219">
        <v>25</v>
      </c>
      <c r="K18" s="168" t="s">
        <v>12</v>
      </c>
      <c r="L18" s="219" t="s">
        <v>3</v>
      </c>
      <c r="M18" s="455" t="s">
        <v>729</v>
      </c>
      <c r="N18" s="456">
        <v>42590</v>
      </c>
      <c r="O18" s="205">
        <v>622649.61</v>
      </c>
      <c r="P18" s="219" t="s">
        <v>4</v>
      </c>
      <c r="Q18" s="205" t="s">
        <v>730</v>
      </c>
      <c r="R18" s="456">
        <v>42598</v>
      </c>
      <c r="S18" s="143" t="s">
        <v>731</v>
      </c>
      <c r="T18" s="456">
        <v>42598</v>
      </c>
      <c r="U18" s="456">
        <v>42609</v>
      </c>
      <c r="V18" s="456">
        <v>42609</v>
      </c>
      <c r="W18" s="147">
        <v>38231900</v>
      </c>
      <c r="X18" s="40">
        <v>7.4999999999999997E-2</v>
      </c>
      <c r="Y18" s="16" t="s">
        <v>109</v>
      </c>
      <c r="Z18" s="17" t="s">
        <v>110</v>
      </c>
      <c r="AA18" s="17" t="s">
        <v>111</v>
      </c>
      <c r="AB18" s="17" t="s">
        <v>112</v>
      </c>
      <c r="AC18" s="175" t="s">
        <v>180</v>
      </c>
      <c r="AD18" s="40">
        <v>0</v>
      </c>
      <c r="AE18" s="16" t="s">
        <v>109</v>
      </c>
      <c r="AF18" s="17" t="s">
        <v>110</v>
      </c>
      <c r="AG18" s="17" t="s">
        <v>111</v>
      </c>
      <c r="AH18" s="17" t="s">
        <v>112</v>
      </c>
      <c r="AI18" s="39" t="s">
        <v>114</v>
      </c>
      <c r="AJ18" s="39" t="s">
        <v>115</v>
      </c>
      <c r="AK18" s="39" t="s">
        <v>115</v>
      </c>
      <c r="AL18" s="39" t="s">
        <v>116</v>
      </c>
      <c r="AM18" s="39" t="s">
        <v>116</v>
      </c>
      <c r="AN18" s="39" t="s">
        <v>116</v>
      </c>
      <c r="AO18" s="39" t="s">
        <v>116</v>
      </c>
      <c r="AP18" s="39" t="s">
        <v>116</v>
      </c>
      <c r="AQ18" s="39" t="s">
        <v>116</v>
      </c>
      <c r="AR18" s="39" t="s">
        <v>117</v>
      </c>
      <c r="AS18" s="39" t="s">
        <v>116</v>
      </c>
      <c r="AT18" s="39" t="s">
        <v>104</v>
      </c>
      <c r="AU18" s="39" t="s">
        <v>115</v>
      </c>
      <c r="AV18" s="39" t="s">
        <v>116</v>
      </c>
      <c r="AW18" s="39" t="s">
        <v>118</v>
      </c>
      <c r="AX18" s="39" t="s">
        <v>118</v>
      </c>
      <c r="AY18" s="221" t="s">
        <v>732</v>
      </c>
      <c r="AZ18" s="457">
        <v>42620</v>
      </c>
      <c r="BA18" s="39" t="s">
        <v>119</v>
      </c>
      <c r="BB18" s="19" t="s">
        <v>5</v>
      </c>
      <c r="BC18" s="19" t="s">
        <v>5</v>
      </c>
      <c r="BD18" s="19" t="s">
        <v>5</v>
      </c>
      <c r="BE18" s="19" t="s">
        <v>5</v>
      </c>
      <c r="BF18" s="147" t="s">
        <v>181</v>
      </c>
      <c r="BG18" s="39" t="s">
        <v>155</v>
      </c>
      <c r="BH18" s="230" t="s">
        <v>733</v>
      </c>
      <c r="BI18" s="211">
        <v>7425650</v>
      </c>
    </row>
    <row r="19" spans="1:83" s="67" customFormat="1" ht="60" customHeight="1" x14ac:dyDescent="0.2">
      <c r="A19" s="41">
        <v>13</v>
      </c>
      <c r="B19" s="233" t="s">
        <v>734</v>
      </c>
      <c r="C19" s="19" t="str">
        <f t="shared" si="0"/>
        <v>6637259</v>
      </c>
      <c r="D19" s="22">
        <f t="shared" si="0"/>
        <v>42620</v>
      </c>
      <c r="E19" s="205" t="s">
        <v>735</v>
      </c>
      <c r="F19" s="219" t="s">
        <v>1</v>
      </c>
      <c r="G19" s="168" t="s">
        <v>11</v>
      </c>
      <c r="H19" s="220">
        <v>399.92</v>
      </c>
      <c r="I19" s="20">
        <f t="shared" si="1"/>
        <v>399920</v>
      </c>
      <c r="J19" s="219">
        <v>20</v>
      </c>
      <c r="K19" s="168" t="s">
        <v>12</v>
      </c>
      <c r="L19" s="219" t="s">
        <v>3</v>
      </c>
      <c r="M19" s="455" t="s">
        <v>736</v>
      </c>
      <c r="N19" s="456">
        <v>42597</v>
      </c>
      <c r="O19" s="205">
        <v>497940.39</v>
      </c>
      <c r="P19" s="219" t="s">
        <v>4</v>
      </c>
      <c r="Q19" s="205" t="s">
        <v>737</v>
      </c>
      <c r="R19" s="456">
        <v>42601</v>
      </c>
      <c r="S19" s="143" t="s">
        <v>738</v>
      </c>
      <c r="T19" s="456">
        <v>42601</v>
      </c>
      <c r="U19" s="456">
        <v>42611</v>
      </c>
      <c r="V19" s="456">
        <v>42611</v>
      </c>
      <c r="W19" s="147">
        <v>38231900</v>
      </c>
      <c r="X19" s="40">
        <v>7.4999999999999997E-2</v>
      </c>
      <c r="Y19" s="16" t="s">
        <v>109</v>
      </c>
      <c r="Z19" s="17" t="s">
        <v>110</v>
      </c>
      <c r="AA19" s="17" t="s">
        <v>111</v>
      </c>
      <c r="AB19" s="17" t="s">
        <v>112</v>
      </c>
      <c r="AC19" s="175" t="s">
        <v>180</v>
      </c>
      <c r="AD19" s="40">
        <v>0</v>
      </c>
      <c r="AE19" s="16" t="s">
        <v>109</v>
      </c>
      <c r="AF19" s="17" t="s">
        <v>110</v>
      </c>
      <c r="AG19" s="17" t="s">
        <v>111</v>
      </c>
      <c r="AH19" s="17" t="s">
        <v>112</v>
      </c>
      <c r="AI19" s="39" t="s">
        <v>114</v>
      </c>
      <c r="AJ19" s="39" t="s">
        <v>115</v>
      </c>
      <c r="AK19" s="39" t="s">
        <v>115</v>
      </c>
      <c r="AL19" s="39" t="s">
        <v>116</v>
      </c>
      <c r="AM19" s="39" t="s">
        <v>116</v>
      </c>
      <c r="AN19" s="39" t="s">
        <v>116</v>
      </c>
      <c r="AO19" s="39" t="s">
        <v>116</v>
      </c>
      <c r="AP19" s="39" t="s">
        <v>116</v>
      </c>
      <c r="AQ19" s="39" t="s">
        <v>116</v>
      </c>
      <c r="AR19" s="39" t="s">
        <v>117</v>
      </c>
      <c r="AS19" s="39" t="s">
        <v>116</v>
      </c>
      <c r="AT19" s="39" t="s">
        <v>104</v>
      </c>
      <c r="AU19" s="39" t="s">
        <v>115</v>
      </c>
      <c r="AV19" s="39" t="s">
        <v>116</v>
      </c>
      <c r="AW19" s="39" t="s">
        <v>118</v>
      </c>
      <c r="AX19" s="39" t="s">
        <v>118</v>
      </c>
      <c r="AY19" s="221" t="s">
        <v>739</v>
      </c>
      <c r="AZ19" s="456">
        <v>42620</v>
      </c>
      <c r="BA19" s="39" t="s">
        <v>119</v>
      </c>
      <c r="BB19" s="19" t="s">
        <v>5</v>
      </c>
      <c r="BC19" s="19" t="s">
        <v>5</v>
      </c>
      <c r="BD19" s="19" t="s">
        <v>5</v>
      </c>
      <c r="BE19" s="19" t="s">
        <v>5</v>
      </c>
      <c r="BF19" s="147" t="s">
        <v>181</v>
      </c>
      <c r="BG19" s="39" t="s">
        <v>155</v>
      </c>
      <c r="BH19" s="230" t="s">
        <v>733</v>
      </c>
      <c r="BI19" s="220">
        <v>5938381</v>
      </c>
    </row>
    <row r="20" spans="1:83" s="67" customFormat="1" ht="60" customHeight="1" x14ac:dyDescent="0.2">
      <c r="A20" s="41">
        <v>14</v>
      </c>
      <c r="B20" s="233" t="s">
        <v>740</v>
      </c>
      <c r="C20" s="19" t="str">
        <f t="shared" si="0"/>
        <v>6637271</v>
      </c>
      <c r="D20" s="22">
        <f t="shared" si="0"/>
        <v>42620</v>
      </c>
      <c r="E20" s="205" t="s">
        <v>741</v>
      </c>
      <c r="F20" s="219" t="s">
        <v>1</v>
      </c>
      <c r="G20" s="168" t="s">
        <v>11</v>
      </c>
      <c r="H20" s="220">
        <v>499.97</v>
      </c>
      <c r="I20" s="20">
        <f t="shared" si="1"/>
        <v>499970</v>
      </c>
      <c r="J20" s="219">
        <v>25</v>
      </c>
      <c r="K20" s="168" t="s">
        <v>12</v>
      </c>
      <c r="L20" s="219" t="s">
        <v>3</v>
      </c>
      <c r="M20" s="455" t="s">
        <v>742</v>
      </c>
      <c r="N20" s="456">
        <v>42597</v>
      </c>
      <c r="O20" s="205">
        <v>622512.65</v>
      </c>
      <c r="P20" s="219" t="s">
        <v>4</v>
      </c>
      <c r="Q20" s="205" t="s">
        <v>743</v>
      </c>
      <c r="R20" s="456">
        <v>42605</v>
      </c>
      <c r="S20" s="143" t="s">
        <v>744</v>
      </c>
      <c r="T20" s="456">
        <v>42605</v>
      </c>
      <c r="U20" s="456">
        <v>42613</v>
      </c>
      <c r="V20" s="456">
        <v>42613</v>
      </c>
      <c r="W20" s="147">
        <v>38231900</v>
      </c>
      <c r="X20" s="40">
        <v>7.4999999999999997E-2</v>
      </c>
      <c r="Y20" s="16" t="s">
        <v>109</v>
      </c>
      <c r="Z20" s="17" t="s">
        <v>110</v>
      </c>
      <c r="AA20" s="17" t="s">
        <v>111</v>
      </c>
      <c r="AB20" s="17" t="s">
        <v>112</v>
      </c>
      <c r="AC20" s="175" t="s">
        <v>180</v>
      </c>
      <c r="AD20" s="40">
        <v>0</v>
      </c>
      <c r="AE20" s="16" t="s">
        <v>109</v>
      </c>
      <c r="AF20" s="17" t="s">
        <v>110</v>
      </c>
      <c r="AG20" s="17" t="s">
        <v>111</v>
      </c>
      <c r="AH20" s="17" t="s">
        <v>112</v>
      </c>
      <c r="AI20" s="39" t="s">
        <v>114</v>
      </c>
      <c r="AJ20" s="39" t="s">
        <v>115</v>
      </c>
      <c r="AK20" s="39" t="s">
        <v>115</v>
      </c>
      <c r="AL20" s="39" t="s">
        <v>116</v>
      </c>
      <c r="AM20" s="39" t="s">
        <v>116</v>
      </c>
      <c r="AN20" s="39" t="s">
        <v>116</v>
      </c>
      <c r="AO20" s="39" t="s">
        <v>116</v>
      </c>
      <c r="AP20" s="39" t="s">
        <v>116</v>
      </c>
      <c r="AQ20" s="39" t="s">
        <v>116</v>
      </c>
      <c r="AR20" s="39" t="s">
        <v>117</v>
      </c>
      <c r="AS20" s="39" t="s">
        <v>116</v>
      </c>
      <c r="AT20" s="39" t="s">
        <v>104</v>
      </c>
      <c r="AU20" s="39" t="s">
        <v>115</v>
      </c>
      <c r="AV20" s="39" t="s">
        <v>116</v>
      </c>
      <c r="AW20" s="39" t="s">
        <v>118</v>
      </c>
      <c r="AX20" s="39" t="s">
        <v>118</v>
      </c>
      <c r="AY20" s="221" t="s">
        <v>745</v>
      </c>
      <c r="AZ20" s="456">
        <v>42620</v>
      </c>
      <c r="BA20" s="39" t="s">
        <v>119</v>
      </c>
      <c r="BB20" s="19" t="s">
        <v>5</v>
      </c>
      <c r="BC20" s="19" t="s">
        <v>5</v>
      </c>
      <c r="BD20" s="19" t="s">
        <v>5</v>
      </c>
      <c r="BE20" s="19" t="s">
        <v>5</v>
      </c>
      <c r="BF20" s="147" t="s">
        <v>181</v>
      </c>
      <c r="BG20" s="39" t="s">
        <v>155</v>
      </c>
      <c r="BH20" s="230" t="s">
        <v>733</v>
      </c>
      <c r="BI20" s="211">
        <v>7424016</v>
      </c>
    </row>
    <row r="21" spans="1:83" s="67" customFormat="1" ht="60" customHeight="1" x14ac:dyDescent="0.2">
      <c r="A21" s="41">
        <v>15</v>
      </c>
      <c r="B21" s="233" t="s">
        <v>746</v>
      </c>
      <c r="C21" s="19" t="str">
        <f t="shared" si="0"/>
        <v>6641086</v>
      </c>
      <c r="D21" s="22">
        <f t="shared" si="0"/>
        <v>42620</v>
      </c>
      <c r="E21" s="205" t="s">
        <v>747</v>
      </c>
      <c r="F21" s="219" t="s">
        <v>748</v>
      </c>
      <c r="G21" s="168" t="s">
        <v>233</v>
      </c>
      <c r="H21" s="211">
        <v>197.2</v>
      </c>
      <c r="I21" s="20">
        <f t="shared" si="1"/>
        <v>197200</v>
      </c>
      <c r="J21" s="219">
        <v>10</v>
      </c>
      <c r="K21" s="168" t="s">
        <v>749</v>
      </c>
      <c r="L21" s="219" t="s">
        <v>3</v>
      </c>
      <c r="M21" s="455" t="s">
        <v>750</v>
      </c>
      <c r="N21" s="456">
        <v>42605</v>
      </c>
      <c r="O21" s="458">
        <v>122264</v>
      </c>
      <c r="P21" s="219" t="s">
        <v>4</v>
      </c>
      <c r="Q21" s="205" t="s">
        <v>751</v>
      </c>
      <c r="R21" s="456">
        <v>42608</v>
      </c>
      <c r="S21" s="143" t="s">
        <v>752</v>
      </c>
      <c r="T21" s="456">
        <v>42608</v>
      </c>
      <c r="U21" s="456">
        <v>42614</v>
      </c>
      <c r="V21" s="456">
        <v>42614</v>
      </c>
      <c r="W21" s="147">
        <v>38231900</v>
      </c>
      <c r="X21" s="40">
        <v>7.4999999999999997E-2</v>
      </c>
      <c r="Y21" s="16" t="s">
        <v>109</v>
      </c>
      <c r="Z21" s="17" t="s">
        <v>110</v>
      </c>
      <c r="AA21" s="17" t="s">
        <v>111</v>
      </c>
      <c r="AB21" s="17" t="s">
        <v>112</v>
      </c>
      <c r="AC21" s="175" t="s">
        <v>180</v>
      </c>
      <c r="AD21" s="40">
        <v>0</v>
      </c>
      <c r="AE21" s="16" t="s">
        <v>109</v>
      </c>
      <c r="AF21" s="17" t="s">
        <v>110</v>
      </c>
      <c r="AG21" s="17" t="s">
        <v>111</v>
      </c>
      <c r="AH21" s="17" t="s">
        <v>112</v>
      </c>
      <c r="AI21" s="39" t="s">
        <v>114</v>
      </c>
      <c r="AJ21" s="39" t="s">
        <v>115</v>
      </c>
      <c r="AK21" s="39" t="s">
        <v>115</v>
      </c>
      <c r="AL21" s="39" t="s">
        <v>116</v>
      </c>
      <c r="AM21" s="39" t="s">
        <v>116</v>
      </c>
      <c r="AN21" s="39" t="s">
        <v>116</v>
      </c>
      <c r="AO21" s="39" t="s">
        <v>116</v>
      </c>
      <c r="AP21" s="39" t="s">
        <v>116</v>
      </c>
      <c r="AQ21" s="39" t="s">
        <v>116</v>
      </c>
      <c r="AR21" s="39" t="s">
        <v>117</v>
      </c>
      <c r="AS21" s="39" t="s">
        <v>116</v>
      </c>
      <c r="AT21" s="39" t="s">
        <v>104</v>
      </c>
      <c r="AU21" s="39" t="s">
        <v>115</v>
      </c>
      <c r="AV21" s="39" t="s">
        <v>116</v>
      </c>
      <c r="AW21" s="39" t="s">
        <v>118</v>
      </c>
      <c r="AX21" s="39" t="s">
        <v>118</v>
      </c>
      <c r="AY21" s="221" t="s">
        <v>753</v>
      </c>
      <c r="AZ21" s="457">
        <v>42620</v>
      </c>
      <c r="BA21" s="39" t="s">
        <v>119</v>
      </c>
      <c r="BB21" s="19" t="s">
        <v>5</v>
      </c>
      <c r="BC21" s="19" t="s">
        <v>5</v>
      </c>
      <c r="BD21" s="19" t="s">
        <v>5</v>
      </c>
      <c r="BE21" s="19" t="s">
        <v>5</v>
      </c>
      <c r="BF21" s="147" t="s">
        <v>181</v>
      </c>
      <c r="BG21" s="39" t="s">
        <v>155</v>
      </c>
      <c r="BH21" s="230" t="s">
        <v>754</v>
      </c>
      <c r="BI21" s="211">
        <v>1458403</v>
      </c>
    </row>
    <row r="22" spans="1:83" s="97" customFormat="1" ht="60" customHeight="1" x14ac:dyDescent="0.2">
      <c r="A22" s="41">
        <v>16</v>
      </c>
      <c r="B22" s="233" t="s">
        <v>755</v>
      </c>
      <c r="C22" s="19" t="str">
        <f t="shared" si="0"/>
        <v>6704930</v>
      </c>
      <c r="D22" s="22">
        <f t="shared" si="0"/>
        <v>42626</v>
      </c>
      <c r="E22" s="205" t="s">
        <v>756</v>
      </c>
      <c r="F22" s="219" t="s">
        <v>1</v>
      </c>
      <c r="G22" s="168" t="s">
        <v>11</v>
      </c>
      <c r="H22" s="220">
        <v>400.23</v>
      </c>
      <c r="I22" s="20">
        <f t="shared" si="1"/>
        <v>400230</v>
      </c>
      <c r="J22" s="219">
        <v>20</v>
      </c>
      <c r="K22" s="168" t="s">
        <v>12</v>
      </c>
      <c r="L22" s="219" t="s">
        <v>3</v>
      </c>
      <c r="M22" s="455" t="s">
        <v>757</v>
      </c>
      <c r="N22" s="456">
        <v>42604</v>
      </c>
      <c r="O22" s="205">
        <v>498326.37</v>
      </c>
      <c r="P22" s="219" t="s">
        <v>4</v>
      </c>
      <c r="Q22" s="205" t="s">
        <v>758</v>
      </c>
      <c r="R22" s="456">
        <v>42611</v>
      </c>
      <c r="S22" s="143" t="s">
        <v>759</v>
      </c>
      <c r="T22" s="456">
        <v>42611</v>
      </c>
      <c r="U22" s="456">
        <v>42623</v>
      </c>
      <c r="V22" s="456">
        <v>42623</v>
      </c>
      <c r="W22" s="147">
        <v>38231900</v>
      </c>
      <c r="X22" s="40">
        <v>7.4999999999999997E-2</v>
      </c>
      <c r="Y22" s="16" t="s">
        <v>109</v>
      </c>
      <c r="Z22" s="17" t="s">
        <v>110</v>
      </c>
      <c r="AA22" s="17" t="s">
        <v>111</v>
      </c>
      <c r="AB22" s="17" t="s">
        <v>112</v>
      </c>
      <c r="AC22" s="175" t="s">
        <v>180</v>
      </c>
      <c r="AD22" s="40">
        <v>0</v>
      </c>
      <c r="AE22" s="16" t="s">
        <v>109</v>
      </c>
      <c r="AF22" s="17" t="s">
        <v>110</v>
      </c>
      <c r="AG22" s="17" t="s">
        <v>111</v>
      </c>
      <c r="AH22" s="17" t="s">
        <v>112</v>
      </c>
      <c r="AI22" s="39" t="s">
        <v>114</v>
      </c>
      <c r="AJ22" s="39" t="s">
        <v>115</v>
      </c>
      <c r="AK22" s="39" t="s">
        <v>115</v>
      </c>
      <c r="AL22" s="39" t="s">
        <v>116</v>
      </c>
      <c r="AM22" s="39" t="s">
        <v>116</v>
      </c>
      <c r="AN22" s="39" t="s">
        <v>116</v>
      </c>
      <c r="AO22" s="39" t="s">
        <v>116</v>
      </c>
      <c r="AP22" s="39" t="s">
        <v>116</v>
      </c>
      <c r="AQ22" s="39" t="s">
        <v>116</v>
      </c>
      <c r="AR22" s="39" t="s">
        <v>117</v>
      </c>
      <c r="AS22" s="39" t="s">
        <v>116</v>
      </c>
      <c r="AT22" s="39" t="s">
        <v>104</v>
      </c>
      <c r="AU22" s="39" t="s">
        <v>115</v>
      </c>
      <c r="AV22" s="39" t="s">
        <v>116</v>
      </c>
      <c r="AW22" s="39" t="s">
        <v>118</v>
      </c>
      <c r="AX22" s="39" t="s">
        <v>118</v>
      </c>
      <c r="AY22" s="221" t="s">
        <v>760</v>
      </c>
      <c r="AZ22" s="457">
        <v>42626</v>
      </c>
      <c r="BA22" s="39" t="s">
        <v>119</v>
      </c>
      <c r="BB22" s="19" t="s">
        <v>5</v>
      </c>
      <c r="BC22" s="19" t="s">
        <v>5</v>
      </c>
      <c r="BD22" s="19" t="s">
        <v>5</v>
      </c>
      <c r="BE22" s="19" t="s">
        <v>5</v>
      </c>
      <c r="BF22" s="147" t="s">
        <v>181</v>
      </c>
      <c r="BG22" s="39" t="s">
        <v>155</v>
      </c>
      <c r="BH22" s="230" t="s">
        <v>733</v>
      </c>
      <c r="BI22" s="211">
        <v>5942985</v>
      </c>
    </row>
    <row r="23" spans="1:83" s="159" customFormat="1" ht="60" customHeight="1" x14ac:dyDescent="0.2">
      <c r="A23" s="41">
        <v>17</v>
      </c>
      <c r="B23" s="233" t="s">
        <v>761</v>
      </c>
      <c r="C23" s="19" t="str">
        <f t="shared" si="0"/>
        <v>6703786</v>
      </c>
      <c r="D23" s="22">
        <f t="shared" si="0"/>
        <v>42626</v>
      </c>
      <c r="E23" s="205" t="s">
        <v>762</v>
      </c>
      <c r="F23" s="113" t="s">
        <v>8</v>
      </c>
      <c r="G23" s="1" t="s">
        <v>14</v>
      </c>
      <c r="H23" s="462">
        <v>64.63</v>
      </c>
      <c r="I23" s="20">
        <f t="shared" si="1"/>
        <v>64629.999999999993</v>
      </c>
      <c r="J23" s="113">
        <v>3</v>
      </c>
      <c r="K23" s="1" t="s">
        <v>7</v>
      </c>
      <c r="L23" s="113" t="s">
        <v>3</v>
      </c>
      <c r="M23" s="1" t="s">
        <v>763</v>
      </c>
      <c r="N23" s="456">
        <v>42608</v>
      </c>
      <c r="O23" s="462">
        <v>16157.5</v>
      </c>
      <c r="P23" s="113" t="s">
        <v>4</v>
      </c>
      <c r="Q23" s="35" t="s">
        <v>764</v>
      </c>
      <c r="R23" s="456">
        <v>42612</v>
      </c>
      <c r="S23" s="1" t="s">
        <v>765</v>
      </c>
      <c r="T23" s="456">
        <v>42612</v>
      </c>
      <c r="U23" s="456">
        <v>42623</v>
      </c>
      <c r="V23" s="456">
        <v>42623</v>
      </c>
      <c r="W23" s="463">
        <v>15200000</v>
      </c>
      <c r="X23" s="40">
        <v>7.4999999999999997E-2</v>
      </c>
      <c r="Y23" s="16" t="s">
        <v>109</v>
      </c>
      <c r="Z23" s="17" t="s">
        <v>110</v>
      </c>
      <c r="AA23" s="17" t="s">
        <v>111</v>
      </c>
      <c r="AB23" s="17" t="s">
        <v>112</v>
      </c>
      <c r="AC23" s="36" t="s">
        <v>766</v>
      </c>
      <c r="AD23" s="40">
        <v>7.4999999999999997E-2</v>
      </c>
      <c r="AE23" s="16" t="s">
        <v>109</v>
      </c>
      <c r="AF23" s="17" t="s">
        <v>110</v>
      </c>
      <c r="AG23" s="17" t="s">
        <v>111</v>
      </c>
      <c r="AH23" s="17" t="s">
        <v>112</v>
      </c>
      <c r="AI23" s="39" t="s">
        <v>114</v>
      </c>
      <c r="AJ23" s="39" t="s">
        <v>115</v>
      </c>
      <c r="AK23" s="39" t="s">
        <v>115</v>
      </c>
      <c r="AL23" s="39" t="s">
        <v>116</v>
      </c>
      <c r="AM23" s="39" t="s">
        <v>116</v>
      </c>
      <c r="AN23" s="39" t="s">
        <v>116</v>
      </c>
      <c r="AO23" s="39" t="s">
        <v>116</v>
      </c>
      <c r="AP23" s="39" t="s">
        <v>116</v>
      </c>
      <c r="AQ23" s="39" t="s">
        <v>116</v>
      </c>
      <c r="AR23" s="39" t="s">
        <v>116</v>
      </c>
      <c r="AS23" s="39" t="s">
        <v>116</v>
      </c>
      <c r="AT23" s="39" t="s">
        <v>104</v>
      </c>
      <c r="AU23" s="39" t="s">
        <v>115</v>
      </c>
      <c r="AV23" s="39" t="s">
        <v>116</v>
      </c>
      <c r="AW23" s="39" t="s">
        <v>118</v>
      </c>
      <c r="AX23" s="39" t="s">
        <v>118</v>
      </c>
      <c r="AY23" s="464" t="s">
        <v>767</v>
      </c>
      <c r="AZ23" s="457">
        <v>42626</v>
      </c>
      <c r="BA23" s="39" t="s">
        <v>119</v>
      </c>
      <c r="BB23" s="19" t="s">
        <v>5</v>
      </c>
      <c r="BC23" s="19" t="s">
        <v>5</v>
      </c>
      <c r="BD23" s="19" t="s">
        <v>5</v>
      </c>
      <c r="BE23" s="19" t="s">
        <v>5</v>
      </c>
      <c r="BF23" s="465" t="s">
        <v>259</v>
      </c>
      <c r="BG23" s="39" t="s">
        <v>155</v>
      </c>
      <c r="BH23" s="19" t="s">
        <v>259</v>
      </c>
      <c r="BI23" s="466">
        <v>314656</v>
      </c>
      <c r="BJ23" s="467"/>
      <c r="BK23" s="97"/>
      <c r="BL23" s="99"/>
      <c r="BM23" s="99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</row>
    <row r="24" spans="1:83" s="97" customFormat="1" ht="60" customHeight="1" x14ac:dyDescent="0.2">
      <c r="A24" s="41">
        <v>18</v>
      </c>
      <c r="B24" s="468" t="s">
        <v>768</v>
      </c>
      <c r="C24" s="19" t="str">
        <f t="shared" ref="C24:D29" si="2">AY24</f>
        <v>6783539</v>
      </c>
      <c r="D24" s="22">
        <f t="shared" si="2"/>
        <v>42633</v>
      </c>
      <c r="E24" s="205" t="s">
        <v>769</v>
      </c>
      <c r="F24" s="219" t="s">
        <v>1</v>
      </c>
      <c r="G24" s="199" t="s">
        <v>0</v>
      </c>
      <c r="H24" s="211">
        <v>21</v>
      </c>
      <c r="I24" s="20">
        <f t="shared" si="1"/>
        <v>21000</v>
      </c>
      <c r="J24" s="219">
        <v>1</v>
      </c>
      <c r="K24" s="199" t="s">
        <v>9</v>
      </c>
      <c r="L24" s="219" t="s">
        <v>770</v>
      </c>
      <c r="M24" s="143" t="s">
        <v>771</v>
      </c>
      <c r="N24" s="469">
        <v>42601</v>
      </c>
      <c r="O24" s="458">
        <v>23940</v>
      </c>
      <c r="P24" s="205" t="s">
        <v>4</v>
      </c>
      <c r="Q24" s="205" t="s">
        <v>772</v>
      </c>
      <c r="R24" s="456">
        <v>42607</v>
      </c>
      <c r="S24" s="143" t="s">
        <v>773</v>
      </c>
      <c r="T24" s="456">
        <v>42607</v>
      </c>
      <c r="U24" s="456">
        <v>42616</v>
      </c>
      <c r="V24" s="456">
        <v>42616</v>
      </c>
      <c r="W24" s="147">
        <v>38231900</v>
      </c>
      <c r="X24" s="40">
        <v>7.4999999999999997E-2</v>
      </c>
      <c r="Y24" s="16" t="s">
        <v>109</v>
      </c>
      <c r="Z24" s="17" t="s">
        <v>110</v>
      </c>
      <c r="AA24" s="17" t="s">
        <v>111</v>
      </c>
      <c r="AB24" s="17" t="s">
        <v>112</v>
      </c>
      <c r="AC24" s="175" t="s">
        <v>180</v>
      </c>
      <c r="AD24" s="40">
        <v>0</v>
      </c>
      <c r="AE24" s="16" t="s">
        <v>109</v>
      </c>
      <c r="AF24" s="17" t="s">
        <v>110</v>
      </c>
      <c r="AG24" s="17" t="s">
        <v>111</v>
      </c>
      <c r="AH24" s="17" t="s">
        <v>112</v>
      </c>
      <c r="AI24" s="39" t="s">
        <v>114</v>
      </c>
      <c r="AJ24" s="39" t="s">
        <v>115</v>
      </c>
      <c r="AK24" s="39" t="s">
        <v>115</v>
      </c>
      <c r="AL24" s="39" t="s">
        <v>116</v>
      </c>
      <c r="AM24" s="39" t="s">
        <v>116</v>
      </c>
      <c r="AN24" s="39" t="s">
        <v>116</v>
      </c>
      <c r="AO24" s="39" t="s">
        <v>116</v>
      </c>
      <c r="AP24" s="39" t="s">
        <v>116</v>
      </c>
      <c r="AQ24" s="39" t="s">
        <v>116</v>
      </c>
      <c r="AR24" s="39" t="s">
        <v>117</v>
      </c>
      <c r="AS24" s="39" t="s">
        <v>116</v>
      </c>
      <c r="AT24" s="39" t="s">
        <v>104</v>
      </c>
      <c r="AU24" s="39" t="s">
        <v>115</v>
      </c>
      <c r="AV24" s="39" t="s">
        <v>116</v>
      </c>
      <c r="AW24" s="39" t="s">
        <v>118</v>
      </c>
      <c r="AX24" s="39" t="s">
        <v>118</v>
      </c>
      <c r="AY24" s="470" t="s">
        <v>774</v>
      </c>
      <c r="AZ24" s="456">
        <v>42633</v>
      </c>
      <c r="BA24" s="39" t="s">
        <v>119</v>
      </c>
      <c r="BB24" s="19" t="s">
        <v>5</v>
      </c>
      <c r="BC24" s="19" t="s">
        <v>5</v>
      </c>
      <c r="BD24" s="19" t="s">
        <v>5</v>
      </c>
      <c r="BE24" s="19" t="s">
        <v>5</v>
      </c>
      <c r="BF24" s="147" t="s">
        <v>181</v>
      </c>
      <c r="BG24" s="39" t="s">
        <v>155</v>
      </c>
      <c r="BH24" s="471" t="s">
        <v>775</v>
      </c>
      <c r="BI24" s="220">
        <v>291288</v>
      </c>
      <c r="BJ24" s="467"/>
      <c r="BL24" s="99"/>
      <c r="BM24" s="99"/>
    </row>
    <row r="25" spans="1:83" s="97" customFormat="1" ht="60" customHeight="1" x14ac:dyDescent="0.2">
      <c r="A25" s="41">
        <v>19</v>
      </c>
      <c r="B25" s="233" t="s">
        <v>776</v>
      </c>
      <c r="C25" s="19" t="str">
        <f t="shared" si="2"/>
        <v>6741856</v>
      </c>
      <c r="D25" s="22">
        <f t="shared" si="2"/>
        <v>42629</v>
      </c>
      <c r="E25" s="205" t="s">
        <v>777</v>
      </c>
      <c r="F25" s="219" t="s">
        <v>1</v>
      </c>
      <c r="G25" s="168" t="s">
        <v>11</v>
      </c>
      <c r="H25" s="220">
        <v>500.42</v>
      </c>
      <c r="I25" s="20">
        <f t="shared" si="1"/>
        <v>500420</v>
      </c>
      <c r="J25" s="219">
        <v>20</v>
      </c>
      <c r="K25" s="168" t="s">
        <v>12</v>
      </c>
      <c r="L25" s="219" t="s">
        <v>3</v>
      </c>
      <c r="M25" s="455" t="s">
        <v>778</v>
      </c>
      <c r="N25" s="456">
        <v>42611</v>
      </c>
      <c r="O25" s="205">
        <v>694582.96</v>
      </c>
      <c r="P25" s="219" t="s">
        <v>4</v>
      </c>
      <c r="Q25" s="470" t="s">
        <v>779</v>
      </c>
      <c r="R25" s="456">
        <v>42618</v>
      </c>
      <c r="S25" s="143" t="s">
        <v>780</v>
      </c>
      <c r="T25" s="456">
        <v>42618</v>
      </c>
      <c r="U25" s="456">
        <v>42627</v>
      </c>
      <c r="V25" s="456">
        <v>42627</v>
      </c>
      <c r="W25" s="147">
        <v>38231900</v>
      </c>
      <c r="X25" s="40">
        <v>7.4999999999999997E-2</v>
      </c>
      <c r="Y25" s="16" t="s">
        <v>109</v>
      </c>
      <c r="Z25" s="17" t="s">
        <v>110</v>
      </c>
      <c r="AA25" s="17" t="s">
        <v>111</v>
      </c>
      <c r="AB25" s="17" t="s">
        <v>112</v>
      </c>
      <c r="AC25" s="175" t="s">
        <v>180</v>
      </c>
      <c r="AD25" s="40">
        <v>0</v>
      </c>
      <c r="AE25" s="16" t="s">
        <v>109</v>
      </c>
      <c r="AF25" s="17" t="s">
        <v>110</v>
      </c>
      <c r="AG25" s="17" t="s">
        <v>111</v>
      </c>
      <c r="AH25" s="17" t="s">
        <v>112</v>
      </c>
      <c r="AI25" s="39" t="s">
        <v>114</v>
      </c>
      <c r="AJ25" s="39" t="s">
        <v>115</v>
      </c>
      <c r="AK25" s="39" t="s">
        <v>115</v>
      </c>
      <c r="AL25" s="39" t="s">
        <v>116</v>
      </c>
      <c r="AM25" s="39" t="s">
        <v>116</v>
      </c>
      <c r="AN25" s="39" t="s">
        <v>116</v>
      </c>
      <c r="AO25" s="39" t="s">
        <v>116</v>
      </c>
      <c r="AP25" s="39" t="s">
        <v>116</v>
      </c>
      <c r="AQ25" s="39" t="s">
        <v>116</v>
      </c>
      <c r="AR25" s="39" t="s">
        <v>117</v>
      </c>
      <c r="AS25" s="39" t="s">
        <v>116</v>
      </c>
      <c r="AT25" s="39" t="s">
        <v>104</v>
      </c>
      <c r="AU25" s="39" t="s">
        <v>115</v>
      </c>
      <c r="AV25" s="39" t="s">
        <v>116</v>
      </c>
      <c r="AW25" s="39" t="s">
        <v>118</v>
      </c>
      <c r="AX25" s="39" t="s">
        <v>118</v>
      </c>
      <c r="AY25" s="470" t="s">
        <v>781</v>
      </c>
      <c r="AZ25" s="456">
        <v>42629</v>
      </c>
      <c r="BA25" s="39" t="s">
        <v>119</v>
      </c>
      <c r="BB25" s="19" t="s">
        <v>5</v>
      </c>
      <c r="BC25" s="19" t="s">
        <v>5</v>
      </c>
      <c r="BD25" s="19" t="s">
        <v>5</v>
      </c>
      <c r="BE25" s="19" t="s">
        <v>5</v>
      </c>
      <c r="BF25" s="147" t="s">
        <v>181</v>
      </c>
      <c r="BG25" s="39" t="s">
        <v>155</v>
      </c>
      <c r="BH25" s="143" t="s">
        <v>782</v>
      </c>
      <c r="BI25" s="220">
        <v>8265219</v>
      </c>
      <c r="BJ25" s="467"/>
      <c r="BL25" s="99"/>
      <c r="BM25" s="99"/>
    </row>
    <row r="26" spans="1:83" s="97" customFormat="1" ht="60" customHeight="1" x14ac:dyDescent="0.2">
      <c r="A26" s="41">
        <v>20</v>
      </c>
      <c r="B26" s="233" t="s">
        <v>783</v>
      </c>
      <c r="C26" s="19" t="str">
        <f t="shared" si="2"/>
        <v>6788564</v>
      </c>
      <c r="D26" s="22">
        <f t="shared" si="2"/>
        <v>42633</v>
      </c>
      <c r="E26" s="205" t="s">
        <v>784</v>
      </c>
      <c r="F26" s="219" t="s">
        <v>1</v>
      </c>
      <c r="G26" s="168" t="s">
        <v>11</v>
      </c>
      <c r="H26" s="220">
        <v>700.23</v>
      </c>
      <c r="I26" s="20">
        <f t="shared" si="1"/>
        <v>700230</v>
      </c>
      <c r="J26" s="219">
        <v>35</v>
      </c>
      <c r="K26" s="168" t="s">
        <v>12</v>
      </c>
      <c r="L26" s="219" t="s">
        <v>3</v>
      </c>
      <c r="M26" s="455" t="s">
        <v>785</v>
      </c>
      <c r="N26" s="456">
        <v>42618</v>
      </c>
      <c r="O26" s="205">
        <v>971919.24</v>
      </c>
      <c r="P26" s="219" t="s">
        <v>4</v>
      </c>
      <c r="Q26" s="143" t="s">
        <v>786</v>
      </c>
      <c r="R26" s="456">
        <v>42629</v>
      </c>
      <c r="S26" s="143" t="s">
        <v>787</v>
      </c>
      <c r="T26" s="456">
        <v>42629</v>
      </c>
      <c r="U26" s="456">
        <v>42632</v>
      </c>
      <c r="V26" s="456">
        <v>42632</v>
      </c>
      <c r="W26" s="147">
        <v>38231900</v>
      </c>
      <c r="X26" s="40">
        <v>7.4999999999999997E-2</v>
      </c>
      <c r="Y26" s="16" t="s">
        <v>109</v>
      </c>
      <c r="Z26" s="17" t="s">
        <v>110</v>
      </c>
      <c r="AA26" s="17" t="s">
        <v>111</v>
      </c>
      <c r="AB26" s="17" t="s">
        <v>112</v>
      </c>
      <c r="AC26" s="175" t="s">
        <v>180</v>
      </c>
      <c r="AD26" s="40">
        <v>0</v>
      </c>
      <c r="AE26" s="16" t="s">
        <v>109</v>
      </c>
      <c r="AF26" s="17" t="s">
        <v>110</v>
      </c>
      <c r="AG26" s="17" t="s">
        <v>111</v>
      </c>
      <c r="AH26" s="17" t="s">
        <v>112</v>
      </c>
      <c r="AI26" s="39" t="s">
        <v>114</v>
      </c>
      <c r="AJ26" s="39" t="s">
        <v>115</v>
      </c>
      <c r="AK26" s="39" t="s">
        <v>115</v>
      </c>
      <c r="AL26" s="39" t="s">
        <v>116</v>
      </c>
      <c r="AM26" s="39" t="s">
        <v>116</v>
      </c>
      <c r="AN26" s="39" t="s">
        <v>116</v>
      </c>
      <c r="AO26" s="39" t="s">
        <v>116</v>
      </c>
      <c r="AP26" s="39" t="s">
        <v>116</v>
      </c>
      <c r="AQ26" s="39" t="s">
        <v>116</v>
      </c>
      <c r="AR26" s="39" t="s">
        <v>117</v>
      </c>
      <c r="AS26" s="39" t="s">
        <v>116</v>
      </c>
      <c r="AT26" s="39" t="s">
        <v>104</v>
      </c>
      <c r="AU26" s="39" t="s">
        <v>115</v>
      </c>
      <c r="AV26" s="39" t="s">
        <v>116</v>
      </c>
      <c r="AW26" s="39" t="s">
        <v>118</v>
      </c>
      <c r="AX26" s="39" t="s">
        <v>118</v>
      </c>
      <c r="AY26" s="470" t="s">
        <v>788</v>
      </c>
      <c r="AZ26" s="456">
        <v>42633</v>
      </c>
      <c r="BA26" s="39" t="s">
        <v>119</v>
      </c>
      <c r="BB26" s="19" t="s">
        <v>5</v>
      </c>
      <c r="BC26" s="19" t="s">
        <v>5</v>
      </c>
      <c r="BD26" s="19" t="s">
        <v>5</v>
      </c>
      <c r="BE26" s="19" t="s">
        <v>5</v>
      </c>
      <c r="BF26" s="147" t="s">
        <v>181</v>
      </c>
      <c r="BG26" s="39" t="s">
        <v>155</v>
      </c>
      <c r="BH26" s="143" t="s">
        <v>782</v>
      </c>
      <c r="BI26" s="220">
        <v>11565394</v>
      </c>
      <c r="BJ26" s="467"/>
      <c r="BL26" s="99"/>
      <c r="BM26" s="99"/>
    </row>
    <row r="27" spans="1:83" s="97" customFormat="1" ht="60" customHeight="1" x14ac:dyDescent="0.2">
      <c r="A27" s="41">
        <v>21</v>
      </c>
      <c r="B27" s="205" t="s">
        <v>789</v>
      </c>
      <c r="C27" s="19" t="str">
        <f t="shared" si="2"/>
        <v>6817348</v>
      </c>
      <c r="D27" s="22">
        <f t="shared" si="2"/>
        <v>42635</v>
      </c>
      <c r="E27" s="472" t="s">
        <v>790</v>
      </c>
      <c r="F27" s="219" t="s">
        <v>268</v>
      </c>
      <c r="G27" s="168" t="s">
        <v>233</v>
      </c>
      <c r="H27" s="211">
        <v>499.95</v>
      </c>
      <c r="I27" s="20">
        <f t="shared" si="1"/>
        <v>499950</v>
      </c>
      <c r="J27" s="219" t="s">
        <v>13</v>
      </c>
      <c r="K27" s="168" t="s">
        <v>791</v>
      </c>
      <c r="L27" s="219" t="s">
        <v>3</v>
      </c>
      <c r="M27" s="143" t="s">
        <v>792</v>
      </c>
      <c r="N27" s="456">
        <v>42627</v>
      </c>
      <c r="O27" s="205">
        <v>291220.88</v>
      </c>
      <c r="P27" s="219" t="s">
        <v>4</v>
      </c>
      <c r="Q27" s="143" t="s">
        <v>793</v>
      </c>
      <c r="R27" s="456">
        <v>42627</v>
      </c>
      <c r="S27" s="143" t="s">
        <v>794</v>
      </c>
      <c r="T27" s="456">
        <v>42627</v>
      </c>
      <c r="U27" s="456">
        <v>42637</v>
      </c>
      <c r="V27" s="456">
        <v>42637</v>
      </c>
      <c r="W27" s="147">
        <v>38231900</v>
      </c>
      <c r="X27" s="40">
        <v>7.4999999999999997E-2</v>
      </c>
      <c r="Y27" s="16" t="s">
        <v>109</v>
      </c>
      <c r="Z27" s="17" t="s">
        <v>110</v>
      </c>
      <c r="AA27" s="17" t="s">
        <v>111</v>
      </c>
      <c r="AB27" s="17" t="s">
        <v>112</v>
      </c>
      <c r="AC27" s="175" t="s">
        <v>180</v>
      </c>
      <c r="AD27" s="40">
        <v>0</v>
      </c>
      <c r="AE27" s="16" t="s">
        <v>109</v>
      </c>
      <c r="AF27" s="17" t="s">
        <v>110</v>
      </c>
      <c r="AG27" s="17" t="s">
        <v>111</v>
      </c>
      <c r="AH27" s="17" t="s">
        <v>112</v>
      </c>
      <c r="AI27" s="39" t="s">
        <v>114</v>
      </c>
      <c r="AJ27" s="39" t="s">
        <v>115</v>
      </c>
      <c r="AK27" s="39" t="s">
        <v>115</v>
      </c>
      <c r="AL27" s="39" t="s">
        <v>116</v>
      </c>
      <c r="AM27" s="39" t="s">
        <v>116</v>
      </c>
      <c r="AN27" s="39" t="s">
        <v>116</v>
      </c>
      <c r="AO27" s="39" t="s">
        <v>116</v>
      </c>
      <c r="AP27" s="39" t="s">
        <v>116</v>
      </c>
      <c r="AQ27" s="39" t="s">
        <v>116</v>
      </c>
      <c r="AR27" s="39" t="s">
        <v>117</v>
      </c>
      <c r="AS27" s="39" t="s">
        <v>116</v>
      </c>
      <c r="AT27" s="39" t="s">
        <v>104</v>
      </c>
      <c r="AU27" s="39" t="s">
        <v>115</v>
      </c>
      <c r="AV27" s="39" t="s">
        <v>116</v>
      </c>
      <c r="AW27" s="39" t="s">
        <v>118</v>
      </c>
      <c r="AX27" s="39" t="s">
        <v>118</v>
      </c>
      <c r="AY27" s="221" t="s">
        <v>795</v>
      </c>
      <c r="AZ27" s="456">
        <v>42635</v>
      </c>
      <c r="BA27" s="39" t="s">
        <v>119</v>
      </c>
      <c r="BB27" s="19" t="s">
        <v>796</v>
      </c>
      <c r="BC27" s="19" t="s">
        <v>5</v>
      </c>
      <c r="BD27" s="205">
        <v>20105714.870000001</v>
      </c>
      <c r="BE27" s="19" t="s">
        <v>5</v>
      </c>
      <c r="BF27" s="147" t="s">
        <v>181</v>
      </c>
      <c r="BG27" s="39" t="s">
        <v>155</v>
      </c>
      <c r="BH27" s="143" t="s">
        <v>797</v>
      </c>
      <c r="BI27" s="211">
        <v>3496384</v>
      </c>
      <c r="BJ27" s="467"/>
      <c r="BL27" s="99"/>
      <c r="BM27" s="99"/>
    </row>
    <row r="28" spans="1:83" s="97" customFormat="1" ht="60" customHeight="1" x14ac:dyDescent="0.2">
      <c r="A28" s="41">
        <v>22</v>
      </c>
      <c r="B28" s="205" t="s">
        <v>798</v>
      </c>
      <c r="C28" s="19" t="str">
        <f t="shared" si="2"/>
        <v>6817768</v>
      </c>
      <c r="D28" s="22">
        <f t="shared" si="2"/>
        <v>42635</v>
      </c>
      <c r="E28" s="205" t="s">
        <v>799</v>
      </c>
      <c r="F28" s="219" t="s">
        <v>268</v>
      </c>
      <c r="G28" s="143" t="s">
        <v>800</v>
      </c>
      <c r="H28" s="473">
        <v>499.92599999999999</v>
      </c>
      <c r="I28" s="20">
        <f t="shared" si="1"/>
        <v>499926</v>
      </c>
      <c r="J28" s="219" t="s">
        <v>13</v>
      </c>
      <c r="K28" s="168" t="s">
        <v>791</v>
      </c>
      <c r="L28" s="219" t="s">
        <v>3</v>
      </c>
      <c r="M28" s="143" t="s">
        <v>801</v>
      </c>
      <c r="N28" s="456">
        <v>42627</v>
      </c>
      <c r="O28" s="205">
        <v>312453.75</v>
      </c>
      <c r="P28" s="219" t="s">
        <v>4</v>
      </c>
      <c r="Q28" s="143" t="s">
        <v>802</v>
      </c>
      <c r="R28" s="456">
        <v>42627</v>
      </c>
      <c r="S28" s="143" t="s">
        <v>794</v>
      </c>
      <c r="T28" s="456">
        <v>42627</v>
      </c>
      <c r="U28" s="456">
        <v>42637</v>
      </c>
      <c r="V28" s="456">
        <v>42637</v>
      </c>
      <c r="W28" s="147">
        <v>38231900</v>
      </c>
      <c r="X28" s="40">
        <v>7.4999999999999997E-2</v>
      </c>
      <c r="Y28" s="16" t="s">
        <v>109</v>
      </c>
      <c r="Z28" s="17" t="s">
        <v>110</v>
      </c>
      <c r="AA28" s="17" t="s">
        <v>111</v>
      </c>
      <c r="AB28" s="17" t="s">
        <v>112</v>
      </c>
      <c r="AC28" s="175" t="s">
        <v>180</v>
      </c>
      <c r="AD28" s="40">
        <v>0</v>
      </c>
      <c r="AE28" s="16" t="s">
        <v>109</v>
      </c>
      <c r="AF28" s="17" t="s">
        <v>110</v>
      </c>
      <c r="AG28" s="17" t="s">
        <v>111</v>
      </c>
      <c r="AH28" s="17" t="s">
        <v>112</v>
      </c>
      <c r="AI28" s="39" t="s">
        <v>114</v>
      </c>
      <c r="AJ28" s="39" t="s">
        <v>115</v>
      </c>
      <c r="AK28" s="39" t="s">
        <v>115</v>
      </c>
      <c r="AL28" s="39" t="s">
        <v>116</v>
      </c>
      <c r="AM28" s="39" t="s">
        <v>116</v>
      </c>
      <c r="AN28" s="39" t="s">
        <v>116</v>
      </c>
      <c r="AO28" s="39" t="s">
        <v>116</v>
      </c>
      <c r="AP28" s="39" t="s">
        <v>116</v>
      </c>
      <c r="AQ28" s="39" t="s">
        <v>116</v>
      </c>
      <c r="AR28" s="39" t="s">
        <v>117</v>
      </c>
      <c r="AS28" s="39" t="s">
        <v>116</v>
      </c>
      <c r="AT28" s="39" t="s">
        <v>104</v>
      </c>
      <c r="AU28" s="39" t="s">
        <v>115</v>
      </c>
      <c r="AV28" s="39" t="s">
        <v>116</v>
      </c>
      <c r="AW28" s="39" t="s">
        <v>118</v>
      </c>
      <c r="AX28" s="39" t="s">
        <v>118</v>
      </c>
      <c r="AY28" s="221" t="s">
        <v>803</v>
      </c>
      <c r="AZ28" s="456">
        <v>42635</v>
      </c>
      <c r="BA28" s="39" t="s">
        <v>119</v>
      </c>
      <c r="BB28" s="19" t="s">
        <v>796</v>
      </c>
      <c r="BC28" s="19" t="s">
        <v>5</v>
      </c>
      <c r="BD28" s="205">
        <v>21558909.670000002</v>
      </c>
      <c r="BE28" s="19" t="s">
        <v>5</v>
      </c>
      <c r="BF28" s="147" t="s">
        <v>181</v>
      </c>
      <c r="BG28" s="39" t="s">
        <v>155</v>
      </c>
      <c r="BH28" s="143" t="s">
        <v>797</v>
      </c>
      <c r="BI28" s="211">
        <v>3749094</v>
      </c>
      <c r="BJ28" s="467"/>
      <c r="BL28" s="99"/>
      <c r="BM28" s="99"/>
    </row>
    <row r="29" spans="1:83" s="97" customFormat="1" ht="60" customHeight="1" x14ac:dyDescent="0.2">
      <c r="A29" s="41">
        <v>23</v>
      </c>
      <c r="B29" s="233" t="s">
        <v>804</v>
      </c>
      <c r="C29" s="19" t="str">
        <f t="shared" si="2"/>
        <v>6895165</v>
      </c>
      <c r="D29" s="22">
        <f t="shared" si="2"/>
        <v>42641</v>
      </c>
      <c r="E29" s="205" t="s">
        <v>805</v>
      </c>
      <c r="F29" s="219" t="s">
        <v>1</v>
      </c>
      <c r="G29" s="168" t="s">
        <v>11</v>
      </c>
      <c r="H29" s="220">
        <v>900.21</v>
      </c>
      <c r="I29" s="20">
        <f t="shared" si="1"/>
        <v>900210</v>
      </c>
      <c r="J29" s="219">
        <v>45</v>
      </c>
      <c r="K29" s="168" t="s">
        <v>12</v>
      </c>
      <c r="L29" s="219" t="s">
        <v>3</v>
      </c>
      <c r="M29" s="455" t="s">
        <v>806</v>
      </c>
      <c r="N29" s="456">
        <v>42626</v>
      </c>
      <c r="O29" s="205">
        <v>1249491.48</v>
      </c>
      <c r="P29" s="219" t="s">
        <v>4</v>
      </c>
      <c r="Q29" s="470" t="s">
        <v>807</v>
      </c>
      <c r="R29" s="456">
        <v>42633</v>
      </c>
      <c r="S29" s="143" t="s">
        <v>808</v>
      </c>
      <c r="T29" s="456">
        <v>42633</v>
      </c>
      <c r="U29" s="456">
        <v>42641</v>
      </c>
      <c r="V29" s="456">
        <v>42641</v>
      </c>
      <c r="W29" s="147">
        <v>38231900</v>
      </c>
      <c r="X29" s="40">
        <v>7.4999999999999997E-2</v>
      </c>
      <c r="Y29" s="16" t="s">
        <v>109</v>
      </c>
      <c r="Z29" s="17" t="s">
        <v>110</v>
      </c>
      <c r="AA29" s="17" t="s">
        <v>111</v>
      </c>
      <c r="AB29" s="17" t="s">
        <v>112</v>
      </c>
      <c r="AC29" s="175" t="s">
        <v>180</v>
      </c>
      <c r="AD29" s="40">
        <v>0</v>
      </c>
      <c r="AE29" s="16" t="s">
        <v>109</v>
      </c>
      <c r="AF29" s="17" t="s">
        <v>110</v>
      </c>
      <c r="AG29" s="17" t="s">
        <v>111</v>
      </c>
      <c r="AH29" s="17" t="s">
        <v>112</v>
      </c>
      <c r="AI29" s="39" t="s">
        <v>114</v>
      </c>
      <c r="AJ29" s="39" t="s">
        <v>115</v>
      </c>
      <c r="AK29" s="39" t="s">
        <v>115</v>
      </c>
      <c r="AL29" s="39" t="s">
        <v>116</v>
      </c>
      <c r="AM29" s="39" t="s">
        <v>116</v>
      </c>
      <c r="AN29" s="39" t="s">
        <v>116</v>
      </c>
      <c r="AO29" s="39" t="s">
        <v>116</v>
      </c>
      <c r="AP29" s="39" t="s">
        <v>116</v>
      </c>
      <c r="AQ29" s="39" t="s">
        <v>116</v>
      </c>
      <c r="AR29" s="39" t="s">
        <v>117</v>
      </c>
      <c r="AS29" s="39" t="s">
        <v>116</v>
      </c>
      <c r="AT29" s="39" t="s">
        <v>104</v>
      </c>
      <c r="AU29" s="39" t="s">
        <v>115</v>
      </c>
      <c r="AV29" s="39" t="s">
        <v>116</v>
      </c>
      <c r="AW29" s="39" t="s">
        <v>118</v>
      </c>
      <c r="AX29" s="39" t="s">
        <v>118</v>
      </c>
      <c r="AY29" s="221" t="s">
        <v>809</v>
      </c>
      <c r="AZ29" s="456">
        <v>42641</v>
      </c>
      <c r="BA29" s="39" t="s">
        <v>119</v>
      </c>
      <c r="BB29" s="19" t="s">
        <v>5</v>
      </c>
      <c r="BC29" s="19" t="s">
        <v>5</v>
      </c>
      <c r="BD29" s="19" t="s">
        <v>5</v>
      </c>
      <c r="BE29" s="19" t="s">
        <v>5</v>
      </c>
      <c r="BF29" s="147" t="s">
        <v>181</v>
      </c>
      <c r="BG29" s="39" t="s">
        <v>155</v>
      </c>
      <c r="BH29" s="143" t="s">
        <v>782</v>
      </c>
      <c r="BI29" s="211">
        <v>14868377</v>
      </c>
      <c r="BJ29" s="467"/>
      <c r="BL29" s="99"/>
      <c r="BM29" s="99"/>
    </row>
    <row r="30" spans="1:83" s="58" customFormat="1" ht="50.1" customHeight="1" x14ac:dyDescent="0.25">
      <c r="D30" s="77"/>
      <c r="E30" s="68"/>
      <c r="F30" s="164"/>
      <c r="G30" s="69"/>
      <c r="H30" s="70"/>
      <c r="J30" s="474"/>
      <c r="K30" s="71"/>
      <c r="L30" s="68"/>
      <c r="N30" s="72"/>
      <c r="O30" s="77"/>
      <c r="P30" s="68"/>
      <c r="Q30" s="61"/>
      <c r="R30" s="73"/>
      <c r="S30" s="74"/>
      <c r="T30" s="77"/>
      <c r="W30" s="77"/>
      <c r="BH30" s="474"/>
      <c r="BI30" s="75"/>
    </row>
    <row r="31" spans="1:83" s="58" customFormat="1" ht="50.1" customHeight="1" x14ac:dyDescent="0.25">
      <c r="B31" s="372" t="s">
        <v>810</v>
      </c>
      <c r="C31" s="372"/>
      <c r="D31" s="77"/>
      <c r="E31" s="68"/>
      <c r="F31" s="164"/>
      <c r="G31" s="372" t="s">
        <v>157</v>
      </c>
      <c r="H31" s="372"/>
      <c r="I31" s="97"/>
      <c r="J31" s="475"/>
      <c r="K31" s="372" t="s">
        <v>811</v>
      </c>
      <c r="L31" s="372"/>
      <c r="M31" s="372"/>
      <c r="N31" s="476" t="s">
        <v>133</v>
      </c>
      <c r="O31" s="476"/>
      <c r="P31" s="476"/>
      <c r="Q31" s="372" t="s">
        <v>133</v>
      </c>
      <c r="R31" s="372"/>
      <c r="S31" s="97"/>
      <c r="T31" s="97"/>
      <c r="U31" s="97"/>
      <c r="V31" s="97"/>
      <c r="W31" s="97"/>
      <c r="X31" s="97"/>
      <c r="Y31" s="97"/>
      <c r="Z31" s="97"/>
      <c r="AA31" s="97"/>
      <c r="AB31" s="372" t="s">
        <v>157</v>
      </c>
      <c r="AC31" s="372"/>
      <c r="AD31" s="97"/>
      <c r="AE31" s="97"/>
      <c r="AF31" s="97"/>
      <c r="AG31" s="372" t="s">
        <v>811</v>
      </c>
      <c r="AH31" s="372"/>
      <c r="AI31" s="372"/>
      <c r="AJ31" s="97"/>
      <c r="AK31" s="97"/>
      <c r="AL31" s="97"/>
      <c r="AM31" s="97"/>
      <c r="AN31" s="97"/>
      <c r="AO31" s="97"/>
      <c r="AP31" s="97"/>
      <c r="BH31" s="474"/>
      <c r="BI31" s="75"/>
    </row>
    <row r="32" spans="1:83" s="58" customFormat="1" ht="50.1" customHeight="1" x14ac:dyDescent="0.25">
      <c r="D32" s="77"/>
      <c r="E32" s="68"/>
      <c r="F32" s="164"/>
      <c r="G32" s="69"/>
      <c r="H32" s="70"/>
      <c r="J32" s="474"/>
      <c r="K32" s="71"/>
      <c r="L32" s="68"/>
      <c r="N32" s="72"/>
      <c r="O32" s="77"/>
      <c r="P32" s="68"/>
      <c r="Q32" s="61"/>
      <c r="R32" s="73"/>
      <c r="S32" s="74"/>
      <c r="T32" s="77"/>
      <c r="W32" s="77"/>
      <c r="BH32" s="474"/>
      <c r="BI32" s="75"/>
    </row>
    <row r="33" spans="4:60" s="58" customFormat="1" ht="50.1" customHeight="1" x14ac:dyDescent="0.25">
      <c r="D33" s="77"/>
      <c r="E33" s="68"/>
      <c r="F33" s="164"/>
      <c r="G33" s="69"/>
      <c r="H33" s="70"/>
      <c r="J33" s="474"/>
      <c r="K33" s="71"/>
      <c r="L33" s="68"/>
      <c r="N33" s="72"/>
      <c r="O33" s="77"/>
      <c r="P33" s="68"/>
      <c r="Q33" s="61"/>
      <c r="R33" s="73"/>
      <c r="S33" s="74"/>
      <c r="T33" s="77"/>
      <c r="W33" s="77"/>
      <c r="BH33" s="474"/>
    </row>
    <row r="34" spans="4:60" s="58" customFormat="1" ht="50.1" customHeight="1" x14ac:dyDescent="0.25">
      <c r="D34" s="77"/>
      <c r="E34" s="68"/>
      <c r="F34" s="164"/>
      <c r="G34" s="69"/>
      <c r="H34" s="70"/>
      <c r="J34" s="474"/>
      <c r="K34" s="71"/>
      <c r="L34" s="68"/>
      <c r="N34" s="72"/>
      <c r="O34" s="77"/>
      <c r="P34" s="68"/>
      <c r="Q34" s="61"/>
      <c r="R34" s="73"/>
      <c r="S34" s="74"/>
      <c r="T34" s="77"/>
      <c r="W34" s="77"/>
      <c r="BH34" s="474"/>
    </row>
    <row r="35" spans="4:60" s="58" customFormat="1" ht="50.1" customHeight="1" x14ac:dyDescent="0.25">
      <c r="D35" s="77"/>
      <c r="E35" s="68"/>
      <c r="F35" s="164"/>
      <c r="G35" s="69"/>
      <c r="H35" s="70"/>
      <c r="J35" s="474"/>
      <c r="K35" s="71"/>
      <c r="L35" s="68"/>
      <c r="N35" s="72"/>
      <c r="O35" s="77"/>
      <c r="P35" s="68"/>
      <c r="Q35" s="61"/>
      <c r="R35" s="73"/>
      <c r="S35" s="74"/>
      <c r="T35" s="77"/>
      <c r="W35" s="77"/>
      <c r="BH35" s="474"/>
    </row>
    <row r="36" spans="4:60" s="58" customFormat="1" ht="50.1" customHeight="1" x14ac:dyDescent="0.25">
      <c r="D36" s="77"/>
      <c r="E36" s="68"/>
      <c r="F36" s="164"/>
      <c r="G36" s="69"/>
      <c r="H36" s="70"/>
      <c r="J36" s="474"/>
      <c r="K36" s="71"/>
      <c r="L36" s="68"/>
      <c r="N36" s="72"/>
      <c r="O36" s="77"/>
      <c r="P36" s="68"/>
      <c r="Q36" s="61"/>
      <c r="R36" s="73"/>
      <c r="S36" s="74"/>
      <c r="T36" s="77"/>
      <c r="W36" s="77"/>
      <c r="BH36" s="474"/>
    </row>
    <row r="37" spans="4:60" s="58" customFormat="1" ht="50.1" customHeight="1" x14ac:dyDescent="0.25">
      <c r="D37" s="77"/>
      <c r="E37" s="68"/>
      <c r="F37" s="164"/>
      <c r="G37" s="69"/>
      <c r="H37" s="70"/>
      <c r="J37" s="474"/>
      <c r="K37" s="71"/>
      <c r="L37" s="68"/>
      <c r="N37" s="72"/>
      <c r="O37" s="77"/>
      <c r="P37" s="68"/>
      <c r="Q37" s="61"/>
      <c r="R37" s="73"/>
      <c r="S37" s="74"/>
      <c r="T37" s="77"/>
      <c r="W37" s="77"/>
      <c r="BH37" s="474"/>
    </row>
    <row r="38" spans="4:60" s="58" customFormat="1" ht="50.1" customHeight="1" x14ac:dyDescent="0.25">
      <c r="D38" s="77"/>
      <c r="E38" s="68"/>
      <c r="F38" s="164"/>
      <c r="G38" s="69"/>
      <c r="H38" s="70"/>
      <c r="J38" s="474"/>
      <c r="K38" s="71"/>
      <c r="L38" s="68"/>
      <c r="N38" s="72"/>
      <c r="O38" s="77"/>
      <c r="P38" s="68"/>
      <c r="Q38" s="61"/>
      <c r="R38" s="73"/>
      <c r="S38" s="74"/>
      <c r="T38" s="77"/>
      <c r="W38" s="77"/>
      <c r="BH38" s="474"/>
    </row>
    <row r="39" spans="4:60" s="58" customFormat="1" ht="50.1" customHeight="1" x14ac:dyDescent="0.25">
      <c r="D39" s="77"/>
      <c r="E39" s="68"/>
      <c r="F39" s="164"/>
      <c r="G39" s="69"/>
      <c r="H39" s="70"/>
      <c r="J39" s="474"/>
      <c r="K39" s="71"/>
      <c r="L39" s="68"/>
      <c r="N39" s="72"/>
      <c r="O39" s="77"/>
      <c r="P39" s="68"/>
      <c r="Q39" s="61"/>
      <c r="R39" s="73"/>
      <c r="S39" s="74"/>
      <c r="T39" s="77"/>
      <c r="W39" s="77"/>
      <c r="BH39" s="474"/>
    </row>
    <row r="40" spans="4:60" s="58" customFormat="1" ht="50.1" customHeight="1" x14ac:dyDescent="0.25">
      <c r="D40" s="77"/>
      <c r="E40" s="68"/>
      <c r="F40" s="164"/>
      <c r="G40" s="69"/>
      <c r="H40" s="70"/>
      <c r="J40" s="474"/>
      <c r="K40" s="71"/>
      <c r="L40" s="68"/>
      <c r="N40" s="72"/>
      <c r="O40" s="77"/>
      <c r="P40" s="68"/>
      <c r="Q40" s="61"/>
      <c r="R40" s="73"/>
      <c r="S40" s="74"/>
      <c r="T40" s="77"/>
      <c r="W40" s="77"/>
      <c r="BH40" s="474"/>
    </row>
    <row r="41" spans="4:60" s="58" customFormat="1" ht="50.1" customHeight="1" x14ac:dyDescent="0.25">
      <c r="D41" s="77"/>
      <c r="E41" s="68"/>
      <c r="F41" s="164"/>
      <c r="G41" s="69"/>
      <c r="H41" s="70"/>
      <c r="J41" s="474"/>
      <c r="K41" s="71"/>
      <c r="L41" s="68"/>
      <c r="N41" s="72"/>
      <c r="O41" s="77"/>
      <c r="P41" s="68"/>
      <c r="Q41" s="61"/>
      <c r="R41" s="73"/>
      <c r="S41" s="74"/>
      <c r="T41" s="77"/>
      <c r="W41" s="77"/>
      <c r="BH41" s="474"/>
    </row>
    <row r="42" spans="4:60" s="58" customFormat="1" ht="50.1" customHeight="1" x14ac:dyDescent="0.25">
      <c r="D42" s="77"/>
      <c r="E42" s="68"/>
      <c r="F42" s="164"/>
      <c r="G42" s="69"/>
      <c r="H42" s="70"/>
      <c r="J42" s="474"/>
      <c r="K42" s="71"/>
      <c r="L42" s="68"/>
      <c r="N42" s="72"/>
      <c r="O42" s="77"/>
      <c r="P42" s="68"/>
      <c r="Q42" s="61"/>
      <c r="R42" s="73"/>
      <c r="S42" s="74"/>
      <c r="T42" s="77"/>
      <c r="W42" s="77"/>
      <c r="BH42" s="474"/>
    </row>
    <row r="43" spans="4:60" s="58" customFormat="1" ht="50.1" customHeight="1" x14ac:dyDescent="0.25">
      <c r="D43" s="77"/>
      <c r="E43" s="68"/>
      <c r="F43" s="164"/>
      <c r="G43" s="69"/>
      <c r="H43" s="70"/>
      <c r="J43" s="474"/>
      <c r="K43" s="71"/>
      <c r="L43" s="68"/>
      <c r="N43" s="72"/>
      <c r="O43" s="77"/>
      <c r="P43" s="68"/>
      <c r="Q43" s="61"/>
      <c r="R43" s="73"/>
      <c r="S43" s="74"/>
      <c r="T43" s="77"/>
      <c r="W43" s="77"/>
      <c r="BH43" s="474"/>
    </row>
    <row r="44" spans="4:60" s="58" customFormat="1" ht="50.1" customHeight="1" x14ac:dyDescent="0.25">
      <c r="D44" s="77"/>
      <c r="E44" s="68"/>
      <c r="F44" s="477"/>
      <c r="G44" s="69"/>
      <c r="H44" s="70"/>
      <c r="J44" s="474"/>
      <c r="K44" s="71"/>
      <c r="L44" s="68"/>
      <c r="N44" s="72"/>
      <c r="O44" s="77"/>
      <c r="P44" s="68"/>
      <c r="Q44" s="61"/>
      <c r="R44" s="73"/>
      <c r="S44" s="74"/>
      <c r="T44" s="77"/>
      <c r="W44" s="77"/>
      <c r="BH44" s="474"/>
    </row>
    <row r="45" spans="4:60" s="58" customFormat="1" ht="50.1" customHeight="1" x14ac:dyDescent="0.25">
      <c r="D45" s="77"/>
      <c r="E45" s="68"/>
      <c r="F45" s="477"/>
      <c r="G45" s="69"/>
      <c r="H45" s="70"/>
      <c r="J45" s="474"/>
      <c r="K45" s="71"/>
      <c r="L45" s="68"/>
      <c r="N45" s="72"/>
      <c r="O45" s="77"/>
      <c r="P45" s="68"/>
      <c r="Q45" s="61"/>
      <c r="R45" s="73"/>
      <c r="S45" s="74"/>
      <c r="T45" s="77"/>
      <c r="W45" s="77"/>
      <c r="BH45" s="474"/>
    </row>
    <row r="46" spans="4:60" s="58" customFormat="1" ht="50.1" customHeight="1" x14ac:dyDescent="0.25">
      <c r="D46" s="77"/>
      <c r="E46" s="68"/>
      <c r="F46" s="477"/>
      <c r="G46" s="69"/>
      <c r="H46" s="70"/>
      <c r="J46" s="474"/>
      <c r="K46" s="71"/>
      <c r="L46" s="68"/>
      <c r="N46" s="72"/>
      <c r="O46" s="77"/>
      <c r="P46" s="68"/>
      <c r="Q46" s="61"/>
      <c r="R46" s="73"/>
      <c r="S46" s="74"/>
      <c r="T46" s="77"/>
      <c r="W46" s="77"/>
      <c r="BH46" s="474"/>
    </row>
    <row r="47" spans="4:60" s="58" customFormat="1" ht="50.1" customHeight="1" x14ac:dyDescent="0.25">
      <c r="D47" s="77"/>
      <c r="E47" s="68"/>
      <c r="F47" s="477"/>
      <c r="G47" s="69"/>
      <c r="H47" s="70"/>
      <c r="J47" s="474"/>
      <c r="K47" s="71"/>
      <c r="L47" s="68"/>
      <c r="N47" s="72"/>
      <c r="O47" s="77"/>
      <c r="P47" s="68"/>
      <c r="Q47" s="61"/>
      <c r="R47" s="73"/>
      <c r="S47" s="74"/>
      <c r="T47" s="77"/>
      <c r="W47" s="77"/>
      <c r="BH47" s="474"/>
    </row>
    <row r="48" spans="4:60" s="58" customFormat="1" ht="50.1" customHeight="1" x14ac:dyDescent="0.25">
      <c r="D48" s="77"/>
      <c r="E48" s="68"/>
      <c r="F48" s="477"/>
      <c r="G48" s="69"/>
      <c r="H48" s="70"/>
      <c r="J48" s="474"/>
      <c r="K48" s="71"/>
      <c r="L48" s="68"/>
      <c r="N48" s="72"/>
      <c r="O48" s="77"/>
      <c r="P48" s="68"/>
      <c r="Q48" s="61"/>
      <c r="R48" s="73"/>
      <c r="S48" s="74"/>
      <c r="T48" s="77"/>
      <c r="W48" s="77"/>
      <c r="BH48" s="474"/>
    </row>
    <row r="49" spans="4:60" s="58" customFormat="1" ht="50.1" customHeight="1" x14ac:dyDescent="0.25">
      <c r="D49" s="77"/>
      <c r="E49" s="68"/>
      <c r="F49" s="477"/>
      <c r="G49" s="69"/>
      <c r="H49" s="70"/>
      <c r="J49" s="474"/>
      <c r="K49" s="71"/>
      <c r="L49" s="68"/>
      <c r="N49" s="72"/>
      <c r="O49" s="77"/>
      <c r="P49" s="68"/>
      <c r="Q49" s="61"/>
      <c r="R49" s="73"/>
      <c r="S49" s="74"/>
      <c r="T49" s="77"/>
      <c r="W49" s="77"/>
      <c r="BH49" s="474"/>
    </row>
    <row r="50" spans="4:60" s="58" customFormat="1" ht="50.1" customHeight="1" x14ac:dyDescent="0.25">
      <c r="D50" s="77"/>
      <c r="E50" s="68"/>
      <c r="F50" s="477"/>
      <c r="G50" s="69"/>
      <c r="H50" s="70"/>
      <c r="J50" s="474"/>
      <c r="K50" s="71"/>
      <c r="L50" s="68"/>
      <c r="N50" s="72"/>
      <c r="O50" s="77"/>
      <c r="P50" s="68"/>
      <c r="Q50" s="61"/>
      <c r="R50" s="73"/>
      <c r="S50" s="74"/>
      <c r="T50" s="77"/>
      <c r="W50" s="77"/>
      <c r="BH50" s="474"/>
    </row>
    <row r="51" spans="4:60" s="58" customFormat="1" ht="50.1" customHeight="1" x14ac:dyDescent="0.25">
      <c r="D51" s="77"/>
      <c r="E51" s="68"/>
      <c r="F51" s="477"/>
      <c r="G51" s="69"/>
      <c r="H51" s="70"/>
      <c r="J51" s="474"/>
      <c r="K51" s="71"/>
      <c r="L51" s="68"/>
      <c r="N51" s="72"/>
      <c r="O51" s="77"/>
      <c r="P51" s="68"/>
      <c r="Q51" s="61"/>
      <c r="R51" s="73"/>
      <c r="S51" s="74"/>
      <c r="T51" s="77"/>
      <c r="W51" s="77"/>
      <c r="BH51" s="474"/>
    </row>
    <row r="52" spans="4:60" s="58" customFormat="1" ht="50.1" customHeight="1" x14ac:dyDescent="0.25">
      <c r="D52" s="77"/>
      <c r="E52" s="68"/>
      <c r="F52" s="477"/>
      <c r="G52" s="69"/>
      <c r="H52" s="70"/>
      <c r="J52" s="474"/>
      <c r="K52" s="71"/>
      <c r="L52" s="68"/>
      <c r="N52" s="72"/>
      <c r="O52" s="77"/>
      <c r="P52" s="68"/>
      <c r="Q52" s="61"/>
      <c r="R52" s="73"/>
      <c r="S52" s="74"/>
      <c r="T52" s="77"/>
      <c r="W52" s="77"/>
      <c r="BH52" s="474"/>
    </row>
    <row r="53" spans="4:60" s="58" customFormat="1" ht="50.1" customHeight="1" x14ac:dyDescent="0.25">
      <c r="D53" s="77"/>
      <c r="E53" s="68"/>
      <c r="F53" s="477"/>
      <c r="G53" s="69"/>
      <c r="H53" s="70"/>
      <c r="J53" s="474"/>
      <c r="K53" s="71"/>
      <c r="L53" s="68"/>
      <c r="N53" s="72"/>
      <c r="O53" s="77"/>
      <c r="P53" s="68"/>
      <c r="Q53" s="61"/>
      <c r="R53" s="73"/>
      <c r="S53" s="74"/>
      <c r="T53" s="77"/>
      <c r="W53" s="77"/>
      <c r="BH53" s="474"/>
    </row>
    <row r="54" spans="4:60" s="58" customFormat="1" ht="50.1" customHeight="1" x14ac:dyDescent="0.25">
      <c r="D54" s="77"/>
      <c r="E54" s="68"/>
      <c r="F54" s="477"/>
      <c r="G54" s="69"/>
      <c r="H54" s="70"/>
      <c r="J54" s="474"/>
      <c r="K54" s="71"/>
      <c r="L54" s="68"/>
      <c r="N54" s="72"/>
      <c r="O54" s="77"/>
      <c r="P54" s="68"/>
      <c r="Q54" s="61"/>
      <c r="R54" s="73"/>
      <c r="S54" s="74"/>
      <c r="T54" s="77"/>
      <c r="W54" s="77"/>
      <c r="BH54" s="474"/>
    </row>
    <row r="55" spans="4:60" s="58" customFormat="1" ht="50.1" customHeight="1" x14ac:dyDescent="0.25">
      <c r="D55" s="77"/>
      <c r="E55" s="68"/>
      <c r="F55" s="477"/>
      <c r="G55" s="69"/>
      <c r="H55" s="70"/>
      <c r="J55" s="474"/>
      <c r="K55" s="71"/>
      <c r="L55" s="68"/>
      <c r="N55" s="72"/>
      <c r="O55" s="77"/>
      <c r="P55" s="68"/>
      <c r="Q55" s="61"/>
      <c r="R55" s="73"/>
      <c r="S55" s="74"/>
      <c r="T55" s="77"/>
      <c r="W55" s="77"/>
      <c r="BH55" s="474"/>
    </row>
    <row r="56" spans="4:60" s="58" customFormat="1" ht="50.1" customHeight="1" x14ac:dyDescent="0.25">
      <c r="D56" s="77"/>
      <c r="E56" s="68"/>
      <c r="F56" s="477"/>
      <c r="G56" s="69"/>
      <c r="H56" s="70"/>
      <c r="J56" s="474"/>
      <c r="K56" s="71"/>
      <c r="L56" s="68"/>
      <c r="N56" s="72"/>
      <c r="O56" s="77"/>
      <c r="P56" s="68"/>
      <c r="Q56" s="61"/>
      <c r="R56" s="73"/>
      <c r="S56" s="74"/>
      <c r="T56" s="77"/>
      <c r="W56" s="77"/>
      <c r="BH56" s="474"/>
    </row>
    <row r="57" spans="4:60" s="58" customFormat="1" ht="50.1" customHeight="1" x14ac:dyDescent="0.25">
      <c r="D57" s="77"/>
      <c r="E57" s="68"/>
      <c r="F57" s="477"/>
      <c r="G57" s="69"/>
      <c r="H57" s="70"/>
      <c r="J57" s="474"/>
      <c r="K57" s="71"/>
      <c r="L57" s="68"/>
      <c r="N57" s="72"/>
      <c r="O57" s="77"/>
      <c r="P57" s="68"/>
      <c r="Q57" s="61"/>
      <c r="R57" s="73"/>
      <c r="S57" s="74"/>
      <c r="T57" s="77"/>
      <c r="W57" s="77"/>
      <c r="BH57" s="474"/>
    </row>
    <row r="58" spans="4:60" s="58" customFormat="1" ht="50.1" customHeight="1" x14ac:dyDescent="0.25">
      <c r="D58" s="77"/>
      <c r="E58" s="68"/>
      <c r="F58" s="477"/>
      <c r="G58" s="69"/>
      <c r="H58" s="70"/>
      <c r="J58" s="474"/>
      <c r="K58" s="71"/>
      <c r="L58" s="68"/>
      <c r="N58" s="72"/>
      <c r="O58" s="77"/>
      <c r="P58" s="68"/>
      <c r="Q58" s="61"/>
      <c r="R58" s="73"/>
      <c r="S58" s="74"/>
      <c r="T58" s="77"/>
      <c r="W58" s="77"/>
      <c r="BH58" s="474"/>
    </row>
    <row r="59" spans="4:60" s="58" customFormat="1" ht="50.1" customHeight="1" x14ac:dyDescent="0.25">
      <c r="D59" s="77"/>
      <c r="E59" s="68"/>
      <c r="F59" s="477"/>
      <c r="G59" s="69"/>
      <c r="H59" s="70"/>
      <c r="J59" s="474"/>
      <c r="K59" s="71"/>
      <c r="L59" s="68"/>
      <c r="N59" s="72"/>
      <c r="O59" s="77"/>
      <c r="P59" s="68"/>
      <c r="Q59" s="61"/>
      <c r="R59" s="73"/>
      <c r="S59" s="74"/>
      <c r="T59" s="77"/>
      <c r="W59" s="77"/>
      <c r="BH59" s="474"/>
    </row>
    <row r="60" spans="4:60" s="58" customFormat="1" ht="50.1" customHeight="1" x14ac:dyDescent="0.25">
      <c r="D60" s="77"/>
      <c r="E60" s="68"/>
      <c r="F60" s="477"/>
      <c r="G60" s="69"/>
      <c r="H60" s="70"/>
      <c r="J60" s="474"/>
      <c r="K60" s="71"/>
      <c r="L60" s="68"/>
      <c r="N60" s="72"/>
      <c r="O60" s="77"/>
      <c r="P60" s="68"/>
      <c r="Q60" s="61"/>
      <c r="R60" s="73"/>
      <c r="S60" s="74"/>
      <c r="T60" s="77"/>
      <c r="W60" s="77"/>
      <c r="BH60" s="474"/>
    </row>
    <row r="61" spans="4:60" s="58" customFormat="1" ht="50.1" customHeight="1" x14ac:dyDescent="0.25">
      <c r="D61" s="77"/>
      <c r="E61" s="68"/>
      <c r="F61" s="477"/>
      <c r="G61" s="69"/>
      <c r="H61" s="70"/>
      <c r="J61" s="474"/>
      <c r="K61" s="71"/>
      <c r="L61" s="68"/>
      <c r="N61" s="72"/>
      <c r="O61" s="77"/>
      <c r="P61" s="68"/>
      <c r="Q61" s="61"/>
      <c r="R61" s="73"/>
      <c r="S61" s="74"/>
      <c r="T61" s="77"/>
      <c r="W61" s="77"/>
      <c r="BH61" s="474"/>
    </row>
    <row r="62" spans="4:60" s="58" customFormat="1" ht="50.1" customHeight="1" x14ac:dyDescent="0.25">
      <c r="D62" s="77"/>
      <c r="E62" s="68"/>
      <c r="F62" s="477"/>
      <c r="G62" s="69"/>
      <c r="H62" s="70"/>
      <c r="J62" s="474"/>
      <c r="K62" s="71"/>
      <c r="L62" s="68"/>
      <c r="N62" s="72"/>
      <c r="O62" s="77"/>
      <c r="P62" s="68"/>
      <c r="Q62" s="61"/>
      <c r="R62" s="73"/>
      <c r="S62" s="74"/>
      <c r="T62" s="77"/>
      <c r="W62" s="77"/>
      <c r="BH62" s="474"/>
    </row>
    <row r="63" spans="4:60" s="58" customFormat="1" ht="50.1" customHeight="1" x14ac:dyDescent="0.25">
      <c r="D63" s="77"/>
      <c r="E63" s="68"/>
      <c r="F63" s="477"/>
      <c r="G63" s="69"/>
      <c r="H63" s="70"/>
      <c r="J63" s="474"/>
      <c r="K63" s="71"/>
      <c r="L63" s="68"/>
      <c r="N63" s="72"/>
      <c r="O63" s="77"/>
      <c r="P63" s="68"/>
      <c r="Q63" s="61"/>
      <c r="R63" s="73"/>
      <c r="S63" s="74"/>
      <c r="T63" s="77"/>
      <c r="W63" s="77"/>
      <c r="BH63" s="474"/>
    </row>
    <row r="64" spans="4:60" s="58" customFormat="1" ht="50.1" customHeight="1" x14ac:dyDescent="0.25">
      <c r="D64" s="77"/>
      <c r="E64" s="68"/>
      <c r="F64" s="477"/>
      <c r="G64" s="69"/>
      <c r="H64" s="70"/>
      <c r="J64" s="474"/>
      <c r="K64" s="71"/>
      <c r="L64" s="68"/>
      <c r="N64" s="72"/>
      <c r="O64" s="77"/>
      <c r="P64" s="68"/>
      <c r="Q64" s="61"/>
      <c r="R64" s="73"/>
      <c r="S64" s="74"/>
      <c r="T64" s="77"/>
      <c r="W64" s="77"/>
      <c r="BH64" s="474"/>
    </row>
    <row r="65" spans="4:60" s="58" customFormat="1" ht="50.1" customHeight="1" x14ac:dyDescent="0.25">
      <c r="D65" s="77"/>
      <c r="E65" s="68"/>
      <c r="F65" s="477"/>
      <c r="G65" s="69"/>
      <c r="H65" s="70"/>
      <c r="J65" s="474"/>
      <c r="K65" s="71"/>
      <c r="L65" s="68"/>
      <c r="N65" s="72"/>
      <c r="O65" s="77"/>
      <c r="P65" s="68"/>
      <c r="Q65" s="61"/>
      <c r="R65" s="73"/>
      <c r="S65" s="74"/>
      <c r="T65" s="77"/>
      <c r="W65" s="77"/>
      <c r="BH65" s="474"/>
    </row>
    <row r="66" spans="4:60" s="58" customFormat="1" ht="50.1" customHeight="1" x14ac:dyDescent="0.25">
      <c r="D66" s="77"/>
      <c r="E66" s="68"/>
      <c r="F66" s="477"/>
      <c r="G66" s="69"/>
      <c r="H66" s="70"/>
      <c r="J66" s="474"/>
      <c r="K66" s="71"/>
      <c r="L66" s="68"/>
      <c r="N66" s="72"/>
      <c r="O66" s="77"/>
      <c r="P66" s="68"/>
      <c r="Q66" s="61"/>
      <c r="R66" s="73"/>
      <c r="S66" s="74"/>
      <c r="T66" s="77"/>
      <c r="W66" s="77"/>
      <c r="BH66" s="474"/>
    </row>
    <row r="67" spans="4:60" s="58" customFormat="1" ht="50.1" customHeight="1" x14ac:dyDescent="0.25">
      <c r="D67" s="77"/>
      <c r="E67" s="68"/>
      <c r="F67" s="477"/>
      <c r="G67" s="69"/>
      <c r="H67" s="70"/>
      <c r="J67" s="474"/>
      <c r="K67" s="71"/>
      <c r="L67" s="68"/>
      <c r="N67" s="72"/>
      <c r="O67" s="77"/>
      <c r="P67" s="68"/>
      <c r="Q67" s="61"/>
      <c r="R67" s="73"/>
      <c r="S67" s="74"/>
      <c r="T67" s="77"/>
      <c r="W67" s="77"/>
      <c r="BH67" s="474"/>
    </row>
    <row r="68" spans="4:60" s="58" customFormat="1" ht="50.1" customHeight="1" x14ac:dyDescent="0.25">
      <c r="D68" s="77"/>
      <c r="E68" s="68"/>
      <c r="F68" s="477"/>
      <c r="G68" s="69"/>
      <c r="H68" s="70"/>
      <c r="J68" s="474"/>
      <c r="K68" s="71"/>
      <c r="L68" s="68"/>
      <c r="N68" s="72"/>
      <c r="O68" s="77"/>
      <c r="P68" s="68"/>
      <c r="Q68" s="61"/>
      <c r="R68" s="73"/>
      <c r="S68" s="74"/>
      <c r="T68" s="77"/>
      <c r="W68" s="77"/>
      <c r="BH68" s="474"/>
    </row>
    <row r="69" spans="4:60" s="58" customFormat="1" ht="50.1" customHeight="1" x14ac:dyDescent="0.25">
      <c r="D69" s="77"/>
      <c r="E69" s="68"/>
      <c r="F69" s="477"/>
      <c r="G69" s="69"/>
      <c r="H69" s="70"/>
      <c r="J69" s="474"/>
      <c r="K69" s="71"/>
      <c r="L69" s="68"/>
      <c r="N69" s="72"/>
      <c r="O69" s="77"/>
      <c r="P69" s="68"/>
      <c r="Q69" s="61"/>
      <c r="R69" s="73"/>
      <c r="S69" s="74"/>
      <c r="T69" s="77"/>
      <c r="W69" s="77"/>
      <c r="BH69" s="474"/>
    </row>
    <row r="70" spans="4:60" s="58" customFormat="1" ht="50.1" customHeight="1" x14ac:dyDescent="0.25">
      <c r="D70" s="77"/>
      <c r="E70" s="68"/>
      <c r="F70" s="477"/>
      <c r="G70" s="69"/>
      <c r="H70" s="70"/>
      <c r="J70" s="474"/>
      <c r="K70" s="71"/>
      <c r="L70" s="68"/>
      <c r="N70" s="72"/>
      <c r="O70" s="77"/>
      <c r="P70" s="68"/>
      <c r="Q70" s="61"/>
      <c r="R70" s="73"/>
      <c r="S70" s="74"/>
      <c r="T70" s="77"/>
      <c r="W70" s="77"/>
      <c r="BH70" s="474"/>
    </row>
    <row r="71" spans="4:60" s="58" customFormat="1" ht="50.1" customHeight="1" x14ac:dyDescent="0.25">
      <c r="D71" s="77"/>
      <c r="E71" s="68"/>
      <c r="F71" s="477"/>
      <c r="G71" s="69"/>
      <c r="H71" s="70"/>
      <c r="J71" s="474"/>
      <c r="K71" s="71"/>
      <c r="L71" s="68"/>
      <c r="N71" s="72"/>
      <c r="O71" s="77"/>
      <c r="P71" s="68"/>
      <c r="Q71" s="61"/>
      <c r="R71" s="73"/>
      <c r="S71" s="74"/>
      <c r="T71" s="77"/>
      <c r="W71" s="77"/>
      <c r="BH71" s="474"/>
    </row>
    <row r="72" spans="4:60" s="58" customFormat="1" ht="50.1" customHeight="1" x14ac:dyDescent="0.25">
      <c r="D72" s="77"/>
      <c r="E72" s="68"/>
      <c r="F72" s="477"/>
      <c r="G72" s="69"/>
      <c r="H72" s="70"/>
      <c r="J72" s="474"/>
      <c r="K72" s="71"/>
      <c r="L72" s="68"/>
      <c r="N72" s="72"/>
      <c r="O72" s="77"/>
      <c r="P72" s="68"/>
      <c r="Q72" s="61"/>
      <c r="R72" s="73"/>
      <c r="S72" s="74"/>
      <c r="T72" s="77"/>
      <c r="W72" s="77"/>
      <c r="BH72" s="474"/>
    </row>
    <row r="73" spans="4:60" s="58" customFormat="1" ht="50.1" customHeight="1" x14ac:dyDescent="0.25">
      <c r="D73" s="77"/>
      <c r="E73" s="68"/>
      <c r="F73" s="477"/>
      <c r="G73" s="69"/>
      <c r="H73" s="70"/>
      <c r="J73" s="474"/>
      <c r="K73" s="71"/>
      <c r="L73" s="68"/>
      <c r="N73" s="72"/>
      <c r="O73" s="77"/>
      <c r="P73" s="68"/>
      <c r="Q73" s="61"/>
      <c r="R73" s="73"/>
      <c r="S73" s="74"/>
      <c r="T73" s="77"/>
      <c r="W73" s="77"/>
      <c r="BH73" s="474"/>
    </row>
    <row r="74" spans="4:60" s="58" customFormat="1" ht="50.1" customHeight="1" x14ac:dyDescent="0.25">
      <c r="D74" s="77"/>
      <c r="E74" s="68"/>
      <c r="F74" s="477"/>
      <c r="G74" s="69"/>
      <c r="H74" s="70"/>
      <c r="J74" s="474"/>
      <c r="K74" s="71"/>
      <c r="L74" s="68"/>
      <c r="N74" s="72"/>
      <c r="O74" s="77"/>
      <c r="P74" s="68"/>
      <c r="Q74" s="61"/>
      <c r="R74" s="73"/>
      <c r="T74" s="77"/>
      <c r="W74" s="77"/>
      <c r="BH74" s="474"/>
    </row>
    <row r="75" spans="4:60" s="58" customFormat="1" ht="50.1" customHeight="1" x14ac:dyDescent="0.25">
      <c r="D75" s="77"/>
      <c r="E75" s="68"/>
      <c r="G75" s="69"/>
      <c r="H75" s="70"/>
      <c r="J75" s="474"/>
      <c r="K75" s="71"/>
      <c r="L75" s="68"/>
      <c r="N75" s="72"/>
      <c r="O75" s="77"/>
      <c r="P75" s="68"/>
      <c r="Q75" s="61"/>
      <c r="R75" s="73"/>
      <c r="T75" s="77"/>
      <c r="W75" s="77"/>
      <c r="BH75" s="474"/>
    </row>
    <row r="76" spans="4:60" s="58" customFormat="1" ht="50.1" customHeight="1" x14ac:dyDescent="0.25">
      <c r="D76" s="77"/>
      <c r="E76" s="68"/>
      <c r="G76" s="69"/>
      <c r="H76" s="70"/>
      <c r="J76" s="474"/>
      <c r="K76" s="71"/>
      <c r="L76" s="68"/>
      <c r="N76" s="72"/>
      <c r="O76" s="77"/>
      <c r="P76" s="68"/>
      <c r="Q76" s="61"/>
      <c r="R76" s="73"/>
      <c r="T76" s="77"/>
      <c r="W76" s="77"/>
      <c r="BH76" s="474"/>
    </row>
    <row r="77" spans="4:60" s="58" customFormat="1" ht="50.1" customHeight="1" x14ac:dyDescent="0.25">
      <c r="D77" s="77"/>
      <c r="E77" s="68"/>
      <c r="G77" s="69"/>
      <c r="H77" s="70"/>
      <c r="J77" s="474"/>
      <c r="K77" s="71"/>
      <c r="L77" s="68"/>
      <c r="N77" s="72"/>
      <c r="O77" s="77"/>
      <c r="P77" s="68"/>
      <c r="Q77" s="61"/>
      <c r="R77" s="73"/>
      <c r="T77" s="77"/>
      <c r="W77" s="77"/>
      <c r="BH77" s="474"/>
    </row>
    <row r="78" spans="4:60" s="58" customFormat="1" ht="50.1" customHeight="1" x14ac:dyDescent="0.25">
      <c r="D78" s="77"/>
      <c r="E78" s="68"/>
      <c r="G78" s="69"/>
      <c r="H78" s="70"/>
      <c r="J78" s="474"/>
      <c r="K78" s="71"/>
      <c r="L78" s="68"/>
      <c r="N78" s="72"/>
      <c r="O78" s="77"/>
      <c r="P78" s="68"/>
      <c r="Q78" s="61"/>
      <c r="R78" s="73"/>
      <c r="T78" s="77"/>
      <c r="W78" s="77"/>
      <c r="BH78" s="474"/>
    </row>
    <row r="79" spans="4:60" s="58" customFormat="1" ht="50.1" customHeight="1" x14ac:dyDescent="0.25">
      <c r="D79" s="77"/>
      <c r="E79" s="68"/>
      <c r="G79" s="69"/>
      <c r="H79" s="70"/>
      <c r="J79" s="474"/>
      <c r="K79" s="71"/>
      <c r="L79" s="68"/>
      <c r="N79" s="72"/>
      <c r="O79" s="77"/>
      <c r="Q79" s="61"/>
      <c r="R79" s="73"/>
      <c r="T79" s="77"/>
      <c r="W79" s="77"/>
      <c r="BH79" s="474"/>
    </row>
    <row r="80" spans="4:60" s="58" customFormat="1" ht="50.1" customHeight="1" x14ac:dyDescent="0.25">
      <c r="D80" s="77"/>
      <c r="E80" s="68"/>
      <c r="G80" s="69"/>
      <c r="H80" s="70"/>
      <c r="J80" s="474"/>
      <c r="K80" s="71"/>
      <c r="L80" s="68"/>
      <c r="N80" s="72"/>
      <c r="O80" s="77"/>
      <c r="T80" s="77"/>
      <c r="W80" s="77"/>
      <c r="BH80" s="474"/>
    </row>
    <row r="81" spans="4:60" s="58" customFormat="1" ht="50.1" customHeight="1" x14ac:dyDescent="0.25">
      <c r="D81" s="77"/>
      <c r="E81" s="68"/>
      <c r="G81" s="69"/>
      <c r="H81" s="70"/>
      <c r="J81" s="474"/>
      <c r="K81" s="71"/>
      <c r="L81" s="68"/>
      <c r="N81" s="72"/>
      <c r="O81" s="77"/>
      <c r="T81" s="77"/>
      <c r="W81" s="77"/>
      <c r="BH81" s="474"/>
    </row>
    <row r="82" spans="4:60" s="58" customFormat="1" ht="50.1" customHeight="1" x14ac:dyDescent="0.25">
      <c r="D82" s="77"/>
      <c r="E82" s="68"/>
      <c r="G82" s="69"/>
      <c r="H82" s="70"/>
      <c r="J82" s="474"/>
      <c r="K82" s="71"/>
      <c r="L82" s="68"/>
      <c r="N82" s="72"/>
      <c r="O82" s="77"/>
      <c r="T82" s="77"/>
      <c r="W82" s="77"/>
      <c r="BH82" s="474"/>
    </row>
    <row r="83" spans="4:60" s="58" customFormat="1" ht="50.1" customHeight="1" x14ac:dyDescent="0.25">
      <c r="D83" s="77"/>
      <c r="E83" s="68"/>
      <c r="G83" s="69"/>
      <c r="H83" s="70"/>
      <c r="J83" s="474"/>
      <c r="K83" s="71"/>
      <c r="L83" s="68"/>
      <c r="N83" s="72"/>
      <c r="O83" s="77"/>
      <c r="T83" s="77"/>
      <c r="W83" s="77"/>
      <c r="BH83" s="474"/>
    </row>
    <row r="84" spans="4:60" s="58" customFormat="1" ht="50.1" customHeight="1" x14ac:dyDescent="0.25">
      <c r="D84" s="77"/>
      <c r="E84" s="68"/>
      <c r="G84" s="69"/>
      <c r="H84" s="70"/>
      <c r="J84" s="474"/>
      <c r="K84" s="71"/>
      <c r="L84" s="68"/>
      <c r="N84" s="72"/>
      <c r="O84" s="77"/>
      <c r="T84" s="77"/>
      <c r="W84" s="77"/>
      <c r="BH84" s="474"/>
    </row>
    <row r="85" spans="4:60" s="58" customFormat="1" ht="50.1" customHeight="1" x14ac:dyDescent="0.25">
      <c r="D85" s="77"/>
      <c r="E85" s="68"/>
      <c r="G85" s="69"/>
      <c r="H85" s="70"/>
      <c r="J85" s="474"/>
      <c r="K85" s="71"/>
      <c r="L85" s="68"/>
      <c r="N85" s="72"/>
      <c r="O85" s="77"/>
      <c r="T85" s="77"/>
      <c r="W85" s="77"/>
      <c r="BH85" s="474"/>
    </row>
    <row r="86" spans="4:60" s="58" customFormat="1" ht="50.1" customHeight="1" x14ac:dyDescent="0.25">
      <c r="D86" s="77"/>
      <c r="E86" s="68"/>
      <c r="G86" s="69"/>
      <c r="H86" s="70"/>
      <c r="J86" s="474"/>
      <c r="K86" s="71"/>
      <c r="L86" s="68"/>
      <c r="N86" s="72"/>
      <c r="O86" s="77"/>
      <c r="T86" s="77"/>
      <c r="W86" s="77"/>
      <c r="BH86" s="474"/>
    </row>
    <row r="87" spans="4:60" s="58" customFormat="1" ht="50.1" customHeight="1" x14ac:dyDescent="0.25">
      <c r="D87" s="77"/>
      <c r="E87" s="68"/>
      <c r="G87" s="69"/>
      <c r="H87" s="70"/>
      <c r="J87" s="474"/>
      <c r="K87" s="71"/>
      <c r="L87" s="68"/>
      <c r="N87" s="72"/>
      <c r="O87" s="77"/>
      <c r="T87" s="77"/>
      <c r="W87" s="77"/>
      <c r="BH87" s="474"/>
    </row>
    <row r="88" spans="4:60" s="58" customFormat="1" ht="50.1" customHeight="1" x14ac:dyDescent="0.25">
      <c r="D88" s="77"/>
      <c r="E88" s="68"/>
      <c r="G88" s="69"/>
      <c r="H88" s="70"/>
      <c r="J88" s="474"/>
      <c r="K88" s="71"/>
      <c r="L88" s="68"/>
      <c r="N88" s="72"/>
      <c r="O88" s="77"/>
      <c r="T88" s="77"/>
      <c r="W88" s="77"/>
      <c r="BH88" s="474"/>
    </row>
    <row r="89" spans="4:60" s="58" customFormat="1" ht="50.1" customHeight="1" x14ac:dyDescent="0.25">
      <c r="D89" s="77"/>
      <c r="E89" s="68"/>
      <c r="G89" s="69"/>
      <c r="H89" s="70"/>
      <c r="J89" s="474"/>
      <c r="K89" s="71"/>
      <c r="L89" s="68"/>
      <c r="N89" s="72"/>
      <c r="O89" s="77"/>
      <c r="T89" s="77"/>
      <c r="W89" s="77"/>
      <c r="BH89" s="474"/>
    </row>
    <row r="90" spans="4:60" s="58" customFormat="1" ht="50.1" customHeight="1" x14ac:dyDescent="0.25">
      <c r="D90" s="77"/>
      <c r="E90" s="68"/>
      <c r="G90" s="69"/>
      <c r="H90" s="70"/>
      <c r="J90" s="474"/>
      <c r="K90" s="71"/>
      <c r="L90" s="68"/>
      <c r="N90" s="72"/>
      <c r="O90" s="77"/>
      <c r="T90" s="77"/>
      <c r="W90" s="77"/>
      <c r="BH90" s="474"/>
    </row>
    <row r="91" spans="4:60" s="58" customFormat="1" ht="50.1" customHeight="1" x14ac:dyDescent="0.25">
      <c r="D91" s="77"/>
      <c r="E91" s="68"/>
      <c r="G91" s="69"/>
      <c r="H91" s="70"/>
      <c r="J91" s="474"/>
      <c r="K91" s="71"/>
      <c r="L91" s="68"/>
      <c r="N91" s="72"/>
      <c r="O91" s="77"/>
      <c r="T91" s="77"/>
      <c r="W91" s="77"/>
      <c r="BH91" s="474"/>
    </row>
    <row r="92" spans="4:60" s="58" customFormat="1" ht="50.1" customHeight="1" x14ac:dyDescent="0.25">
      <c r="D92" s="77"/>
      <c r="E92" s="68"/>
      <c r="G92" s="69"/>
      <c r="H92" s="70"/>
      <c r="J92" s="474"/>
      <c r="K92" s="71"/>
      <c r="L92" s="68"/>
      <c r="N92" s="72"/>
      <c r="O92" s="77"/>
      <c r="T92" s="77"/>
      <c r="W92" s="77"/>
      <c r="BH92" s="474"/>
    </row>
    <row r="93" spans="4:60" s="58" customFormat="1" ht="50.1" customHeight="1" x14ac:dyDescent="0.25">
      <c r="D93" s="77"/>
      <c r="E93" s="68"/>
      <c r="G93" s="69"/>
      <c r="H93" s="70"/>
      <c r="J93" s="474"/>
      <c r="K93" s="71"/>
      <c r="L93" s="68"/>
      <c r="N93" s="72"/>
      <c r="O93" s="77"/>
      <c r="T93" s="77"/>
      <c r="W93" s="77"/>
      <c r="BH93" s="474"/>
    </row>
    <row r="94" spans="4:60" s="58" customFormat="1" ht="50.1" customHeight="1" x14ac:dyDescent="0.25">
      <c r="D94" s="77"/>
      <c r="E94" s="68"/>
      <c r="G94" s="69"/>
      <c r="H94" s="70"/>
      <c r="J94" s="474"/>
      <c r="K94" s="71"/>
      <c r="N94" s="72"/>
      <c r="O94" s="77"/>
      <c r="T94" s="77"/>
      <c r="W94" s="77"/>
      <c r="BH94" s="474"/>
    </row>
    <row r="95" spans="4:60" s="58" customFormat="1" ht="50.1" customHeight="1" x14ac:dyDescent="0.25">
      <c r="D95" s="77"/>
      <c r="E95" s="68"/>
      <c r="G95" s="69"/>
      <c r="H95" s="70"/>
      <c r="J95" s="474"/>
      <c r="K95" s="71"/>
      <c r="N95" s="72"/>
      <c r="O95" s="77"/>
      <c r="T95" s="77"/>
      <c r="W95" s="77"/>
      <c r="BH95" s="474"/>
    </row>
    <row r="96" spans="4:60" s="58" customFormat="1" ht="50.1" customHeight="1" x14ac:dyDescent="0.25">
      <c r="D96" s="77"/>
      <c r="E96" s="68"/>
      <c r="G96" s="69"/>
      <c r="H96" s="70"/>
      <c r="J96" s="474"/>
      <c r="K96" s="71"/>
      <c r="N96" s="72"/>
      <c r="O96" s="77"/>
      <c r="T96" s="77"/>
      <c r="W96" s="77"/>
      <c r="BH96" s="474"/>
    </row>
    <row r="97" spans="4:60" s="58" customFormat="1" ht="50.1" customHeight="1" x14ac:dyDescent="0.25">
      <c r="D97" s="77"/>
      <c r="E97" s="68"/>
      <c r="H97" s="70"/>
      <c r="J97" s="474"/>
      <c r="K97" s="71"/>
      <c r="N97" s="72"/>
      <c r="O97" s="77"/>
      <c r="T97" s="77"/>
      <c r="W97" s="77"/>
      <c r="BH97" s="474"/>
    </row>
    <row r="98" spans="4:60" s="58" customFormat="1" ht="50.1" customHeight="1" x14ac:dyDescent="0.25">
      <c r="D98" s="77"/>
      <c r="E98" s="68"/>
      <c r="H98" s="70"/>
      <c r="J98" s="474"/>
      <c r="K98" s="71"/>
      <c r="N98" s="72"/>
      <c r="O98" s="77"/>
      <c r="T98" s="77"/>
      <c r="W98" s="77"/>
      <c r="BH98" s="474"/>
    </row>
    <row r="99" spans="4:60" s="58" customFormat="1" ht="50.1" customHeight="1" x14ac:dyDescent="0.25">
      <c r="D99" s="77"/>
      <c r="E99" s="68"/>
      <c r="H99" s="70"/>
      <c r="J99" s="474"/>
      <c r="K99" s="71"/>
      <c r="N99" s="72"/>
      <c r="O99" s="77"/>
      <c r="T99" s="77"/>
      <c r="W99" s="77"/>
      <c r="BH99" s="474"/>
    </row>
    <row r="100" spans="4:60" s="58" customFormat="1" ht="50.1" customHeight="1" x14ac:dyDescent="0.25">
      <c r="D100" s="77"/>
      <c r="E100" s="68"/>
      <c r="H100" s="70"/>
      <c r="J100" s="474"/>
      <c r="K100" s="71"/>
      <c r="N100" s="72"/>
      <c r="O100" s="77"/>
      <c r="T100" s="77"/>
      <c r="W100" s="77"/>
      <c r="BH100" s="474"/>
    </row>
    <row r="101" spans="4:60" s="58" customFormat="1" ht="50.1" customHeight="1" x14ac:dyDescent="0.25">
      <c r="D101" s="77"/>
      <c r="E101" s="68"/>
      <c r="H101" s="70"/>
      <c r="J101" s="474"/>
      <c r="K101" s="71"/>
      <c r="N101" s="72"/>
      <c r="O101" s="77"/>
      <c r="T101" s="77"/>
      <c r="W101" s="77"/>
      <c r="BH101" s="474"/>
    </row>
    <row r="102" spans="4:60" s="58" customFormat="1" ht="50.1" customHeight="1" x14ac:dyDescent="0.25">
      <c r="D102" s="77"/>
      <c r="E102" s="68"/>
      <c r="H102" s="70"/>
      <c r="J102" s="474"/>
      <c r="K102" s="71"/>
      <c r="N102" s="72"/>
      <c r="O102" s="77"/>
      <c r="T102" s="77"/>
      <c r="W102" s="77"/>
      <c r="BH102" s="474"/>
    </row>
    <row r="103" spans="4:60" s="58" customFormat="1" ht="50.1" customHeight="1" x14ac:dyDescent="0.25">
      <c r="D103" s="77"/>
      <c r="E103" s="68"/>
      <c r="H103" s="70"/>
      <c r="J103" s="474"/>
      <c r="K103" s="71"/>
      <c r="N103" s="72"/>
      <c r="O103" s="77"/>
      <c r="T103" s="77"/>
      <c r="W103" s="77"/>
      <c r="BH103" s="474"/>
    </row>
    <row r="104" spans="4:60" s="58" customFormat="1" ht="50.1" customHeight="1" x14ac:dyDescent="0.25">
      <c r="D104" s="77"/>
      <c r="E104" s="68"/>
      <c r="H104" s="70"/>
      <c r="J104" s="474"/>
      <c r="K104" s="71"/>
      <c r="N104" s="72"/>
      <c r="O104" s="77"/>
      <c r="T104" s="77"/>
      <c r="W104" s="77"/>
      <c r="BH104" s="474"/>
    </row>
    <row r="105" spans="4:60" s="58" customFormat="1" ht="50.1" customHeight="1" x14ac:dyDescent="0.25">
      <c r="D105" s="77"/>
      <c r="E105" s="68"/>
      <c r="H105" s="70"/>
      <c r="J105" s="474"/>
      <c r="K105" s="71"/>
      <c r="N105" s="72"/>
      <c r="O105" s="77"/>
      <c r="T105" s="77"/>
      <c r="W105" s="77"/>
      <c r="BH105" s="474"/>
    </row>
    <row r="106" spans="4:60" s="58" customFormat="1" ht="50.1" customHeight="1" x14ac:dyDescent="0.25">
      <c r="D106" s="77"/>
      <c r="E106" s="68"/>
      <c r="H106" s="70"/>
      <c r="J106" s="474"/>
      <c r="K106" s="71"/>
      <c r="O106" s="77"/>
      <c r="T106" s="77"/>
      <c r="W106" s="77"/>
      <c r="BH106" s="474"/>
    </row>
    <row r="107" spans="4:60" s="58" customFormat="1" ht="50.1" customHeight="1" x14ac:dyDescent="0.25">
      <c r="D107" s="77"/>
      <c r="E107" s="68"/>
      <c r="H107" s="70"/>
      <c r="J107" s="474"/>
      <c r="K107" s="71"/>
      <c r="O107" s="77"/>
      <c r="T107" s="77"/>
      <c r="W107" s="77"/>
      <c r="BH107" s="474"/>
    </row>
    <row r="108" spans="4:60" s="58" customFormat="1" ht="50.1" customHeight="1" x14ac:dyDescent="0.25">
      <c r="D108" s="77"/>
      <c r="E108" s="68"/>
      <c r="H108" s="70"/>
      <c r="J108" s="474"/>
      <c r="K108" s="71"/>
      <c r="O108" s="77"/>
      <c r="T108" s="77"/>
      <c r="W108" s="77"/>
      <c r="BH108" s="474"/>
    </row>
    <row r="109" spans="4:60" s="58" customFormat="1" ht="50.1" customHeight="1" x14ac:dyDescent="0.25">
      <c r="D109" s="77"/>
      <c r="E109" s="68"/>
      <c r="H109" s="70"/>
      <c r="J109" s="474"/>
      <c r="K109" s="71"/>
      <c r="O109" s="77"/>
      <c r="T109" s="77"/>
      <c r="W109" s="77"/>
      <c r="BH109" s="474"/>
    </row>
    <row r="110" spans="4:60" s="58" customFormat="1" ht="50.1" customHeight="1" x14ac:dyDescent="0.25">
      <c r="D110" s="77"/>
      <c r="E110" s="68"/>
      <c r="H110" s="70"/>
      <c r="J110" s="474"/>
      <c r="K110" s="71"/>
      <c r="O110" s="77"/>
      <c r="T110" s="77"/>
      <c r="W110" s="77"/>
      <c r="BH110" s="474"/>
    </row>
    <row r="111" spans="4:60" s="58" customFormat="1" ht="50.1" customHeight="1" x14ac:dyDescent="0.25">
      <c r="D111" s="77"/>
      <c r="E111" s="68"/>
      <c r="H111" s="70"/>
      <c r="J111" s="474"/>
      <c r="K111" s="71"/>
      <c r="O111" s="77"/>
      <c r="T111" s="77"/>
      <c r="W111" s="77"/>
      <c r="BH111" s="474"/>
    </row>
    <row r="112" spans="4:60" s="58" customFormat="1" ht="50.1" customHeight="1" x14ac:dyDescent="0.25">
      <c r="D112" s="77"/>
      <c r="E112" s="68"/>
      <c r="H112" s="70"/>
      <c r="J112" s="474"/>
      <c r="K112" s="71"/>
      <c r="O112" s="77"/>
      <c r="T112" s="77"/>
      <c r="W112" s="77"/>
      <c r="BH112" s="474"/>
    </row>
    <row r="113" spans="4:60" s="58" customFormat="1" ht="50.1" customHeight="1" x14ac:dyDescent="0.25">
      <c r="D113" s="77"/>
      <c r="E113" s="68"/>
      <c r="H113" s="70"/>
      <c r="J113" s="474"/>
      <c r="K113" s="71"/>
      <c r="O113" s="77"/>
      <c r="T113" s="77"/>
      <c r="W113" s="77"/>
      <c r="BH113" s="474"/>
    </row>
    <row r="114" spans="4:60" s="58" customFormat="1" ht="50.1" customHeight="1" x14ac:dyDescent="0.25">
      <c r="D114" s="77"/>
      <c r="E114" s="68"/>
      <c r="H114" s="70"/>
      <c r="J114" s="474"/>
      <c r="K114" s="71"/>
      <c r="O114" s="77"/>
      <c r="T114" s="77"/>
      <c r="W114" s="77"/>
      <c r="BH114" s="474"/>
    </row>
    <row r="115" spans="4:60" s="58" customFormat="1" ht="50.1" customHeight="1" x14ac:dyDescent="0.25">
      <c r="D115" s="77"/>
      <c r="E115" s="68"/>
      <c r="H115" s="70"/>
      <c r="J115" s="474"/>
      <c r="K115" s="71"/>
      <c r="O115" s="77"/>
      <c r="T115" s="77"/>
      <c r="W115" s="77"/>
      <c r="BH115" s="474"/>
    </row>
    <row r="116" spans="4:60" s="58" customFormat="1" ht="50.1" customHeight="1" x14ac:dyDescent="0.25">
      <c r="D116" s="77"/>
      <c r="E116" s="68"/>
      <c r="H116" s="70"/>
      <c r="J116" s="474"/>
      <c r="K116" s="71"/>
      <c r="O116" s="77"/>
      <c r="T116" s="77"/>
      <c r="W116" s="77"/>
      <c r="BH116" s="474"/>
    </row>
    <row r="117" spans="4:60" s="58" customFormat="1" ht="50.1" customHeight="1" x14ac:dyDescent="0.25">
      <c r="D117" s="77"/>
      <c r="E117" s="68"/>
      <c r="H117" s="70"/>
      <c r="J117" s="474"/>
      <c r="K117" s="71"/>
      <c r="O117" s="77"/>
      <c r="T117" s="77"/>
      <c r="W117" s="77"/>
      <c r="BH117" s="474"/>
    </row>
    <row r="118" spans="4:60" s="58" customFormat="1" ht="50.1" customHeight="1" x14ac:dyDescent="0.25">
      <c r="D118" s="77"/>
      <c r="E118" s="68"/>
      <c r="H118" s="70"/>
      <c r="J118" s="474"/>
      <c r="K118" s="71"/>
      <c r="O118" s="77"/>
      <c r="T118" s="77"/>
      <c r="W118" s="77"/>
      <c r="BH118" s="474"/>
    </row>
    <row r="119" spans="4:60" s="58" customFormat="1" ht="50.1" customHeight="1" x14ac:dyDescent="0.25">
      <c r="D119" s="77"/>
      <c r="E119" s="68"/>
      <c r="H119" s="70"/>
      <c r="J119" s="474"/>
      <c r="K119" s="71"/>
      <c r="O119" s="77"/>
      <c r="T119" s="77"/>
      <c r="W119" s="77"/>
      <c r="BH119" s="474"/>
    </row>
    <row r="120" spans="4:60" s="58" customFormat="1" ht="50.1" customHeight="1" x14ac:dyDescent="0.25">
      <c r="D120" s="77"/>
      <c r="E120" s="68"/>
      <c r="H120" s="70"/>
      <c r="J120" s="474"/>
      <c r="K120" s="71"/>
      <c r="O120" s="77"/>
      <c r="T120" s="77"/>
      <c r="W120" s="77"/>
      <c r="BH120" s="474"/>
    </row>
    <row r="121" spans="4:60" s="58" customFormat="1" ht="50.1" customHeight="1" x14ac:dyDescent="0.25">
      <c r="D121" s="77"/>
      <c r="E121" s="68"/>
      <c r="H121" s="70"/>
      <c r="J121" s="474"/>
      <c r="K121" s="71"/>
      <c r="O121" s="77"/>
      <c r="T121" s="77"/>
      <c r="W121" s="77"/>
      <c r="BH121" s="474"/>
    </row>
    <row r="122" spans="4:60" s="58" customFormat="1" ht="50.1" customHeight="1" x14ac:dyDescent="0.25">
      <c r="D122" s="77"/>
      <c r="E122" s="68"/>
      <c r="H122" s="70"/>
      <c r="J122" s="474"/>
      <c r="K122" s="71"/>
      <c r="O122" s="77"/>
      <c r="T122" s="77"/>
      <c r="W122" s="77"/>
      <c r="BH122" s="474"/>
    </row>
    <row r="123" spans="4:60" s="58" customFormat="1" ht="50.1" customHeight="1" x14ac:dyDescent="0.25">
      <c r="D123" s="77"/>
      <c r="E123" s="68"/>
      <c r="H123" s="70"/>
      <c r="J123" s="474"/>
      <c r="K123" s="71"/>
      <c r="O123" s="77"/>
      <c r="T123" s="77"/>
      <c r="W123" s="77"/>
      <c r="BH123" s="474"/>
    </row>
    <row r="124" spans="4:60" s="58" customFormat="1" ht="50.1" customHeight="1" x14ac:dyDescent="0.25">
      <c r="D124" s="77"/>
      <c r="E124" s="68"/>
      <c r="H124" s="70"/>
      <c r="J124" s="474"/>
      <c r="K124" s="71"/>
      <c r="O124" s="77"/>
      <c r="T124" s="77"/>
      <c r="W124" s="77"/>
      <c r="BH124" s="474"/>
    </row>
    <row r="125" spans="4:60" s="58" customFormat="1" ht="50.1" customHeight="1" x14ac:dyDescent="0.25">
      <c r="D125" s="77"/>
      <c r="E125" s="68"/>
      <c r="H125" s="70"/>
      <c r="J125" s="474"/>
      <c r="K125" s="71"/>
      <c r="O125" s="77"/>
      <c r="T125" s="77"/>
      <c r="W125" s="77"/>
      <c r="BH125" s="474"/>
    </row>
    <row r="126" spans="4:60" s="58" customFormat="1" ht="50.1" customHeight="1" x14ac:dyDescent="0.25">
      <c r="D126" s="77"/>
      <c r="E126" s="68"/>
      <c r="H126" s="70"/>
      <c r="J126" s="474"/>
      <c r="K126" s="71"/>
      <c r="O126" s="77"/>
      <c r="T126" s="77"/>
      <c r="W126" s="77"/>
      <c r="BH126" s="474"/>
    </row>
    <row r="127" spans="4:60" s="58" customFormat="1" ht="50.1" customHeight="1" x14ac:dyDescent="0.25">
      <c r="D127" s="77"/>
      <c r="E127" s="68"/>
      <c r="J127" s="474"/>
      <c r="O127" s="77"/>
      <c r="T127" s="77"/>
      <c r="W127" s="77"/>
      <c r="BH127" s="474"/>
    </row>
    <row r="128" spans="4:60" s="58" customFormat="1" ht="50.1" customHeight="1" x14ac:dyDescent="0.25">
      <c r="D128" s="77"/>
      <c r="E128" s="68"/>
      <c r="J128" s="474"/>
      <c r="O128" s="77"/>
      <c r="T128" s="77"/>
      <c r="W128" s="77"/>
      <c r="BH128" s="474"/>
    </row>
    <row r="129" spans="4:60" s="58" customFormat="1" ht="50.1" customHeight="1" x14ac:dyDescent="0.25">
      <c r="D129" s="77"/>
      <c r="E129" s="68"/>
      <c r="J129" s="474"/>
      <c r="O129" s="77"/>
      <c r="T129" s="77"/>
      <c r="W129" s="77"/>
      <c r="BH129" s="474"/>
    </row>
    <row r="130" spans="4:60" s="58" customFormat="1" ht="50.1" customHeight="1" x14ac:dyDescent="0.25">
      <c r="D130" s="77"/>
      <c r="E130" s="68"/>
      <c r="J130" s="474"/>
      <c r="O130" s="77"/>
      <c r="T130" s="77"/>
      <c r="W130" s="77"/>
      <c r="BH130" s="474"/>
    </row>
    <row r="131" spans="4:60" s="58" customFormat="1" ht="50.1" customHeight="1" x14ac:dyDescent="0.25">
      <c r="D131" s="77"/>
      <c r="E131" s="68"/>
      <c r="J131" s="474"/>
      <c r="O131" s="77"/>
      <c r="T131" s="77"/>
      <c r="W131" s="77"/>
      <c r="BH131" s="474"/>
    </row>
    <row r="132" spans="4:60" s="58" customFormat="1" ht="50.1" customHeight="1" x14ac:dyDescent="0.25">
      <c r="D132" s="77"/>
      <c r="J132" s="474"/>
      <c r="O132" s="77"/>
      <c r="T132" s="77"/>
      <c r="W132" s="77"/>
      <c r="BH132" s="474"/>
    </row>
    <row r="133" spans="4:60" s="58" customFormat="1" ht="50.1" customHeight="1" x14ac:dyDescent="0.25">
      <c r="D133" s="77"/>
      <c r="J133" s="474"/>
      <c r="O133" s="77"/>
      <c r="T133" s="77"/>
      <c r="W133" s="77"/>
      <c r="BH133" s="474"/>
    </row>
    <row r="134" spans="4:60" s="58" customFormat="1" ht="50.1" customHeight="1" x14ac:dyDescent="0.25">
      <c r="D134" s="77"/>
      <c r="J134" s="474"/>
      <c r="O134" s="77"/>
      <c r="T134" s="77"/>
      <c r="W134" s="77"/>
      <c r="BH134" s="474"/>
    </row>
    <row r="135" spans="4:60" s="58" customFormat="1" ht="50.1" customHeight="1" x14ac:dyDescent="0.25">
      <c r="D135" s="77"/>
      <c r="J135" s="474"/>
      <c r="O135" s="77"/>
      <c r="T135" s="77"/>
      <c r="W135" s="77"/>
      <c r="BH135" s="474"/>
    </row>
    <row r="136" spans="4:60" s="58" customFormat="1" ht="50.1" customHeight="1" x14ac:dyDescent="0.25">
      <c r="D136" s="77"/>
      <c r="J136" s="474"/>
      <c r="O136" s="77"/>
      <c r="T136" s="77"/>
      <c r="W136" s="77"/>
      <c r="BH136" s="474"/>
    </row>
    <row r="137" spans="4:60" s="58" customFormat="1" ht="50.1" customHeight="1" x14ac:dyDescent="0.25">
      <c r="D137" s="77"/>
      <c r="J137" s="474"/>
      <c r="O137" s="77"/>
      <c r="T137" s="77"/>
      <c r="W137" s="77"/>
      <c r="BH137" s="474"/>
    </row>
    <row r="138" spans="4:60" s="58" customFormat="1" ht="50.1" customHeight="1" x14ac:dyDescent="0.25">
      <c r="D138" s="77"/>
      <c r="J138" s="474"/>
      <c r="O138" s="77"/>
      <c r="T138" s="77"/>
      <c r="W138" s="77"/>
      <c r="BH138" s="474"/>
    </row>
    <row r="139" spans="4:60" s="58" customFormat="1" ht="50.1" customHeight="1" x14ac:dyDescent="0.25">
      <c r="D139" s="77"/>
      <c r="J139" s="474"/>
      <c r="O139" s="77"/>
      <c r="T139" s="77"/>
      <c r="W139" s="77"/>
      <c r="BH139" s="474"/>
    </row>
    <row r="140" spans="4:60" s="58" customFormat="1" ht="50.1" customHeight="1" x14ac:dyDescent="0.25">
      <c r="D140" s="77"/>
      <c r="J140" s="474"/>
      <c r="O140" s="77"/>
      <c r="T140" s="77"/>
      <c r="W140" s="77"/>
      <c r="BH140" s="474"/>
    </row>
    <row r="141" spans="4:60" s="58" customFormat="1" ht="50.1" customHeight="1" x14ac:dyDescent="0.25">
      <c r="D141" s="77"/>
      <c r="J141" s="474"/>
      <c r="O141" s="77"/>
      <c r="T141" s="77"/>
      <c r="W141" s="77"/>
      <c r="BH141" s="474"/>
    </row>
    <row r="142" spans="4:60" s="58" customFormat="1" ht="50.1" customHeight="1" x14ac:dyDescent="0.25">
      <c r="D142" s="77"/>
      <c r="J142" s="474"/>
      <c r="O142" s="77"/>
      <c r="T142" s="77"/>
      <c r="W142" s="77"/>
      <c r="BH142" s="474"/>
    </row>
    <row r="143" spans="4:60" s="58" customFormat="1" ht="50.1" customHeight="1" x14ac:dyDescent="0.25">
      <c r="D143" s="77"/>
      <c r="J143" s="474"/>
      <c r="O143" s="77"/>
      <c r="T143" s="77"/>
      <c r="W143" s="77"/>
      <c r="BH143" s="474"/>
    </row>
    <row r="144" spans="4:60" s="58" customFormat="1" ht="50.1" customHeight="1" x14ac:dyDescent="0.25">
      <c r="D144" s="77"/>
      <c r="J144" s="474"/>
      <c r="O144" s="77"/>
      <c r="T144" s="77"/>
      <c r="W144" s="77"/>
      <c r="BH144" s="474"/>
    </row>
    <row r="145" spans="4:60" s="58" customFormat="1" ht="50.1" customHeight="1" x14ac:dyDescent="0.25">
      <c r="D145" s="77"/>
      <c r="J145" s="474"/>
      <c r="O145" s="77"/>
      <c r="T145" s="77"/>
      <c r="W145" s="77"/>
      <c r="BH145" s="474"/>
    </row>
    <row r="146" spans="4:60" s="58" customFormat="1" ht="50.1" customHeight="1" x14ac:dyDescent="0.25">
      <c r="D146" s="77"/>
      <c r="J146" s="474"/>
      <c r="O146" s="77"/>
      <c r="T146" s="77"/>
      <c r="W146" s="77"/>
      <c r="BH146" s="474"/>
    </row>
    <row r="147" spans="4:60" s="58" customFormat="1" ht="50.1" customHeight="1" x14ac:dyDescent="0.25">
      <c r="D147" s="77"/>
      <c r="J147" s="474"/>
      <c r="O147" s="77"/>
      <c r="T147" s="77"/>
      <c r="W147" s="77"/>
      <c r="BH147" s="474"/>
    </row>
    <row r="148" spans="4:60" s="58" customFormat="1" ht="50.1" customHeight="1" x14ac:dyDescent="0.25">
      <c r="D148" s="77"/>
      <c r="J148" s="474"/>
      <c r="O148" s="77"/>
      <c r="T148" s="77"/>
      <c r="W148" s="77"/>
      <c r="BH148" s="474"/>
    </row>
    <row r="149" spans="4:60" s="58" customFormat="1" ht="50.1" customHeight="1" x14ac:dyDescent="0.25">
      <c r="D149" s="77"/>
      <c r="J149" s="474"/>
      <c r="O149" s="77"/>
      <c r="T149" s="77"/>
      <c r="W149" s="77"/>
      <c r="BH149" s="474"/>
    </row>
    <row r="150" spans="4:60" s="58" customFormat="1" ht="50.1" customHeight="1" x14ac:dyDescent="0.25">
      <c r="D150" s="77"/>
      <c r="J150" s="474"/>
      <c r="O150" s="77"/>
      <c r="T150" s="77"/>
      <c r="W150" s="77"/>
      <c r="BH150" s="474"/>
    </row>
    <row r="151" spans="4:60" s="58" customFormat="1" ht="50.1" customHeight="1" x14ac:dyDescent="0.25">
      <c r="D151" s="77"/>
      <c r="J151" s="474"/>
      <c r="O151" s="77"/>
      <c r="T151" s="77"/>
      <c r="W151" s="77"/>
      <c r="BH151" s="474"/>
    </row>
    <row r="152" spans="4:60" s="58" customFormat="1" ht="50.1" customHeight="1" x14ac:dyDescent="0.25">
      <c r="D152" s="77"/>
      <c r="J152" s="474"/>
      <c r="O152" s="77"/>
      <c r="T152" s="77"/>
      <c r="W152" s="77"/>
      <c r="BH152" s="474"/>
    </row>
    <row r="153" spans="4:60" s="164" customFormat="1" ht="50.1" customHeight="1" x14ac:dyDescent="0.25">
      <c r="D153" s="351"/>
      <c r="J153" s="474"/>
      <c r="O153" s="351"/>
      <c r="T153" s="351"/>
      <c r="W153" s="351"/>
      <c r="BH153" s="474"/>
    </row>
    <row r="154" spans="4:60" s="164" customFormat="1" ht="50.1" customHeight="1" x14ac:dyDescent="0.25">
      <c r="D154" s="351"/>
      <c r="J154" s="474"/>
      <c r="O154" s="351"/>
      <c r="T154" s="351"/>
      <c r="W154" s="351"/>
      <c r="BH154" s="474"/>
    </row>
    <row r="155" spans="4:60" s="164" customFormat="1" ht="50.1" customHeight="1" x14ac:dyDescent="0.25">
      <c r="D155" s="351"/>
      <c r="J155" s="474"/>
      <c r="O155" s="351"/>
      <c r="T155" s="351"/>
      <c r="W155" s="351"/>
      <c r="BH155" s="474"/>
    </row>
    <row r="156" spans="4:60" s="164" customFormat="1" ht="50.1" customHeight="1" x14ac:dyDescent="0.25">
      <c r="D156" s="351"/>
      <c r="J156" s="474"/>
      <c r="O156" s="351"/>
      <c r="T156" s="351"/>
      <c r="W156" s="351"/>
      <c r="BH156" s="474"/>
    </row>
    <row r="157" spans="4:60" s="164" customFormat="1" ht="50.1" customHeight="1" x14ac:dyDescent="0.25">
      <c r="D157" s="351"/>
      <c r="J157" s="474"/>
      <c r="O157" s="351"/>
      <c r="T157" s="351"/>
      <c r="W157" s="351"/>
      <c r="BH157" s="474"/>
    </row>
    <row r="158" spans="4:60" s="164" customFormat="1" ht="50.1" customHeight="1" x14ac:dyDescent="0.25">
      <c r="D158" s="351"/>
      <c r="J158" s="474"/>
      <c r="O158" s="351"/>
      <c r="T158" s="351"/>
      <c r="W158" s="351"/>
      <c r="BH158" s="474"/>
    </row>
    <row r="159" spans="4:60" s="164" customFormat="1" ht="50.1" customHeight="1" x14ac:dyDescent="0.25">
      <c r="D159" s="351"/>
      <c r="J159" s="474"/>
      <c r="O159" s="351"/>
      <c r="T159" s="351"/>
      <c r="W159" s="351"/>
      <c r="BH159" s="474"/>
    </row>
    <row r="160" spans="4:60" s="164" customFormat="1" ht="50.1" customHeight="1" x14ac:dyDescent="0.25">
      <c r="D160" s="351"/>
      <c r="J160" s="474"/>
      <c r="O160" s="351"/>
      <c r="T160" s="351"/>
      <c r="W160" s="351"/>
      <c r="BH160" s="474"/>
    </row>
    <row r="161" spans="4:60" s="164" customFormat="1" ht="50.1" customHeight="1" x14ac:dyDescent="0.25">
      <c r="D161" s="351"/>
      <c r="J161" s="474"/>
      <c r="O161" s="351"/>
      <c r="T161" s="351"/>
      <c r="W161" s="351"/>
      <c r="BH161" s="474"/>
    </row>
    <row r="162" spans="4:60" s="164" customFormat="1" ht="50.1" customHeight="1" x14ac:dyDescent="0.25">
      <c r="D162" s="351"/>
      <c r="J162" s="474"/>
      <c r="O162" s="351"/>
      <c r="T162" s="351"/>
      <c r="W162" s="351"/>
      <c r="BH162" s="474"/>
    </row>
    <row r="163" spans="4:60" s="164" customFormat="1" ht="50.1" customHeight="1" x14ac:dyDescent="0.25">
      <c r="D163" s="351"/>
      <c r="J163" s="474"/>
      <c r="O163" s="351"/>
      <c r="T163" s="351"/>
      <c r="W163" s="351"/>
      <c r="BH163" s="474"/>
    </row>
    <row r="164" spans="4:60" s="164" customFormat="1" ht="50.1" customHeight="1" x14ac:dyDescent="0.25">
      <c r="D164" s="351"/>
      <c r="J164" s="474"/>
      <c r="O164" s="351"/>
      <c r="T164" s="351"/>
      <c r="W164" s="351"/>
      <c r="BH164" s="474"/>
    </row>
    <row r="165" spans="4:60" s="164" customFormat="1" ht="50.1" customHeight="1" x14ac:dyDescent="0.25">
      <c r="D165" s="351"/>
      <c r="J165" s="474"/>
      <c r="O165" s="351"/>
      <c r="T165" s="351"/>
      <c r="W165" s="351"/>
      <c r="BH165" s="474"/>
    </row>
    <row r="166" spans="4:60" s="164" customFormat="1" ht="50.1" customHeight="1" x14ac:dyDescent="0.25">
      <c r="D166" s="351"/>
      <c r="J166" s="474"/>
      <c r="O166" s="351"/>
      <c r="T166" s="351"/>
      <c r="W166" s="351"/>
      <c r="BH166" s="474"/>
    </row>
    <row r="167" spans="4:60" s="164" customFormat="1" ht="50.1" customHeight="1" x14ac:dyDescent="0.25">
      <c r="D167" s="351"/>
      <c r="J167" s="474"/>
      <c r="O167" s="351"/>
      <c r="T167" s="351"/>
      <c r="W167" s="351"/>
      <c r="BH167" s="474"/>
    </row>
    <row r="168" spans="4:60" s="164" customFormat="1" ht="50.1" customHeight="1" x14ac:dyDescent="0.25">
      <c r="D168" s="351"/>
      <c r="J168" s="474"/>
      <c r="O168" s="351"/>
      <c r="T168" s="351"/>
      <c r="W168" s="351"/>
      <c r="BH168" s="474"/>
    </row>
    <row r="169" spans="4:60" s="164" customFormat="1" ht="50.1" customHeight="1" x14ac:dyDescent="0.25">
      <c r="D169" s="351"/>
      <c r="J169" s="474"/>
      <c r="O169" s="351"/>
      <c r="T169" s="351"/>
      <c r="W169" s="351"/>
      <c r="BH169" s="474"/>
    </row>
    <row r="170" spans="4:60" s="164" customFormat="1" ht="50.1" customHeight="1" x14ac:dyDescent="0.25">
      <c r="D170" s="351"/>
      <c r="J170" s="474"/>
      <c r="O170" s="351"/>
      <c r="T170" s="351"/>
      <c r="W170" s="351"/>
      <c r="BH170" s="474"/>
    </row>
    <row r="171" spans="4:60" s="164" customFormat="1" ht="50.1" customHeight="1" x14ac:dyDescent="0.25">
      <c r="D171" s="351"/>
      <c r="J171" s="474"/>
      <c r="O171" s="351"/>
      <c r="T171" s="351"/>
      <c r="W171" s="351"/>
      <c r="BH171" s="474"/>
    </row>
    <row r="172" spans="4:60" s="164" customFormat="1" ht="50.1" customHeight="1" x14ac:dyDescent="0.25">
      <c r="D172" s="351"/>
      <c r="J172" s="474"/>
      <c r="O172" s="351"/>
      <c r="T172" s="351"/>
      <c r="W172" s="351"/>
      <c r="BH172" s="474"/>
    </row>
    <row r="173" spans="4:60" s="164" customFormat="1" ht="50.1" customHeight="1" x14ac:dyDescent="0.25">
      <c r="D173" s="351"/>
      <c r="J173" s="474"/>
      <c r="O173" s="351"/>
      <c r="T173" s="351"/>
      <c r="W173" s="351"/>
      <c r="BH173" s="474"/>
    </row>
    <row r="174" spans="4:60" s="164" customFormat="1" ht="50.1" customHeight="1" x14ac:dyDescent="0.25">
      <c r="D174" s="351"/>
      <c r="J174" s="474"/>
      <c r="O174" s="351"/>
      <c r="T174" s="351"/>
      <c r="W174" s="351"/>
      <c r="BH174" s="474"/>
    </row>
    <row r="175" spans="4:60" s="164" customFormat="1" ht="50.1" customHeight="1" x14ac:dyDescent="0.25">
      <c r="D175" s="351"/>
      <c r="J175" s="474"/>
      <c r="O175" s="351"/>
      <c r="T175" s="351"/>
      <c r="W175" s="351"/>
      <c r="BH175" s="474"/>
    </row>
    <row r="176" spans="4:60" s="164" customFormat="1" ht="50.1" customHeight="1" x14ac:dyDescent="0.25">
      <c r="D176" s="351"/>
      <c r="J176" s="474"/>
      <c r="O176" s="351"/>
      <c r="T176" s="351"/>
      <c r="W176" s="351"/>
      <c r="BH176" s="474"/>
    </row>
    <row r="177" spans="4:60" s="164" customFormat="1" ht="50.1" customHeight="1" x14ac:dyDescent="0.25">
      <c r="D177" s="351"/>
      <c r="J177" s="474"/>
      <c r="O177" s="351"/>
      <c r="T177" s="351"/>
      <c r="W177" s="351"/>
      <c r="BH177" s="474"/>
    </row>
    <row r="178" spans="4:60" s="164" customFormat="1" ht="50.1" customHeight="1" x14ac:dyDescent="0.25">
      <c r="D178" s="351"/>
      <c r="J178" s="474"/>
      <c r="O178" s="351"/>
      <c r="T178" s="351"/>
      <c r="W178" s="351"/>
      <c r="BH178" s="474"/>
    </row>
    <row r="179" spans="4:60" s="164" customFormat="1" ht="50.1" customHeight="1" x14ac:dyDescent="0.25">
      <c r="D179" s="351"/>
      <c r="J179" s="474"/>
      <c r="O179" s="351"/>
      <c r="T179" s="351"/>
      <c r="W179" s="351"/>
      <c r="BH179" s="474"/>
    </row>
    <row r="180" spans="4:60" s="164" customFormat="1" ht="50.1" customHeight="1" x14ac:dyDescent="0.25">
      <c r="D180" s="351"/>
      <c r="J180" s="474"/>
      <c r="O180" s="351"/>
      <c r="T180" s="351"/>
      <c r="W180" s="351"/>
      <c r="BH180" s="474"/>
    </row>
    <row r="181" spans="4:60" s="164" customFormat="1" ht="50.1" customHeight="1" x14ac:dyDescent="0.25">
      <c r="D181" s="351"/>
      <c r="J181" s="474"/>
      <c r="O181" s="351"/>
      <c r="T181" s="351"/>
      <c r="W181" s="351"/>
      <c r="BH181" s="474"/>
    </row>
    <row r="182" spans="4:60" s="164" customFormat="1" ht="50.1" customHeight="1" x14ac:dyDescent="0.25">
      <c r="D182" s="351"/>
      <c r="J182" s="474"/>
      <c r="O182" s="351"/>
      <c r="T182" s="351"/>
      <c r="W182" s="351"/>
      <c r="BH182" s="474"/>
    </row>
    <row r="183" spans="4:60" s="164" customFormat="1" ht="50.1" customHeight="1" x14ac:dyDescent="0.25">
      <c r="D183" s="351"/>
      <c r="J183" s="474"/>
      <c r="O183" s="351"/>
      <c r="T183" s="351"/>
      <c r="W183" s="351"/>
      <c r="BH183" s="474"/>
    </row>
    <row r="184" spans="4:60" s="164" customFormat="1" ht="50.1" customHeight="1" x14ac:dyDescent="0.25">
      <c r="D184" s="351"/>
      <c r="J184" s="474"/>
      <c r="O184" s="351"/>
      <c r="T184" s="351"/>
      <c r="W184" s="351"/>
      <c r="BH184" s="474"/>
    </row>
    <row r="185" spans="4:60" s="164" customFormat="1" ht="50.1" customHeight="1" x14ac:dyDescent="0.25">
      <c r="D185" s="351"/>
      <c r="J185" s="474"/>
      <c r="O185" s="351"/>
      <c r="T185" s="351"/>
      <c r="W185" s="351"/>
      <c r="BH185" s="474"/>
    </row>
    <row r="186" spans="4:60" s="164" customFormat="1" ht="50.1" customHeight="1" x14ac:dyDescent="0.25">
      <c r="D186" s="351"/>
      <c r="J186" s="474"/>
      <c r="O186" s="351"/>
      <c r="T186" s="351"/>
      <c r="W186" s="351"/>
      <c r="BH186" s="474"/>
    </row>
    <row r="187" spans="4:60" s="164" customFormat="1" ht="50.1" customHeight="1" x14ac:dyDescent="0.25">
      <c r="D187" s="351"/>
      <c r="J187" s="474"/>
      <c r="O187" s="351"/>
      <c r="T187" s="351"/>
      <c r="W187" s="351"/>
      <c r="BH187" s="474"/>
    </row>
    <row r="188" spans="4:60" s="164" customFormat="1" ht="50.1" customHeight="1" x14ac:dyDescent="0.25">
      <c r="D188" s="351"/>
      <c r="J188" s="474"/>
      <c r="O188" s="351"/>
      <c r="T188" s="351"/>
      <c r="W188" s="351"/>
      <c r="BH188" s="474"/>
    </row>
    <row r="189" spans="4:60" s="164" customFormat="1" ht="50.1" customHeight="1" x14ac:dyDescent="0.25">
      <c r="D189" s="351"/>
      <c r="J189" s="474"/>
      <c r="O189" s="351"/>
      <c r="T189" s="351"/>
      <c r="W189" s="351"/>
      <c r="BH189" s="474"/>
    </row>
    <row r="190" spans="4:60" s="164" customFormat="1" ht="50.1" customHeight="1" x14ac:dyDescent="0.25">
      <c r="D190" s="351"/>
      <c r="J190" s="474"/>
      <c r="O190" s="351"/>
      <c r="T190" s="351"/>
      <c r="W190" s="351"/>
      <c r="BH190" s="474"/>
    </row>
    <row r="191" spans="4:60" s="164" customFormat="1" ht="50.1" customHeight="1" x14ac:dyDescent="0.25">
      <c r="D191" s="351"/>
      <c r="J191" s="474"/>
      <c r="O191" s="351"/>
      <c r="T191" s="351"/>
      <c r="W191" s="351"/>
      <c r="BH191" s="474"/>
    </row>
    <row r="192" spans="4:60" s="164" customFormat="1" ht="50.1" customHeight="1" x14ac:dyDescent="0.25">
      <c r="D192" s="351"/>
      <c r="J192" s="474"/>
      <c r="O192" s="351"/>
      <c r="T192" s="351"/>
      <c r="W192" s="351"/>
      <c r="BH192" s="474"/>
    </row>
    <row r="193" spans="4:60" s="164" customFormat="1" ht="50.1" customHeight="1" x14ac:dyDescent="0.25">
      <c r="D193" s="351"/>
      <c r="J193" s="474"/>
      <c r="O193" s="351"/>
      <c r="T193" s="351"/>
      <c r="W193" s="351"/>
      <c r="BH193" s="474"/>
    </row>
    <row r="194" spans="4:60" s="164" customFormat="1" ht="50.1" customHeight="1" x14ac:dyDescent="0.25">
      <c r="D194" s="351"/>
      <c r="J194" s="474"/>
      <c r="O194" s="351"/>
      <c r="T194" s="351"/>
      <c r="W194" s="351"/>
      <c r="BH194" s="474"/>
    </row>
    <row r="195" spans="4:60" s="164" customFormat="1" ht="50.1" customHeight="1" x14ac:dyDescent="0.25">
      <c r="D195" s="351"/>
      <c r="J195" s="474"/>
      <c r="O195" s="351"/>
      <c r="T195" s="351"/>
      <c r="W195" s="351"/>
      <c r="BH195" s="474"/>
    </row>
    <row r="196" spans="4:60" s="164" customFormat="1" ht="50.1" customHeight="1" x14ac:dyDescent="0.25">
      <c r="D196" s="351"/>
      <c r="J196" s="474"/>
      <c r="O196" s="351"/>
      <c r="T196" s="351"/>
      <c r="W196" s="351"/>
      <c r="BH196" s="474"/>
    </row>
    <row r="197" spans="4:60" s="164" customFormat="1" ht="50.1" customHeight="1" x14ac:dyDescent="0.25">
      <c r="D197" s="351"/>
      <c r="J197" s="474"/>
      <c r="O197" s="351"/>
      <c r="T197" s="351"/>
      <c r="W197" s="351"/>
      <c r="BH197" s="474"/>
    </row>
    <row r="198" spans="4:60" s="164" customFormat="1" ht="50.1" customHeight="1" x14ac:dyDescent="0.25">
      <c r="D198" s="351"/>
      <c r="J198" s="474"/>
      <c r="O198" s="351"/>
      <c r="T198" s="351"/>
      <c r="W198" s="351"/>
      <c r="BH198" s="474"/>
    </row>
    <row r="199" spans="4:60" s="164" customFormat="1" ht="50.1" customHeight="1" x14ac:dyDescent="0.25">
      <c r="D199" s="351"/>
      <c r="J199" s="474"/>
      <c r="O199" s="351"/>
      <c r="T199" s="351"/>
      <c r="W199" s="351"/>
      <c r="BH199" s="474"/>
    </row>
    <row r="200" spans="4:60" s="164" customFormat="1" ht="50.1" customHeight="1" x14ac:dyDescent="0.25">
      <c r="D200" s="351"/>
      <c r="J200" s="474"/>
      <c r="O200" s="351"/>
      <c r="T200" s="351"/>
      <c r="W200" s="351"/>
      <c r="BH200" s="474"/>
    </row>
    <row r="201" spans="4:60" s="164" customFormat="1" ht="50.1" customHeight="1" x14ac:dyDescent="0.25">
      <c r="D201" s="351"/>
      <c r="J201" s="474"/>
      <c r="O201" s="351"/>
      <c r="T201" s="351"/>
      <c r="W201" s="351"/>
      <c r="BH201" s="474"/>
    </row>
    <row r="202" spans="4:60" s="164" customFormat="1" ht="50.1" customHeight="1" x14ac:dyDescent="0.25">
      <c r="D202" s="351"/>
      <c r="J202" s="474"/>
      <c r="O202" s="351"/>
      <c r="T202" s="351"/>
      <c r="W202" s="351"/>
      <c r="BH202" s="454"/>
    </row>
    <row r="203" spans="4:60" s="164" customFormat="1" ht="50.1" customHeight="1" x14ac:dyDescent="0.25">
      <c r="D203" s="351"/>
      <c r="J203" s="474"/>
      <c r="O203" s="351"/>
      <c r="T203" s="351"/>
      <c r="W203" s="351"/>
      <c r="BH203" s="454"/>
    </row>
    <row r="204" spans="4:60" s="164" customFormat="1" ht="50.1" customHeight="1" x14ac:dyDescent="0.25">
      <c r="D204" s="351"/>
      <c r="J204" s="474"/>
      <c r="O204" s="351"/>
      <c r="T204" s="351"/>
      <c r="W204" s="351"/>
      <c r="BH204" s="454"/>
    </row>
    <row r="205" spans="4:60" s="164" customFormat="1" ht="50.1" customHeight="1" x14ac:dyDescent="0.25">
      <c r="D205" s="351"/>
      <c r="J205" s="474"/>
      <c r="O205" s="351"/>
      <c r="T205" s="351"/>
      <c r="W205" s="351"/>
      <c r="BH205" s="454"/>
    </row>
    <row r="206" spans="4:60" s="164" customFormat="1" ht="50.1" customHeight="1" x14ac:dyDescent="0.25">
      <c r="D206" s="351"/>
      <c r="J206" s="474"/>
      <c r="O206" s="351"/>
      <c r="T206" s="351"/>
      <c r="W206" s="351"/>
      <c r="BH206" s="454"/>
    </row>
    <row r="207" spans="4:60" s="164" customFormat="1" ht="50.1" customHeight="1" x14ac:dyDescent="0.25">
      <c r="D207" s="351"/>
      <c r="J207" s="474"/>
      <c r="O207" s="351"/>
      <c r="T207" s="351"/>
      <c r="W207" s="351"/>
      <c r="BH207" s="454"/>
    </row>
    <row r="208" spans="4:60" s="164" customFormat="1" ht="50.1" customHeight="1" x14ac:dyDescent="0.25">
      <c r="D208" s="351"/>
      <c r="J208" s="474"/>
      <c r="O208" s="351"/>
      <c r="T208" s="351"/>
      <c r="W208" s="351"/>
      <c r="BH208" s="454"/>
    </row>
    <row r="209" spans="4:60" s="164" customFormat="1" ht="50.1" customHeight="1" x14ac:dyDescent="0.25">
      <c r="D209" s="351"/>
      <c r="J209" s="474"/>
      <c r="O209" s="351"/>
      <c r="T209" s="351"/>
      <c r="W209" s="351"/>
      <c r="BH209" s="454"/>
    </row>
    <row r="210" spans="4:60" s="164" customFormat="1" ht="50.1" customHeight="1" x14ac:dyDescent="0.25">
      <c r="D210" s="351"/>
      <c r="J210" s="474"/>
      <c r="O210" s="351"/>
      <c r="T210" s="351"/>
      <c r="W210" s="351"/>
      <c r="BH210" s="454"/>
    </row>
    <row r="211" spans="4:60" s="164" customFormat="1" ht="50.1" customHeight="1" x14ac:dyDescent="0.25">
      <c r="D211" s="351"/>
      <c r="J211" s="474"/>
      <c r="O211" s="351"/>
      <c r="T211" s="351"/>
      <c r="W211" s="351"/>
      <c r="BH211" s="454"/>
    </row>
    <row r="212" spans="4:60" s="164" customFormat="1" ht="50.1" customHeight="1" x14ac:dyDescent="0.25">
      <c r="D212" s="351"/>
      <c r="J212" s="474"/>
      <c r="O212" s="351"/>
      <c r="T212" s="351"/>
      <c r="W212" s="351"/>
      <c r="BH212" s="454"/>
    </row>
    <row r="213" spans="4:60" s="164" customFormat="1" ht="50.1" customHeight="1" x14ac:dyDescent="0.25">
      <c r="D213" s="351"/>
      <c r="J213" s="474"/>
      <c r="O213" s="351"/>
      <c r="T213" s="351"/>
      <c r="W213" s="351"/>
      <c r="BH213" s="454"/>
    </row>
    <row r="214" spans="4:60" s="164" customFormat="1" ht="50.1" customHeight="1" x14ac:dyDescent="0.25">
      <c r="D214" s="351"/>
      <c r="J214" s="474"/>
      <c r="O214" s="351"/>
      <c r="T214" s="351"/>
      <c r="W214" s="351"/>
      <c r="BH214" s="454"/>
    </row>
    <row r="215" spans="4:60" s="164" customFormat="1" ht="50.1" customHeight="1" x14ac:dyDescent="0.25">
      <c r="D215" s="351"/>
      <c r="J215" s="474"/>
      <c r="O215" s="351"/>
      <c r="T215" s="351"/>
      <c r="W215" s="351"/>
      <c r="BH215" s="454"/>
    </row>
    <row r="216" spans="4:60" s="164" customFormat="1" ht="50.1" customHeight="1" x14ac:dyDescent="0.25">
      <c r="D216" s="351"/>
      <c r="J216" s="474"/>
      <c r="O216" s="351"/>
      <c r="T216" s="351"/>
      <c r="W216" s="351"/>
      <c r="BH216" s="454"/>
    </row>
    <row r="217" spans="4:60" s="164" customFormat="1" ht="50.1" customHeight="1" x14ac:dyDescent="0.25">
      <c r="D217" s="351"/>
      <c r="J217" s="474"/>
      <c r="O217" s="351"/>
      <c r="T217" s="351"/>
      <c r="W217" s="351"/>
      <c r="BH217" s="454"/>
    </row>
    <row r="218" spans="4:60" s="164" customFormat="1" ht="50.1" customHeight="1" x14ac:dyDescent="0.25">
      <c r="D218" s="351"/>
      <c r="J218" s="474"/>
      <c r="O218" s="351"/>
      <c r="T218" s="351"/>
      <c r="W218" s="351"/>
      <c r="BH218" s="454"/>
    </row>
    <row r="219" spans="4:60" s="164" customFormat="1" ht="50.1" customHeight="1" x14ac:dyDescent="0.25">
      <c r="D219" s="351"/>
      <c r="J219" s="474"/>
      <c r="O219" s="351"/>
      <c r="T219" s="351"/>
      <c r="W219" s="351"/>
      <c r="BH219" s="454"/>
    </row>
    <row r="220" spans="4:60" s="164" customFormat="1" ht="50.1" customHeight="1" x14ac:dyDescent="0.25">
      <c r="D220" s="351"/>
      <c r="J220" s="474"/>
      <c r="O220" s="351"/>
      <c r="T220" s="351"/>
      <c r="W220" s="351"/>
      <c r="BH220" s="454"/>
    </row>
    <row r="221" spans="4:60" s="164" customFormat="1" ht="50.1" customHeight="1" x14ac:dyDescent="0.25">
      <c r="D221" s="351"/>
      <c r="J221" s="474"/>
      <c r="O221" s="351"/>
      <c r="T221" s="351"/>
      <c r="W221" s="351"/>
      <c r="BH221" s="454"/>
    </row>
    <row r="222" spans="4:60" s="164" customFormat="1" ht="50.1" customHeight="1" x14ac:dyDescent="0.25">
      <c r="D222" s="351"/>
      <c r="J222" s="474"/>
      <c r="O222" s="351"/>
      <c r="T222" s="351"/>
      <c r="W222" s="351"/>
      <c r="BH222" s="454"/>
    </row>
    <row r="223" spans="4:60" s="164" customFormat="1" ht="50.1" customHeight="1" x14ac:dyDescent="0.25">
      <c r="D223" s="351"/>
      <c r="J223" s="474"/>
      <c r="O223" s="351"/>
      <c r="T223" s="351"/>
      <c r="W223" s="351"/>
      <c r="BH223" s="454"/>
    </row>
    <row r="224" spans="4:60" s="164" customFormat="1" ht="50.1" customHeight="1" x14ac:dyDescent="0.25">
      <c r="D224" s="351"/>
      <c r="J224" s="474"/>
      <c r="O224" s="351"/>
      <c r="T224" s="351"/>
      <c r="W224" s="351"/>
      <c r="BH224" s="454"/>
    </row>
    <row r="225" spans="4:60" s="164" customFormat="1" ht="50.1" customHeight="1" x14ac:dyDescent="0.25">
      <c r="D225" s="351"/>
      <c r="J225" s="474"/>
      <c r="O225" s="351"/>
      <c r="T225" s="351"/>
      <c r="W225" s="351"/>
      <c r="BH225" s="454"/>
    </row>
    <row r="226" spans="4:60" s="164" customFormat="1" ht="50.1" customHeight="1" x14ac:dyDescent="0.25">
      <c r="D226" s="351"/>
      <c r="J226" s="474"/>
      <c r="O226" s="351"/>
      <c r="T226" s="351"/>
      <c r="W226" s="351"/>
      <c r="BH226" s="454"/>
    </row>
    <row r="227" spans="4:60" s="164" customFormat="1" ht="50.1" customHeight="1" x14ac:dyDescent="0.25">
      <c r="D227" s="351"/>
      <c r="J227" s="474"/>
      <c r="O227" s="351"/>
      <c r="T227" s="351"/>
      <c r="W227" s="351"/>
      <c r="BH227" s="454"/>
    </row>
    <row r="228" spans="4:60" s="164" customFormat="1" ht="50.1" customHeight="1" x14ac:dyDescent="0.25">
      <c r="D228" s="351"/>
      <c r="J228" s="474"/>
      <c r="O228" s="351"/>
      <c r="T228" s="351"/>
      <c r="W228" s="351"/>
      <c r="BH228" s="454"/>
    </row>
    <row r="229" spans="4:60" s="164" customFormat="1" ht="50.1" customHeight="1" x14ac:dyDescent="0.25">
      <c r="D229" s="351"/>
      <c r="J229" s="474"/>
      <c r="O229" s="351"/>
      <c r="T229" s="351"/>
      <c r="W229" s="351"/>
      <c r="BH229" s="454"/>
    </row>
    <row r="230" spans="4:60" s="164" customFormat="1" ht="50.1" customHeight="1" x14ac:dyDescent="0.25">
      <c r="D230" s="351"/>
      <c r="J230" s="474"/>
      <c r="O230" s="351"/>
      <c r="T230" s="351"/>
      <c r="W230" s="351"/>
      <c r="BH230" s="454"/>
    </row>
    <row r="231" spans="4:60" s="164" customFormat="1" ht="50.1" customHeight="1" x14ac:dyDescent="0.25">
      <c r="D231" s="351"/>
      <c r="J231" s="474"/>
      <c r="O231" s="351"/>
      <c r="T231" s="351"/>
      <c r="W231" s="351"/>
      <c r="BH231" s="454"/>
    </row>
    <row r="232" spans="4:60" s="164" customFormat="1" ht="50.1" customHeight="1" x14ac:dyDescent="0.25">
      <c r="D232" s="351"/>
      <c r="J232" s="474"/>
      <c r="O232" s="351"/>
      <c r="T232" s="351"/>
      <c r="W232" s="351"/>
      <c r="BH232" s="454"/>
    </row>
    <row r="233" spans="4:60" s="164" customFormat="1" ht="50.1" customHeight="1" x14ac:dyDescent="0.25">
      <c r="D233" s="351"/>
      <c r="J233" s="474"/>
      <c r="O233" s="351"/>
      <c r="T233" s="351"/>
      <c r="W233" s="351"/>
      <c r="BH233" s="454"/>
    </row>
    <row r="234" spans="4:60" s="164" customFormat="1" ht="50.1" customHeight="1" x14ac:dyDescent="0.25">
      <c r="D234" s="351"/>
      <c r="J234" s="474"/>
      <c r="O234" s="351"/>
      <c r="T234" s="351"/>
      <c r="W234" s="351"/>
      <c r="BH234" s="454"/>
    </row>
    <row r="235" spans="4:60" s="164" customFormat="1" ht="50.1" customHeight="1" x14ac:dyDescent="0.25">
      <c r="D235" s="351"/>
      <c r="J235" s="474"/>
      <c r="O235" s="351"/>
      <c r="T235" s="351"/>
      <c r="W235" s="351"/>
      <c r="BH235" s="454"/>
    </row>
    <row r="236" spans="4:60" s="164" customFormat="1" ht="50.1" customHeight="1" x14ac:dyDescent="0.25">
      <c r="D236" s="351"/>
      <c r="J236" s="474"/>
      <c r="O236" s="351"/>
      <c r="T236" s="351"/>
      <c r="W236" s="351"/>
      <c r="BH236" s="454"/>
    </row>
    <row r="237" spans="4:60" s="164" customFormat="1" ht="50.1" customHeight="1" x14ac:dyDescent="0.25">
      <c r="D237" s="351"/>
      <c r="J237" s="474"/>
      <c r="O237" s="351"/>
      <c r="T237" s="351"/>
      <c r="W237" s="351"/>
      <c r="BH237" s="454"/>
    </row>
    <row r="238" spans="4:60" s="164" customFormat="1" ht="50.1" customHeight="1" x14ac:dyDescent="0.25">
      <c r="D238" s="351"/>
      <c r="J238" s="474"/>
      <c r="O238" s="351"/>
      <c r="T238" s="351"/>
      <c r="W238" s="351"/>
      <c r="BH238" s="454"/>
    </row>
    <row r="239" spans="4:60" s="164" customFormat="1" ht="50.1" customHeight="1" x14ac:dyDescent="0.25">
      <c r="D239" s="351"/>
      <c r="J239" s="474"/>
      <c r="O239" s="351"/>
      <c r="T239" s="351"/>
      <c r="W239" s="351"/>
      <c r="BH239" s="454"/>
    </row>
    <row r="240" spans="4:60" s="164" customFormat="1" ht="50.1" customHeight="1" x14ac:dyDescent="0.25">
      <c r="D240" s="351"/>
      <c r="J240" s="474"/>
      <c r="O240" s="351"/>
      <c r="T240" s="351"/>
      <c r="W240" s="351"/>
      <c r="BH240" s="454"/>
    </row>
    <row r="241" spans="4:60" s="164" customFormat="1" ht="50.1" customHeight="1" x14ac:dyDescent="0.25">
      <c r="D241" s="351"/>
      <c r="J241" s="474"/>
      <c r="O241" s="351"/>
      <c r="T241" s="351"/>
      <c r="W241" s="351"/>
      <c r="BH241" s="454"/>
    </row>
    <row r="242" spans="4:60" s="164" customFormat="1" ht="50.1" customHeight="1" x14ac:dyDescent="0.25">
      <c r="D242" s="351"/>
      <c r="J242" s="474"/>
      <c r="O242" s="351"/>
      <c r="T242" s="351"/>
      <c r="W242" s="351"/>
      <c r="BH242" s="454"/>
    </row>
    <row r="243" spans="4:60" s="164" customFormat="1" ht="50.1" customHeight="1" x14ac:dyDescent="0.25">
      <c r="D243" s="351"/>
      <c r="J243" s="474"/>
      <c r="O243" s="351"/>
      <c r="T243" s="351"/>
      <c r="W243" s="351"/>
      <c r="BH243" s="454"/>
    </row>
    <row r="244" spans="4:60" s="164" customFormat="1" ht="50.1" customHeight="1" x14ac:dyDescent="0.25">
      <c r="D244" s="351"/>
      <c r="J244" s="474"/>
      <c r="O244" s="351"/>
      <c r="T244" s="351"/>
      <c r="W244" s="351"/>
      <c r="BH244" s="454"/>
    </row>
    <row r="245" spans="4:60" s="164" customFormat="1" ht="50.1" customHeight="1" x14ac:dyDescent="0.25">
      <c r="D245" s="351"/>
      <c r="J245" s="474"/>
      <c r="O245" s="351"/>
      <c r="T245" s="351"/>
      <c r="W245" s="351"/>
      <c r="BH245" s="454"/>
    </row>
    <row r="246" spans="4:60" s="164" customFormat="1" ht="50.1" customHeight="1" x14ac:dyDescent="0.25">
      <c r="D246" s="351"/>
      <c r="J246" s="474"/>
      <c r="O246" s="351"/>
      <c r="T246" s="351"/>
      <c r="W246" s="351"/>
      <c r="BH246" s="454"/>
    </row>
    <row r="247" spans="4:60" s="164" customFormat="1" ht="50.1" customHeight="1" x14ac:dyDescent="0.25">
      <c r="D247" s="351"/>
      <c r="J247" s="474"/>
      <c r="O247" s="351"/>
      <c r="T247" s="351"/>
      <c r="W247" s="351"/>
      <c r="BH247" s="454"/>
    </row>
    <row r="248" spans="4:60" s="164" customFormat="1" ht="50.1" customHeight="1" x14ac:dyDescent="0.25">
      <c r="D248" s="351"/>
      <c r="J248" s="474"/>
      <c r="O248" s="351"/>
      <c r="T248" s="351"/>
      <c r="W248" s="351"/>
      <c r="BH248" s="454"/>
    </row>
    <row r="249" spans="4:60" s="164" customFormat="1" ht="50.1" customHeight="1" x14ac:dyDescent="0.25">
      <c r="D249" s="351"/>
      <c r="J249" s="474"/>
      <c r="O249" s="351"/>
      <c r="T249" s="351"/>
      <c r="W249" s="351"/>
      <c r="BH249" s="454"/>
    </row>
    <row r="250" spans="4:60" s="164" customFormat="1" ht="50.1" customHeight="1" x14ac:dyDescent="0.25">
      <c r="D250" s="351"/>
      <c r="J250" s="474"/>
      <c r="O250" s="351"/>
      <c r="T250" s="351"/>
      <c r="W250" s="351"/>
      <c r="BH250" s="454"/>
    </row>
    <row r="251" spans="4:60" s="164" customFormat="1" ht="50.1" customHeight="1" x14ac:dyDescent="0.25">
      <c r="D251" s="351"/>
      <c r="J251" s="474"/>
      <c r="O251" s="351"/>
      <c r="T251" s="351"/>
      <c r="W251" s="351"/>
      <c r="BH251" s="454"/>
    </row>
    <row r="252" spans="4:60" s="164" customFormat="1" ht="50.1" customHeight="1" x14ac:dyDescent="0.25">
      <c r="D252" s="351"/>
      <c r="J252" s="474"/>
      <c r="O252" s="351"/>
      <c r="T252" s="351"/>
      <c r="W252" s="351"/>
      <c r="BH252" s="454"/>
    </row>
    <row r="253" spans="4:60" s="164" customFormat="1" ht="50.1" customHeight="1" x14ac:dyDescent="0.25">
      <c r="D253" s="351"/>
      <c r="J253" s="474"/>
      <c r="O253" s="351"/>
      <c r="T253" s="351"/>
      <c r="W253" s="351"/>
      <c r="BH253" s="454"/>
    </row>
    <row r="254" spans="4:60" s="164" customFormat="1" ht="50.1" customHeight="1" x14ac:dyDescent="0.25">
      <c r="D254" s="351"/>
      <c r="J254" s="474"/>
      <c r="O254" s="351"/>
      <c r="T254" s="351"/>
      <c r="W254" s="351"/>
      <c r="BH254" s="454"/>
    </row>
    <row r="255" spans="4:60" s="164" customFormat="1" ht="50.1" customHeight="1" x14ac:dyDescent="0.25">
      <c r="D255" s="351"/>
      <c r="J255" s="474"/>
      <c r="O255" s="351"/>
      <c r="T255" s="351"/>
      <c r="W255" s="351"/>
      <c r="BH255" s="454"/>
    </row>
    <row r="256" spans="4:60" s="164" customFormat="1" ht="50.1" customHeight="1" x14ac:dyDescent="0.25">
      <c r="D256" s="351"/>
      <c r="J256" s="474"/>
      <c r="O256" s="351"/>
      <c r="T256" s="351"/>
      <c r="W256" s="351"/>
      <c r="BH256" s="454"/>
    </row>
    <row r="257" spans="4:60" s="164" customFormat="1" ht="50.1" customHeight="1" x14ac:dyDescent="0.25">
      <c r="D257" s="351"/>
      <c r="J257" s="474"/>
      <c r="O257" s="351"/>
      <c r="T257" s="351"/>
      <c r="W257" s="351"/>
      <c r="BH257" s="454"/>
    </row>
    <row r="258" spans="4:60" s="164" customFormat="1" ht="50.1" customHeight="1" x14ac:dyDescent="0.25">
      <c r="D258" s="351"/>
      <c r="J258" s="474"/>
      <c r="O258" s="351"/>
      <c r="T258" s="351"/>
      <c r="W258" s="351"/>
      <c r="BH258" s="454"/>
    </row>
    <row r="259" spans="4:60" s="164" customFormat="1" ht="50.1" customHeight="1" x14ac:dyDescent="0.25">
      <c r="D259" s="351"/>
      <c r="J259" s="474"/>
      <c r="O259" s="351"/>
      <c r="T259" s="351"/>
      <c r="W259" s="351"/>
      <c r="BH259" s="454"/>
    </row>
    <row r="260" spans="4:60" s="164" customFormat="1" ht="50.1" customHeight="1" x14ac:dyDescent="0.25">
      <c r="D260" s="351"/>
      <c r="J260" s="474"/>
      <c r="O260" s="351"/>
      <c r="T260" s="351"/>
      <c r="W260" s="351"/>
      <c r="BH260" s="454"/>
    </row>
    <row r="261" spans="4:60" s="164" customFormat="1" ht="50.1" customHeight="1" x14ac:dyDescent="0.25">
      <c r="D261" s="351"/>
      <c r="J261" s="474"/>
      <c r="O261" s="351"/>
      <c r="T261" s="351"/>
      <c r="W261" s="351"/>
      <c r="BH261" s="454"/>
    </row>
    <row r="262" spans="4:60" s="164" customFormat="1" ht="50.1" customHeight="1" x14ac:dyDescent="0.25">
      <c r="D262" s="351"/>
      <c r="J262" s="474"/>
      <c r="O262" s="351"/>
      <c r="T262" s="351"/>
      <c r="W262" s="351"/>
      <c r="BH262" s="454"/>
    </row>
    <row r="263" spans="4:60" s="164" customFormat="1" ht="50.1" customHeight="1" x14ac:dyDescent="0.25">
      <c r="D263" s="351"/>
      <c r="J263" s="474"/>
      <c r="O263" s="351"/>
      <c r="T263" s="351"/>
      <c r="W263" s="351"/>
      <c r="BH263" s="454"/>
    </row>
    <row r="264" spans="4:60" s="164" customFormat="1" ht="50.1" customHeight="1" x14ac:dyDescent="0.25">
      <c r="D264" s="351"/>
      <c r="J264" s="474"/>
      <c r="O264" s="351"/>
      <c r="T264" s="351"/>
      <c r="W264" s="351"/>
      <c r="BH264" s="454"/>
    </row>
    <row r="265" spans="4:60" s="164" customFormat="1" ht="50.1" customHeight="1" x14ac:dyDescent="0.25">
      <c r="D265" s="351"/>
      <c r="J265" s="474"/>
      <c r="O265" s="351"/>
      <c r="T265" s="351"/>
      <c r="W265" s="351"/>
      <c r="BH265" s="454"/>
    </row>
    <row r="266" spans="4:60" s="164" customFormat="1" ht="50.1" customHeight="1" x14ac:dyDescent="0.25">
      <c r="D266" s="351"/>
      <c r="J266" s="474"/>
      <c r="O266" s="351"/>
      <c r="T266" s="351"/>
      <c r="W266" s="351"/>
      <c r="BH266" s="454"/>
    </row>
    <row r="267" spans="4:60" s="164" customFormat="1" ht="50.1" customHeight="1" x14ac:dyDescent="0.25">
      <c r="D267" s="351"/>
      <c r="J267" s="474"/>
      <c r="O267" s="351"/>
      <c r="T267" s="351"/>
      <c r="W267" s="351"/>
      <c r="BH267" s="454"/>
    </row>
    <row r="268" spans="4:60" s="164" customFormat="1" ht="50.1" customHeight="1" x14ac:dyDescent="0.25">
      <c r="D268" s="351"/>
      <c r="J268" s="474"/>
      <c r="O268" s="351"/>
      <c r="T268" s="351"/>
      <c r="W268" s="351"/>
      <c r="BH268" s="454"/>
    </row>
    <row r="269" spans="4:60" s="164" customFormat="1" ht="50.1" customHeight="1" x14ac:dyDescent="0.25">
      <c r="D269" s="351"/>
      <c r="J269" s="474"/>
      <c r="O269" s="351"/>
      <c r="T269" s="351"/>
      <c r="W269" s="351"/>
      <c r="BH269" s="454"/>
    </row>
    <row r="270" spans="4:60" s="164" customFormat="1" ht="50.1" customHeight="1" x14ac:dyDescent="0.25">
      <c r="D270" s="351"/>
      <c r="J270" s="474"/>
      <c r="O270" s="351"/>
      <c r="T270" s="351"/>
      <c r="W270" s="351"/>
      <c r="BH270" s="454"/>
    </row>
    <row r="271" spans="4:60" s="164" customFormat="1" ht="50.1" customHeight="1" x14ac:dyDescent="0.25">
      <c r="D271" s="351"/>
      <c r="J271" s="474"/>
      <c r="O271" s="351"/>
      <c r="T271" s="351"/>
      <c r="W271" s="351"/>
      <c r="BH271" s="454"/>
    </row>
    <row r="272" spans="4:60" s="164" customFormat="1" ht="50.1" customHeight="1" x14ac:dyDescent="0.25">
      <c r="D272" s="351"/>
      <c r="J272" s="474"/>
      <c r="O272" s="351"/>
      <c r="T272" s="351"/>
      <c r="W272" s="351"/>
      <c r="BH272" s="454"/>
    </row>
    <row r="273" spans="4:60" s="164" customFormat="1" ht="50.1" customHeight="1" x14ac:dyDescent="0.25">
      <c r="D273" s="351"/>
      <c r="J273" s="474"/>
      <c r="O273" s="351"/>
      <c r="T273" s="351"/>
      <c r="W273" s="351"/>
      <c r="BH273" s="454"/>
    </row>
    <row r="274" spans="4:60" s="164" customFormat="1" ht="50.1" customHeight="1" x14ac:dyDescent="0.25">
      <c r="D274" s="351"/>
      <c r="J274" s="474"/>
      <c r="O274" s="351"/>
      <c r="T274" s="351"/>
      <c r="W274" s="351"/>
      <c r="BH274" s="454"/>
    </row>
    <row r="275" spans="4:60" s="164" customFormat="1" ht="50.1" customHeight="1" x14ac:dyDescent="0.25">
      <c r="D275" s="351"/>
      <c r="J275" s="474"/>
      <c r="O275" s="351"/>
      <c r="T275" s="351"/>
      <c r="W275" s="351"/>
      <c r="BH275" s="454"/>
    </row>
    <row r="276" spans="4:60" s="164" customFormat="1" ht="50.1" customHeight="1" x14ac:dyDescent="0.25">
      <c r="D276" s="351"/>
      <c r="J276" s="474"/>
      <c r="O276" s="351"/>
      <c r="T276" s="351"/>
      <c r="W276" s="351"/>
      <c r="BH276" s="454"/>
    </row>
    <row r="277" spans="4:60" s="164" customFormat="1" ht="50.1" customHeight="1" x14ac:dyDescent="0.25">
      <c r="D277" s="351"/>
      <c r="J277" s="474"/>
      <c r="O277" s="351"/>
      <c r="T277" s="351"/>
      <c r="W277" s="351"/>
      <c r="BH277" s="454"/>
    </row>
    <row r="278" spans="4:60" s="164" customFormat="1" ht="50.1" customHeight="1" x14ac:dyDescent="0.25">
      <c r="D278" s="351"/>
      <c r="J278" s="474"/>
      <c r="O278" s="351"/>
      <c r="T278" s="351"/>
      <c r="W278" s="351"/>
      <c r="BH278" s="454"/>
    </row>
    <row r="279" spans="4:60" s="164" customFormat="1" ht="50.1" customHeight="1" x14ac:dyDescent="0.25">
      <c r="D279" s="351"/>
      <c r="J279" s="474"/>
      <c r="O279" s="351"/>
      <c r="T279" s="351"/>
      <c r="W279" s="351"/>
      <c r="BH279" s="454"/>
    </row>
    <row r="280" spans="4:60" s="164" customFormat="1" ht="50.1" customHeight="1" x14ac:dyDescent="0.25">
      <c r="D280" s="351"/>
      <c r="J280" s="474"/>
      <c r="O280" s="351"/>
      <c r="T280" s="351"/>
      <c r="W280" s="351"/>
      <c r="BH280" s="454"/>
    </row>
    <row r="281" spans="4:60" s="164" customFormat="1" ht="50.1" customHeight="1" x14ac:dyDescent="0.25">
      <c r="D281" s="351"/>
      <c r="J281" s="474"/>
      <c r="O281" s="351"/>
      <c r="T281" s="351"/>
      <c r="W281" s="351"/>
      <c r="BH281" s="454"/>
    </row>
    <row r="282" spans="4:60" s="164" customFormat="1" ht="50.1" customHeight="1" x14ac:dyDescent="0.25">
      <c r="D282" s="351"/>
      <c r="J282" s="474"/>
      <c r="O282" s="351"/>
      <c r="T282" s="351"/>
      <c r="W282" s="351"/>
      <c r="BH282" s="454"/>
    </row>
    <row r="283" spans="4:60" s="164" customFormat="1" ht="50.1" customHeight="1" x14ac:dyDescent="0.25">
      <c r="D283" s="351"/>
      <c r="J283" s="474"/>
      <c r="O283" s="351"/>
      <c r="T283" s="351"/>
      <c r="W283" s="351"/>
      <c r="BH283" s="454"/>
    </row>
    <row r="284" spans="4:60" s="164" customFormat="1" ht="50.1" customHeight="1" x14ac:dyDescent="0.25">
      <c r="D284" s="351"/>
      <c r="J284" s="474"/>
      <c r="O284" s="351"/>
      <c r="T284" s="351"/>
      <c r="W284" s="351"/>
      <c r="BH284" s="454"/>
    </row>
    <row r="285" spans="4:60" s="164" customFormat="1" ht="50.1" customHeight="1" x14ac:dyDescent="0.25">
      <c r="D285" s="351"/>
      <c r="J285" s="474"/>
      <c r="O285" s="351"/>
      <c r="T285" s="351"/>
      <c r="W285" s="351"/>
      <c r="BH285" s="454"/>
    </row>
    <row r="286" spans="4:60" s="164" customFormat="1" ht="50.1" customHeight="1" x14ac:dyDescent="0.25">
      <c r="D286" s="351"/>
      <c r="J286" s="474"/>
      <c r="O286" s="351"/>
      <c r="T286" s="351"/>
      <c r="W286" s="351"/>
      <c r="BH286" s="454"/>
    </row>
    <row r="287" spans="4:60" s="164" customFormat="1" ht="50.1" customHeight="1" x14ac:dyDescent="0.25">
      <c r="D287" s="351"/>
      <c r="J287" s="474"/>
      <c r="O287" s="351"/>
      <c r="T287" s="351"/>
      <c r="W287" s="351"/>
      <c r="BH287" s="454"/>
    </row>
    <row r="288" spans="4:60" s="164" customFormat="1" ht="50.1" customHeight="1" x14ac:dyDescent="0.25">
      <c r="D288" s="351"/>
      <c r="J288" s="474"/>
      <c r="O288" s="351"/>
      <c r="T288" s="351"/>
      <c r="W288" s="351"/>
      <c r="BH288" s="454"/>
    </row>
    <row r="289" spans="4:60" s="164" customFormat="1" ht="50.1" customHeight="1" x14ac:dyDescent="0.25">
      <c r="D289" s="351"/>
      <c r="J289" s="474"/>
      <c r="O289" s="351"/>
      <c r="T289" s="351"/>
      <c r="W289" s="351"/>
      <c r="BH289" s="454"/>
    </row>
    <row r="290" spans="4:60" s="164" customFormat="1" ht="50.1" customHeight="1" x14ac:dyDescent="0.25">
      <c r="D290" s="351"/>
      <c r="J290" s="474"/>
      <c r="O290" s="351"/>
      <c r="T290" s="351"/>
      <c r="W290" s="351"/>
      <c r="BH290" s="454"/>
    </row>
    <row r="291" spans="4:60" s="164" customFormat="1" ht="50.1" customHeight="1" x14ac:dyDescent="0.25">
      <c r="D291" s="351"/>
      <c r="J291" s="474"/>
      <c r="O291" s="351"/>
      <c r="T291" s="351"/>
      <c r="W291" s="351"/>
      <c r="BH291" s="454"/>
    </row>
    <row r="292" spans="4:60" s="164" customFormat="1" ht="50.1" customHeight="1" x14ac:dyDescent="0.25">
      <c r="D292" s="351"/>
      <c r="J292" s="474"/>
      <c r="O292" s="351"/>
      <c r="T292" s="351"/>
      <c r="W292" s="351"/>
      <c r="BH292" s="454"/>
    </row>
    <row r="293" spans="4:60" s="164" customFormat="1" ht="50.1" customHeight="1" x14ac:dyDescent="0.25">
      <c r="D293" s="351"/>
      <c r="J293" s="474"/>
      <c r="O293" s="351"/>
      <c r="T293" s="351"/>
      <c r="W293" s="351"/>
      <c r="BH293" s="454"/>
    </row>
    <row r="294" spans="4:60" s="164" customFormat="1" ht="50.1" customHeight="1" x14ac:dyDescent="0.25">
      <c r="D294" s="351"/>
      <c r="J294" s="474"/>
      <c r="O294" s="351"/>
      <c r="T294" s="351"/>
      <c r="W294" s="351"/>
      <c r="BH294" s="454"/>
    </row>
    <row r="295" spans="4:60" s="164" customFormat="1" ht="50.1" customHeight="1" x14ac:dyDescent="0.25">
      <c r="D295" s="351"/>
      <c r="J295" s="474"/>
      <c r="O295" s="351"/>
      <c r="T295" s="351"/>
      <c r="W295" s="351"/>
      <c r="BH295" s="454"/>
    </row>
    <row r="296" spans="4:60" s="164" customFormat="1" ht="50.1" customHeight="1" x14ac:dyDescent="0.25">
      <c r="D296" s="351"/>
      <c r="J296" s="474"/>
      <c r="O296" s="351"/>
      <c r="T296" s="351"/>
      <c r="W296" s="351"/>
      <c r="BH296" s="454"/>
    </row>
    <row r="297" spans="4:60" s="164" customFormat="1" ht="50.1" customHeight="1" x14ac:dyDescent="0.25">
      <c r="D297" s="351"/>
      <c r="J297" s="474"/>
      <c r="O297" s="351"/>
      <c r="T297" s="351"/>
      <c r="W297" s="351"/>
      <c r="BH297" s="454"/>
    </row>
    <row r="298" spans="4:60" s="164" customFormat="1" ht="50.1" customHeight="1" x14ac:dyDescent="0.25">
      <c r="D298" s="351"/>
      <c r="J298" s="474"/>
      <c r="O298" s="351"/>
      <c r="T298" s="351"/>
      <c r="W298" s="351"/>
      <c r="BH298" s="454"/>
    </row>
    <row r="299" spans="4:60" s="164" customFormat="1" ht="50.1" customHeight="1" x14ac:dyDescent="0.25">
      <c r="D299" s="351"/>
      <c r="J299" s="474"/>
      <c r="O299" s="351"/>
      <c r="T299" s="351"/>
      <c r="W299" s="351"/>
      <c r="BH299" s="454"/>
    </row>
    <row r="300" spans="4:60" s="164" customFormat="1" ht="50.1" customHeight="1" x14ac:dyDescent="0.25">
      <c r="D300" s="351"/>
      <c r="J300" s="474"/>
      <c r="O300" s="351"/>
      <c r="T300" s="351"/>
      <c r="W300" s="351"/>
      <c r="BH300" s="454"/>
    </row>
    <row r="301" spans="4:60" s="164" customFormat="1" ht="50.1" customHeight="1" x14ac:dyDescent="0.25">
      <c r="D301" s="351"/>
      <c r="J301" s="474"/>
      <c r="O301" s="351"/>
      <c r="T301" s="351"/>
      <c r="W301" s="351"/>
      <c r="BH301" s="454"/>
    </row>
    <row r="302" spans="4:60" s="164" customFormat="1" ht="50.1" customHeight="1" x14ac:dyDescent="0.25">
      <c r="D302" s="351"/>
      <c r="J302" s="474"/>
      <c r="O302" s="351"/>
      <c r="T302" s="351"/>
      <c r="W302" s="351"/>
      <c r="BH302" s="454"/>
    </row>
    <row r="303" spans="4:60" s="164" customFormat="1" ht="50.1" customHeight="1" x14ac:dyDescent="0.25">
      <c r="D303" s="351"/>
      <c r="J303" s="474"/>
      <c r="O303" s="351"/>
      <c r="T303" s="351"/>
      <c r="W303" s="351"/>
      <c r="BH303" s="454"/>
    </row>
    <row r="304" spans="4:60" s="164" customFormat="1" ht="50.1" customHeight="1" x14ac:dyDescent="0.25">
      <c r="D304" s="351"/>
      <c r="J304" s="474"/>
      <c r="O304" s="351"/>
      <c r="T304" s="351"/>
      <c r="W304" s="351"/>
      <c r="BH304" s="454"/>
    </row>
    <row r="305" spans="4:60" s="164" customFormat="1" ht="50.1" customHeight="1" x14ac:dyDescent="0.25">
      <c r="D305" s="351"/>
      <c r="J305" s="474"/>
      <c r="O305" s="351"/>
      <c r="T305" s="351"/>
      <c r="W305" s="351"/>
      <c r="BH305" s="454"/>
    </row>
    <row r="306" spans="4:60" s="164" customFormat="1" ht="50.1" customHeight="1" x14ac:dyDescent="0.25">
      <c r="D306" s="351"/>
      <c r="J306" s="474"/>
      <c r="O306" s="351"/>
      <c r="T306" s="351"/>
      <c r="W306" s="351"/>
      <c r="BH306" s="454"/>
    </row>
    <row r="307" spans="4:60" s="164" customFormat="1" ht="50.1" customHeight="1" x14ac:dyDescent="0.25">
      <c r="D307" s="351"/>
      <c r="J307" s="474"/>
      <c r="O307" s="351"/>
      <c r="T307" s="351"/>
      <c r="W307" s="351"/>
      <c r="BH307" s="454"/>
    </row>
    <row r="308" spans="4:60" s="164" customFormat="1" ht="50.1" customHeight="1" x14ac:dyDescent="0.25">
      <c r="D308" s="351"/>
      <c r="J308" s="474"/>
      <c r="O308" s="351"/>
      <c r="T308" s="351"/>
      <c r="W308" s="351"/>
      <c r="BH308" s="454"/>
    </row>
    <row r="309" spans="4:60" s="164" customFormat="1" ht="50.1" customHeight="1" x14ac:dyDescent="0.25">
      <c r="D309" s="351"/>
      <c r="J309" s="474"/>
      <c r="O309" s="351"/>
      <c r="T309" s="351"/>
      <c r="W309" s="351"/>
      <c r="BH309" s="454"/>
    </row>
    <row r="310" spans="4:60" s="164" customFormat="1" ht="50.1" customHeight="1" x14ac:dyDescent="0.25">
      <c r="D310" s="351"/>
      <c r="J310" s="474"/>
      <c r="O310" s="351"/>
      <c r="T310" s="351"/>
      <c r="W310" s="351"/>
      <c r="BH310" s="454"/>
    </row>
    <row r="311" spans="4:60" s="164" customFormat="1" ht="50.1" customHeight="1" x14ac:dyDescent="0.25">
      <c r="D311" s="351"/>
      <c r="J311" s="474"/>
      <c r="O311" s="351"/>
      <c r="T311" s="351"/>
      <c r="W311" s="351"/>
      <c r="BH311" s="454"/>
    </row>
    <row r="312" spans="4:60" s="164" customFormat="1" ht="50.1" customHeight="1" x14ac:dyDescent="0.25">
      <c r="D312" s="351"/>
      <c r="J312" s="474"/>
      <c r="O312" s="351"/>
      <c r="T312" s="351"/>
      <c r="W312" s="351"/>
      <c r="BH312" s="454"/>
    </row>
    <row r="313" spans="4:60" s="164" customFormat="1" ht="50.1" customHeight="1" x14ac:dyDescent="0.25">
      <c r="D313" s="351"/>
      <c r="J313" s="474"/>
      <c r="O313" s="351"/>
      <c r="T313" s="351"/>
      <c r="W313" s="351"/>
      <c r="BH313" s="454"/>
    </row>
    <row r="314" spans="4:60" s="164" customFormat="1" ht="50.1" customHeight="1" x14ac:dyDescent="0.25">
      <c r="D314" s="351"/>
      <c r="J314" s="474"/>
      <c r="O314" s="351"/>
      <c r="T314" s="351"/>
      <c r="W314" s="351"/>
      <c r="BH314" s="454"/>
    </row>
    <row r="315" spans="4:60" s="164" customFormat="1" ht="50.1" customHeight="1" x14ac:dyDescent="0.25">
      <c r="D315" s="351"/>
      <c r="J315" s="474"/>
      <c r="O315" s="351"/>
      <c r="T315" s="351"/>
      <c r="W315" s="351"/>
      <c r="BH315" s="454"/>
    </row>
    <row r="316" spans="4:60" s="164" customFormat="1" ht="50.1" customHeight="1" x14ac:dyDescent="0.25">
      <c r="D316" s="351"/>
      <c r="J316" s="474"/>
      <c r="O316" s="351"/>
      <c r="T316" s="351"/>
      <c r="W316" s="351"/>
      <c r="BH316" s="454"/>
    </row>
    <row r="317" spans="4:60" s="164" customFormat="1" ht="50.1" customHeight="1" x14ac:dyDescent="0.25">
      <c r="D317" s="351"/>
      <c r="J317" s="474"/>
      <c r="O317" s="351"/>
      <c r="T317" s="351"/>
      <c r="W317" s="351"/>
      <c r="BH317" s="454"/>
    </row>
    <row r="318" spans="4:60" s="164" customFormat="1" ht="50.1" customHeight="1" x14ac:dyDescent="0.25">
      <c r="D318" s="351"/>
      <c r="J318" s="474"/>
      <c r="O318" s="351"/>
      <c r="T318" s="351"/>
      <c r="W318" s="351"/>
      <c r="BH318" s="454"/>
    </row>
    <row r="319" spans="4:60" s="164" customFormat="1" ht="50.1" customHeight="1" x14ac:dyDescent="0.25">
      <c r="D319" s="351"/>
      <c r="J319" s="474"/>
      <c r="O319" s="351"/>
      <c r="T319" s="351"/>
      <c r="W319" s="351"/>
      <c r="BH319" s="454"/>
    </row>
    <row r="320" spans="4:60" s="164" customFormat="1" ht="50.1" customHeight="1" x14ac:dyDescent="0.25">
      <c r="D320" s="351"/>
      <c r="J320" s="474"/>
      <c r="O320" s="351"/>
      <c r="T320" s="351"/>
      <c r="W320" s="351"/>
      <c r="BH320" s="454"/>
    </row>
    <row r="321" spans="4:60" s="164" customFormat="1" ht="50.1" customHeight="1" x14ac:dyDescent="0.25">
      <c r="D321" s="351"/>
      <c r="J321" s="474"/>
      <c r="O321" s="351"/>
      <c r="T321" s="351"/>
      <c r="W321" s="351"/>
      <c r="BH321" s="454"/>
    </row>
    <row r="322" spans="4:60" s="164" customFormat="1" ht="50.1" customHeight="1" x14ac:dyDescent="0.25">
      <c r="D322" s="351"/>
      <c r="O322" s="351"/>
      <c r="T322" s="351"/>
      <c r="W322" s="351"/>
      <c r="BH322" s="454"/>
    </row>
    <row r="323" spans="4:60" s="164" customFormat="1" ht="50.1" customHeight="1" x14ac:dyDescent="0.25">
      <c r="D323" s="351"/>
      <c r="O323" s="351"/>
      <c r="T323" s="351"/>
      <c r="W323" s="351"/>
      <c r="BH323" s="454"/>
    </row>
    <row r="324" spans="4:60" s="164" customFormat="1" ht="50.1" customHeight="1" x14ac:dyDescent="0.25">
      <c r="D324" s="351"/>
      <c r="O324" s="351"/>
      <c r="T324" s="351"/>
      <c r="W324" s="351"/>
      <c r="BH324" s="454"/>
    </row>
    <row r="325" spans="4:60" s="164" customFormat="1" ht="50.1" customHeight="1" x14ac:dyDescent="0.25">
      <c r="D325" s="351"/>
      <c r="O325" s="351"/>
      <c r="T325" s="351"/>
      <c r="W325" s="351"/>
      <c r="BH325" s="454"/>
    </row>
    <row r="326" spans="4:60" s="164" customFormat="1" ht="50.1" customHeight="1" x14ac:dyDescent="0.25">
      <c r="D326" s="351"/>
      <c r="O326" s="351"/>
      <c r="T326" s="351"/>
      <c r="W326" s="351"/>
      <c r="BH326" s="454"/>
    </row>
    <row r="327" spans="4:60" s="164" customFormat="1" ht="50.1" customHeight="1" x14ac:dyDescent="0.25">
      <c r="D327" s="351"/>
      <c r="O327" s="351"/>
      <c r="T327" s="351"/>
      <c r="W327" s="351"/>
      <c r="BH327" s="454"/>
    </row>
    <row r="328" spans="4:60" s="164" customFormat="1" ht="50.1" customHeight="1" x14ac:dyDescent="0.25">
      <c r="D328" s="351"/>
      <c r="O328" s="351"/>
      <c r="T328" s="351"/>
      <c r="W328" s="351"/>
      <c r="BH328" s="454"/>
    </row>
    <row r="329" spans="4:60" s="164" customFormat="1" ht="50.1" customHeight="1" x14ac:dyDescent="0.25">
      <c r="D329" s="351"/>
      <c r="O329" s="351"/>
      <c r="T329" s="351"/>
      <c r="W329" s="351"/>
      <c r="BH329" s="454"/>
    </row>
    <row r="330" spans="4:60" s="164" customFormat="1" ht="50.1" customHeight="1" x14ac:dyDescent="0.25">
      <c r="D330" s="351"/>
      <c r="O330" s="351"/>
      <c r="T330" s="351"/>
      <c r="W330" s="351"/>
      <c r="BH330" s="454"/>
    </row>
    <row r="331" spans="4:60" s="164" customFormat="1" ht="50.1" customHeight="1" x14ac:dyDescent="0.25">
      <c r="D331" s="351"/>
      <c r="O331" s="351"/>
      <c r="T331" s="351"/>
      <c r="W331" s="351"/>
      <c r="BH331" s="454"/>
    </row>
    <row r="332" spans="4:60" s="164" customFormat="1" ht="50.1" customHeight="1" x14ac:dyDescent="0.25">
      <c r="D332" s="351"/>
      <c r="O332" s="351"/>
      <c r="T332" s="351"/>
      <c r="W332" s="351"/>
      <c r="BH332" s="454"/>
    </row>
    <row r="333" spans="4:60" s="164" customFormat="1" ht="50.1" customHeight="1" x14ac:dyDescent="0.25">
      <c r="D333" s="351"/>
      <c r="O333" s="351"/>
      <c r="T333" s="351"/>
      <c r="W333" s="351"/>
      <c r="BH333" s="454"/>
    </row>
    <row r="334" spans="4:60" s="164" customFormat="1" ht="50.1" customHeight="1" x14ac:dyDescent="0.25">
      <c r="D334" s="351"/>
      <c r="O334" s="351"/>
      <c r="T334" s="351"/>
      <c r="W334" s="351"/>
      <c r="BH334" s="454"/>
    </row>
    <row r="335" spans="4:60" s="164" customFormat="1" ht="50.1" customHeight="1" x14ac:dyDescent="0.25">
      <c r="D335" s="351"/>
      <c r="O335" s="351"/>
      <c r="T335" s="351"/>
      <c r="W335" s="351"/>
      <c r="BH335" s="454"/>
    </row>
    <row r="336" spans="4:60" s="164" customFormat="1" ht="50.1" customHeight="1" x14ac:dyDescent="0.25">
      <c r="D336" s="351"/>
      <c r="O336" s="351"/>
      <c r="T336" s="351"/>
      <c r="W336" s="351"/>
      <c r="BH336" s="454"/>
    </row>
    <row r="337" spans="4:60" s="164" customFormat="1" ht="50.1" customHeight="1" x14ac:dyDescent="0.25">
      <c r="D337" s="351"/>
      <c r="O337" s="351"/>
      <c r="T337" s="351"/>
      <c r="W337" s="351"/>
      <c r="BH337" s="454"/>
    </row>
    <row r="338" spans="4:60" s="164" customFormat="1" ht="50.1" customHeight="1" x14ac:dyDescent="0.25">
      <c r="D338" s="351"/>
      <c r="O338" s="351"/>
      <c r="T338" s="351"/>
      <c r="W338" s="351"/>
      <c r="BH338" s="454"/>
    </row>
    <row r="339" spans="4:60" s="164" customFormat="1" ht="50.1" customHeight="1" x14ac:dyDescent="0.25">
      <c r="D339" s="351"/>
      <c r="O339" s="351"/>
      <c r="T339" s="351"/>
      <c r="W339" s="351"/>
      <c r="BH339" s="454"/>
    </row>
    <row r="340" spans="4:60" s="164" customFormat="1" ht="50.1" customHeight="1" x14ac:dyDescent="0.25">
      <c r="D340" s="351"/>
      <c r="O340" s="351"/>
      <c r="T340" s="351"/>
      <c r="W340" s="351"/>
      <c r="BH340" s="454"/>
    </row>
    <row r="341" spans="4:60" s="164" customFormat="1" ht="50.1" customHeight="1" x14ac:dyDescent="0.25">
      <c r="D341" s="351"/>
      <c r="O341" s="351"/>
      <c r="T341" s="351"/>
      <c r="W341" s="351"/>
      <c r="BH341" s="454"/>
    </row>
    <row r="342" spans="4:60" s="164" customFormat="1" ht="50.1" customHeight="1" x14ac:dyDescent="0.25">
      <c r="D342" s="351"/>
      <c r="O342" s="351"/>
      <c r="T342" s="351"/>
      <c r="W342" s="351"/>
      <c r="BH342" s="454"/>
    </row>
    <row r="343" spans="4:60" s="164" customFormat="1" ht="50.1" customHeight="1" x14ac:dyDescent="0.25">
      <c r="D343" s="351"/>
      <c r="O343" s="351"/>
      <c r="T343" s="351"/>
      <c r="W343" s="351"/>
      <c r="BH343" s="454"/>
    </row>
    <row r="344" spans="4:60" s="164" customFormat="1" ht="50.1" customHeight="1" x14ac:dyDescent="0.25">
      <c r="D344" s="351"/>
      <c r="O344" s="351"/>
      <c r="T344" s="351"/>
      <c r="W344" s="351"/>
      <c r="BH344" s="454"/>
    </row>
    <row r="345" spans="4:60" s="164" customFormat="1" ht="50.1" customHeight="1" x14ac:dyDescent="0.25">
      <c r="D345" s="351"/>
      <c r="O345" s="351"/>
      <c r="T345" s="351"/>
      <c r="W345" s="351"/>
      <c r="BH345" s="454"/>
    </row>
    <row r="346" spans="4:60" s="164" customFormat="1" ht="50.1" customHeight="1" x14ac:dyDescent="0.25">
      <c r="D346" s="351"/>
      <c r="O346" s="351"/>
      <c r="T346" s="351"/>
      <c r="W346" s="351"/>
      <c r="BH346" s="454"/>
    </row>
    <row r="347" spans="4:60" s="164" customFormat="1" ht="50.1" customHeight="1" x14ac:dyDescent="0.25">
      <c r="D347" s="351"/>
      <c r="O347" s="351"/>
      <c r="T347" s="351"/>
      <c r="W347" s="351"/>
      <c r="BH347" s="454"/>
    </row>
    <row r="348" spans="4:60" s="164" customFormat="1" ht="50.1" customHeight="1" x14ac:dyDescent="0.25">
      <c r="D348" s="351"/>
      <c r="O348" s="351"/>
      <c r="T348" s="351"/>
      <c r="W348" s="351"/>
      <c r="BH348" s="454"/>
    </row>
    <row r="349" spans="4:60" s="164" customFormat="1" ht="50.1" customHeight="1" x14ac:dyDescent="0.25">
      <c r="D349" s="351"/>
      <c r="O349" s="351"/>
      <c r="T349" s="351"/>
      <c r="W349" s="351"/>
      <c r="BH349" s="454"/>
    </row>
    <row r="350" spans="4:60" s="164" customFormat="1" ht="50.1" customHeight="1" x14ac:dyDescent="0.25">
      <c r="D350" s="351"/>
      <c r="O350" s="351"/>
      <c r="T350" s="351"/>
      <c r="W350" s="351"/>
      <c r="BH350" s="454"/>
    </row>
    <row r="351" spans="4:60" s="164" customFormat="1" ht="50.1" customHeight="1" x14ac:dyDescent="0.25">
      <c r="D351" s="351"/>
      <c r="O351" s="351"/>
      <c r="T351" s="351"/>
      <c r="W351" s="351"/>
      <c r="BH351" s="454"/>
    </row>
    <row r="352" spans="4:60" s="164" customFormat="1" ht="50.1" customHeight="1" x14ac:dyDescent="0.25">
      <c r="D352" s="351"/>
      <c r="O352" s="351"/>
      <c r="T352" s="351"/>
      <c r="W352" s="351"/>
      <c r="BH352" s="454"/>
    </row>
    <row r="353" spans="4:60" s="164" customFormat="1" ht="50.1" customHeight="1" x14ac:dyDescent="0.25">
      <c r="D353" s="351"/>
      <c r="O353" s="351"/>
      <c r="T353" s="351"/>
      <c r="W353" s="351"/>
      <c r="BH353" s="454"/>
    </row>
    <row r="354" spans="4:60" s="164" customFormat="1" ht="50.1" customHeight="1" x14ac:dyDescent="0.25">
      <c r="D354" s="351"/>
      <c r="O354" s="351"/>
      <c r="T354" s="351"/>
      <c r="W354" s="351"/>
      <c r="BH354" s="454"/>
    </row>
    <row r="355" spans="4:60" s="164" customFormat="1" ht="50.1" customHeight="1" x14ac:dyDescent="0.25">
      <c r="D355" s="351"/>
      <c r="O355" s="351"/>
      <c r="T355" s="351"/>
      <c r="W355" s="351"/>
      <c r="BH355" s="454"/>
    </row>
    <row r="356" spans="4:60" s="164" customFormat="1" ht="50.1" customHeight="1" x14ac:dyDescent="0.25">
      <c r="D356" s="351"/>
      <c r="O356" s="351"/>
      <c r="T356" s="351"/>
      <c r="W356" s="351"/>
      <c r="BH356" s="454"/>
    </row>
    <row r="357" spans="4:60" s="164" customFormat="1" ht="50.1" customHeight="1" x14ac:dyDescent="0.25">
      <c r="D357" s="351"/>
      <c r="O357" s="351"/>
      <c r="T357" s="351"/>
      <c r="W357" s="351"/>
      <c r="BH357" s="454"/>
    </row>
    <row r="358" spans="4:60" s="164" customFormat="1" ht="50.1" customHeight="1" x14ac:dyDescent="0.25">
      <c r="D358" s="351"/>
      <c r="O358" s="351"/>
      <c r="T358" s="351"/>
      <c r="W358" s="351"/>
      <c r="BH358" s="454"/>
    </row>
    <row r="359" spans="4:60" s="164" customFormat="1" ht="50.1" customHeight="1" x14ac:dyDescent="0.25">
      <c r="D359" s="351"/>
      <c r="O359" s="351"/>
      <c r="T359" s="351"/>
      <c r="W359" s="351"/>
      <c r="BH359" s="454"/>
    </row>
    <row r="360" spans="4:60" s="164" customFormat="1" ht="50.1" customHeight="1" x14ac:dyDescent="0.25">
      <c r="D360" s="351"/>
      <c r="O360" s="351"/>
      <c r="T360" s="351"/>
      <c r="W360" s="351"/>
      <c r="BH360" s="454"/>
    </row>
    <row r="361" spans="4:60" s="164" customFormat="1" ht="50.1" customHeight="1" x14ac:dyDescent="0.25">
      <c r="D361" s="351"/>
      <c r="O361" s="351"/>
      <c r="T361" s="351"/>
      <c r="W361" s="351"/>
      <c r="BH361" s="454"/>
    </row>
    <row r="362" spans="4:60" s="164" customFormat="1" ht="50.1" customHeight="1" x14ac:dyDescent="0.25">
      <c r="D362" s="351"/>
      <c r="O362" s="351"/>
      <c r="T362" s="351"/>
      <c r="W362" s="351"/>
      <c r="BH362" s="454"/>
    </row>
    <row r="363" spans="4:60" s="164" customFormat="1" ht="50.1" customHeight="1" x14ac:dyDescent="0.25">
      <c r="D363" s="351"/>
      <c r="O363" s="351"/>
      <c r="T363" s="351"/>
      <c r="W363" s="351"/>
      <c r="BH363" s="454"/>
    </row>
    <row r="364" spans="4:60" s="164" customFormat="1" ht="50.1" customHeight="1" x14ac:dyDescent="0.25">
      <c r="D364" s="351"/>
      <c r="O364" s="351"/>
      <c r="T364" s="351"/>
      <c r="W364" s="351"/>
      <c r="BH364" s="454"/>
    </row>
    <row r="365" spans="4:60" s="164" customFormat="1" ht="50.1" customHeight="1" x14ac:dyDescent="0.25">
      <c r="D365" s="351"/>
      <c r="O365" s="351"/>
      <c r="T365" s="351"/>
      <c r="W365" s="351"/>
      <c r="BH365" s="454"/>
    </row>
    <row r="366" spans="4:60" s="164" customFormat="1" ht="50.1" customHeight="1" x14ac:dyDescent="0.25">
      <c r="D366" s="351"/>
      <c r="O366" s="351"/>
      <c r="T366" s="351"/>
      <c r="W366" s="351"/>
      <c r="BH366" s="454"/>
    </row>
    <row r="367" spans="4:60" s="164" customFormat="1" ht="50.1" customHeight="1" x14ac:dyDescent="0.25">
      <c r="D367" s="351"/>
      <c r="O367" s="351"/>
      <c r="T367" s="351"/>
      <c r="W367" s="351"/>
      <c r="BH367" s="454"/>
    </row>
    <row r="368" spans="4:60" s="164" customFormat="1" ht="50.1" customHeight="1" x14ac:dyDescent="0.25">
      <c r="D368" s="351"/>
      <c r="O368" s="351"/>
      <c r="T368" s="351"/>
      <c r="W368" s="351"/>
      <c r="BH368" s="454"/>
    </row>
    <row r="369" spans="4:60" s="164" customFormat="1" ht="50.1" customHeight="1" x14ac:dyDescent="0.25">
      <c r="D369" s="351"/>
      <c r="O369" s="351"/>
      <c r="T369" s="351"/>
      <c r="W369" s="351"/>
      <c r="BH369" s="454"/>
    </row>
    <row r="370" spans="4:60" s="164" customFormat="1" ht="50.1" customHeight="1" x14ac:dyDescent="0.25">
      <c r="D370" s="351"/>
      <c r="O370" s="351"/>
      <c r="T370" s="351"/>
      <c r="W370" s="351"/>
      <c r="BH370" s="454"/>
    </row>
    <row r="371" spans="4:60" s="164" customFormat="1" ht="50.1" customHeight="1" x14ac:dyDescent="0.25">
      <c r="D371" s="351"/>
      <c r="O371" s="351"/>
      <c r="T371" s="351"/>
      <c r="W371" s="351"/>
      <c r="BH371" s="454"/>
    </row>
    <row r="372" spans="4:60" s="164" customFormat="1" ht="50.1" customHeight="1" x14ac:dyDescent="0.25">
      <c r="D372" s="351"/>
      <c r="O372" s="351"/>
      <c r="T372" s="351"/>
      <c r="W372" s="351"/>
      <c r="BH372" s="454"/>
    </row>
    <row r="373" spans="4:60" s="164" customFormat="1" ht="50.1" customHeight="1" x14ac:dyDescent="0.25">
      <c r="D373" s="351"/>
      <c r="O373" s="351"/>
      <c r="T373" s="351"/>
      <c r="W373" s="351"/>
      <c r="BH373" s="454"/>
    </row>
    <row r="374" spans="4:60" s="164" customFormat="1" ht="50.1" customHeight="1" x14ac:dyDescent="0.25">
      <c r="D374" s="351"/>
      <c r="O374" s="351"/>
      <c r="T374" s="351"/>
      <c r="W374" s="351"/>
      <c r="BH374" s="454"/>
    </row>
    <row r="375" spans="4:60" s="164" customFormat="1" ht="50.1" customHeight="1" x14ac:dyDescent="0.25">
      <c r="D375" s="351"/>
      <c r="O375" s="351"/>
      <c r="T375" s="351"/>
      <c r="W375" s="351"/>
      <c r="BH375" s="454"/>
    </row>
    <row r="376" spans="4:60" s="164" customFormat="1" ht="50.1" customHeight="1" x14ac:dyDescent="0.25">
      <c r="D376" s="351"/>
      <c r="O376" s="351"/>
      <c r="T376" s="351"/>
      <c r="W376" s="351"/>
      <c r="BH376" s="454"/>
    </row>
    <row r="377" spans="4:60" s="164" customFormat="1" ht="50.1" customHeight="1" x14ac:dyDescent="0.25">
      <c r="D377" s="351"/>
      <c r="O377" s="351"/>
      <c r="T377" s="351"/>
      <c r="W377" s="351"/>
      <c r="BH377" s="454"/>
    </row>
    <row r="378" spans="4:60" s="164" customFormat="1" ht="50.1" customHeight="1" x14ac:dyDescent="0.25">
      <c r="D378" s="351"/>
      <c r="O378" s="351"/>
      <c r="T378" s="351"/>
      <c r="W378" s="351"/>
      <c r="BH378" s="454"/>
    </row>
    <row r="379" spans="4:60" s="164" customFormat="1" ht="50.1" customHeight="1" x14ac:dyDescent="0.25">
      <c r="D379" s="351"/>
      <c r="O379" s="351"/>
      <c r="T379" s="351"/>
      <c r="W379" s="351"/>
      <c r="BH379" s="454"/>
    </row>
    <row r="380" spans="4:60" s="164" customFormat="1" ht="50.1" customHeight="1" x14ac:dyDescent="0.25">
      <c r="D380" s="351"/>
      <c r="O380" s="351"/>
      <c r="T380" s="351"/>
      <c r="W380" s="351"/>
      <c r="BH380" s="454"/>
    </row>
    <row r="381" spans="4:60" s="164" customFormat="1" ht="50.1" customHeight="1" x14ac:dyDescent="0.25">
      <c r="D381" s="351"/>
      <c r="O381" s="351"/>
      <c r="T381" s="351"/>
      <c r="W381" s="351"/>
      <c r="BH381" s="454"/>
    </row>
    <row r="382" spans="4:60" s="164" customFormat="1" ht="50.1" customHeight="1" x14ac:dyDescent="0.25">
      <c r="D382" s="351"/>
      <c r="O382" s="351"/>
      <c r="T382" s="351"/>
      <c r="W382" s="351"/>
      <c r="BH382" s="454"/>
    </row>
    <row r="383" spans="4:60" s="164" customFormat="1" ht="50.1" customHeight="1" x14ac:dyDescent="0.25">
      <c r="D383" s="351"/>
      <c r="O383" s="351"/>
      <c r="T383" s="351"/>
      <c r="W383" s="351"/>
      <c r="BH383" s="454"/>
    </row>
    <row r="384" spans="4:60" s="164" customFormat="1" ht="50.1" customHeight="1" x14ac:dyDescent="0.25">
      <c r="D384" s="351"/>
      <c r="O384" s="351"/>
      <c r="T384" s="351"/>
      <c r="W384" s="351"/>
      <c r="BH384" s="454"/>
    </row>
    <row r="385" spans="4:60" s="164" customFormat="1" ht="50.1" customHeight="1" x14ac:dyDescent="0.25">
      <c r="D385" s="351"/>
      <c r="O385" s="351"/>
      <c r="T385" s="351"/>
      <c r="W385" s="351"/>
      <c r="BH385" s="454"/>
    </row>
    <row r="386" spans="4:60" s="164" customFormat="1" ht="50.1" customHeight="1" x14ac:dyDescent="0.25">
      <c r="D386" s="351"/>
      <c r="O386" s="351"/>
      <c r="T386" s="351"/>
      <c r="W386" s="351"/>
      <c r="BH386" s="454"/>
    </row>
    <row r="387" spans="4:60" s="164" customFormat="1" ht="50.1" customHeight="1" x14ac:dyDescent="0.25">
      <c r="D387" s="351"/>
      <c r="O387" s="351"/>
      <c r="T387" s="351"/>
      <c r="W387" s="351"/>
      <c r="BH387" s="454"/>
    </row>
    <row r="388" spans="4:60" s="164" customFormat="1" ht="50.1" customHeight="1" x14ac:dyDescent="0.25">
      <c r="D388" s="351"/>
      <c r="O388" s="351"/>
      <c r="T388" s="351"/>
      <c r="W388" s="351"/>
      <c r="BH388" s="454"/>
    </row>
    <row r="389" spans="4:60" s="164" customFormat="1" ht="50.1" customHeight="1" x14ac:dyDescent="0.25">
      <c r="D389" s="351"/>
      <c r="O389" s="351"/>
      <c r="T389" s="351"/>
      <c r="W389" s="351"/>
      <c r="BH389" s="454"/>
    </row>
    <row r="390" spans="4:60" s="164" customFormat="1" ht="50.1" customHeight="1" x14ac:dyDescent="0.25">
      <c r="D390" s="351"/>
      <c r="O390" s="351"/>
      <c r="T390" s="351"/>
      <c r="W390" s="351"/>
      <c r="BH390" s="454"/>
    </row>
    <row r="391" spans="4:60" s="164" customFormat="1" ht="50.1" customHeight="1" x14ac:dyDescent="0.25">
      <c r="D391" s="351"/>
      <c r="O391" s="351"/>
      <c r="T391" s="351"/>
      <c r="W391" s="351"/>
      <c r="BH391" s="454"/>
    </row>
    <row r="392" spans="4:60" s="164" customFormat="1" ht="50.1" customHeight="1" x14ac:dyDescent="0.25">
      <c r="D392" s="351"/>
      <c r="O392" s="351"/>
      <c r="T392" s="351"/>
      <c r="W392" s="351"/>
      <c r="BH392" s="454"/>
    </row>
    <row r="393" spans="4:60" s="164" customFormat="1" ht="50.1" customHeight="1" x14ac:dyDescent="0.25">
      <c r="D393" s="351"/>
      <c r="O393" s="351"/>
      <c r="T393" s="351"/>
      <c r="W393" s="351"/>
      <c r="BH393" s="454"/>
    </row>
    <row r="394" spans="4:60" s="164" customFormat="1" ht="50.1" customHeight="1" x14ac:dyDescent="0.25">
      <c r="D394" s="351"/>
      <c r="O394" s="351"/>
      <c r="T394" s="351"/>
      <c r="W394" s="351"/>
      <c r="BH394" s="454"/>
    </row>
    <row r="395" spans="4:60" s="164" customFormat="1" ht="50.1" customHeight="1" x14ac:dyDescent="0.25">
      <c r="D395" s="351"/>
      <c r="O395" s="351"/>
      <c r="T395" s="351"/>
      <c r="W395" s="351"/>
      <c r="BH395" s="454"/>
    </row>
    <row r="396" spans="4:60" s="164" customFormat="1" ht="50.1" customHeight="1" x14ac:dyDescent="0.25">
      <c r="D396" s="351"/>
      <c r="O396" s="351"/>
      <c r="T396" s="351"/>
      <c r="W396" s="351"/>
      <c r="BH396" s="454"/>
    </row>
    <row r="397" spans="4:60" s="164" customFormat="1" ht="50.1" customHeight="1" x14ac:dyDescent="0.25">
      <c r="D397" s="351"/>
      <c r="O397" s="351"/>
      <c r="T397" s="351"/>
      <c r="W397" s="351"/>
      <c r="BH397" s="454"/>
    </row>
    <row r="398" spans="4:60" s="164" customFormat="1" ht="50.1" customHeight="1" x14ac:dyDescent="0.25">
      <c r="D398" s="351"/>
      <c r="O398" s="351"/>
      <c r="T398" s="351"/>
      <c r="W398" s="351"/>
      <c r="BH398" s="454"/>
    </row>
    <row r="399" spans="4:60" s="164" customFormat="1" ht="50.1" customHeight="1" x14ac:dyDescent="0.25">
      <c r="D399" s="351"/>
      <c r="O399" s="351"/>
      <c r="T399" s="351"/>
      <c r="W399" s="351"/>
      <c r="BH399" s="454"/>
    </row>
    <row r="400" spans="4:60" s="164" customFormat="1" ht="50.1" customHeight="1" x14ac:dyDescent="0.25">
      <c r="D400" s="351"/>
      <c r="O400" s="351"/>
      <c r="T400" s="351"/>
      <c r="W400" s="351"/>
      <c r="BH400" s="454"/>
    </row>
    <row r="401" spans="4:60" s="164" customFormat="1" ht="50.1" customHeight="1" x14ac:dyDescent="0.25">
      <c r="D401" s="351"/>
      <c r="O401" s="351"/>
      <c r="T401" s="351"/>
      <c r="W401" s="351"/>
      <c r="BH401" s="454"/>
    </row>
    <row r="402" spans="4:60" s="164" customFormat="1" ht="50.1" customHeight="1" x14ac:dyDescent="0.25">
      <c r="D402" s="351"/>
      <c r="O402" s="351"/>
      <c r="T402" s="351"/>
      <c r="W402" s="351"/>
      <c r="BH402" s="454"/>
    </row>
    <row r="403" spans="4:60" s="164" customFormat="1" ht="50.1" customHeight="1" x14ac:dyDescent="0.25">
      <c r="D403" s="351"/>
      <c r="O403" s="351"/>
      <c r="T403" s="351"/>
      <c r="W403" s="351"/>
      <c r="BH403" s="454"/>
    </row>
    <row r="404" spans="4:60" s="164" customFormat="1" ht="50.1" customHeight="1" x14ac:dyDescent="0.25">
      <c r="D404" s="351"/>
      <c r="O404" s="351"/>
      <c r="T404" s="351"/>
      <c r="W404" s="351"/>
      <c r="BH404" s="454"/>
    </row>
    <row r="405" spans="4:60" s="164" customFormat="1" ht="50.1" customHeight="1" x14ac:dyDescent="0.25">
      <c r="D405" s="351"/>
      <c r="O405" s="351"/>
      <c r="T405" s="351"/>
      <c r="W405" s="351"/>
      <c r="BH405" s="454"/>
    </row>
    <row r="406" spans="4:60" s="164" customFormat="1" ht="50.1" customHeight="1" x14ac:dyDescent="0.25">
      <c r="D406" s="351"/>
      <c r="O406" s="351"/>
      <c r="T406" s="351"/>
      <c r="W406" s="351"/>
      <c r="BH406" s="454"/>
    </row>
    <row r="407" spans="4:60" s="164" customFormat="1" ht="50.1" customHeight="1" x14ac:dyDescent="0.25">
      <c r="D407" s="351"/>
      <c r="O407" s="351"/>
      <c r="T407" s="351"/>
      <c r="W407" s="351"/>
      <c r="BH407" s="454"/>
    </row>
    <row r="408" spans="4:60" s="164" customFormat="1" ht="50.1" customHeight="1" x14ac:dyDescent="0.25">
      <c r="D408" s="351"/>
      <c r="O408" s="351"/>
      <c r="T408" s="351"/>
      <c r="W408" s="351"/>
      <c r="BH408" s="454"/>
    </row>
    <row r="409" spans="4:60" s="164" customFormat="1" ht="50.1" customHeight="1" x14ac:dyDescent="0.25">
      <c r="D409" s="351"/>
      <c r="O409" s="351"/>
      <c r="T409" s="351"/>
      <c r="W409" s="351"/>
      <c r="BH409" s="454"/>
    </row>
    <row r="410" spans="4:60" s="164" customFormat="1" ht="50.1" customHeight="1" x14ac:dyDescent="0.25">
      <c r="D410" s="351"/>
      <c r="O410" s="351"/>
      <c r="T410" s="351"/>
      <c r="W410" s="351"/>
      <c r="BH410" s="454"/>
    </row>
    <row r="411" spans="4:60" s="164" customFormat="1" ht="50.1" customHeight="1" x14ac:dyDescent="0.25">
      <c r="D411" s="351"/>
      <c r="O411" s="351"/>
      <c r="T411" s="351"/>
      <c r="W411" s="351"/>
      <c r="BH411" s="454"/>
    </row>
    <row r="412" spans="4:60" s="164" customFormat="1" ht="50.1" customHeight="1" x14ac:dyDescent="0.25">
      <c r="D412" s="351"/>
      <c r="O412" s="351"/>
      <c r="T412" s="351"/>
      <c r="W412" s="351"/>
      <c r="BH412" s="454"/>
    </row>
    <row r="413" spans="4:60" s="164" customFormat="1" ht="50.1" customHeight="1" x14ac:dyDescent="0.25">
      <c r="D413" s="351"/>
      <c r="O413" s="351"/>
      <c r="T413" s="351"/>
      <c r="W413" s="351"/>
      <c r="BH413" s="454"/>
    </row>
    <row r="414" spans="4:60" s="164" customFormat="1" ht="50.1" customHeight="1" x14ac:dyDescent="0.25">
      <c r="D414" s="351"/>
      <c r="O414" s="351"/>
      <c r="T414" s="351"/>
      <c r="W414" s="351"/>
      <c r="BH414" s="454"/>
    </row>
    <row r="415" spans="4:60" s="164" customFormat="1" ht="50.1" customHeight="1" x14ac:dyDescent="0.25">
      <c r="D415" s="351"/>
      <c r="O415" s="351"/>
      <c r="T415" s="351"/>
      <c r="W415" s="351"/>
      <c r="BH415" s="454"/>
    </row>
    <row r="416" spans="4:60" s="164" customFormat="1" ht="50.1" customHeight="1" x14ac:dyDescent="0.25">
      <c r="D416" s="351"/>
      <c r="O416" s="351"/>
      <c r="T416" s="351"/>
      <c r="W416" s="351"/>
      <c r="BH416" s="454"/>
    </row>
    <row r="417" spans="4:60" s="164" customFormat="1" ht="50.1" customHeight="1" x14ac:dyDescent="0.25">
      <c r="D417" s="351"/>
      <c r="O417" s="351"/>
      <c r="T417" s="351"/>
      <c r="W417" s="351"/>
      <c r="BH417" s="454"/>
    </row>
    <row r="418" spans="4:60" s="164" customFormat="1" ht="50.1" customHeight="1" x14ac:dyDescent="0.25">
      <c r="D418" s="351"/>
      <c r="O418" s="351"/>
      <c r="T418" s="351"/>
      <c r="W418" s="351"/>
      <c r="BH418" s="454"/>
    </row>
    <row r="419" spans="4:60" s="164" customFormat="1" ht="50.1" customHeight="1" x14ac:dyDescent="0.25">
      <c r="D419" s="351"/>
      <c r="O419" s="351"/>
      <c r="T419" s="351"/>
      <c r="W419" s="351"/>
      <c r="BH419" s="454"/>
    </row>
    <row r="420" spans="4:60" s="164" customFormat="1" ht="50.1" customHeight="1" x14ac:dyDescent="0.25">
      <c r="D420" s="351"/>
      <c r="O420" s="351"/>
      <c r="T420" s="351"/>
      <c r="W420" s="351"/>
      <c r="BH420" s="454"/>
    </row>
    <row r="421" spans="4:60" s="164" customFormat="1" ht="50.1" customHeight="1" x14ac:dyDescent="0.25">
      <c r="D421" s="351"/>
      <c r="O421" s="351"/>
      <c r="T421" s="351"/>
      <c r="W421" s="351"/>
      <c r="BH421" s="454"/>
    </row>
    <row r="422" spans="4:60" s="164" customFormat="1" ht="50.1" customHeight="1" x14ac:dyDescent="0.25">
      <c r="D422" s="351"/>
      <c r="O422" s="351"/>
      <c r="T422" s="351"/>
      <c r="W422" s="351"/>
      <c r="BH422" s="454"/>
    </row>
    <row r="423" spans="4:60" s="164" customFormat="1" ht="50.1" customHeight="1" x14ac:dyDescent="0.25">
      <c r="D423" s="351"/>
      <c r="O423" s="351"/>
      <c r="T423" s="351"/>
      <c r="W423" s="351"/>
      <c r="BH423" s="454"/>
    </row>
    <row r="424" spans="4:60" s="164" customFormat="1" ht="50.1" customHeight="1" x14ac:dyDescent="0.25">
      <c r="D424" s="351"/>
      <c r="O424" s="351"/>
      <c r="T424" s="351"/>
      <c r="W424" s="351"/>
      <c r="BH424" s="454"/>
    </row>
    <row r="425" spans="4:60" s="164" customFormat="1" ht="50.1" customHeight="1" x14ac:dyDescent="0.25">
      <c r="D425" s="351"/>
      <c r="O425" s="351"/>
      <c r="T425" s="351"/>
      <c r="W425" s="351"/>
      <c r="BH425" s="454"/>
    </row>
    <row r="426" spans="4:60" s="164" customFormat="1" ht="50.1" customHeight="1" x14ac:dyDescent="0.25">
      <c r="D426" s="351"/>
      <c r="O426" s="351"/>
      <c r="T426" s="351"/>
      <c r="W426" s="351"/>
      <c r="BH426" s="454"/>
    </row>
    <row r="427" spans="4:60" s="164" customFormat="1" ht="50.1" customHeight="1" x14ac:dyDescent="0.25">
      <c r="D427" s="351"/>
      <c r="O427" s="351"/>
      <c r="T427" s="351"/>
      <c r="W427" s="351"/>
      <c r="BH427" s="454"/>
    </row>
    <row r="428" spans="4:60" s="164" customFormat="1" ht="50.1" customHeight="1" x14ac:dyDescent="0.25">
      <c r="D428" s="351"/>
      <c r="O428" s="351"/>
      <c r="T428" s="351"/>
      <c r="W428" s="351"/>
      <c r="BH428" s="454"/>
    </row>
    <row r="429" spans="4:60" s="164" customFormat="1" ht="50.1" customHeight="1" x14ac:dyDescent="0.25">
      <c r="D429" s="351"/>
      <c r="O429" s="351"/>
      <c r="T429" s="351"/>
      <c r="W429" s="351"/>
      <c r="BH429" s="454"/>
    </row>
    <row r="430" spans="4:60" s="164" customFormat="1" ht="50.1" customHeight="1" x14ac:dyDescent="0.25">
      <c r="D430" s="351"/>
      <c r="O430" s="351"/>
      <c r="T430" s="351"/>
      <c r="W430" s="351"/>
      <c r="BH430" s="454"/>
    </row>
    <row r="431" spans="4:60" s="164" customFormat="1" ht="50.1" customHeight="1" x14ac:dyDescent="0.25">
      <c r="D431" s="351"/>
      <c r="O431" s="351"/>
      <c r="T431" s="351"/>
      <c r="W431" s="351"/>
      <c r="BH431" s="454"/>
    </row>
    <row r="432" spans="4:60" s="164" customFormat="1" ht="50.1" customHeight="1" x14ac:dyDescent="0.25">
      <c r="D432" s="351"/>
      <c r="O432" s="351"/>
      <c r="T432" s="351"/>
      <c r="W432" s="351"/>
      <c r="BH432" s="454"/>
    </row>
    <row r="433" spans="4:60" s="164" customFormat="1" ht="50.1" customHeight="1" x14ac:dyDescent="0.25">
      <c r="D433" s="351"/>
      <c r="O433" s="351"/>
      <c r="T433" s="351"/>
      <c r="W433" s="351"/>
      <c r="BH433" s="454"/>
    </row>
    <row r="434" spans="4:60" s="164" customFormat="1" ht="50.1" customHeight="1" x14ac:dyDescent="0.25">
      <c r="D434" s="351"/>
      <c r="O434" s="351"/>
      <c r="T434" s="351"/>
      <c r="W434" s="351"/>
      <c r="BH434" s="454"/>
    </row>
    <row r="435" spans="4:60" s="164" customFormat="1" ht="50.1" customHeight="1" x14ac:dyDescent="0.25">
      <c r="D435" s="351"/>
      <c r="O435" s="351"/>
      <c r="T435" s="351"/>
      <c r="W435" s="351"/>
      <c r="BH435" s="454"/>
    </row>
    <row r="436" spans="4:60" s="164" customFormat="1" ht="50.1" customHeight="1" x14ac:dyDescent="0.25">
      <c r="D436" s="351"/>
      <c r="O436" s="351"/>
      <c r="T436" s="351"/>
      <c r="W436" s="351"/>
      <c r="BH436" s="454"/>
    </row>
    <row r="437" spans="4:60" s="164" customFormat="1" ht="50.1" customHeight="1" x14ac:dyDescent="0.25">
      <c r="D437" s="351"/>
      <c r="O437" s="351"/>
      <c r="T437" s="351"/>
      <c r="W437" s="351"/>
      <c r="BH437" s="454"/>
    </row>
    <row r="438" spans="4:60" s="164" customFormat="1" ht="50.1" customHeight="1" x14ac:dyDescent="0.25">
      <c r="D438" s="351"/>
      <c r="O438" s="351"/>
      <c r="T438" s="351"/>
      <c r="W438" s="351"/>
      <c r="BH438" s="454"/>
    </row>
    <row r="439" spans="4:60" s="164" customFormat="1" ht="50.1" customHeight="1" x14ac:dyDescent="0.25">
      <c r="D439" s="351"/>
      <c r="O439" s="351"/>
      <c r="T439" s="351"/>
      <c r="W439" s="351"/>
      <c r="BH439" s="454"/>
    </row>
    <row r="440" spans="4:60" s="164" customFormat="1" ht="50.1" customHeight="1" x14ac:dyDescent="0.25">
      <c r="D440" s="351"/>
      <c r="O440" s="351"/>
      <c r="T440" s="351"/>
      <c r="W440" s="351"/>
      <c r="BH440" s="454"/>
    </row>
    <row r="441" spans="4:60" s="164" customFormat="1" ht="50.1" customHeight="1" x14ac:dyDescent="0.25">
      <c r="D441" s="351"/>
      <c r="O441" s="351"/>
      <c r="T441" s="351"/>
      <c r="W441" s="351"/>
      <c r="BH441" s="454"/>
    </row>
    <row r="442" spans="4:60" s="164" customFormat="1" ht="50.1" customHeight="1" x14ac:dyDescent="0.25">
      <c r="D442" s="351"/>
      <c r="O442" s="351"/>
      <c r="T442" s="351"/>
      <c r="W442" s="351"/>
      <c r="BH442" s="454"/>
    </row>
    <row r="443" spans="4:60" s="164" customFormat="1" ht="50.1" customHeight="1" x14ac:dyDescent="0.25">
      <c r="D443" s="351"/>
      <c r="O443" s="351"/>
      <c r="T443" s="351"/>
      <c r="W443" s="351"/>
      <c r="BH443" s="454"/>
    </row>
    <row r="444" spans="4:60" s="164" customFormat="1" ht="50.1" customHeight="1" x14ac:dyDescent="0.25">
      <c r="D444" s="351"/>
      <c r="O444" s="351"/>
      <c r="T444" s="351"/>
      <c r="W444" s="351"/>
      <c r="BH444" s="454"/>
    </row>
    <row r="445" spans="4:60" s="164" customFormat="1" ht="50.1" customHeight="1" x14ac:dyDescent="0.25">
      <c r="D445" s="351"/>
      <c r="O445" s="351"/>
      <c r="T445" s="351"/>
      <c r="W445" s="351"/>
      <c r="BH445" s="454"/>
    </row>
    <row r="446" spans="4:60" s="164" customFormat="1" ht="50.1" customHeight="1" x14ac:dyDescent="0.25">
      <c r="D446" s="351"/>
      <c r="O446" s="351"/>
      <c r="T446" s="351"/>
      <c r="W446" s="351"/>
      <c r="BH446" s="454"/>
    </row>
    <row r="447" spans="4:60" s="164" customFormat="1" ht="50.1" customHeight="1" x14ac:dyDescent="0.25">
      <c r="D447" s="351"/>
      <c r="O447" s="351"/>
      <c r="T447" s="351"/>
      <c r="W447" s="351"/>
      <c r="BH447" s="454"/>
    </row>
    <row r="448" spans="4:60" s="164" customFormat="1" ht="50.1" customHeight="1" x14ac:dyDescent="0.25">
      <c r="D448" s="351"/>
      <c r="O448" s="351"/>
      <c r="T448" s="351"/>
      <c r="W448" s="351"/>
      <c r="BH448" s="454"/>
    </row>
    <row r="449" spans="4:60" s="164" customFormat="1" ht="50.1" customHeight="1" x14ac:dyDescent="0.25">
      <c r="D449" s="351"/>
      <c r="O449" s="351"/>
      <c r="T449" s="351"/>
      <c r="W449" s="351"/>
      <c r="BH449" s="454"/>
    </row>
    <row r="450" spans="4:60" s="164" customFormat="1" ht="50.1" customHeight="1" x14ac:dyDescent="0.25">
      <c r="D450" s="351"/>
      <c r="O450" s="351"/>
      <c r="T450" s="351"/>
      <c r="W450" s="351"/>
      <c r="BH450" s="454"/>
    </row>
    <row r="451" spans="4:60" s="164" customFormat="1" ht="50.1" customHeight="1" x14ac:dyDescent="0.25">
      <c r="D451" s="351"/>
      <c r="O451" s="351"/>
      <c r="T451" s="351"/>
      <c r="W451" s="351"/>
      <c r="BH451" s="454"/>
    </row>
    <row r="452" spans="4:60" s="164" customFormat="1" ht="50.1" customHeight="1" x14ac:dyDescent="0.25">
      <c r="D452" s="351"/>
      <c r="O452" s="351"/>
      <c r="T452" s="351"/>
      <c r="W452" s="351"/>
      <c r="BH452" s="454"/>
    </row>
    <row r="453" spans="4:60" s="164" customFormat="1" ht="50.1" customHeight="1" x14ac:dyDescent="0.25">
      <c r="D453" s="351"/>
      <c r="O453" s="351"/>
      <c r="T453" s="351"/>
      <c r="W453" s="351"/>
      <c r="BH453" s="454"/>
    </row>
    <row r="454" spans="4:60" s="164" customFormat="1" ht="50.1" customHeight="1" x14ac:dyDescent="0.25">
      <c r="D454" s="351"/>
      <c r="O454" s="351"/>
      <c r="T454" s="351"/>
      <c r="W454" s="351"/>
      <c r="BH454" s="454"/>
    </row>
    <row r="455" spans="4:60" s="164" customFormat="1" ht="50.1" customHeight="1" x14ac:dyDescent="0.25">
      <c r="D455" s="351"/>
      <c r="O455" s="351"/>
      <c r="T455" s="351"/>
      <c r="W455" s="351"/>
      <c r="BH455" s="454"/>
    </row>
    <row r="456" spans="4:60" s="164" customFormat="1" ht="50.1" customHeight="1" x14ac:dyDescent="0.25">
      <c r="D456" s="351"/>
      <c r="O456" s="351"/>
      <c r="T456" s="351"/>
      <c r="W456" s="351"/>
      <c r="BH456" s="454"/>
    </row>
    <row r="457" spans="4:60" s="164" customFormat="1" ht="50.1" customHeight="1" x14ac:dyDescent="0.25">
      <c r="D457" s="351"/>
      <c r="O457" s="351"/>
      <c r="T457" s="351"/>
      <c r="W457" s="351"/>
      <c r="BH457" s="454"/>
    </row>
    <row r="458" spans="4:60" s="164" customFormat="1" ht="50.1" customHeight="1" x14ac:dyDescent="0.25">
      <c r="D458" s="351"/>
      <c r="O458" s="351"/>
      <c r="T458" s="351"/>
      <c r="W458" s="351"/>
      <c r="BH458" s="454"/>
    </row>
    <row r="459" spans="4:60" s="164" customFormat="1" ht="50.1" customHeight="1" x14ac:dyDescent="0.25">
      <c r="D459" s="351"/>
      <c r="O459" s="351"/>
      <c r="T459" s="351"/>
      <c r="W459" s="351"/>
      <c r="BH459" s="454"/>
    </row>
    <row r="460" spans="4:60" s="164" customFormat="1" ht="50.1" customHeight="1" x14ac:dyDescent="0.25">
      <c r="D460" s="351"/>
      <c r="O460" s="351"/>
      <c r="T460" s="351"/>
      <c r="W460" s="351"/>
      <c r="BH460" s="454"/>
    </row>
    <row r="461" spans="4:60" s="164" customFormat="1" x14ac:dyDescent="0.25">
      <c r="D461" s="351"/>
      <c r="O461" s="351"/>
      <c r="T461" s="351"/>
      <c r="W461" s="351"/>
      <c r="BH461" s="454"/>
    </row>
    <row r="462" spans="4:60" s="164" customFormat="1" x14ac:dyDescent="0.25">
      <c r="D462" s="351"/>
      <c r="O462" s="351"/>
      <c r="T462" s="351"/>
      <c r="W462" s="351"/>
      <c r="BH462" s="454"/>
    </row>
    <row r="463" spans="4:60" s="164" customFormat="1" x14ac:dyDescent="0.25">
      <c r="D463" s="351"/>
      <c r="O463" s="351"/>
      <c r="T463" s="351"/>
      <c r="W463" s="351"/>
      <c r="BH463" s="454"/>
    </row>
    <row r="464" spans="4:60" s="164" customFormat="1" x14ac:dyDescent="0.25">
      <c r="D464" s="351"/>
      <c r="O464" s="351"/>
      <c r="T464" s="351"/>
      <c r="W464" s="351"/>
      <c r="BH464" s="454"/>
    </row>
    <row r="465" spans="4:60" s="164" customFormat="1" x14ac:dyDescent="0.25">
      <c r="D465" s="351"/>
      <c r="O465" s="351"/>
      <c r="T465" s="351"/>
      <c r="W465" s="351"/>
      <c r="BH465" s="454"/>
    </row>
    <row r="466" spans="4:60" s="164" customFormat="1" x14ac:dyDescent="0.25">
      <c r="D466" s="351"/>
      <c r="O466" s="351"/>
      <c r="T466" s="351"/>
      <c r="W466" s="351"/>
      <c r="BH466" s="454"/>
    </row>
    <row r="467" spans="4:60" s="164" customFormat="1" x14ac:dyDescent="0.25">
      <c r="D467" s="351"/>
      <c r="O467" s="351"/>
      <c r="T467" s="351"/>
      <c r="W467" s="351"/>
      <c r="BH467" s="454"/>
    </row>
    <row r="468" spans="4:60" s="164" customFormat="1" x14ac:dyDescent="0.25">
      <c r="D468" s="351"/>
      <c r="O468" s="351"/>
      <c r="T468" s="351"/>
      <c r="W468" s="351"/>
      <c r="BH468" s="454"/>
    </row>
    <row r="469" spans="4:60" s="164" customFormat="1" x14ac:dyDescent="0.25">
      <c r="D469" s="351"/>
      <c r="O469" s="351"/>
      <c r="T469" s="351"/>
      <c r="W469" s="351"/>
      <c r="BH469" s="454"/>
    </row>
    <row r="470" spans="4:60" s="164" customFormat="1" x14ac:dyDescent="0.25">
      <c r="D470" s="351"/>
      <c r="O470" s="351"/>
      <c r="T470" s="351"/>
      <c r="W470" s="351"/>
      <c r="BH470" s="454"/>
    </row>
    <row r="471" spans="4:60" s="164" customFormat="1" x14ac:dyDescent="0.25">
      <c r="D471" s="351"/>
      <c r="O471" s="351"/>
      <c r="T471" s="351"/>
      <c r="W471" s="351"/>
      <c r="BH471" s="454"/>
    </row>
    <row r="472" spans="4:60" s="164" customFormat="1" x14ac:dyDescent="0.25">
      <c r="D472" s="351"/>
      <c r="O472" s="351"/>
      <c r="T472" s="351"/>
      <c r="W472" s="351"/>
      <c r="BH472" s="454"/>
    </row>
    <row r="473" spans="4:60" s="164" customFormat="1" x14ac:dyDescent="0.25">
      <c r="D473" s="351"/>
      <c r="O473" s="351"/>
      <c r="T473" s="351"/>
      <c r="W473" s="351"/>
      <c r="BH473" s="454"/>
    </row>
    <row r="474" spans="4:60" s="164" customFormat="1" x14ac:dyDescent="0.25">
      <c r="D474" s="351"/>
      <c r="O474" s="351"/>
      <c r="T474" s="351"/>
      <c r="W474" s="351"/>
      <c r="BH474" s="454"/>
    </row>
    <row r="475" spans="4:60" s="164" customFormat="1" x14ac:dyDescent="0.25">
      <c r="D475" s="351"/>
      <c r="O475" s="351"/>
      <c r="T475" s="351"/>
      <c r="W475" s="351"/>
      <c r="BH475" s="454"/>
    </row>
    <row r="476" spans="4:60" s="164" customFormat="1" x14ac:dyDescent="0.25">
      <c r="D476" s="351"/>
      <c r="O476" s="351"/>
      <c r="T476" s="351"/>
      <c r="W476" s="351"/>
      <c r="BH476" s="454"/>
    </row>
    <row r="477" spans="4:60" s="164" customFormat="1" x14ac:dyDescent="0.25">
      <c r="D477" s="351"/>
      <c r="O477" s="351"/>
      <c r="T477" s="351"/>
      <c r="W477" s="351"/>
      <c r="BH477" s="454"/>
    </row>
    <row r="478" spans="4:60" s="164" customFormat="1" x14ac:dyDescent="0.25">
      <c r="D478" s="351"/>
      <c r="O478" s="351"/>
      <c r="T478" s="351"/>
      <c r="W478" s="351"/>
      <c r="BH478" s="454"/>
    </row>
    <row r="479" spans="4:60" s="164" customFormat="1" x14ac:dyDescent="0.25">
      <c r="D479" s="351"/>
      <c r="O479" s="351"/>
      <c r="T479" s="351"/>
      <c r="W479" s="351"/>
      <c r="BH479" s="454"/>
    </row>
    <row r="480" spans="4:60" s="164" customFormat="1" x14ac:dyDescent="0.25">
      <c r="D480" s="351"/>
      <c r="O480" s="351"/>
      <c r="T480" s="351"/>
      <c r="W480" s="351"/>
      <c r="BH480" s="454"/>
    </row>
    <row r="481" spans="4:60" s="164" customFormat="1" x14ac:dyDescent="0.25">
      <c r="D481" s="351"/>
      <c r="O481" s="351"/>
      <c r="T481" s="351"/>
      <c r="W481" s="351"/>
      <c r="BH481" s="454"/>
    </row>
    <row r="482" spans="4:60" s="164" customFormat="1" x14ac:dyDescent="0.25">
      <c r="D482" s="351"/>
      <c r="O482" s="351"/>
      <c r="T482" s="351"/>
      <c r="W482" s="351"/>
      <c r="BH482" s="454"/>
    </row>
    <row r="483" spans="4:60" s="164" customFormat="1" x14ac:dyDescent="0.25">
      <c r="D483" s="351"/>
      <c r="O483" s="351"/>
      <c r="T483" s="351"/>
      <c r="W483" s="351"/>
      <c r="BH483" s="454"/>
    </row>
    <row r="484" spans="4:60" s="164" customFormat="1" x14ac:dyDescent="0.25">
      <c r="D484" s="351"/>
      <c r="O484" s="351"/>
      <c r="T484" s="351"/>
      <c r="W484" s="351"/>
      <c r="BH484" s="454"/>
    </row>
    <row r="485" spans="4:60" s="164" customFormat="1" x14ac:dyDescent="0.25">
      <c r="D485" s="351"/>
      <c r="O485" s="351"/>
      <c r="T485" s="351"/>
      <c r="W485" s="351"/>
      <c r="BH485" s="454"/>
    </row>
    <row r="486" spans="4:60" s="164" customFormat="1" x14ac:dyDescent="0.25">
      <c r="D486" s="351"/>
      <c r="O486" s="351"/>
      <c r="T486" s="351"/>
      <c r="W486" s="351"/>
      <c r="BH486" s="454"/>
    </row>
    <row r="487" spans="4:60" s="164" customFormat="1" x14ac:dyDescent="0.25">
      <c r="D487" s="351"/>
      <c r="O487" s="351"/>
      <c r="T487" s="351"/>
      <c r="W487" s="351"/>
      <c r="BH487" s="454"/>
    </row>
    <row r="488" spans="4:60" s="164" customFormat="1" x14ac:dyDescent="0.25">
      <c r="D488" s="351"/>
      <c r="O488" s="351"/>
      <c r="T488" s="351"/>
      <c r="W488" s="351"/>
      <c r="BH488" s="454"/>
    </row>
    <row r="489" spans="4:60" s="164" customFormat="1" x14ac:dyDescent="0.25">
      <c r="D489" s="351"/>
      <c r="O489" s="351"/>
      <c r="T489" s="351"/>
      <c r="W489" s="351"/>
      <c r="BH489" s="454"/>
    </row>
    <row r="490" spans="4:60" s="164" customFormat="1" x14ac:dyDescent="0.25">
      <c r="D490" s="351"/>
      <c r="O490" s="351"/>
      <c r="T490" s="351"/>
      <c r="W490" s="351"/>
      <c r="BH490" s="454"/>
    </row>
    <row r="491" spans="4:60" s="164" customFormat="1" x14ac:dyDescent="0.25">
      <c r="D491" s="351"/>
      <c r="O491" s="351"/>
      <c r="T491" s="351"/>
      <c r="W491" s="351"/>
      <c r="BH491" s="454"/>
    </row>
    <row r="492" spans="4:60" s="164" customFormat="1" x14ac:dyDescent="0.25">
      <c r="D492" s="351"/>
      <c r="O492" s="351"/>
      <c r="T492" s="351"/>
      <c r="W492" s="351"/>
      <c r="BH492" s="454"/>
    </row>
    <row r="493" spans="4:60" s="164" customFormat="1" x14ac:dyDescent="0.25">
      <c r="D493" s="351"/>
      <c r="O493" s="351"/>
      <c r="T493" s="351"/>
      <c r="W493" s="351"/>
      <c r="BH493" s="454"/>
    </row>
    <row r="494" spans="4:60" s="164" customFormat="1" x14ac:dyDescent="0.25">
      <c r="D494" s="351"/>
      <c r="O494" s="351"/>
      <c r="T494" s="351"/>
      <c r="W494" s="351"/>
      <c r="BH494" s="454"/>
    </row>
    <row r="495" spans="4:60" s="164" customFormat="1" x14ac:dyDescent="0.25">
      <c r="D495" s="351"/>
      <c r="O495" s="351"/>
      <c r="T495" s="351"/>
      <c r="W495" s="351"/>
      <c r="BH495" s="454"/>
    </row>
    <row r="496" spans="4:60" s="164" customFormat="1" x14ac:dyDescent="0.25">
      <c r="D496" s="351"/>
      <c r="O496" s="351"/>
      <c r="T496" s="351"/>
      <c r="W496" s="351"/>
      <c r="BH496" s="454"/>
    </row>
    <row r="497" spans="4:60" s="164" customFormat="1" x14ac:dyDescent="0.25">
      <c r="D497" s="351"/>
      <c r="O497" s="351"/>
      <c r="T497" s="351"/>
      <c r="W497" s="351"/>
      <c r="BH497" s="454"/>
    </row>
    <row r="498" spans="4:60" s="164" customFormat="1" x14ac:dyDescent="0.25">
      <c r="D498" s="351"/>
      <c r="O498" s="351"/>
      <c r="T498" s="351"/>
      <c r="W498" s="351"/>
      <c r="BH498" s="454"/>
    </row>
    <row r="499" spans="4:60" s="164" customFormat="1" x14ac:dyDescent="0.25">
      <c r="D499" s="351"/>
      <c r="O499" s="351"/>
      <c r="T499" s="351"/>
      <c r="W499" s="351"/>
      <c r="BH499" s="454"/>
    </row>
    <row r="500" spans="4:60" s="164" customFormat="1" x14ac:dyDescent="0.25">
      <c r="D500" s="351"/>
      <c r="O500" s="351"/>
      <c r="T500" s="351"/>
      <c r="W500" s="351"/>
      <c r="BH500" s="454"/>
    </row>
    <row r="501" spans="4:60" s="164" customFormat="1" x14ac:dyDescent="0.25">
      <c r="D501" s="351"/>
      <c r="O501" s="351"/>
      <c r="T501" s="351"/>
      <c r="W501" s="351"/>
      <c r="BH501" s="454"/>
    </row>
    <row r="502" spans="4:60" s="164" customFormat="1" x14ac:dyDescent="0.25">
      <c r="D502" s="351"/>
      <c r="O502" s="351"/>
      <c r="T502" s="351"/>
      <c r="W502" s="351"/>
      <c r="BH502" s="454"/>
    </row>
    <row r="503" spans="4:60" s="164" customFormat="1" x14ac:dyDescent="0.25">
      <c r="D503" s="351"/>
      <c r="O503" s="351"/>
      <c r="T503" s="351"/>
      <c r="W503" s="351"/>
      <c r="BH503" s="454"/>
    </row>
    <row r="504" spans="4:60" s="164" customFormat="1" x14ac:dyDescent="0.25">
      <c r="D504" s="351"/>
      <c r="O504" s="351"/>
      <c r="T504" s="351"/>
      <c r="W504" s="351"/>
      <c r="BH504" s="454"/>
    </row>
    <row r="505" spans="4:60" s="164" customFormat="1" x14ac:dyDescent="0.25">
      <c r="D505" s="351"/>
      <c r="O505" s="351"/>
      <c r="T505" s="351"/>
      <c r="W505" s="351"/>
      <c r="BH505" s="454"/>
    </row>
    <row r="506" spans="4:60" s="164" customFormat="1" x14ac:dyDescent="0.25">
      <c r="D506" s="351"/>
      <c r="O506" s="351"/>
      <c r="T506" s="351"/>
      <c r="W506" s="351"/>
      <c r="BH506" s="454"/>
    </row>
    <row r="507" spans="4:60" s="164" customFormat="1" x14ac:dyDescent="0.25">
      <c r="D507" s="351"/>
      <c r="O507" s="351"/>
      <c r="T507" s="351"/>
      <c r="W507" s="351"/>
      <c r="BH507" s="454"/>
    </row>
    <row r="508" spans="4:60" s="164" customFormat="1" x14ac:dyDescent="0.25">
      <c r="D508" s="351"/>
      <c r="O508" s="351"/>
      <c r="T508" s="351"/>
      <c r="W508" s="351"/>
      <c r="BH508" s="454"/>
    </row>
    <row r="509" spans="4:60" s="164" customFormat="1" x14ac:dyDescent="0.25">
      <c r="D509" s="351"/>
      <c r="O509" s="351"/>
      <c r="T509" s="351"/>
      <c r="W509" s="351"/>
      <c r="BH509" s="454"/>
    </row>
    <row r="510" spans="4:60" s="164" customFormat="1" x14ac:dyDescent="0.25">
      <c r="D510" s="351"/>
      <c r="O510" s="351"/>
      <c r="T510" s="351"/>
      <c r="W510" s="351"/>
      <c r="BH510" s="454"/>
    </row>
    <row r="511" spans="4:60" s="164" customFormat="1" x14ac:dyDescent="0.25">
      <c r="D511" s="351"/>
      <c r="O511" s="351"/>
      <c r="T511" s="351"/>
      <c r="W511" s="351"/>
      <c r="BH511" s="454"/>
    </row>
    <row r="512" spans="4:60" s="164" customFormat="1" x14ac:dyDescent="0.25">
      <c r="D512" s="351"/>
      <c r="O512" s="351"/>
      <c r="T512" s="351"/>
      <c r="W512" s="351"/>
      <c r="BH512" s="454"/>
    </row>
    <row r="513" spans="4:60" s="164" customFormat="1" x14ac:dyDescent="0.25">
      <c r="D513" s="351"/>
      <c r="O513" s="351"/>
      <c r="T513" s="351"/>
      <c r="W513" s="351"/>
      <c r="BH513" s="454"/>
    </row>
    <row r="514" spans="4:60" s="164" customFormat="1" x14ac:dyDescent="0.25">
      <c r="D514" s="351"/>
      <c r="O514" s="351"/>
      <c r="T514" s="351"/>
      <c r="W514" s="351"/>
      <c r="BH514" s="454"/>
    </row>
    <row r="515" spans="4:60" s="164" customFormat="1" x14ac:dyDescent="0.25">
      <c r="D515" s="351"/>
      <c r="O515" s="351"/>
      <c r="T515" s="351"/>
      <c r="W515" s="351"/>
      <c r="BH515" s="454"/>
    </row>
    <row r="516" spans="4:60" s="164" customFormat="1" x14ac:dyDescent="0.25">
      <c r="D516" s="351"/>
      <c r="O516" s="351"/>
      <c r="T516" s="351"/>
      <c r="W516" s="351"/>
      <c r="BH516" s="454"/>
    </row>
    <row r="517" spans="4:60" s="164" customFormat="1" x14ac:dyDescent="0.25">
      <c r="D517" s="351"/>
      <c r="O517" s="351"/>
      <c r="T517" s="351"/>
      <c r="W517" s="351"/>
      <c r="BH517" s="454"/>
    </row>
    <row r="518" spans="4:60" s="164" customFormat="1" x14ac:dyDescent="0.25">
      <c r="D518" s="351"/>
      <c r="O518" s="351"/>
      <c r="T518" s="351"/>
      <c r="W518" s="351"/>
      <c r="BH518" s="454"/>
    </row>
    <row r="519" spans="4:60" s="164" customFormat="1" x14ac:dyDescent="0.25">
      <c r="D519" s="351"/>
      <c r="O519" s="351"/>
      <c r="T519" s="351"/>
      <c r="W519" s="351"/>
      <c r="BH519" s="454"/>
    </row>
    <row r="520" spans="4:60" s="164" customFormat="1" x14ac:dyDescent="0.25">
      <c r="D520" s="351"/>
      <c r="O520" s="351"/>
      <c r="T520" s="351"/>
      <c r="W520" s="351"/>
      <c r="BH520" s="454"/>
    </row>
    <row r="521" spans="4:60" s="164" customFormat="1" x14ac:dyDescent="0.25">
      <c r="D521" s="351"/>
      <c r="O521" s="351"/>
      <c r="T521" s="351"/>
      <c r="W521" s="351"/>
      <c r="BH521" s="454"/>
    </row>
    <row r="522" spans="4:60" s="164" customFormat="1" x14ac:dyDescent="0.25">
      <c r="D522" s="351"/>
      <c r="O522" s="351"/>
      <c r="T522" s="351"/>
      <c r="W522" s="351"/>
      <c r="BH522" s="454"/>
    </row>
    <row r="523" spans="4:60" s="164" customFormat="1" x14ac:dyDescent="0.25">
      <c r="D523" s="351"/>
      <c r="O523" s="351"/>
      <c r="T523" s="351"/>
      <c r="W523" s="351"/>
      <c r="BH523" s="454"/>
    </row>
    <row r="524" spans="4:60" s="164" customFormat="1" x14ac:dyDescent="0.25">
      <c r="D524" s="351"/>
      <c r="O524" s="351"/>
      <c r="T524" s="351"/>
      <c r="W524" s="351"/>
      <c r="BH524" s="454"/>
    </row>
    <row r="525" spans="4:60" s="164" customFormat="1" x14ac:dyDescent="0.25">
      <c r="D525" s="351"/>
      <c r="O525" s="351"/>
      <c r="T525" s="351"/>
      <c r="W525" s="351"/>
      <c r="BH525" s="454"/>
    </row>
    <row r="526" spans="4:60" s="164" customFormat="1" x14ac:dyDescent="0.25">
      <c r="D526" s="351"/>
      <c r="O526" s="351"/>
      <c r="T526" s="351"/>
      <c r="W526" s="351"/>
      <c r="BH526" s="454"/>
    </row>
    <row r="527" spans="4:60" s="164" customFormat="1" x14ac:dyDescent="0.25">
      <c r="D527" s="351"/>
      <c r="O527" s="351"/>
      <c r="T527" s="351"/>
      <c r="W527" s="351"/>
      <c r="BH527" s="454"/>
    </row>
    <row r="528" spans="4:60" s="164" customFormat="1" x14ac:dyDescent="0.25">
      <c r="D528" s="351"/>
      <c r="O528" s="351"/>
      <c r="T528" s="351"/>
      <c r="W528" s="351"/>
      <c r="BH528" s="454"/>
    </row>
    <row r="529" spans="4:60" s="164" customFormat="1" x14ac:dyDescent="0.25">
      <c r="D529" s="351"/>
      <c r="O529" s="351"/>
      <c r="T529" s="351"/>
      <c r="W529" s="351"/>
      <c r="BH529" s="454"/>
    </row>
    <row r="530" spans="4:60" s="164" customFormat="1" x14ac:dyDescent="0.25">
      <c r="D530" s="351"/>
      <c r="O530" s="351"/>
      <c r="T530" s="351"/>
      <c r="W530" s="351"/>
      <c r="BH530" s="454"/>
    </row>
    <row r="531" spans="4:60" s="164" customFormat="1" x14ac:dyDescent="0.25">
      <c r="D531" s="351"/>
      <c r="O531" s="351"/>
      <c r="T531" s="351"/>
      <c r="W531" s="351"/>
      <c r="BH531" s="454"/>
    </row>
    <row r="532" spans="4:60" s="164" customFormat="1" x14ac:dyDescent="0.25">
      <c r="D532" s="351"/>
      <c r="O532" s="351"/>
      <c r="T532" s="351"/>
      <c r="W532" s="351"/>
      <c r="BH532" s="454"/>
    </row>
    <row r="533" spans="4:60" s="164" customFormat="1" x14ac:dyDescent="0.25">
      <c r="D533" s="351"/>
      <c r="O533" s="351"/>
      <c r="T533" s="351"/>
      <c r="W533" s="351"/>
      <c r="BH533" s="454"/>
    </row>
    <row r="534" spans="4:60" s="164" customFormat="1" x14ac:dyDescent="0.25">
      <c r="D534" s="351"/>
      <c r="O534" s="351"/>
      <c r="T534" s="351"/>
      <c r="W534" s="351"/>
      <c r="BH534" s="454"/>
    </row>
    <row r="535" spans="4:60" s="164" customFormat="1" x14ac:dyDescent="0.25">
      <c r="D535" s="351"/>
      <c r="O535" s="351"/>
      <c r="T535" s="351"/>
      <c r="W535" s="351"/>
      <c r="BH535" s="454"/>
    </row>
    <row r="536" spans="4:60" s="164" customFormat="1" x14ac:dyDescent="0.25">
      <c r="D536" s="351"/>
      <c r="O536" s="351"/>
      <c r="T536" s="351"/>
      <c r="W536" s="351"/>
      <c r="BH536" s="454"/>
    </row>
    <row r="537" spans="4:60" s="164" customFormat="1" x14ac:dyDescent="0.25">
      <c r="D537" s="351"/>
      <c r="O537" s="351"/>
      <c r="T537" s="351"/>
      <c r="W537" s="351"/>
      <c r="BH537" s="454"/>
    </row>
    <row r="538" spans="4:60" s="164" customFormat="1" x14ac:dyDescent="0.25">
      <c r="D538" s="351"/>
      <c r="O538" s="351"/>
      <c r="T538" s="351"/>
      <c r="W538" s="351"/>
      <c r="BH538" s="454"/>
    </row>
    <row r="539" spans="4:60" s="164" customFormat="1" x14ac:dyDescent="0.25">
      <c r="D539" s="351"/>
      <c r="O539" s="351"/>
      <c r="T539" s="351"/>
      <c r="W539" s="351"/>
      <c r="BH539" s="454"/>
    </row>
    <row r="540" spans="4:60" s="164" customFormat="1" x14ac:dyDescent="0.25">
      <c r="D540" s="351"/>
      <c r="O540" s="351"/>
      <c r="T540" s="351"/>
      <c r="W540" s="351"/>
      <c r="BH540" s="454"/>
    </row>
    <row r="541" spans="4:60" s="164" customFormat="1" x14ac:dyDescent="0.25">
      <c r="D541" s="351"/>
      <c r="O541" s="351"/>
      <c r="T541" s="351"/>
      <c r="W541" s="351"/>
      <c r="BH541" s="454"/>
    </row>
    <row r="542" spans="4:60" s="164" customFormat="1" x14ac:dyDescent="0.25">
      <c r="D542" s="351"/>
      <c r="O542" s="351"/>
      <c r="T542" s="351"/>
      <c r="W542" s="351"/>
      <c r="BH542" s="454"/>
    </row>
    <row r="543" spans="4:60" s="164" customFormat="1" x14ac:dyDescent="0.25">
      <c r="D543" s="351"/>
      <c r="O543" s="351"/>
      <c r="T543" s="351"/>
      <c r="W543" s="351"/>
      <c r="BH543" s="454"/>
    </row>
    <row r="544" spans="4:60" s="164" customFormat="1" x14ac:dyDescent="0.25">
      <c r="D544" s="351"/>
      <c r="O544" s="351"/>
      <c r="T544" s="351"/>
      <c r="W544" s="351"/>
      <c r="BH544" s="454"/>
    </row>
    <row r="545" spans="4:60" s="164" customFormat="1" x14ac:dyDescent="0.25">
      <c r="D545" s="351"/>
      <c r="O545" s="351"/>
      <c r="T545" s="351"/>
      <c r="W545" s="351"/>
      <c r="BH545" s="454"/>
    </row>
    <row r="546" spans="4:60" s="164" customFormat="1" x14ac:dyDescent="0.25">
      <c r="D546" s="351"/>
      <c r="O546" s="351"/>
      <c r="T546" s="351"/>
      <c r="W546" s="351"/>
      <c r="BH546" s="454"/>
    </row>
    <row r="547" spans="4:60" s="164" customFormat="1" x14ac:dyDescent="0.25">
      <c r="D547" s="351"/>
      <c r="O547" s="351"/>
      <c r="T547" s="351"/>
      <c r="W547" s="351"/>
      <c r="BH547" s="454"/>
    </row>
    <row r="548" spans="4:60" s="164" customFormat="1" x14ac:dyDescent="0.25">
      <c r="D548" s="351"/>
      <c r="O548" s="351"/>
      <c r="T548" s="351"/>
      <c r="W548" s="351"/>
      <c r="BH548" s="454"/>
    </row>
    <row r="549" spans="4:60" s="164" customFormat="1" x14ac:dyDescent="0.25">
      <c r="D549" s="351"/>
      <c r="O549" s="351"/>
      <c r="T549" s="351"/>
      <c r="W549" s="351"/>
      <c r="BH549" s="454"/>
    </row>
    <row r="550" spans="4:60" s="164" customFormat="1" x14ac:dyDescent="0.25">
      <c r="D550" s="351"/>
      <c r="O550" s="351"/>
      <c r="T550" s="351"/>
      <c r="W550" s="351"/>
      <c r="BH550" s="454"/>
    </row>
    <row r="551" spans="4:60" s="164" customFormat="1" x14ac:dyDescent="0.25">
      <c r="D551" s="351"/>
      <c r="O551" s="351"/>
      <c r="T551" s="351"/>
      <c r="W551" s="351"/>
      <c r="BH551" s="454"/>
    </row>
    <row r="552" spans="4:60" s="164" customFormat="1" x14ac:dyDescent="0.25">
      <c r="D552" s="351"/>
      <c r="O552" s="351"/>
      <c r="T552" s="351"/>
      <c r="W552" s="351"/>
      <c r="BH552" s="454"/>
    </row>
    <row r="553" spans="4:60" s="164" customFormat="1" x14ac:dyDescent="0.25">
      <c r="D553" s="351"/>
      <c r="O553" s="351"/>
      <c r="T553" s="351"/>
      <c r="W553" s="351"/>
      <c r="BH553" s="454"/>
    </row>
    <row r="554" spans="4:60" s="164" customFormat="1" x14ac:dyDescent="0.25">
      <c r="D554" s="351"/>
      <c r="O554" s="351"/>
      <c r="T554" s="351"/>
      <c r="W554" s="351"/>
      <c r="BH554" s="454"/>
    </row>
    <row r="555" spans="4:60" s="164" customFormat="1" x14ac:dyDescent="0.25">
      <c r="D555" s="351"/>
      <c r="O555" s="351"/>
      <c r="T555" s="351"/>
      <c r="W555" s="351"/>
      <c r="BH555" s="454"/>
    </row>
    <row r="556" spans="4:60" s="164" customFormat="1" x14ac:dyDescent="0.25">
      <c r="D556" s="351"/>
      <c r="O556" s="351"/>
      <c r="T556" s="351"/>
      <c r="W556" s="351"/>
      <c r="BH556" s="454"/>
    </row>
    <row r="557" spans="4:60" s="164" customFormat="1" x14ac:dyDescent="0.25">
      <c r="D557" s="351"/>
      <c r="O557" s="351"/>
      <c r="T557" s="351"/>
      <c r="W557" s="351"/>
      <c r="BH557" s="454"/>
    </row>
    <row r="558" spans="4:60" s="164" customFormat="1" x14ac:dyDescent="0.25">
      <c r="D558" s="351"/>
      <c r="O558" s="351"/>
      <c r="T558" s="351"/>
      <c r="W558" s="351"/>
      <c r="BH558" s="454"/>
    </row>
    <row r="559" spans="4:60" s="164" customFormat="1" x14ac:dyDescent="0.25">
      <c r="D559" s="351"/>
      <c r="O559" s="351"/>
      <c r="T559" s="351"/>
      <c r="W559" s="351"/>
      <c r="BH559" s="454"/>
    </row>
    <row r="560" spans="4:60" s="164" customFormat="1" x14ac:dyDescent="0.25">
      <c r="D560" s="351"/>
      <c r="O560" s="351"/>
      <c r="T560" s="351"/>
      <c r="W560" s="351"/>
      <c r="BH560" s="454"/>
    </row>
    <row r="561" spans="4:60" s="164" customFormat="1" x14ac:dyDescent="0.25">
      <c r="D561" s="351"/>
      <c r="O561" s="351"/>
      <c r="T561" s="351"/>
      <c r="W561" s="351"/>
      <c r="BH561" s="454"/>
    </row>
    <row r="562" spans="4:60" s="164" customFormat="1" x14ac:dyDescent="0.25">
      <c r="D562" s="351"/>
      <c r="O562" s="351"/>
      <c r="T562" s="351"/>
      <c r="W562" s="351"/>
      <c r="BH562" s="454"/>
    </row>
    <row r="563" spans="4:60" s="164" customFormat="1" x14ac:dyDescent="0.25">
      <c r="D563" s="351"/>
      <c r="O563" s="351"/>
      <c r="T563" s="351"/>
      <c r="W563" s="351"/>
      <c r="BH563" s="454"/>
    </row>
    <row r="564" spans="4:60" s="164" customFormat="1" x14ac:dyDescent="0.25">
      <c r="D564" s="351"/>
      <c r="O564" s="351"/>
      <c r="T564" s="351"/>
      <c r="W564" s="351"/>
      <c r="BH564" s="454"/>
    </row>
    <row r="565" spans="4:60" s="164" customFormat="1" x14ac:dyDescent="0.25">
      <c r="D565" s="351"/>
      <c r="O565" s="351"/>
      <c r="T565" s="351"/>
      <c r="W565" s="351"/>
      <c r="BH565" s="454"/>
    </row>
    <row r="566" spans="4:60" s="164" customFormat="1" x14ac:dyDescent="0.25">
      <c r="D566" s="351"/>
      <c r="O566" s="351"/>
      <c r="T566" s="351"/>
      <c r="W566" s="351"/>
      <c r="BH566" s="454"/>
    </row>
    <row r="567" spans="4:60" s="164" customFormat="1" x14ac:dyDescent="0.25">
      <c r="D567" s="351"/>
      <c r="O567" s="351"/>
      <c r="T567" s="351"/>
      <c r="W567" s="351"/>
      <c r="BH567" s="454"/>
    </row>
    <row r="568" spans="4:60" s="164" customFormat="1" x14ac:dyDescent="0.25">
      <c r="D568" s="351"/>
      <c r="O568" s="351"/>
      <c r="T568" s="351"/>
      <c r="W568" s="351"/>
      <c r="BH568" s="454"/>
    </row>
    <row r="569" spans="4:60" s="164" customFormat="1" x14ac:dyDescent="0.25">
      <c r="D569" s="351"/>
      <c r="O569" s="351"/>
      <c r="T569" s="351"/>
      <c r="W569" s="351"/>
      <c r="BH569" s="454"/>
    </row>
    <row r="570" spans="4:60" s="164" customFormat="1" x14ac:dyDescent="0.25">
      <c r="D570" s="351"/>
      <c r="O570" s="351"/>
      <c r="T570" s="351"/>
      <c r="W570" s="351"/>
      <c r="BH570" s="454"/>
    </row>
    <row r="571" spans="4:60" s="164" customFormat="1" x14ac:dyDescent="0.25">
      <c r="D571" s="351"/>
      <c r="O571" s="351"/>
      <c r="T571" s="351"/>
      <c r="W571" s="351"/>
      <c r="BH571" s="454"/>
    </row>
    <row r="572" spans="4:60" s="164" customFormat="1" x14ac:dyDescent="0.25">
      <c r="D572" s="351"/>
      <c r="O572" s="351"/>
      <c r="T572" s="351"/>
      <c r="W572" s="351"/>
      <c r="BH572" s="454"/>
    </row>
    <row r="573" spans="4:60" s="164" customFormat="1" x14ac:dyDescent="0.25">
      <c r="D573" s="351"/>
      <c r="O573" s="351"/>
      <c r="T573" s="351"/>
      <c r="W573" s="351"/>
      <c r="BH573" s="454"/>
    </row>
    <row r="574" spans="4:60" s="164" customFormat="1" x14ac:dyDescent="0.25">
      <c r="D574" s="351"/>
      <c r="O574" s="351"/>
      <c r="T574" s="351"/>
      <c r="W574" s="351"/>
      <c r="BH574" s="454"/>
    </row>
    <row r="575" spans="4:60" s="164" customFormat="1" x14ac:dyDescent="0.25">
      <c r="D575" s="351"/>
      <c r="O575" s="351"/>
      <c r="T575" s="351"/>
      <c r="W575" s="351"/>
      <c r="BH575" s="454"/>
    </row>
    <row r="576" spans="4:60" s="164" customFormat="1" x14ac:dyDescent="0.25">
      <c r="D576" s="351"/>
      <c r="O576" s="351"/>
      <c r="T576" s="351"/>
      <c r="W576" s="351"/>
      <c r="BH576" s="454"/>
    </row>
    <row r="577" spans="4:60" s="164" customFormat="1" x14ac:dyDescent="0.25">
      <c r="D577" s="351"/>
      <c r="O577" s="351"/>
      <c r="T577" s="351"/>
      <c r="W577" s="351"/>
      <c r="BH577" s="454"/>
    </row>
    <row r="578" spans="4:60" s="164" customFormat="1" x14ac:dyDescent="0.25">
      <c r="D578" s="351"/>
      <c r="O578" s="351"/>
      <c r="T578" s="351"/>
      <c r="W578" s="351"/>
      <c r="BH578" s="454"/>
    </row>
    <row r="579" spans="4:60" s="164" customFormat="1" x14ac:dyDescent="0.25">
      <c r="D579" s="351"/>
      <c r="O579" s="351"/>
      <c r="T579" s="351"/>
      <c r="W579" s="351"/>
      <c r="BH579" s="454"/>
    </row>
    <row r="580" spans="4:60" s="164" customFormat="1" x14ac:dyDescent="0.25">
      <c r="D580" s="351"/>
      <c r="O580" s="351"/>
      <c r="T580" s="351"/>
      <c r="W580" s="351"/>
      <c r="BH580" s="454"/>
    </row>
    <row r="581" spans="4:60" s="164" customFormat="1" x14ac:dyDescent="0.25">
      <c r="D581" s="351"/>
      <c r="O581" s="351"/>
      <c r="T581" s="351"/>
      <c r="W581" s="351"/>
      <c r="BH581" s="454"/>
    </row>
    <row r="582" spans="4:60" s="164" customFormat="1" x14ac:dyDescent="0.25">
      <c r="D582" s="351"/>
      <c r="O582" s="351"/>
      <c r="T582" s="351"/>
      <c r="W582" s="351"/>
      <c r="BH582" s="454"/>
    </row>
    <row r="583" spans="4:60" s="164" customFormat="1" x14ac:dyDescent="0.25">
      <c r="D583" s="351"/>
      <c r="O583" s="351"/>
      <c r="T583" s="351"/>
      <c r="W583" s="351"/>
      <c r="BH583" s="454"/>
    </row>
    <row r="584" spans="4:60" s="164" customFormat="1" x14ac:dyDescent="0.25">
      <c r="D584" s="351"/>
      <c r="O584" s="351"/>
      <c r="T584" s="351"/>
      <c r="W584" s="351"/>
      <c r="BH584" s="454"/>
    </row>
    <row r="585" spans="4:60" s="164" customFormat="1" x14ac:dyDescent="0.25">
      <c r="D585" s="351"/>
      <c r="O585" s="351"/>
      <c r="T585" s="351"/>
      <c r="W585" s="351"/>
      <c r="BH585" s="454"/>
    </row>
    <row r="586" spans="4:60" s="164" customFormat="1" x14ac:dyDescent="0.25">
      <c r="D586" s="351"/>
      <c r="O586" s="351"/>
      <c r="T586" s="351"/>
      <c r="W586" s="351"/>
      <c r="BH586" s="454"/>
    </row>
    <row r="587" spans="4:60" s="164" customFormat="1" x14ac:dyDescent="0.25">
      <c r="D587" s="351"/>
      <c r="O587" s="351"/>
      <c r="T587" s="351"/>
      <c r="W587" s="351"/>
      <c r="BH587" s="454"/>
    </row>
    <row r="588" spans="4:60" s="164" customFormat="1" x14ac:dyDescent="0.25">
      <c r="D588" s="351"/>
      <c r="O588" s="351"/>
      <c r="T588" s="351"/>
      <c r="W588" s="351"/>
      <c r="BH588" s="454"/>
    </row>
    <row r="589" spans="4:60" s="164" customFormat="1" x14ac:dyDescent="0.25">
      <c r="D589" s="351"/>
      <c r="O589" s="351"/>
      <c r="T589" s="351"/>
      <c r="W589" s="351"/>
      <c r="BH589" s="454"/>
    </row>
    <row r="590" spans="4:60" s="164" customFormat="1" x14ac:dyDescent="0.25">
      <c r="D590" s="351"/>
      <c r="O590" s="351"/>
      <c r="T590" s="351"/>
      <c r="W590" s="351"/>
      <c r="BH590" s="454"/>
    </row>
    <row r="591" spans="4:60" s="164" customFormat="1" x14ac:dyDescent="0.25">
      <c r="D591" s="351"/>
      <c r="O591" s="351"/>
      <c r="T591" s="351"/>
      <c r="W591" s="351"/>
      <c r="BH591" s="454"/>
    </row>
    <row r="592" spans="4:60" s="164" customFormat="1" x14ac:dyDescent="0.25">
      <c r="D592" s="351"/>
      <c r="O592" s="351"/>
      <c r="T592" s="351"/>
      <c r="W592" s="351"/>
      <c r="BH592" s="454"/>
    </row>
    <row r="593" spans="4:60" s="164" customFormat="1" x14ac:dyDescent="0.25">
      <c r="D593" s="351"/>
      <c r="O593" s="351"/>
      <c r="T593" s="351"/>
      <c r="W593" s="351"/>
      <c r="BH593" s="454"/>
    </row>
    <row r="594" spans="4:60" s="164" customFormat="1" x14ac:dyDescent="0.25">
      <c r="D594" s="351"/>
      <c r="O594" s="351"/>
      <c r="T594" s="351"/>
      <c r="W594" s="351"/>
      <c r="BH594" s="454"/>
    </row>
    <row r="595" spans="4:60" s="164" customFormat="1" x14ac:dyDescent="0.25">
      <c r="D595" s="351"/>
      <c r="O595" s="351"/>
      <c r="T595" s="351"/>
      <c r="W595" s="351"/>
      <c r="BH595" s="454"/>
    </row>
    <row r="596" spans="4:60" s="164" customFormat="1" x14ac:dyDescent="0.25">
      <c r="D596" s="351"/>
      <c r="O596" s="351"/>
      <c r="T596" s="351"/>
      <c r="W596" s="351"/>
      <c r="BH596" s="454"/>
    </row>
    <row r="597" spans="4:60" s="164" customFormat="1" x14ac:dyDescent="0.25">
      <c r="D597" s="351"/>
      <c r="O597" s="351"/>
      <c r="T597" s="351"/>
      <c r="W597" s="351"/>
      <c r="BH597" s="454"/>
    </row>
    <row r="598" spans="4:60" s="164" customFormat="1" x14ac:dyDescent="0.25">
      <c r="D598" s="351"/>
      <c r="O598" s="351"/>
      <c r="T598" s="351"/>
      <c r="W598" s="351"/>
      <c r="BH598" s="454"/>
    </row>
    <row r="599" spans="4:60" s="164" customFormat="1" x14ac:dyDescent="0.25">
      <c r="D599" s="351"/>
      <c r="O599" s="351"/>
      <c r="T599" s="351"/>
      <c r="W599" s="351"/>
      <c r="BH599" s="454"/>
    </row>
    <row r="600" spans="4:60" s="164" customFormat="1" x14ac:dyDescent="0.25">
      <c r="D600" s="351"/>
      <c r="O600" s="351"/>
      <c r="T600" s="351"/>
      <c r="W600" s="351"/>
      <c r="BH600" s="454"/>
    </row>
    <row r="601" spans="4:60" s="164" customFormat="1" x14ac:dyDescent="0.25">
      <c r="D601" s="351"/>
      <c r="O601" s="351"/>
      <c r="T601" s="351"/>
      <c r="W601" s="351"/>
      <c r="BH601" s="454"/>
    </row>
    <row r="602" spans="4:60" s="164" customFormat="1" x14ac:dyDescent="0.25">
      <c r="D602" s="351"/>
      <c r="O602" s="351"/>
      <c r="T602" s="351"/>
      <c r="W602" s="351"/>
      <c r="BH602" s="454"/>
    </row>
    <row r="603" spans="4:60" s="164" customFormat="1" x14ac:dyDescent="0.25">
      <c r="D603" s="351"/>
      <c r="O603" s="351"/>
      <c r="T603" s="351"/>
      <c r="W603" s="351"/>
      <c r="BH603" s="454"/>
    </row>
    <row r="604" spans="4:60" s="164" customFormat="1" x14ac:dyDescent="0.25">
      <c r="D604" s="351"/>
      <c r="O604" s="351"/>
      <c r="T604" s="351"/>
      <c r="W604" s="351"/>
      <c r="BH604" s="454"/>
    </row>
    <row r="605" spans="4:60" s="164" customFormat="1" x14ac:dyDescent="0.25">
      <c r="D605" s="351"/>
      <c r="O605" s="351"/>
      <c r="T605" s="351"/>
      <c r="W605" s="351"/>
      <c r="BH605" s="454"/>
    </row>
    <row r="606" spans="4:60" s="164" customFormat="1" x14ac:dyDescent="0.25">
      <c r="D606" s="351"/>
      <c r="O606" s="351"/>
      <c r="T606" s="351"/>
      <c r="W606" s="351"/>
      <c r="BH606" s="454"/>
    </row>
    <row r="607" spans="4:60" s="164" customFormat="1" x14ac:dyDescent="0.25">
      <c r="D607" s="351"/>
      <c r="O607" s="351"/>
      <c r="T607" s="351"/>
      <c r="W607" s="351"/>
      <c r="BH607" s="454"/>
    </row>
    <row r="608" spans="4:60" s="164" customFormat="1" x14ac:dyDescent="0.25">
      <c r="D608" s="351"/>
      <c r="O608" s="351"/>
      <c r="T608" s="351"/>
      <c r="W608" s="351"/>
      <c r="BH608" s="454"/>
    </row>
    <row r="609" spans="4:60" s="164" customFormat="1" x14ac:dyDescent="0.25">
      <c r="D609" s="351"/>
      <c r="O609" s="351"/>
      <c r="T609" s="351"/>
      <c r="W609" s="351"/>
      <c r="BH609" s="454"/>
    </row>
    <row r="610" spans="4:60" s="164" customFormat="1" x14ac:dyDescent="0.25">
      <c r="D610" s="351"/>
      <c r="O610" s="351"/>
      <c r="T610" s="351"/>
      <c r="W610" s="351"/>
      <c r="BH610" s="454"/>
    </row>
    <row r="611" spans="4:60" s="164" customFormat="1" x14ac:dyDescent="0.25">
      <c r="D611" s="351"/>
      <c r="O611" s="351"/>
      <c r="T611" s="351"/>
      <c r="W611" s="351"/>
      <c r="BH611" s="454"/>
    </row>
    <row r="612" spans="4:60" s="164" customFormat="1" x14ac:dyDescent="0.25">
      <c r="D612" s="351"/>
      <c r="O612" s="351"/>
      <c r="T612" s="351"/>
      <c r="W612" s="351"/>
      <c r="BH612" s="454"/>
    </row>
    <row r="613" spans="4:60" s="164" customFormat="1" x14ac:dyDescent="0.25">
      <c r="D613" s="351"/>
      <c r="O613" s="351"/>
      <c r="T613" s="351"/>
      <c r="W613" s="351"/>
      <c r="BH613" s="454"/>
    </row>
    <row r="614" spans="4:60" s="164" customFormat="1" x14ac:dyDescent="0.25">
      <c r="D614" s="351"/>
      <c r="O614" s="351"/>
      <c r="T614" s="351"/>
      <c r="W614" s="351"/>
      <c r="BH614" s="454"/>
    </row>
    <row r="615" spans="4:60" s="164" customFormat="1" x14ac:dyDescent="0.25">
      <c r="D615" s="351"/>
      <c r="O615" s="351"/>
      <c r="T615" s="351"/>
      <c r="W615" s="351"/>
      <c r="BH615" s="454"/>
    </row>
    <row r="616" spans="4:60" s="164" customFormat="1" x14ac:dyDescent="0.25">
      <c r="D616" s="351"/>
      <c r="O616" s="351"/>
      <c r="T616" s="351"/>
      <c r="W616" s="351"/>
      <c r="BH616" s="454"/>
    </row>
    <row r="617" spans="4:60" s="164" customFormat="1" x14ac:dyDescent="0.25">
      <c r="D617" s="351"/>
      <c r="O617" s="351"/>
      <c r="T617" s="351"/>
      <c r="W617" s="351"/>
      <c r="BH617" s="454"/>
    </row>
    <row r="618" spans="4:60" s="164" customFormat="1" x14ac:dyDescent="0.25">
      <c r="D618" s="351"/>
      <c r="O618" s="351"/>
      <c r="T618" s="351"/>
      <c r="W618" s="351"/>
      <c r="BH618" s="454"/>
    </row>
    <row r="619" spans="4:60" s="164" customFormat="1" x14ac:dyDescent="0.25">
      <c r="D619" s="351"/>
      <c r="O619" s="351"/>
      <c r="T619" s="351"/>
      <c r="W619" s="351"/>
      <c r="BH619" s="454"/>
    </row>
    <row r="620" spans="4:60" s="164" customFormat="1" x14ac:dyDescent="0.25">
      <c r="D620" s="351"/>
      <c r="O620" s="351"/>
      <c r="T620" s="351"/>
      <c r="W620" s="351"/>
      <c r="BH620" s="454"/>
    </row>
    <row r="621" spans="4:60" s="164" customFormat="1" x14ac:dyDescent="0.25">
      <c r="D621" s="351"/>
      <c r="O621" s="351"/>
      <c r="T621" s="351"/>
      <c r="W621" s="351"/>
      <c r="BH621" s="454"/>
    </row>
    <row r="622" spans="4:60" s="164" customFormat="1" x14ac:dyDescent="0.25">
      <c r="D622" s="351"/>
      <c r="O622" s="351"/>
      <c r="T622" s="351"/>
      <c r="W622" s="351"/>
      <c r="BH622" s="454"/>
    </row>
    <row r="623" spans="4:60" s="164" customFormat="1" x14ac:dyDescent="0.25">
      <c r="D623" s="351"/>
      <c r="O623" s="351"/>
      <c r="T623" s="351"/>
      <c r="W623" s="351"/>
      <c r="BH623" s="454"/>
    </row>
    <row r="624" spans="4:60" s="164" customFormat="1" x14ac:dyDescent="0.25">
      <c r="D624" s="351"/>
      <c r="O624" s="351"/>
      <c r="T624" s="351"/>
      <c r="W624" s="351"/>
      <c r="BH624" s="454"/>
    </row>
    <row r="625" spans="4:60" s="164" customFormat="1" x14ac:dyDescent="0.25">
      <c r="D625" s="351"/>
      <c r="O625" s="351"/>
      <c r="T625" s="351"/>
      <c r="W625" s="351"/>
      <c r="BH625" s="454"/>
    </row>
    <row r="626" spans="4:60" s="164" customFormat="1" x14ac:dyDescent="0.25">
      <c r="D626" s="351"/>
      <c r="O626" s="351"/>
      <c r="T626" s="351"/>
      <c r="W626" s="351"/>
      <c r="BH626" s="454"/>
    </row>
    <row r="627" spans="4:60" s="164" customFormat="1" x14ac:dyDescent="0.25">
      <c r="D627" s="351"/>
      <c r="O627" s="351"/>
      <c r="T627" s="351"/>
      <c r="W627" s="351"/>
      <c r="BH627" s="454"/>
    </row>
    <row r="628" spans="4:60" s="164" customFormat="1" x14ac:dyDescent="0.25">
      <c r="D628" s="351"/>
      <c r="O628" s="351"/>
      <c r="T628" s="351"/>
      <c r="W628" s="351"/>
      <c r="BH628" s="454"/>
    </row>
    <row r="629" spans="4:60" s="164" customFormat="1" x14ac:dyDescent="0.25">
      <c r="D629" s="351"/>
      <c r="O629" s="351"/>
      <c r="T629" s="351"/>
      <c r="W629" s="351"/>
      <c r="BH629" s="454"/>
    </row>
    <row r="630" spans="4:60" s="164" customFormat="1" x14ac:dyDescent="0.25">
      <c r="D630" s="351"/>
      <c r="O630" s="351"/>
      <c r="T630" s="351"/>
      <c r="W630" s="351"/>
      <c r="BH630" s="454"/>
    </row>
    <row r="631" spans="4:60" s="164" customFormat="1" x14ac:dyDescent="0.25">
      <c r="D631" s="351"/>
      <c r="O631" s="351"/>
      <c r="T631" s="351"/>
      <c r="W631" s="351"/>
      <c r="BH631" s="454"/>
    </row>
    <row r="632" spans="4:60" s="164" customFormat="1" x14ac:dyDescent="0.25">
      <c r="D632" s="351"/>
      <c r="O632" s="351"/>
      <c r="T632" s="351"/>
      <c r="W632" s="351"/>
      <c r="BH632" s="454"/>
    </row>
    <row r="633" spans="4:60" s="164" customFormat="1" x14ac:dyDescent="0.25">
      <c r="D633" s="351"/>
      <c r="O633" s="351"/>
      <c r="T633" s="351"/>
      <c r="W633" s="351"/>
      <c r="BH633" s="454"/>
    </row>
    <row r="634" spans="4:60" s="164" customFormat="1" x14ac:dyDescent="0.25">
      <c r="D634" s="351"/>
      <c r="O634" s="351"/>
      <c r="T634" s="351"/>
      <c r="W634" s="351"/>
      <c r="BH634" s="454"/>
    </row>
    <row r="635" spans="4:60" s="164" customFormat="1" x14ac:dyDescent="0.25">
      <c r="D635" s="351"/>
      <c r="O635" s="351"/>
      <c r="T635" s="351"/>
      <c r="W635" s="351"/>
      <c r="BH635" s="454"/>
    </row>
    <row r="636" spans="4:60" s="164" customFormat="1" x14ac:dyDescent="0.25">
      <c r="D636" s="351"/>
      <c r="O636" s="351"/>
      <c r="T636" s="351"/>
      <c r="W636" s="351"/>
      <c r="BH636" s="454"/>
    </row>
    <row r="637" spans="4:60" s="164" customFormat="1" x14ac:dyDescent="0.25">
      <c r="D637" s="351"/>
      <c r="O637" s="351"/>
      <c r="T637" s="351"/>
      <c r="W637" s="351"/>
      <c r="BH637" s="454"/>
    </row>
    <row r="638" spans="4:60" s="164" customFormat="1" x14ac:dyDescent="0.25">
      <c r="D638" s="351"/>
      <c r="O638" s="351"/>
      <c r="T638" s="351"/>
      <c r="W638" s="351"/>
      <c r="BH638" s="454"/>
    </row>
    <row r="639" spans="4:60" s="164" customFormat="1" x14ac:dyDescent="0.25">
      <c r="D639" s="351"/>
      <c r="O639" s="351"/>
      <c r="T639" s="351"/>
      <c r="W639" s="351"/>
      <c r="BH639" s="454"/>
    </row>
    <row r="640" spans="4:60" s="164" customFormat="1" x14ac:dyDescent="0.25">
      <c r="D640" s="351"/>
      <c r="O640" s="351"/>
      <c r="T640" s="351"/>
      <c r="W640" s="351"/>
      <c r="BH640" s="454"/>
    </row>
    <row r="641" spans="4:60" s="164" customFormat="1" x14ac:dyDescent="0.25">
      <c r="D641" s="351"/>
      <c r="O641" s="351"/>
      <c r="T641" s="351"/>
      <c r="W641" s="351"/>
      <c r="BH641" s="454"/>
    </row>
    <row r="642" spans="4:60" s="164" customFormat="1" x14ac:dyDescent="0.25">
      <c r="D642" s="351"/>
      <c r="O642" s="351"/>
      <c r="T642" s="351"/>
      <c r="W642" s="351"/>
      <c r="BH642" s="454"/>
    </row>
    <row r="643" spans="4:60" s="164" customFormat="1" x14ac:dyDescent="0.25">
      <c r="D643" s="351"/>
      <c r="O643" s="351"/>
      <c r="T643" s="351"/>
      <c r="W643" s="351"/>
      <c r="BH643" s="454"/>
    </row>
    <row r="644" spans="4:60" s="164" customFormat="1" x14ac:dyDescent="0.25">
      <c r="D644" s="351"/>
      <c r="O644" s="351"/>
      <c r="T644" s="351"/>
      <c r="W644" s="351"/>
      <c r="BH644" s="454"/>
    </row>
    <row r="645" spans="4:60" s="164" customFormat="1" x14ac:dyDescent="0.25">
      <c r="D645" s="351"/>
      <c r="O645" s="351"/>
      <c r="T645" s="351"/>
      <c r="W645" s="351"/>
      <c r="BH645" s="454"/>
    </row>
    <row r="646" spans="4:60" s="164" customFormat="1" x14ac:dyDescent="0.25">
      <c r="D646" s="351"/>
      <c r="O646" s="351"/>
      <c r="T646" s="351"/>
      <c r="W646" s="351"/>
      <c r="BH646" s="454"/>
    </row>
    <row r="647" spans="4:60" s="164" customFormat="1" x14ac:dyDescent="0.25">
      <c r="D647" s="351"/>
      <c r="O647" s="351"/>
      <c r="T647" s="351"/>
      <c r="W647" s="351"/>
      <c r="BH647" s="454"/>
    </row>
    <row r="648" spans="4:60" s="164" customFormat="1" x14ac:dyDescent="0.25">
      <c r="D648" s="351"/>
      <c r="O648" s="351"/>
      <c r="T648" s="351"/>
      <c r="W648" s="351"/>
      <c r="BH648" s="454"/>
    </row>
    <row r="649" spans="4:60" s="164" customFormat="1" x14ac:dyDescent="0.25">
      <c r="D649" s="351"/>
      <c r="O649" s="351"/>
      <c r="T649" s="351"/>
      <c r="W649" s="351"/>
      <c r="BH649" s="454"/>
    </row>
    <row r="650" spans="4:60" s="164" customFormat="1" x14ac:dyDescent="0.25">
      <c r="D650" s="351"/>
      <c r="O650" s="351"/>
      <c r="T650" s="351"/>
      <c r="W650" s="351"/>
      <c r="BH650" s="454"/>
    </row>
    <row r="651" spans="4:60" s="164" customFormat="1" x14ac:dyDescent="0.25">
      <c r="D651" s="351"/>
      <c r="O651" s="351"/>
      <c r="T651" s="351"/>
      <c r="W651" s="351"/>
      <c r="BH651" s="454"/>
    </row>
    <row r="652" spans="4:60" s="164" customFormat="1" x14ac:dyDescent="0.25">
      <c r="D652" s="351"/>
      <c r="O652" s="351"/>
      <c r="T652" s="351"/>
      <c r="W652" s="351"/>
      <c r="BH652" s="454"/>
    </row>
    <row r="653" spans="4:60" s="164" customFormat="1" x14ac:dyDescent="0.25">
      <c r="D653" s="351"/>
      <c r="O653" s="351"/>
      <c r="T653" s="351"/>
      <c r="W653" s="351"/>
      <c r="BH653" s="454"/>
    </row>
    <row r="654" spans="4:60" s="164" customFormat="1" x14ac:dyDescent="0.25">
      <c r="D654" s="351"/>
      <c r="O654" s="351"/>
      <c r="T654" s="351"/>
      <c r="W654" s="351"/>
      <c r="BH654" s="454"/>
    </row>
    <row r="655" spans="4:60" s="164" customFormat="1" x14ac:dyDescent="0.25">
      <c r="D655" s="351"/>
      <c r="O655" s="351"/>
      <c r="T655" s="351"/>
      <c r="W655" s="351"/>
      <c r="BH655" s="454"/>
    </row>
    <row r="656" spans="4:60" s="164" customFormat="1" x14ac:dyDescent="0.25">
      <c r="D656" s="351"/>
      <c r="O656" s="351"/>
      <c r="T656" s="351"/>
      <c r="W656" s="351"/>
      <c r="BH656" s="454"/>
    </row>
    <row r="657" spans="4:60" s="164" customFormat="1" x14ac:dyDescent="0.25">
      <c r="D657" s="351"/>
      <c r="O657" s="351"/>
      <c r="T657" s="351"/>
      <c r="W657" s="351"/>
      <c r="BH657" s="454"/>
    </row>
    <row r="658" spans="4:60" s="164" customFormat="1" x14ac:dyDescent="0.25">
      <c r="D658" s="351"/>
      <c r="O658" s="351"/>
      <c r="T658" s="351"/>
      <c r="W658" s="351"/>
      <c r="BH658" s="454"/>
    </row>
    <row r="659" spans="4:60" s="164" customFormat="1" x14ac:dyDescent="0.25">
      <c r="D659" s="351"/>
      <c r="O659" s="351"/>
      <c r="T659" s="351"/>
      <c r="W659" s="351"/>
      <c r="BH659" s="454"/>
    </row>
    <row r="660" spans="4:60" s="164" customFormat="1" x14ac:dyDescent="0.25">
      <c r="D660" s="351"/>
      <c r="O660" s="351"/>
      <c r="T660" s="351"/>
      <c r="W660" s="351"/>
      <c r="BH660" s="454"/>
    </row>
    <row r="661" spans="4:60" s="164" customFormat="1" x14ac:dyDescent="0.25">
      <c r="D661" s="351"/>
      <c r="O661" s="351"/>
      <c r="T661" s="351"/>
      <c r="W661" s="351"/>
      <c r="BH661" s="454"/>
    </row>
    <row r="662" spans="4:60" s="164" customFormat="1" x14ac:dyDescent="0.25">
      <c r="D662" s="351"/>
      <c r="O662" s="351"/>
      <c r="T662" s="351"/>
      <c r="W662" s="351"/>
      <c r="BH662" s="454"/>
    </row>
    <row r="663" spans="4:60" s="164" customFormat="1" x14ac:dyDescent="0.25">
      <c r="D663" s="351"/>
      <c r="O663" s="351"/>
      <c r="T663" s="351"/>
      <c r="W663" s="351"/>
      <c r="BH663" s="454"/>
    </row>
    <row r="664" spans="4:60" s="164" customFormat="1" x14ac:dyDescent="0.25">
      <c r="D664" s="351"/>
      <c r="O664" s="351"/>
      <c r="T664" s="351"/>
      <c r="W664" s="351"/>
      <c r="BH664" s="454"/>
    </row>
    <row r="665" spans="4:60" s="164" customFormat="1" x14ac:dyDescent="0.25">
      <c r="D665" s="351"/>
      <c r="O665" s="351"/>
      <c r="T665" s="351"/>
      <c r="W665" s="351"/>
      <c r="BH665" s="454"/>
    </row>
    <row r="666" spans="4:60" s="164" customFormat="1" x14ac:dyDescent="0.25">
      <c r="D666" s="351"/>
      <c r="O666" s="351"/>
      <c r="T666" s="351"/>
      <c r="W666" s="351"/>
      <c r="BH666" s="454"/>
    </row>
    <row r="667" spans="4:60" s="164" customFormat="1" x14ac:dyDescent="0.25">
      <c r="D667" s="351"/>
      <c r="O667" s="351"/>
      <c r="T667" s="351"/>
      <c r="W667" s="351"/>
      <c r="BH667" s="454"/>
    </row>
    <row r="668" spans="4:60" s="164" customFormat="1" x14ac:dyDescent="0.25">
      <c r="D668" s="351"/>
      <c r="O668" s="351"/>
      <c r="T668" s="351"/>
      <c r="W668" s="351"/>
      <c r="BH668" s="454"/>
    </row>
    <row r="669" spans="4:60" s="164" customFormat="1" x14ac:dyDescent="0.25">
      <c r="D669" s="351"/>
      <c r="O669" s="351"/>
      <c r="T669" s="351"/>
      <c r="W669" s="351"/>
      <c r="BH669" s="454"/>
    </row>
    <row r="670" spans="4:60" s="164" customFormat="1" x14ac:dyDescent="0.25">
      <c r="D670" s="351"/>
      <c r="O670" s="351"/>
      <c r="T670" s="351"/>
      <c r="W670" s="351"/>
      <c r="BH670" s="454"/>
    </row>
    <row r="671" spans="4:60" s="164" customFormat="1" x14ac:dyDescent="0.25">
      <c r="D671" s="351"/>
      <c r="O671" s="351"/>
      <c r="T671" s="351"/>
      <c r="W671" s="351"/>
      <c r="BH671" s="454"/>
    </row>
    <row r="672" spans="4:60" s="164" customFormat="1" x14ac:dyDescent="0.25">
      <c r="D672" s="351"/>
      <c r="O672" s="351"/>
      <c r="T672" s="351"/>
      <c r="W672" s="351"/>
      <c r="BH672" s="454"/>
    </row>
    <row r="673" spans="4:60" s="164" customFormat="1" x14ac:dyDescent="0.25">
      <c r="D673" s="351"/>
      <c r="O673" s="351"/>
      <c r="T673" s="351"/>
      <c r="W673" s="351"/>
      <c r="BH673" s="454"/>
    </row>
    <row r="674" spans="4:60" s="164" customFormat="1" x14ac:dyDescent="0.25">
      <c r="D674" s="351"/>
      <c r="O674" s="351"/>
      <c r="T674" s="351"/>
      <c r="W674" s="351"/>
      <c r="BH674" s="454"/>
    </row>
    <row r="675" spans="4:60" s="164" customFormat="1" x14ac:dyDescent="0.25">
      <c r="D675" s="351"/>
      <c r="O675" s="351"/>
      <c r="T675" s="351"/>
      <c r="W675" s="351"/>
      <c r="BH675" s="454"/>
    </row>
    <row r="676" spans="4:60" s="164" customFormat="1" x14ac:dyDescent="0.25">
      <c r="D676" s="351"/>
      <c r="O676" s="351"/>
      <c r="T676" s="351"/>
      <c r="W676" s="351"/>
      <c r="BH676" s="454"/>
    </row>
    <row r="677" spans="4:60" s="164" customFormat="1" x14ac:dyDescent="0.25">
      <c r="D677" s="351"/>
      <c r="O677" s="351"/>
      <c r="T677" s="351"/>
      <c r="W677" s="351"/>
      <c r="BH677" s="454"/>
    </row>
    <row r="678" spans="4:60" s="164" customFormat="1" x14ac:dyDescent="0.25">
      <c r="D678" s="351"/>
      <c r="O678" s="351"/>
      <c r="T678" s="351"/>
      <c r="W678" s="351"/>
      <c r="BH678" s="454"/>
    </row>
    <row r="679" spans="4:60" s="164" customFormat="1" x14ac:dyDescent="0.25">
      <c r="D679" s="351"/>
      <c r="O679" s="351"/>
      <c r="T679" s="351"/>
      <c r="W679" s="351"/>
      <c r="BH679" s="454"/>
    </row>
    <row r="680" spans="4:60" s="164" customFormat="1" x14ac:dyDescent="0.25">
      <c r="D680" s="351"/>
      <c r="O680" s="351"/>
      <c r="T680" s="351"/>
      <c r="W680" s="351"/>
      <c r="BH680" s="454"/>
    </row>
    <row r="681" spans="4:60" s="164" customFormat="1" x14ac:dyDescent="0.25">
      <c r="D681" s="351"/>
      <c r="O681" s="351"/>
      <c r="T681" s="351"/>
      <c r="W681" s="351"/>
      <c r="BH681" s="454"/>
    </row>
    <row r="682" spans="4:60" s="164" customFormat="1" x14ac:dyDescent="0.25">
      <c r="D682" s="351"/>
      <c r="O682" s="351"/>
      <c r="T682" s="351"/>
      <c r="W682" s="351"/>
      <c r="BH682" s="454"/>
    </row>
    <row r="683" spans="4:60" s="164" customFormat="1" x14ac:dyDescent="0.25">
      <c r="D683" s="351"/>
      <c r="O683" s="351"/>
      <c r="T683" s="351"/>
      <c r="W683" s="351"/>
      <c r="BH683" s="454"/>
    </row>
    <row r="684" spans="4:60" s="164" customFormat="1" x14ac:dyDescent="0.25">
      <c r="D684" s="351"/>
      <c r="O684" s="351"/>
      <c r="T684" s="351"/>
      <c r="W684" s="351"/>
      <c r="BH684" s="454"/>
    </row>
    <row r="685" spans="4:60" s="164" customFormat="1" x14ac:dyDescent="0.25">
      <c r="D685" s="351"/>
      <c r="O685" s="351"/>
      <c r="T685" s="351"/>
      <c r="W685" s="351"/>
      <c r="BH685" s="454"/>
    </row>
    <row r="686" spans="4:60" s="164" customFormat="1" x14ac:dyDescent="0.25">
      <c r="D686" s="351"/>
      <c r="O686" s="351"/>
      <c r="T686" s="351"/>
      <c r="W686" s="351"/>
      <c r="BH686" s="454"/>
    </row>
    <row r="687" spans="4:60" s="164" customFormat="1" x14ac:dyDescent="0.25">
      <c r="D687" s="351"/>
      <c r="O687" s="351"/>
      <c r="T687" s="351"/>
      <c r="W687" s="351"/>
      <c r="BH687" s="454"/>
    </row>
    <row r="688" spans="4:60" s="164" customFormat="1" x14ac:dyDescent="0.25">
      <c r="D688" s="351"/>
      <c r="O688" s="351"/>
      <c r="T688" s="351"/>
      <c r="W688" s="351"/>
      <c r="BH688" s="454"/>
    </row>
    <row r="689" spans="4:60" s="164" customFormat="1" x14ac:dyDescent="0.25">
      <c r="D689" s="351"/>
      <c r="O689" s="351"/>
      <c r="T689" s="351"/>
      <c r="W689" s="351"/>
      <c r="BH689" s="454"/>
    </row>
    <row r="690" spans="4:60" s="164" customFormat="1" x14ac:dyDescent="0.25">
      <c r="D690" s="351"/>
      <c r="O690" s="351"/>
      <c r="T690" s="351"/>
      <c r="W690" s="351"/>
      <c r="BH690" s="454"/>
    </row>
    <row r="691" spans="4:60" s="164" customFormat="1" x14ac:dyDescent="0.25">
      <c r="D691" s="351"/>
      <c r="O691" s="351"/>
      <c r="T691" s="351"/>
      <c r="W691" s="351"/>
      <c r="BH691" s="454"/>
    </row>
    <row r="692" spans="4:60" s="164" customFormat="1" x14ac:dyDescent="0.25">
      <c r="D692" s="351"/>
      <c r="O692" s="351"/>
      <c r="T692" s="351"/>
      <c r="W692" s="351"/>
      <c r="BH692" s="454"/>
    </row>
    <row r="693" spans="4:60" s="164" customFormat="1" x14ac:dyDescent="0.25">
      <c r="D693" s="351"/>
      <c r="O693" s="351"/>
      <c r="T693" s="351"/>
      <c r="W693" s="351"/>
      <c r="BH693" s="454"/>
    </row>
    <row r="694" spans="4:60" s="164" customFormat="1" x14ac:dyDescent="0.25">
      <c r="D694" s="351"/>
      <c r="O694" s="351"/>
      <c r="T694" s="351"/>
      <c r="W694" s="351"/>
      <c r="BH694" s="454"/>
    </row>
    <row r="695" spans="4:60" s="164" customFormat="1" x14ac:dyDescent="0.25">
      <c r="D695" s="351"/>
      <c r="O695" s="351"/>
      <c r="T695" s="351"/>
      <c r="W695" s="351"/>
      <c r="BH695" s="454"/>
    </row>
    <row r="696" spans="4:60" s="164" customFormat="1" x14ac:dyDescent="0.25">
      <c r="D696" s="351"/>
      <c r="O696" s="351"/>
      <c r="T696" s="351"/>
      <c r="W696" s="351"/>
      <c r="BH696" s="454"/>
    </row>
    <row r="697" spans="4:60" s="164" customFormat="1" x14ac:dyDescent="0.25">
      <c r="D697" s="351"/>
      <c r="O697" s="351"/>
      <c r="T697" s="351"/>
      <c r="W697" s="351"/>
      <c r="BH697" s="454"/>
    </row>
    <row r="698" spans="4:60" s="164" customFormat="1" x14ac:dyDescent="0.25">
      <c r="D698" s="351"/>
      <c r="O698" s="351"/>
      <c r="T698" s="351"/>
      <c r="W698" s="351"/>
      <c r="BH698" s="454"/>
    </row>
    <row r="699" spans="4:60" s="164" customFormat="1" x14ac:dyDescent="0.25">
      <c r="D699" s="351"/>
      <c r="O699" s="351"/>
      <c r="T699" s="351"/>
      <c r="W699" s="351"/>
      <c r="BH699" s="454"/>
    </row>
    <row r="700" spans="4:60" s="164" customFormat="1" x14ac:dyDescent="0.25">
      <c r="D700" s="351"/>
      <c r="O700" s="351"/>
      <c r="T700" s="351"/>
      <c r="W700" s="351"/>
      <c r="BH700" s="454"/>
    </row>
    <row r="701" spans="4:60" s="164" customFormat="1" x14ac:dyDescent="0.25">
      <c r="D701" s="351"/>
      <c r="O701" s="351"/>
      <c r="T701" s="351"/>
      <c r="W701" s="351"/>
      <c r="BH701" s="454"/>
    </row>
    <row r="702" spans="4:60" s="164" customFormat="1" x14ac:dyDescent="0.25">
      <c r="D702" s="351"/>
      <c r="O702" s="351"/>
      <c r="T702" s="351"/>
      <c r="W702" s="351"/>
      <c r="BH702" s="454"/>
    </row>
    <row r="703" spans="4:60" s="164" customFormat="1" x14ac:dyDescent="0.25">
      <c r="D703" s="351"/>
      <c r="O703" s="351"/>
      <c r="T703" s="351"/>
      <c r="W703" s="351"/>
      <c r="BH703" s="454"/>
    </row>
    <row r="704" spans="4:60" s="164" customFormat="1" x14ac:dyDescent="0.25">
      <c r="D704" s="351"/>
      <c r="O704" s="351"/>
      <c r="T704" s="351"/>
      <c r="W704" s="351"/>
      <c r="BH704" s="454"/>
    </row>
    <row r="705" spans="4:60" s="164" customFormat="1" x14ac:dyDescent="0.25">
      <c r="D705" s="351"/>
      <c r="O705" s="351"/>
      <c r="T705" s="351"/>
      <c r="W705" s="351"/>
      <c r="BH705" s="454"/>
    </row>
    <row r="706" spans="4:60" s="164" customFormat="1" x14ac:dyDescent="0.25">
      <c r="D706" s="351"/>
      <c r="O706" s="351"/>
      <c r="T706" s="351"/>
      <c r="W706" s="351"/>
      <c r="BH706" s="454"/>
    </row>
    <row r="707" spans="4:60" s="164" customFormat="1" x14ac:dyDescent="0.25">
      <c r="D707" s="351"/>
      <c r="O707" s="351"/>
      <c r="T707" s="351"/>
      <c r="W707" s="351"/>
      <c r="BH707" s="454"/>
    </row>
    <row r="708" spans="4:60" s="164" customFormat="1" x14ac:dyDescent="0.25">
      <c r="D708" s="351"/>
      <c r="O708" s="351"/>
      <c r="T708" s="351"/>
      <c r="W708" s="351"/>
      <c r="BH708" s="454"/>
    </row>
    <row r="709" spans="4:60" s="164" customFormat="1" x14ac:dyDescent="0.25">
      <c r="D709" s="351"/>
      <c r="O709" s="351"/>
      <c r="T709" s="351"/>
      <c r="W709" s="351"/>
      <c r="BH709" s="454"/>
    </row>
    <row r="710" spans="4:60" s="164" customFormat="1" x14ac:dyDescent="0.25">
      <c r="D710" s="351"/>
      <c r="O710" s="351"/>
      <c r="T710" s="351"/>
      <c r="W710" s="351"/>
      <c r="BH710" s="454"/>
    </row>
    <row r="711" spans="4:60" s="164" customFormat="1" x14ac:dyDescent="0.25">
      <c r="D711" s="351"/>
      <c r="O711" s="351"/>
      <c r="T711" s="351"/>
      <c r="W711" s="351"/>
      <c r="BH711" s="454"/>
    </row>
    <row r="712" spans="4:60" s="164" customFormat="1" x14ac:dyDescent="0.25">
      <c r="D712" s="351"/>
      <c r="O712" s="351"/>
      <c r="T712" s="351"/>
      <c r="W712" s="351"/>
      <c r="BH712" s="454"/>
    </row>
    <row r="713" spans="4:60" s="164" customFormat="1" x14ac:dyDescent="0.25">
      <c r="D713" s="351"/>
      <c r="O713" s="351"/>
      <c r="T713" s="351"/>
      <c r="W713" s="351"/>
      <c r="BH713" s="454"/>
    </row>
    <row r="714" spans="4:60" s="164" customFormat="1" x14ac:dyDescent="0.25">
      <c r="D714" s="351"/>
      <c r="O714" s="351"/>
      <c r="T714" s="351"/>
      <c r="W714" s="351"/>
      <c r="BH714" s="454"/>
    </row>
    <row r="715" spans="4:60" s="164" customFormat="1" x14ac:dyDescent="0.25">
      <c r="D715" s="351"/>
      <c r="O715" s="351"/>
      <c r="T715" s="351"/>
      <c r="W715" s="351"/>
      <c r="BH715" s="454"/>
    </row>
    <row r="716" spans="4:60" s="164" customFormat="1" x14ac:dyDescent="0.25">
      <c r="D716" s="351"/>
      <c r="O716" s="351"/>
      <c r="T716" s="351"/>
      <c r="W716" s="351"/>
      <c r="BH716" s="454"/>
    </row>
    <row r="717" spans="4:60" s="164" customFormat="1" x14ac:dyDescent="0.25">
      <c r="D717" s="351"/>
      <c r="O717" s="351"/>
      <c r="T717" s="351"/>
      <c r="W717" s="351"/>
      <c r="BH717" s="454"/>
    </row>
    <row r="718" spans="4:60" s="164" customFormat="1" x14ac:dyDescent="0.25">
      <c r="D718" s="351"/>
      <c r="O718" s="351"/>
      <c r="T718" s="351"/>
      <c r="W718" s="351"/>
      <c r="BH718" s="454"/>
    </row>
    <row r="719" spans="4:60" s="164" customFormat="1" x14ac:dyDescent="0.25">
      <c r="D719" s="351"/>
      <c r="O719" s="351"/>
      <c r="T719" s="351"/>
      <c r="W719" s="351"/>
      <c r="BH719" s="454"/>
    </row>
    <row r="720" spans="4:60" s="164" customFormat="1" x14ac:dyDescent="0.25">
      <c r="D720" s="351"/>
      <c r="O720" s="351"/>
      <c r="T720" s="351"/>
      <c r="W720" s="351"/>
      <c r="BH720" s="454"/>
    </row>
    <row r="721" spans="4:60" s="164" customFormat="1" x14ac:dyDescent="0.25">
      <c r="D721" s="351"/>
      <c r="O721" s="351"/>
      <c r="T721" s="351"/>
      <c r="W721" s="351"/>
      <c r="BH721" s="454"/>
    </row>
    <row r="722" spans="4:60" s="164" customFormat="1" x14ac:dyDescent="0.25">
      <c r="D722" s="351"/>
      <c r="O722" s="351"/>
      <c r="T722" s="351"/>
      <c r="W722" s="351"/>
      <c r="BH722" s="454"/>
    </row>
    <row r="723" spans="4:60" s="164" customFormat="1" x14ac:dyDescent="0.25">
      <c r="D723" s="351"/>
      <c r="O723" s="351"/>
      <c r="T723" s="351"/>
      <c r="W723" s="351"/>
      <c r="BH723" s="454"/>
    </row>
    <row r="724" spans="4:60" s="164" customFormat="1" x14ac:dyDescent="0.25">
      <c r="D724" s="351"/>
      <c r="O724" s="351"/>
      <c r="T724" s="351"/>
      <c r="W724" s="351"/>
      <c r="BH724" s="454"/>
    </row>
    <row r="725" spans="4:60" s="164" customFormat="1" x14ac:dyDescent="0.25">
      <c r="D725" s="351"/>
      <c r="O725" s="351"/>
      <c r="T725" s="351"/>
      <c r="W725" s="351"/>
      <c r="BH725" s="454"/>
    </row>
    <row r="726" spans="4:60" s="164" customFormat="1" x14ac:dyDescent="0.25">
      <c r="D726" s="351"/>
      <c r="O726" s="351"/>
      <c r="T726" s="351"/>
      <c r="W726" s="351"/>
      <c r="BH726" s="454"/>
    </row>
    <row r="727" spans="4:60" s="164" customFormat="1" x14ac:dyDescent="0.25">
      <c r="D727" s="351"/>
      <c r="O727" s="351"/>
      <c r="T727" s="351"/>
      <c r="W727" s="351"/>
      <c r="BH727" s="454"/>
    </row>
    <row r="728" spans="4:60" s="164" customFormat="1" x14ac:dyDescent="0.25">
      <c r="D728" s="351"/>
      <c r="O728" s="351"/>
      <c r="T728" s="351"/>
      <c r="W728" s="351"/>
      <c r="BH728" s="454"/>
    </row>
    <row r="729" spans="4:60" s="164" customFormat="1" x14ac:dyDescent="0.25">
      <c r="D729" s="351"/>
      <c r="O729" s="351"/>
      <c r="T729" s="351"/>
      <c r="W729" s="351"/>
      <c r="BH729" s="454"/>
    </row>
    <row r="730" spans="4:60" s="164" customFormat="1" x14ac:dyDescent="0.25">
      <c r="D730" s="351"/>
      <c r="O730" s="351"/>
      <c r="T730" s="351"/>
      <c r="W730" s="351"/>
      <c r="BH730" s="454"/>
    </row>
    <row r="731" spans="4:60" s="164" customFormat="1" x14ac:dyDescent="0.25">
      <c r="D731" s="351"/>
      <c r="O731" s="351"/>
      <c r="T731" s="351"/>
      <c r="W731" s="351"/>
      <c r="BH731" s="454"/>
    </row>
    <row r="732" spans="4:60" s="164" customFormat="1" x14ac:dyDescent="0.25">
      <c r="D732" s="351"/>
      <c r="O732" s="351"/>
      <c r="T732" s="351"/>
      <c r="W732" s="351"/>
      <c r="BH732" s="454"/>
    </row>
    <row r="733" spans="4:60" s="164" customFormat="1" x14ac:dyDescent="0.25">
      <c r="D733" s="351"/>
      <c r="O733" s="351"/>
      <c r="T733" s="351"/>
      <c r="W733" s="351"/>
      <c r="BH733" s="454"/>
    </row>
    <row r="734" spans="4:60" s="164" customFormat="1" x14ac:dyDescent="0.25">
      <c r="D734" s="351"/>
      <c r="O734" s="351"/>
      <c r="T734" s="351"/>
      <c r="W734" s="351"/>
      <c r="BH734" s="454"/>
    </row>
    <row r="735" spans="4:60" s="164" customFormat="1" x14ac:dyDescent="0.25">
      <c r="D735" s="351"/>
      <c r="O735" s="351"/>
      <c r="T735" s="351"/>
      <c r="W735" s="351"/>
      <c r="BH735" s="454"/>
    </row>
    <row r="736" spans="4:60" s="164" customFormat="1" x14ac:dyDescent="0.25">
      <c r="D736" s="351"/>
      <c r="O736" s="351"/>
      <c r="T736" s="351"/>
      <c r="W736" s="351"/>
      <c r="BH736" s="454"/>
    </row>
    <row r="737" spans="4:60" s="164" customFormat="1" x14ac:dyDescent="0.25">
      <c r="D737" s="351"/>
      <c r="O737" s="351"/>
      <c r="T737" s="351"/>
      <c r="W737" s="351"/>
      <c r="BH737" s="454"/>
    </row>
    <row r="738" spans="4:60" s="164" customFormat="1" x14ac:dyDescent="0.25">
      <c r="D738" s="351"/>
      <c r="O738" s="351"/>
      <c r="T738" s="351"/>
      <c r="W738" s="351"/>
      <c r="BH738" s="454"/>
    </row>
    <row r="739" spans="4:60" s="164" customFormat="1" x14ac:dyDescent="0.25">
      <c r="D739" s="351"/>
      <c r="O739" s="351"/>
      <c r="T739" s="351"/>
      <c r="W739" s="351"/>
      <c r="BH739" s="454"/>
    </row>
    <row r="740" spans="4:60" s="164" customFormat="1" x14ac:dyDescent="0.25">
      <c r="D740" s="351"/>
      <c r="O740" s="351"/>
      <c r="T740" s="351"/>
      <c r="W740" s="351"/>
      <c r="BH740" s="454"/>
    </row>
    <row r="741" spans="4:60" s="164" customFormat="1" x14ac:dyDescent="0.25">
      <c r="D741" s="351"/>
      <c r="O741" s="351"/>
      <c r="T741" s="351"/>
      <c r="W741" s="351"/>
      <c r="BH741" s="454"/>
    </row>
    <row r="742" spans="4:60" s="164" customFormat="1" x14ac:dyDescent="0.25">
      <c r="D742" s="351"/>
      <c r="O742" s="351"/>
      <c r="T742" s="351"/>
      <c r="W742" s="351"/>
      <c r="BH742" s="454"/>
    </row>
    <row r="743" spans="4:60" s="164" customFormat="1" x14ac:dyDescent="0.25">
      <c r="D743" s="351"/>
      <c r="O743" s="351"/>
      <c r="T743" s="351"/>
      <c r="W743" s="351"/>
      <c r="BH743" s="454"/>
    </row>
    <row r="744" spans="4:60" s="164" customFormat="1" x14ac:dyDescent="0.25">
      <c r="D744" s="351"/>
      <c r="O744" s="351"/>
      <c r="T744" s="351"/>
      <c r="W744" s="351"/>
      <c r="BH744" s="454"/>
    </row>
    <row r="745" spans="4:60" s="164" customFormat="1" x14ac:dyDescent="0.25">
      <c r="D745" s="351"/>
      <c r="O745" s="351"/>
      <c r="T745" s="351"/>
      <c r="W745" s="351"/>
      <c r="BH745" s="454"/>
    </row>
    <row r="746" spans="4:60" s="164" customFormat="1" x14ac:dyDescent="0.25">
      <c r="D746" s="351"/>
      <c r="O746" s="351"/>
      <c r="T746" s="351"/>
      <c r="W746" s="351"/>
      <c r="BH746" s="454"/>
    </row>
    <row r="747" spans="4:60" s="164" customFormat="1" x14ac:dyDescent="0.25">
      <c r="D747" s="351"/>
      <c r="O747" s="351"/>
      <c r="T747" s="351"/>
      <c r="W747" s="351"/>
      <c r="BH747" s="454"/>
    </row>
    <row r="748" spans="4:60" s="164" customFormat="1" x14ac:dyDescent="0.25">
      <c r="D748" s="351"/>
      <c r="O748" s="351"/>
      <c r="T748" s="351"/>
      <c r="W748" s="351"/>
      <c r="BH748" s="454"/>
    </row>
    <row r="749" spans="4:60" s="164" customFormat="1" x14ac:dyDescent="0.25">
      <c r="D749" s="351"/>
      <c r="O749" s="351"/>
      <c r="T749" s="351"/>
      <c r="W749" s="351"/>
      <c r="BH749" s="454"/>
    </row>
    <row r="750" spans="4:60" s="164" customFormat="1" x14ac:dyDescent="0.25">
      <c r="D750" s="351"/>
      <c r="O750" s="351"/>
      <c r="T750" s="351"/>
      <c r="W750" s="351"/>
      <c r="BH750" s="454"/>
    </row>
    <row r="751" spans="4:60" s="164" customFormat="1" x14ac:dyDescent="0.25">
      <c r="D751" s="351"/>
      <c r="O751" s="351"/>
      <c r="T751" s="351"/>
      <c r="W751" s="351"/>
      <c r="BH751" s="454"/>
    </row>
    <row r="752" spans="4:60" s="164" customFormat="1" x14ac:dyDescent="0.25">
      <c r="D752" s="351"/>
      <c r="O752" s="351"/>
      <c r="T752" s="351"/>
      <c r="W752" s="351"/>
      <c r="BH752" s="454"/>
    </row>
    <row r="753" spans="4:60" s="164" customFormat="1" x14ac:dyDescent="0.25">
      <c r="D753" s="351"/>
      <c r="O753" s="351"/>
      <c r="T753" s="351"/>
      <c r="W753" s="351"/>
      <c r="BH753" s="454"/>
    </row>
    <row r="754" spans="4:60" s="164" customFormat="1" x14ac:dyDescent="0.25">
      <c r="D754" s="351"/>
      <c r="O754" s="351"/>
      <c r="T754" s="351"/>
      <c r="W754" s="351"/>
      <c r="BH754" s="454"/>
    </row>
    <row r="755" spans="4:60" s="164" customFormat="1" x14ac:dyDescent="0.25">
      <c r="D755" s="351"/>
      <c r="O755" s="351"/>
      <c r="T755" s="351"/>
      <c r="W755" s="351"/>
      <c r="BH755" s="454"/>
    </row>
    <row r="756" spans="4:60" s="164" customFormat="1" x14ac:dyDescent="0.25">
      <c r="D756" s="351"/>
      <c r="O756" s="351"/>
      <c r="T756" s="351"/>
      <c r="W756" s="351"/>
      <c r="BH756" s="454"/>
    </row>
    <row r="757" spans="4:60" s="164" customFormat="1" x14ac:dyDescent="0.25">
      <c r="D757" s="351"/>
      <c r="O757" s="351"/>
      <c r="T757" s="351"/>
      <c r="W757" s="351"/>
      <c r="BH757" s="454"/>
    </row>
    <row r="758" spans="4:60" s="164" customFormat="1" x14ac:dyDescent="0.25">
      <c r="D758" s="351"/>
      <c r="O758" s="351"/>
      <c r="T758" s="351"/>
      <c r="W758" s="351"/>
      <c r="BH758" s="454"/>
    </row>
    <row r="759" spans="4:60" s="164" customFormat="1" x14ac:dyDescent="0.25">
      <c r="D759" s="351"/>
      <c r="O759" s="351"/>
      <c r="T759" s="351"/>
      <c r="W759" s="351"/>
      <c r="BH759" s="454"/>
    </row>
    <row r="760" spans="4:60" s="164" customFormat="1" x14ac:dyDescent="0.25">
      <c r="D760" s="351"/>
      <c r="O760" s="351"/>
      <c r="T760" s="351"/>
      <c r="W760" s="351"/>
      <c r="BH760" s="454"/>
    </row>
    <row r="761" spans="4:60" s="164" customFormat="1" x14ac:dyDescent="0.25">
      <c r="D761" s="351"/>
      <c r="O761" s="351"/>
      <c r="T761" s="351"/>
      <c r="W761" s="351"/>
      <c r="BH761" s="454"/>
    </row>
    <row r="762" spans="4:60" s="164" customFormat="1" x14ac:dyDescent="0.25">
      <c r="D762" s="351"/>
      <c r="O762" s="351"/>
      <c r="T762" s="351"/>
      <c r="W762" s="351"/>
      <c r="BH762" s="454"/>
    </row>
    <row r="763" spans="4:60" s="164" customFormat="1" x14ac:dyDescent="0.25">
      <c r="D763" s="351"/>
      <c r="O763" s="351"/>
      <c r="T763" s="351"/>
      <c r="W763" s="351"/>
      <c r="BH763" s="454"/>
    </row>
    <row r="764" spans="4:60" s="164" customFormat="1" x14ac:dyDescent="0.25">
      <c r="D764" s="351"/>
      <c r="O764" s="351"/>
      <c r="T764" s="351"/>
      <c r="W764" s="351"/>
      <c r="BH764" s="454"/>
    </row>
    <row r="765" spans="4:60" s="164" customFormat="1" x14ac:dyDescent="0.25">
      <c r="D765" s="351"/>
      <c r="O765" s="351"/>
      <c r="T765" s="351"/>
      <c r="W765" s="351"/>
      <c r="BH765" s="454"/>
    </row>
    <row r="766" spans="4:60" s="164" customFormat="1" x14ac:dyDescent="0.25">
      <c r="D766" s="351"/>
      <c r="O766" s="351"/>
      <c r="T766" s="351"/>
      <c r="W766" s="351"/>
      <c r="BH766" s="454"/>
    </row>
    <row r="767" spans="4:60" s="164" customFormat="1" x14ac:dyDescent="0.25">
      <c r="D767" s="351"/>
      <c r="O767" s="351"/>
      <c r="T767" s="351"/>
      <c r="W767" s="351"/>
      <c r="BH767" s="454"/>
    </row>
    <row r="768" spans="4:60" s="164" customFormat="1" x14ac:dyDescent="0.25">
      <c r="D768" s="351"/>
      <c r="O768" s="351"/>
      <c r="T768" s="351"/>
      <c r="W768" s="351"/>
      <c r="BH768" s="454"/>
    </row>
    <row r="769" spans="4:60" s="164" customFormat="1" x14ac:dyDescent="0.25">
      <c r="D769" s="351"/>
      <c r="O769" s="351"/>
      <c r="T769" s="351"/>
      <c r="W769" s="351"/>
      <c r="BH769" s="454"/>
    </row>
    <row r="770" spans="4:60" s="164" customFormat="1" x14ac:dyDescent="0.25">
      <c r="D770" s="351"/>
      <c r="O770" s="351"/>
      <c r="T770" s="351"/>
      <c r="W770" s="351"/>
      <c r="BH770" s="454"/>
    </row>
    <row r="771" spans="4:60" s="164" customFormat="1" x14ac:dyDescent="0.25">
      <c r="D771" s="351"/>
      <c r="O771" s="351"/>
      <c r="T771" s="351"/>
      <c r="W771" s="351"/>
      <c r="BH771" s="454"/>
    </row>
    <row r="772" spans="4:60" s="164" customFormat="1" x14ac:dyDescent="0.25">
      <c r="D772" s="351"/>
      <c r="O772" s="351"/>
      <c r="T772" s="351"/>
      <c r="W772" s="351"/>
      <c r="BH772" s="454"/>
    </row>
    <row r="773" spans="4:60" s="164" customFormat="1" x14ac:dyDescent="0.25">
      <c r="D773" s="351"/>
      <c r="O773" s="351"/>
      <c r="T773" s="351"/>
      <c r="W773" s="351"/>
      <c r="BH773" s="454"/>
    </row>
    <row r="774" spans="4:60" s="164" customFormat="1" x14ac:dyDescent="0.25">
      <c r="D774" s="351"/>
      <c r="O774" s="351"/>
      <c r="T774" s="351"/>
      <c r="W774" s="351"/>
      <c r="BH774" s="454"/>
    </row>
    <row r="775" spans="4:60" s="164" customFormat="1" x14ac:dyDescent="0.25">
      <c r="D775" s="351"/>
      <c r="O775" s="351"/>
      <c r="T775" s="351"/>
      <c r="W775" s="351"/>
      <c r="BH775" s="454"/>
    </row>
    <row r="776" spans="4:60" s="164" customFormat="1" x14ac:dyDescent="0.25">
      <c r="D776" s="351"/>
      <c r="O776" s="351"/>
      <c r="T776" s="351"/>
      <c r="W776" s="351"/>
      <c r="BH776" s="454"/>
    </row>
    <row r="777" spans="4:60" s="164" customFormat="1" x14ac:dyDescent="0.25">
      <c r="D777" s="351"/>
      <c r="O777" s="351"/>
      <c r="T777" s="351"/>
      <c r="W777" s="351"/>
      <c r="BH777" s="454"/>
    </row>
    <row r="778" spans="4:60" s="164" customFormat="1" x14ac:dyDescent="0.25">
      <c r="D778" s="351"/>
      <c r="O778" s="351"/>
      <c r="T778" s="351"/>
      <c r="W778" s="351"/>
      <c r="BH778" s="454"/>
    </row>
    <row r="779" spans="4:60" s="164" customFormat="1" x14ac:dyDescent="0.25">
      <c r="D779" s="351"/>
      <c r="O779" s="351"/>
      <c r="T779" s="351"/>
      <c r="W779" s="351"/>
      <c r="BH779" s="454"/>
    </row>
    <row r="780" spans="4:60" s="164" customFormat="1" x14ac:dyDescent="0.25">
      <c r="D780" s="351"/>
      <c r="O780" s="351"/>
      <c r="T780" s="351"/>
      <c r="W780" s="351"/>
      <c r="BH780" s="454"/>
    </row>
    <row r="781" spans="4:60" s="164" customFormat="1" x14ac:dyDescent="0.25">
      <c r="D781" s="351"/>
      <c r="O781" s="351"/>
      <c r="T781" s="351"/>
      <c r="W781" s="351"/>
      <c r="BH781" s="454"/>
    </row>
    <row r="782" spans="4:60" s="164" customFormat="1" x14ac:dyDescent="0.25">
      <c r="D782" s="351"/>
      <c r="O782" s="351"/>
      <c r="T782" s="351"/>
      <c r="W782" s="351"/>
      <c r="BH782" s="454"/>
    </row>
    <row r="783" spans="4:60" s="164" customFormat="1" x14ac:dyDescent="0.25">
      <c r="D783" s="351"/>
      <c r="O783" s="351"/>
      <c r="T783" s="351"/>
      <c r="W783" s="351"/>
      <c r="BH783" s="454"/>
    </row>
    <row r="784" spans="4:60" s="164" customFormat="1" x14ac:dyDescent="0.25">
      <c r="D784" s="351"/>
      <c r="O784" s="351"/>
      <c r="T784" s="351"/>
      <c r="W784" s="351"/>
      <c r="BH784" s="454"/>
    </row>
    <row r="785" spans="4:60" s="164" customFormat="1" x14ac:dyDescent="0.25">
      <c r="D785" s="351"/>
      <c r="O785" s="351"/>
      <c r="T785" s="351"/>
      <c r="W785" s="351"/>
      <c r="BH785" s="454"/>
    </row>
    <row r="786" spans="4:60" s="164" customFormat="1" x14ac:dyDescent="0.25">
      <c r="D786" s="351"/>
      <c r="O786" s="351"/>
      <c r="T786" s="351"/>
      <c r="W786" s="351"/>
      <c r="BH786" s="454"/>
    </row>
    <row r="787" spans="4:60" s="164" customFormat="1" x14ac:dyDescent="0.25">
      <c r="D787" s="351"/>
      <c r="O787" s="351"/>
      <c r="T787" s="351"/>
      <c r="W787" s="351"/>
      <c r="BH787" s="454"/>
    </row>
    <row r="788" spans="4:60" s="164" customFormat="1" x14ac:dyDescent="0.25">
      <c r="D788" s="351"/>
      <c r="O788" s="351"/>
      <c r="T788" s="351"/>
      <c r="W788" s="351"/>
      <c r="BH788" s="454"/>
    </row>
    <row r="789" spans="4:60" s="164" customFormat="1" x14ac:dyDescent="0.25">
      <c r="D789" s="351"/>
      <c r="O789" s="351"/>
      <c r="T789" s="351"/>
      <c r="W789" s="351"/>
      <c r="BH789" s="454"/>
    </row>
    <row r="790" spans="4:60" s="164" customFormat="1" x14ac:dyDescent="0.25">
      <c r="D790" s="351"/>
      <c r="O790" s="351"/>
      <c r="T790" s="351"/>
      <c r="W790" s="351"/>
      <c r="BH790" s="454"/>
    </row>
    <row r="791" spans="4:60" s="164" customFormat="1" x14ac:dyDescent="0.25">
      <c r="D791" s="351"/>
      <c r="O791" s="351"/>
      <c r="T791" s="351"/>
      <c r="W791" s="351"/>
      <c r="BH791" s="454"/>
    </row>
    <row r="792" spans="4:60" s="164" customFormat="1" x14ac:dyDescent="0.25">
      <c r="D792" s="351"/>
      <c r="O792" s="351"/>
      <c r="T792" s="351"/>
      <c r="W792" s="351"/>
      <c r="BH792" s="454"/>
    </row>
    <row r="793" spans="4:60" s="164" customFormat="1" x14ac:dyDescent="0.25">
      <c r="D793" s="351"/>
      <c r="O793" s="351"/>
      <c r="T793" s="351"/>
      <c r="W793" s="351"/>
      <c r="BH793" s="454"/>
    </row>
    <row r="794" spans="4:60" s="164" customFormat="1" x14ac:dyDescent="0.25">
      <c r="D794" s="351"/>
      <c r="O794" s="351"/>
      <c r="T794" s="351"/>
      <c r="W794" s="351"/>
      <c r="BH794" s="454"/>
    </row>
    <row r="795" spans="4:60" s="164" customFormat="1" x14ac:dyDescent="0.25">
      <c r="D795" s="351"/>
      <c r="O795" s="351"/>
      <c r="T795" s="351"/>
      <c r="W795" s="351"/>
      <c r="BH795" s="454"/>
    </row>
    <row r="796" spans="4:60" s="164" customFormat="1" x14ac:dyDescent="0.25">
      <c r="D796" s="351"/>
      <c r="O796" s="351"/>
      <c r="T796" s="351"/>
      <c r="W796" s="351"/>
      <c r="BH796" s="454"/>
    </row>
    <row r="797" spans="4:60" s="164" customFormat="1" x14ac:dyDescent="0.25">
      <c r="D797" s="351"/>
      <c r="O797" s="351"/>
      <c r="T797" s="351"/>
      <c r="W797" s="351"/>
      <c r="BH797" s="454"/>
    </row>
    <row r="798" spans="4:60" s="164" customFormat="1" x14ac:dyDescent="0.25">
      <c r="D798" s="351"/>
      <c r="O798" s="351"/>
      <c r="T798" s="351"/>
      <c r="W798" s="351"/>
      <c r="BH798" s="454"/>
    </row>
    <row r="799" spans="4:60" s="164" customFormat="1" x14ac:dyDescent="0.25">
      <c r="D799" s="351"/>
      <c r="O799" s="351"/>
      <c r="T799" s="351"/>
      <c r="W799" s="351"/>
      <c r="BH799" s="454"/>
    </row>
    <row r="800" spans="4:60" s="164" customFormat="1" x14ac:dyDescent="0.25">
      <c r="D800" s="351"/>
      <c r="O800" s="351"/>
      <c r="T800" s="351"/>
      <c r="W800" s="351"/>
      <c r="BH800" s="454"/>
    </row>
    <row r="801" spans="4:60" s="164" customFormat="1" x14ac:dyDescent="0.25">
      <c r="D801" s="351"/>
      <c r="O801" s="351"/>
      <c r="T801" s="351"/>
      <c r="W801" s="351"/>
      <c r="BH801" s="454"/>
    </row>
    <row r="802" spans="4:60" s="164" customFormat="1" x14ac:dyDescent="0.25">
      <c r="D802" s="351"/>
      <c r="O802" s="351"/>
      <c r="T802" s="351"/>
      <c r="W802" s="351"/>
      <c r="BH802" s="454"/>
    </row>
    <row r="803" spans="4:60" s="164" customFormat="1" x14ac:dyDescent="0.25">
      <c r="D803" s="351"/>
      <c r="O803" s="351"/>
      <c r="T803" s="351"/>
      <c r="W803" s="351"/>
      <c r="BH803" s="454"/>
    </row>
    <row r="804" spans="4:60" s="164" customFormat="1" x14ac:dyDescent="0.25">
      <c r="D804" s="351"/>
      <c r="O804" s="351"/>
      <c r="T804" s="351"/>
      <c r="W804" s="351"/>
      <c r="BH804" s="454"/>
    </row>
    <row r="805" spans="4:60" s="164" customFormat="1" x14ac:dyDescent="0.25">
      <c r="D805" s="351"/>
      <c r="O805" s="351"/>
      <c r="T805" s="351"/>
      <c r="W805" s="351"/>
      <c r="BH805" s="454"/>
    </row>
    <row r="806" spans="4:60" s="164" customFormat="1" x14ac:dyDescent="0.25">
      <c r="D806" s="351"/>
      <c r="O806" s="351"/>
      <c r="T806" s="351"/>
      <c r="W806" s="351"/>
      <c r="BH806" s="454"/>
    </row>
    <row r="807" spans="4:60" s="164" customFormat="1" x14ac:dyDescent="0.25">
      <c r="D807" s="351"/>
      <c r="O807" s="351"/>
      <c r="T807" s="351"/>
      <c r="W807" s="351"/>
      <c r="BH807" s="454"/>
    </row>
    <row r="808" spans="4:60" s="164" customFormat="1" x14ac:dyDescent="0.25">
      <c r="D808" s="351"/>
      <c r="O808" s="351"/>
      <c r="T808" s="351"/>
      <c r="W808" s="351"/>
      <c r="BH808" s="454"/>
    </row>
    <row r="809" spans="4:60" s="164" customFormat="1" x14ac:dyDescent="0.25">
      <c r="D809" s="351"/>
      <c r="O809" s="351"/>
      <c r="T809" s="351"/>
      <c r="W809" s="351"/>
      <c r="BH809" s="454"/>
    </row>
    <row r="810" spans="4:60" s="164" customFormat="1" x14ac:dyDescent="0.25">
      <c r="D810" s="351"/>
      <c r="O810" s="351"/>
      <c r="T810" s="351"/>
      <c r="W810" s="351"/>
      <c r="BH810" s="454"/>
    </row>
    <row r="811" spans="4:60" s="164" customFormat="1" x14ac:dyDescent="0.25">
      <c r="D811" s="351"/>
      <c r="O811" s="351"/>
      <c r="T811" s="351"/>
      <c r="W811" s="351"/>
      <c r="BH811" s="454"/>
    </row>
    <row r="812" spans="4:60" s="164" customFormat="1" x14ac:dyDescent="0.25">
      <c r="D812" s="351"/>
      <c r="O812" s="351"/>
      <c r="T812" s="351"/>
      <c r="W812" s="351"/>
      <c r="BH812" s="454"/>
    </row>
    <row r="813" spans="4:60" s="164" customFormat="1" x14ac:dyDescent="0.25">
      <c r="D813" s="351"/>
      <c r="O813" s="351"/>
      <c r="T813" s="351"/>
      <c r="W813" s="351"/>
      <c r="BH813" s="454"/>
    </row>
    <row r="814" spans="4:60" s="164" customFormat="1" x14ac:dyDescent="0.25">
      <c r="D814" s="351"/>
      <c r="O814" s="351"/>
      <c r="T814" s="351"/>
      <c r="W814" s="351"/>
      <c r="BH814" s="454"/>
    </row>
    <row r="815" spans="4:60" s="164" customFormat="1" x14ac:dyDescent="0.25">
      <c r="D815" s="351"/>
      <c r="O815" s="351"/>
      <c r="T815" s="351"/>
      <c r="W815" s="351"/>
      <c r="BH815" s="454"/>
    </row>
    <row r="816" spans="4:60" s="164" customFormat="1" x14ac:dyDescent="0.25">
      <c r="D816" s="351"/>
      <c r="O816" s="351"/>
      <c r="T816" s="351"/>
      <c r="W816" s="351"/>
      <c r="BH816" s="454"/>
    </row>
    <row r="817" spans="4:60" s="164" customFormat="1" x14ac:dyDescent="0.25">
      <c r="D817" s="351"/>
      <c r="O817" s="351"/>
      <c r="T817" s="351"/>
      <c r="W817" s="351"/>
      <c r="BH817" s="454"/>
    </row>
    <row r="818" spans="4:60" s="164" customFormat="1" x14ac:dyDescent="0.25">
      <c r="D818" s="351"/>
      <c r="O818" s="351"/>
      <c r="T818" s="351"/>
      <c r="W818" s="351"/>
      <c r="BH818" s="454"/>
    </row>
    <row r="819" spans="4:60" s="164" customFormat="1" x14ac:dyDescent="0.25">
      <c r="D819" s="351"/>
      <c r="O819" s="351"/>
      <c r="T819" s="351"/>
      <c r="W819" s="351"/>
      <c r="BH819" s="454"/>
    </row>
    <row r="820" spans="4:60" s="164" customFormat="1" x14ac:dyDescent="0.25">
      <c r="D820" s="351"/>
      <c r="O820" s="351"/>
      <c r="T820" s="351"/>
      <c r="W820" s="351"/>
      <c r="BH820" s="454"/>
    </row>
    <row r="821" spans="4:60" s="164" customFormat="1" x14ac:dyDescent="0.25">
      <c r="D821" s="351"/>
      <c r="O821" s="351"/>
      <c r="T821" s="351"/>
      <c r="W821" s="351"/>
      <c r="BH821" s="454"/>
    </row>
    <row r="822" spans="4:60" s="164" customFormat="1" x14ac:dyDescent="0.25">
      <c r="D822" s="351"/>
      <c r="O822" s="351"/>
      <c r="T822" s="351"/>
      <c r="W822" s="351"/>
      <c r="BH822" s="454"/>
    </row>
    <row r="823" spans="4:60" s="164" customFormat="1" x14ac:dyDescent="0.25">
      <c r="D823" s="351"/>
      <c r="O823" s="351"/>
      <c r="T823" s="351"/>
      <c r="W823" s="351"/>
      <c r="BH823" s="454"/>
    </row>
    <row r="824" spans="4:60" s="164" customFormat="1" x14ac:dyDescent="0.25">
      <c r="D824" s="351"/>
      <c r="O824" s="351"/>
      <c r="T824" s="351"/>
      <c r="W824" s="351"/>
      <c r="BH824" s="454"/>
    </row>
    <row r="825" spans="4:60" s="164" customFormat="1" x14ac:dyDescent="0.25">
      <c r="D825" s="351"/>
      <c r="O825" s="351"/>
      <c r="T825" s="351"/>
      <c r="W825" s="351"/>
      <c r="BH825" s="454"/>
    </row>
    <row r="826" spans="4:60" s="164" customFormat="1" x14ac:dyDescent="0.25">
      <c r="D826" s="351"/>
      <c r="O826" s="351"/>
      <c r="T826" s="351"/>
      <c r="W826" s="351"/>
      <c r="BH826" s="454"/>
    </row>
    <row r="827" spans="4:60" s="164" customFormat="1" x14ac:dyDescent="0.25">
      <c r="D827" s="351"/>
      <c r="O827" s="351"/>
      <c r="T827" s="351"/>
      <c r="W827" s="351"/>
      <c r="BH827" s="454"/>
    </row>
    <row r="828" spans="4:60" s="164" customFormat="1" x14ac:dyDescent="0.25">
      <c r="D828" s="351"/>
      <c r="O828" s="351"/>
      <c r="T828" s="351"/>
      <c r="W828" s="351"/>
      <c r="BH828" s="454"/>
    </row>
    <row r="829" spans="4:60" s="164" customFormat="1" x14ac:dyDescent="0.25">
      <c r="D829" s="351"/>
      <c r="O829" s="351"/>
      <c r="T829" s="351"/>
      <c r="W829" s="351"/>
      <c r="BH829" s="454"/>
    </row>
    <row r="830" spans="4:60" s="164" customFormat="1" x14ac:dyDescent="0.25">
      <c r="D830" s="351"/>
      <c r="O830" s="351"/>
      <c r="T830" s="351"/>
      <c r="W830" s="351"/>
      <c r="BH830" s="454"/>
    </row>
    <row r="831" spans="4:60" s="164" customFormat="1" x14ac:dyDescent="0.25">
      <c r="D831" s="351"/>
      <c r="O831" s="351"/>
      <c r="T831" s="351"/>
      <c r="W831" s="351"/>
      <c r="BH831" s="454"/>
    </row>
    <row r="832" spans="4:60" s="164" customFormat="1" x14ac:dyDescent="0.25">
      <c r="D832" s="351"/>
      <c r="O832" s="351"/>
      <c r="T832" s="351"/>
      <c r="W832" s="351"/>
      <c r="BH832" s="454"/>
    </row>
    <row r="833" spans="4:60" s="164" customFormat="1" x14ac:dyDescent="0.25">
      <c r="D833" s="351"/>
      <c r="O833" s="351"/>
      <c r="T833" s="351"/>
      <c r="W833" s="351"/>
      <c r="BH833" s="454"/>
    </row>
    <row r="834" spans="4:60" s="164" customFormat="1" x14ac:dyDescent="0.25">
      <c r="D834" s="351"/>
      <c r="O834" s="351"/>
      <c r="T834" s="351"/>
      <c r="W834" s="351"/>
      <c r="BH834" s="454"/>
    </row>
    <row r="835" spans="4:60" s="164" customFormat="1" x14ac:dyDescent="0.25">
      <c r="D835" s="351"/>
      <c r="O835" s="351"/>
      <c r="T835" s="351"/>
      <c r="W835" s="351"/>
      <c r="BH835" s="454"/>
    </row>
    <row r="836" spans="4:60" s="164" customFormat="1" x14ac:dyDescent="0.25">
      <c r="D836" s="351"/>
      <c r="O836" s="351"/>
      <c r="T836" s="351"/>
      <c r="W836" s="351"/>
      <c r="BH836" s="454"/>
    </row>
    <row r="837" spans="4:60" s="164" customFormat="1" x14ac:dyDescent="0.25">
      <c r="D837" s="351"/>
      <c r="O837" s="351"/>
      <c r="T837" s="351"/>
      <c r="W837" s="351"/>
      <c r="BH837" s="454"/>
    </row>
    <row r="838" spans="4:60" s="164" customFormat="1" x14ac:dyDescent="0.25">
      <c r="D838" s="351"/>
      <c r="O838" s="351"/>
      <c r="T838" s="351"/>
      <c r="W838" s="351"/>
      <c r="BH838" s="454"/>
    </row>
    <row r="839" spans="4:60" s="164" customFormat="1" x14ac:dyDescent="0.25">
      <c r="D839" s="351"/>
      <c r="O839" s="351"/>
      <c r="T839" s="351"/>
      <c r="W839" s="351"/>
      <c r="BH839" s="454"/>
    </row>
    <row r="840" spans="4:60" s="164" customFormat="1" x14ac:dyDescent="0.25">
      <c r="D840" s="351"/>
      <c r="O840" s="351"/>
      <c r="T840" s="351"/>
      <c r="W840" s="351"/>
      <c r="BH840" s="454"/>
    </row>
    <row r="841" spans="4:60" s="164" customFormat="1" x14ac:dyDescent="0.25">
      <c r="D841" s="351"/>
      <c r="O841" s="351"/>
      <c r="T841" s="351"/>
      <c r="W841" s="351"/>
      <c r="BH841" s="454"/>
    </row>
    <row r="842" spans="4:60" s="164" customFormat="1" x14ac:dyDescent="0.25">
      <c r="D842" s="351"/>
      <c r="O842" s="351"/>
      <c r="T842" s="351"/>
      <c r="W842" s="351"/>
      <c r="BH842" s="454"/>
    </row>
    <row r="843" spans="4:60" s="164" customFormat="1" x14ac:dyDescent="0.25">
      <c r="D843" s="351"/>
      <c r="O843" s="351"/>
      <c r="T843" s="351"/>
      <c r="W843" s="351"/>
      <c r="BH843" s="454"/>
    </row>
    <row r="844" spans="4:60" s="164" customFormat="1" x14ac:dyDescent="0.25">
      <c r="D844" s="351"/>
      <c r="O844" s="351"/>
      <c r="T844" s="351"/>
      <c r="W844" s="351"/>
      <c r="BH844" s="454"/>
    </row>
    <row r="845" spans="4:60" s="164" customFormat="1" x14ac:dyDescent="0.25">
      <c r="D845" s="351"/>
      <c r="O845" s="351"/>
      <c r="T845" s="351"/>
      <c r="W845" s="351"/>
      <c r="BH845" s="454"/>
    </row>
    <row r="846" spans="4:60" s="164" customFormat="1" x14ac:dyDescent="0.25">
      <c r="D846" s="351"/>
      <c r="O846" s="351"/>
      <c r="T846" s="351"/>
      <c r="W846" s="351"/>
      <c r="BH846" s="454"/>
    </row>
    <row r="847" spans="4:60" s="164" customFormat="1" x14ac:dyDescent="0.25">
      <c r="D847" s="351"/>
      <c r="O847" s="351"/>
      <c r="T847" s="351"/>
      <c r="W847" s="351"/>
      <c r="BH847" s="454"/>
    </row>
    <row r="848" spans="4:60" s="164" customFormat="1" x14ac:dyDescent="0.25">
      <c r="D848" s="351"/>
      <c r="O848" s="351"/>
      <c r="T848" s="351"/>
      <c r="W848" s="351"/>
      <c r="BH848" s="454"/>
    </row>
    <row r="849" spans="4:60" s="164" customFormat="1" x14ac:dyDescent="0.25">
      <c r="D849" s="351"/>
      <c r="O849" s="351"/>
      <c r="T849" s="351"/>
      <c r="W849" s="351"/>
      <c r="BH849" s="454"/>
    </row>
    <row r="850" spans="4:60" s="164" customFormat="1" x14ac:dyDescent="0.25">
      <c r="D850" s="351"/>
      <c r="O850" s="351"/>
      <c r="T850" s="351"/>
      <c r="W850" s="351"/>
      <c r="BH850" s="454"/>
    </row>
    <row r="851" spans="4:60" s="164" customFormat="1" x14ac:dyDescent="0.25">
      <c r="D851" s="351"/>
      <c r="O851" s="351"/>
      <c r="T851" s="351"/>
      <c r="W851" s="351"/>
      <c r="BH851" s="454"/>
    </row>
    <row r="852" spans="4:60" s="164" customFormat="1" x14ac:dyDescent="0.25">
      <c r="D852" s="351"/>
      <c r="O852" s="351"/>
      <c r="T852" s="351"/>
      <c r="W852" s="351"/>
      <c r="BH852" s="454"/>
    </row>
    <row r="853" spans="4:60" s="164" customFormat="1" x14ac:dyDescent="0.25">
      <c r="D853" s="351"/>
      <c r="O853" s="351"/>
      <c r="T853" s="351"/>
      <c r="W853" s="351"/>
      <c r="BH853" s="454"/>
    </row>
    <row r="854" spans="4:60" s="164" customFormat="1" x14ac:dyDescent="0.25">
      <c r="D854" s="351"/>
      <c r="O854" s="351"/>
      <c r="T854" s="351"/>
      <c r="W854" s="351"/>
      <c r="BH854" s="454"/>
    </row>
    <row r="855" spans="4:60" s="164" customFormat="1" x14ac:dyDescent="0.25">
      <c r="D855" s="351"/>
      <c r="O855" s="351"/>
      <c r="T855" s="351"/>
      <c r="W855" s="351"/>
      <c r="BH855" s="454"/>
    </row>
    <row r="856" spans="4:60" s="164" customFormat="1" x14ac:dyDescent="0.25">
      <c r="D856" s="351"/>
      <c r="O856" s="351"/>
      <c r="T856" s="351"/>
      <c r="W856" s="351"/>
      <c r="BH856" s="454"/>
    </row>
    <row r="857" spans="4:60" s="164" customFormat="1" x14ac:dyDescent="0.25">
      <c r="D857" s="351"/>
      <c r="O857" s="351"/>
      <c r="T857" s="351"/>
      <c r="W857" s="351"/>
      <c r="BH857" s="454"/>
    </row>
    <row r="858" spans="4:60" s="164" customFormat="1" x14ac:dyDescent="0.25">
      <c r="D858" s="351"/>
      <c r="O858" s="351"/>
      <c r="T858" s="351"/>
      <c r="W858" s="351"/>
      <c r="BH858" s="454"/>
    </row>
    <row r="859" spans="4:60" s="164" customFormat="1" x14ac:dyDescent="0.25">
      <c r="D859" s="351"/>
      <c r="O859" s="351"/>
      <c r="T859" s="351"/>
      <c r="W859" s="351"/>
      <c r="BH859" s="454"/>
    </row>
    <row r="860" spans="4:60" s="164" customFormat="1" x14ac:dyDescent="0.25">
      <c r="D860" s="351"/>
      <c r="O860" s="351"/>
      <c r="T860" s="351"/>
      <c r="W860" s="351"/>
      <c r="BH860" s="454"/>
    </row>
    <row r="861" spans="4:60" s="164" customFormat="1" x14ac:dyDescent="0.25">
      <c r="D861" s="351"/>
      <c r="O861" s="351"/>
      <c r="T861" s="351"/>
      <c r="W861" s="351"/>
      <c r="BH861" s="454"/>
    </row>
    <row r="862" spans="4:60" s="164" customFormat="1" x14ac:dyDescent="0.25">
      <c r="D862" s="351"/>
      <c r="O862" s="351"/>
      <c r="T862" s="351"/>
      <c r="W862" s="351"/>
      <c r="BH862" s="454"/>
    </row>
    <row r="863" spans="4:60" s="164" customFormat="1" x14ac:dyDescent="0.25">
      <c r="D863" s="351"/>
      <c r="O863" s="351"/>
      <c r="T863" s="351"/>
      <c r="W863" s="351"/>
      <c r="BH863" s="454"/>
    </row>
    <row r="864" spans="4:60" s="164" customFormat="1" x14ac:dyDescent="0.25">
      <c r="D864" s="351"/>
      <c r="O864" s="351"/>
      <c r="T864" s="351"/>
      <c r="W864" s="351"/>
      <c r="BH864" s="454"/>
    </row>
    <row r="865" spans="4:60" s="164" customFormat="1" x14ac:dyDescent="0.25">
      <c r="D865" s="351"/>
      <c r="O865" s="351"/>
      <c r="T865" s="351"/>
      <c r="W865" s="351"/>
      <c r="BH865" s="454"/>
    </row>
    <row r="866" spans="4:60" s="164" customFormat="1" x14ac:dyDescent="0.25">
      <c r="D866" s="351"/>
      <c r="O866" s="351"/>
      <c r="T866" s="351"/>
      <c r="W866" s="351"/>
      <c r="BH866" s="454"/>
    </row>
    <row r="867" spans="4:60" s="164" customFormat="1" x14ac:dyDescent="0.25">
      <c r="D867" s="351"/>
      <c r="O867" s="351"/>
      <c r="T867" s="351"/>
      <c r="W867" s="351"/>
      <c r="BH867" s="454"/>
    </row>
    <row r="868" spans="4:60" s="164" customFormat="1" x14ac:dyDescent="0.25">
      <c r="D868" s="351"/>
      <c r="O868" s="351"/>
      <c r="T868" s="351"/>
      <c r="W868" s="351"/>
      <c r="BH868" s="454"/>
    </row>
    <row r="869" spans="4:60" s="164" customFormat="1" x14ac:dyDescent="0.25">
      <c r="D869" s="351"/>
      <c r="O869" s="351"/>
      <c r="T869" s="351"/>
      <c r="W869" s="351"/>
      <c r="BH869" s="454"/>
    </row>
    <row r="870" spans="4:60" s="164" customFormat="1" x14ac:dyDescent="0.25">
      <c r="D870" s="351"/>
      <c r="O870" s="351"/>
      <c r="T870" s="351"/>
      <c r="W870" s="351"/>
      <c r="BH870" s="454"/>
    </row>
    <row r="871" spans="4:60" s="164" customFormat="1" x14ac:dyDescent="0.25">
      <c r="D871" s="351"/>
      <c r="O871" s="351"/>
      <c r="T871" s="351"/>
      <c r="W871" s="351"/>
      <c r="BH871" s="454"/>
    </row>
    <row r="872" spans="4:60" s="164" customFormat="1" x14ac:dyDescent="0.25">
      <c r="D872" s="351"/>
      <c r="O872" s="351"/>
      <c r="T872" s="351"/>
      <c r="W872" s="351"/>
      <c r="BH872" s="454"/>
    </row>
    <row r="873" spans="4:60" s="164" customFormat="1" x14ac:dyDescent="0.25">
      <c r="D873" s="351"/>
      <c r="O873" s="351"/>
      <c r="T873" s="351"/>
      <c r="W873" s="351"/>
      <c r="BH873" s="454"/>
    </row>
    <row r="874" spans="4:60" s="164" customFormat="1" x14ac:dyDescent="0.25">
      <c r="D874" s="351"/>
      <c r="O874" s="351"/>
      <c r="T874" s="351"/>
      <c r="W874" s="351"/>
      <c r="BH874" s="454"/>
    </row>
    <row r="875" spans="4:60" s="164" customFormat="1" x14ac:dyDescent="0.25">
      <c r="D875" s="351"/>
      <c r="O875" s="351"/>
      <c r="T875" s="351"/>
      <c r="W875" s="351"/>
      <c r="BH875" s="454"/>
    </row>
    <row r="876" spans="4:60" s="164" customFormat="1" x14ac:dyDescent="0.25">
      <c r="D876" s="351"/>
      <c r="O876" s="351"/>
      <c r="T876" s="351"/>
      <c r="W876" s="351"/>
      <c r="BH876" s="454"/>
    </row>
    <row r="877" spans="4:60" s="164" customFormat="1" x14ac:dyDescent="0.25">
      <c r="D877" s="351"/>
      <c r="O877" s="351"/>
      <c r="T877" s="351"/>
      <c r="W877" s="351"/>
      <c r="BH877" s="454"/>
    </row>
    <row r="878" spans="4:60" s="164" customFormat="1" x14ac:dyDescent="0.25">
      <c r="D878" s="351"/>
      <c r="O878" s="351"/>
      <c r="T878" s="351"/>
      <c r="W878" s="351"/>
      <c r="BH878" s="454"/>
    </row>
    <row r="879" spans="4:60" s="164" customFormat="1" x14ac:dyDescent="0.25">
      <c r="D879" s="351"/>
      <c r="O879" s="351"/>
      <c r="T879" s="351"/>
      <c r="W879" s="351"/>
      <c r="BH879" s="454"/>
    </row>
    <row r="880" spans="4:60" s="164" customFormat="1" x14ac:dyDescent="0.25">
      <c r="D880" s="351"/>
      <c r="O880" s="351"/>
      <c r="T880" s="351"/>
      <c r="W880" s="351"/>
      <c r="BH880" s="454"/>
    </row>
    <row r="881" spans="4:60" s="164" customFormat="1" x14ac:dyDescent="0.25">
      <c r="D881" s="351"/>
      <c r="O881" s="351"/>
      <c r="T881" s="351"/>
      <c r="W881" s="351"/>
      <c r="BH881" s="454"/>
    </row>
    <row r="882" spans="4:60" s="164" customFormat="1" x14ac:dyDescent="0.25">
      <c r="D882" s="351"/>
      <c r="O882" s="351"/>
      <c r="T882" s="351"/>
      <c r="W882" s="351"/>
      <c r="BH882" s="454"/>
    </row>
    <row r="883" spans="4:60" s="164" customFormat="1" x14ac:dyDescent="0.25">
      <c r="D883" s="351"/>
      <c r="O883" s="351"/>
      <c r="T883" s="351"/>
      <c r="W883" s="351"/>
      <c r="BH883" s="454"/>
    </row>
    <row r="884" spans="4:60" s="164" customFormat="1" x14ac:dyDescent="0.25">
      <c r="D884" s="351"/>
      <c r="O884" s="351"/>
      <c r="T884" s="351"/>
      <c r="W884" s="351"/>
      <c r="BH884" s="454"/>
    </row>
    <row r="885" spans="4:60" s="164" customFormat="1" x14ac:dyDescent="0.25">
      <c r="D885" s="351"/>
      <c r="O885" s="351"/>
      <c r="T885" s="351"/>
      <c r="W885" s="351"/>
      <c r="BH885" s="454"/>
    </row>
    <row r="886" spans="4:60" s="164" customFormat="1" x14ac:dyDescent="0.25">
      <c r="D886" s="351"/>
      <c r="O886" s="351"/>
      <c r="T886" s="351"/>
      <c r="W886" s="351"/>
      <c r="BH886" s="454"/>
    </row>
    <row r="887" spans="4:60" s="164" customFormat="1" x14ac:dyDescent="0.25">
      <c r="D887" s="351"/>
      <c r="O887" s="351"/>
      <c r="T887" s="351"/>
      <c r="W887" s="351"/>
      <c r="BH887" s="454"/>
    </row>
    <row r="888" spans="4:60" s="164" customFormat="1" x14ac:dyDescent="0.25">
      <c r="D888" s="351"/>
      <c r="O888" s="351"/>
      <c r="T888" s="351"/>
      <c r="W888" s="351"/>
      <c r="BH888" s="454"/>
    </row>
    <row r="889" spans="4:60" s="164" customFormat="1" x14ac:dyDescent="0.25">
      <c r="D889" s="351"/>
      <c r="O889" s="351"/>
      <c r="T889" s="351"/>
      <c r="W889" s="351"/>
      <c r="BH889" s="454"/>
    </row>
    <row r="890" spans="4:60" s="164" customFormat="1" x14ac:dyDescent="0.25">
      <c r="D890" s="351"/>
      <c r="O890" s="351"/>
      <c r="T890" s="351"/>
      <c r="W890" s="351"/>
      <c r="BH890" s="454"/>
    </row>
    <row r="891" spans="4:60" s="164" customFormat="1" x14ac:dyDescent="0.25">
      <c r="D891" s="351"/>
      <c r="O891" s="351"/>
      <c r="T891" s="351"/>
      <c r="W891" s="351"/>
      <c r="BH891" s="454"/>
    </row>
    <row r="892" spans="4:60" s="164" customFormat="1" x14ac:dyDescent="0.25">
      <c r="D892" s="351"/>
      <c r="O892" s="351"/>
      <c r="T892" s="351"/>
      <c r="W892" s="351"/>
      <c r="BH892" s="454"/>
    </row>
    <row r="893" spans="4:60" s="164" customFormat="1" x14ac:dyDescent="0.25">
      <c r="D893" s="351"/>
      <c r="O893" s="351"/>
      <c r="T893" s="351"/>
      <c r="W893" s="351"/>
      <c r="BH893" s="454"/>
    </row>
    <row r="894" spans="4:60" s="164" customFormat="1" x14ac:dyDescent="0.25">
      <c r="D894" s="351"/>
      <c r="O894" s="351"/>
      <c r="T894" s="351"/>
      <c r="W894" s="351"/>
      <c r="BH894" s="454"/>
    </row>
    <row r="895" spans="4:60" s="164" customFormat="1" x14ac:dyDescent="0.25">
      <c r="D895" s="351"/>
      <c r="O895" s="351"/>
      <c r="T895" s="351"/>
      <c r="W895" s="351"/>
      <c r="BH895" s="454"/>
    </row>
    <row r="896" spans="4:60" s="164" customFormat="1" x14ac:dyDescent="0.25">
      <c r="D896" s="351"/>
      <c r="O896" s="351"/>
      <c r="T896" s="351"/>
      <c r="W896" s="351"/>
      <c r="BH896" s="454"/>
    </row>
    <row r="897" spans="4:60" s="164" customFormat="1" x14ac:dyDescent="0.25">
      <c r="D897" s="351"/>
      <c r="O897" s="351"/>
      <c r="T897" s="351"/>
      <c r="W897" s="351"/>
      <c r="BH897" s="454"/>
    </row>
    <row r="898" spans="4:60" s="164" customFormat="1" x14ac:dyDescent="0.25">
      <c r="D898" s="351"/>
      <c r="O898" s="351"/>
      <c r="T898" s="351"/>
      <c r="W898" s="351"/>
      <c r="BH898" s="454"/>
    </row>
    <row r="899" spans="4:60" s="164" customFormat="1" x14ac:dyDescent="0.25">
      <c r="D899" s="351"/>
      <c r="O899" s="351"/>
      <c r="T899" s="351"/>
      <c r="W899" s="351"/>
      <c r="BH899" s="454"/>
    </row>
    <row r="900" spans="4:60" s="164" customFormat="1" x14ac:dyDescent="0.25">
      <c r="D900" s="351"/>
      <c r="O900" s="351"/>
      <c r="T900" s="351"/>
      <c r="W900" s="351"/>
      <c r="BH900" s="454"/>
    </row>
    <row r="901" spans="4:60" s="164" customFormat="1" x14ac:dyDescent="0.25">
      <c r="D901" s="351"/>
      <c r="O901" s="351"/>
      <c r="T901" s="351"/>
      <c r="W901" s="351"/>
      <c r="BH901" s="454"/>
    </row>
    <row r="902" spans="4:60" s="164" customFormat="1" x14ac:dyDescent="0.25">
      <c r="D902" s="351"/>
      <c r="O902" s="351"/>
      <c r="T902" s="351"/>
      <c r="W902" s="351"/>
      <c r="BH902" s="454"/>
    </row>
    <row r="903" spans="4:60" s="164" customFormat="1" x14ac:dyDescent="0.25">
      <c r="D903" s="351"/>
      <c r="O903" s="351"/>
      <c r="T903" s="351"/>
      <c r="W903" s="351"/>
      <c r="BH903" s="454"/>
    </row>
    <row r="904" spans="4:60" s="164" customFormat="1" x14ac:dyDescent="0.25">
      <c r="D904" s="351"/>
      <c r="O904" s="351"/>
      <c r="T904" s="351"/>
      <c r="W904" s="351"/>
      <c r="BH904" s="454"/>
    </row>
    <row r="905" spans="4:60" s="164" customFormat="1" x14ac:dyDescent="0.25">
      <c r="D905" s="351"/>
      <c r="O905" s="351"/>
      <c r="T905" s="351"/>
      <c r="W905" s="351"/>
      <c r="BH905" s="454"/>
    </row>
    <row r="906" spans="4:60" s="164" customFormat="1" x14ac:dyDescent="0.25">
      <c r="D906" s="351"/>
      <c r="O906" s="351"/>
      <c r="T906" s="351"/>
      <c r="W906" s="351"/>
      <c r="BH906" s="454"/>
    </row>
    <row r="907" spans="4:60" s="164" customFormat="1" x14ac:dyDescent="0.25">
      <c r="D907" s="351"/>
      <c r="O907" s="351"/>
      <c r="T907" s="351"/>
      <c r="W907" s="351"/>
      <c r="BH907" s="454"/>
    </row>
    <row r="908" spans="4:60" s="164" customFormat="1" x14ac:dyDescent="0.25">
      <c r="D908" s="351"/>
      <c r="O908" s="351"/>
      <c r="T908" s="351"/>
      <c r="W908" s="351"/>
      <c r="BH908" s="454"/>
    </row>
    <row r="909" spans="4:60" s="164" customFormat="1" x14ac:dyDescent="0.25">
      <c r="D909" s="351"/>
      <c r="O909" s="351"/>
      <c r="T909" s="351"/>
      <c r="W909" s="351"/>
      <c r="BH909" s="454"/>
    </row>
    <row r="910" spans="4:60" s="164" customFormat="1" x14ac:dyDescent="0.25">
      <c r="D910" s="351"/>
      <c r="O910" s="351"/>
      <c r="T910" s="351"/>
      <c r="W910" s="351"/>
      <c r="BH910" s="454"/>
    </row>
    <row r="911" spans="4:60" s="164" customFormat="1" x14ac:dyDescent="0.25">
      <c r="D911" s="351"/>
      <c r="O911" s="351"/>
      <c r="T911" s="351"/>
      <c r="W911" s="351"/>
      <c r="BH911" s="454"/>
    </row>
    <row r="912" spans="4:60" s="164" customFormat="1" x14ac:dyDescent="0.25">
      <c r="D912" s="351"/>
      <c r="O912" s="351"/>
      <c r="T912" s="351"/>
      <c r="W912" s="351"/>
      <c r="BH912" s="454"/>
    </row>
    <row r="913" spans="4:60" s="164" customFormat="1" x14ac:dyDescent="0.25">
      <c r="D913" s="351"/>
      <c r="O913" s="351"/>
      <c r="T913" s="351"/>
      <c r="W913" s="351"/>
      <c r="BH913" s="454"/>
    </row>
    <row r="914" spans="4:60" s="164" customFormat="1" x14ac:dyDescent="0.25">
      <c r="D914" s="351"/>
      <c r="O914" s="351"/>
      <c r="T914" s="351"/>
      <c r="W914" s="351"/>
      <c r="BH914" s="454"/>
    </row>
    <row r="915" spans="4:60" s="164" customFormat="1" x14ac:dyDescent="0.25">
      <c r="D915" s="351"/>
      <c r="O915" s="351"/>
      <c r="T915" s="351"/>
      <c r="W915" s="351"/>
      <c r="BH915" s="454"/>
    </row>
    <row r="916" spans="4:60" s="164" customFormat="1" x14ac:dyDescent="0.25">
      <c r="D916" s="351"/>
      <c r="O916" s="351"/>
      <c r="T916" s="351"/>
      <c r="W916" s="351"/>
      <c r="BH916" s="454"/>
    </row>
    <row r="917" spans="4:60" s="164" customFormat="1" x14ac:dyDescent="0.25">
      <c r="D917" s="351"/>
      <c r="O917" s="351"/>
      <c r="T917" s="351"/>
      <c r="W917" s="351"/>
      <c r="BH917" s="454"/>
    </row>
    <row r="918" spans="4:60" s="164" customFormat="1" x14ac:dyDescent="0.25">
      <c r="D918" s="351"/>
      <c r="O918" s="351"/>
      <c r="T918" s="351"/>
      <c r="W918" s="351"/>
      <c r="BH918" s="454"/>
    </row>
    <row r="919" spans="4:60" s="164" customFormat="1" x14ac:dyDescent="0.25">
      <c r="D919" s="351"/>
      <c r="O919" s="351"/>
      <c r="T919" s="351"/>
      <c r="W919" s="351"/>
      <c r="BH919" s="454"/>
    </row>
    <row r="920" spans="4:60" s="164" customFormat="1" x14ac:dyDescent="0.25">
      <c r="D920" s="351"/>
      <c r="O920" s="351"/>
      <c r="T920" s="351"/>
      <c r="W920" s="351"/>
      <c r="BH920" s="454"/>
    </row>
    <row r="921" spans="4:60" s="164" customFormat="1" x14ac:dyDescent="0.25">
      <c r="D921" s="351"/>
      <c r="O921" s="351"/>
      <c r="T921" s="351"/>
      <c r="W921" s="351"/>
      <c r="BH921" s="454"/>
    </row>
    <row r="922" spans="4:60" s="164" customFormat="1" x14ac:dyDescent="0.25">
      <c r="D922" s="351"/>
      <c r="O922" s="351"/>
      <c r="T922" s="351"/>
      <c r="W922" s="351"/>
      <c r="BH922" s="454"/>
    </row>
    <row r="923" spans="4:60" s="164" customFormat="1" x14ac:dyDescent="0.25">
      <c r="D923" s="351"/>
      <c r="O923" s="351"/>
      <c r="T923" s="351"/>
      <c r="W923" s="351"/>
      <c r="BH923" s="454"/>
    </row>
    <row r="924" spans="4:60" s="164" customFormat="1" x14ac:dyDescent="0.25">
      <c r="D924" s="351"/>
      <c r="O924" s="351"/>
      <c r="T924" s="351"/>
      <c r="W924" s="351"/>
      <c r="BH924" s="454"/>
    </row>
    <row r="925" spans="4:60" s="164" customFormat="1" x14ac:dyDescent="0.25">
      <c r="D925" s="351"/>
      <c r="O925" s="351"/>
      <c r="T925" s="351"/>
      <c r="W925" s="351"/>
      <c r="BH925" s="454"/>
    </row>
    <row r="926" spans="4:60" s="164" customFormat="1" x14ac:dyDescent="0.25">
      <c r="D926" s="351"/>
      <c r="O926" s="351"/>
      <c r="T926" s="351"/>
      <c r="W926" s="351"/>
      <c r="BH926" s="454"/>
    </row>
    <row r="927" spans="4:60" s="164" customFormat="1" x14ac:dyDescent="0.25">
      <c r="D927" s="351"/>
      <c r="O927" s="351"/>
      <c r="T927" s="351"/>
      <c r="W927" s="351"/>
      <c r="BH927" s="454"/>
    </row>
    <row r="928" spans="4:60" s="164" customFormat="1" x14ac:dyDescent="0.25">
      <c r="D928" s="351"/>
      <c r="O928" s="351"/>
      <c r="T928" s="351"/>
      <c r="W928" s="351"/>
      <c r="BH928" s="454"/>
    </row>
    <row r="929" spans="4:60" s="164" customFormat="1" x14ac:dyDescent="0.25">
      <c r="D929" s="351"/>
      <c r="O929" s="351"/>
      <c r="T929" s="351"/>
      <c r="W929" s="351"/>
      <c r="BH929" s="454"/>
    </row>
    <row r="930" spans="4:60" s="164" customFormat="1" x14ac:dyDescent="0.25">
      <c r="D930" s="351"/>
      <c r="O930" s="351"/>
      <c r="T930" s="351"/>
      <c r="W930" s="351"/>
      <c r="BH930" s="454"/>
    </row>
    <row r="931" spans="4:60" s="164" customFormat="1" x14ac:dyDescent="0.25">
      <c r="D931" s="351"/>
      <c r="O931" s="351"/>
      <c r="T931" s="351"/>
      <c r="W931" s="351"/>
      <c r="BH931" s="454"/>
    </row>
    <row r="932" spans="4:60" s="164" customFormat="1" x14ac:dyDescent="0.25">
      <c r="D932" s="351"/>
      <c r="O932" s="351"/>
      <c r="T932" s="351"/>
      <c r="W932" s="351"/>
      <c r="BH932" s="454"/>
    </row>
    <row r="933" spans="4:60" s="164" customFormat="1" x14ac:dyDescent="0.25">
      <c r="D933" s="351"/>
      <c r="O933" s="351"/>
      <c r="T933" s="351"/>
      <c r="W933" s="351"/>
      <c r="BH933" s="454"/>
    </row>
    <row r="934" spans="4:60" s="164" customFormat="1" x14ac:dyDescent="0.25">
      <c r="D934" s="351"/>
      <c r="O934" s="351"/>
      <c r="T934" s="351"/>
      <c r="W934" s="351"/>
      <c r="BH934" s="454"/>
    </row>
    <row r="935" spans="4:60" s="164" customFormat="1" x14ac:dyDescent="0.25">
      <c r="D935" s="351"/>
      <c r="O935" s="351"/>
      <c r="T935" s="351"/>
      <c r="W935" s="351"/>
      <c r="BH935" s="454"/>
    </row>
    <row r="936" spans="4:60" s="164" customFormat="1" x14ac:dyDescent="0.25">
      <c r="D936" s="351"/>
      <c r="O936" s="351"/>
      <c r="T936" s="351"/>
      <c r="W936" s="351"/>
      <c r="BH936" s="454"/>
    </row>
    <row r="937" spans="4:60" s="164" customFormat="1" x14ac:dyDescent="0.25">
      <c r="D937" s="351"/>
      <c r="O937" s="351"/>
      <c r="T937" s="351"/>
      <c r="W937" s="351"/>
      <c r="BH937" s="454"/>
    </row>
    <row r="938" spans="4:60" s="164" customFormat="1" x14ac:dyDescent="0.25">
      <c r="D938" s="351"/>
      <c r="O938" s="351"/>
      <c r="T938" s="351"/>
      <c r="W938" s="351"/>
      <c r="BH938" s="454"/>
    </row>
    <row r="939" spans="4:60" s="164" customFormat="1" x14ac:dyDescent="0.25">
      <c r="D939" s="351"/>
      <c r="O939" s="351"/>
      <c r="T939" s="351"/>
      <c r="W939" s="351"/>
      <c r="BH939" s="454"/>
    </row>
    <row r="940" spans="4:60" s="164" customFormat="1" x14ac:dyDescent="0.25">
      <c r="D940" s="351"/>
      <c r="O940" s="351"/>
      <c r="T940" s="351"/>
      <c r="W940" s="351"/>
      <c r="BH940" s="454"/>
    </row>
    <row r="941" spans="4:60" s="164" customFormat="1" x14ac:dyDescent="0.25">
      <c r="D941" s="351"/>
      <c r="O941" s="351"/>
      <c r="T941" s="351"/>
      <c r="W941" s="351"/>
      <c r="BH941" s="454"/>
    </row>
    <row r="942" spans="4:60" s="164" customFormat="1" x14ac:dyDescent="0.25">
      <c r="D942" s="351"/>
      <c r="O942" s="351"/>
      <c r="T942" s="351"/>
      <c r="W942" s="351"/>
      <c r="BH942" s="454"/>
    </row>
    <row r="943" spans="4:60" s="164" customFormat="1" x14ac:dyDescent="0.25">
      <c r="D943" s="351"/>
      <c r="O943" s="351"/>
      <c r="T943" s="351"/>
      <c r="W943" s="351"/>
      <c r="BH943" s="454"/>
    </row>
    <row r="944" spans="4:60" s="164" customFormat="1" x14ac:dyDescent="0.25">
      <c r="D944" s="351"/>
      <c r="O944" s="351"/>
      <c r="T944" s="351"/>
      <c r="W944" s="351"/>
      <c r="BH944" s="454"/>
    </row>
    <row r="945" spans="4:60" s="164" customFormat="1" x14ac:dyDescent="0.25">
      <c r="D945" s="351"/>
      <c r="O945" s="351"/>
      <c r="T945" s="351"/>
      <c r="W945" s="351"/>
      <c r="BH945" s="454"/>
    </row>
    <row r="946" spans="4:60" s="164" customFormat="1" x14ac:dyDescent="0.25">
      <c r="D946" s="351"/>
      <c r="O946" s="351"/>
      <c r="T946" s="351"/>
      <c r="W946" s="351"/>
      <c r="BH946" s="454"/>
    </row>
    <row r="947" spans="4:60" s="164" customFormat="1" x14ac:dyDescent="0.25">
      <c r="D947" s="351"/>
      <c r="O947" s="351"/>
      <c r="T947" s="351"/>
      <c r="W947" s="351"/>
      <c r="BH947" s="454"/>
    </row>
    <row r="948" spans="4:60" s="164" customFormat="1" x14ac:dyDescent="0.25">
      <c r="D948" s="351"/>
      <c r="O948" s="351"/>
      <c r="T948" s="351"/>
      <c r="W948" s="351"/>
      <c r="BH948" s="454"/>
    </row>
    <row r="949" spans="4:60" s="164" customFormat="1" x14ac:dyDescent="0.25">
      <c r="D949" s="351"/>
      <c r="O949" s="351"/>
      <c r="T949" s="351"/>
      <c r="W949" s="351"/>
      <c r="BH949" s="454"/>
    </row>
    <row r="950" spans="4:60" s="164" customFormat="1" x14ac:dyDescent="0.25">
      <c r="D950" s="351"/>
      <c r="O950" s="351"/>
      <c r="T950" s="351"/>
      <c r="W950" s="351"/>
      <c r="BH950" s="454"/>
    </row>
    <row r="951" spans="4:60" s="164" customFormat="1" x14ac:dyDescent="0.25">
      <c r="D951" s="351"/>
      <c r="O951" s="351"/>
      <c r="T951" s="351"/>
      <c r="W951" s="351"/>
      <c r="BH951" s="454"/>
    </row>
    <row r="952" spans="4:60" s="164" customFormat="1" x14ac:dyDescent="0.25">
      <c r="D952" s="351"/>
      <c r="O952" s="351"/>
      <c r="T952" s="351"/>
      <c r="W952" s="351"/>
      <c r="BH952" s="454"/>
    </row>
    <row r="953" spans="4:60" s="164" customFormat="1" x14ac:dyDescent="0.25">
      <c r="D953" s="351"/>
      <c r="O953" s="351"/>
      <c r="T953" s="351"/>
      <c r="W953" s="351"/>
      <c r="BH953" s="454"/>
    </row>
    <row r="954" spans="4:60" s="164" customFormat="1" x14ac:dyDescent="0.25">
      <c r="D954" s="351"/>
      <c r="O954" s="351"/>
      <c r="T954" s="351"/>
      <c r="W954" s="351"/>
      <c r="BH954" s="454"/>
    </row>
    <row r="955" spans="4:60" s="164" customFormat="1" x14ac:dyDescent="0.25">
      <c r="D955" s="351"/>
      <c r="O955" s="351"/>
      <c r="T955" s="351"/>
      <c r="W955" s="351"/>
      <c r="BH955" s="454"/>
    </row>
    <row r="956" spans="4:60" s="164" customFormat="1" x14ac:dyDescent="0.25">
      <c r="D956" s="351"/>
      <c r="O956" s="351"/>
      <c r="T956" s="351"/>
      <c r="W956" s="351"/>
      <c r="BH956" s="454"/>
    </row>
    <row r="957" spans="4:60" s="164" customFormat="1" x14ac:dyDescent="0.25">
      <c r="D957" s="351"/>
      <c r="O957" s="351"/>
      <c r="T957" s="351"/>
      <c r="W957" s="351"/>
      <c r="BH957" s="454"/>
    </row>
    <row r="958" spans="4:60" s="164" customFormat="1" x14ac:dyDescent="0.25">
      <c r="D958" s="351"/>
      <c r="O958" s="351"/>
      <c r="T958" s="351"/>
      <c r="W958" s="351"/>
      <c r="BH958" s="454"/>
    </row>
    <row r="959" spans="4:60" s="164" customFormat="1" x14ac:dyDescent="0.25">
      <c r="D959" s="351"/>
      <c r="O959" s="351"/>
      <c r="T959" s="351"/>
      <c r="W959" s="351"/>
      <c r="BH959" s="454"/>
    </row>
    <row r="960" spans="4:60" s="164" customFormat="1" x14ac:dyDescent="0.25">
      <c r="D960" s="351"/>
      <c r="O960" s="351"/>
      <c r="T960" s="351"/>
      <c r="W960" s="351"/>
      <c r="BH960" s="454"/>
    </row>
    <row r="961" spans="4:60" s="164" customFormat="1" x14ac:dyDescent="0.25">
      <c r="D961" s="351"/>
      <c r="O961" s="351"/>
      <c r="T961" s="351"/>
      <c r="W961" s="351"/>
      <c r="BH961" s="454"/>
    </row>
    <row r="962" spans="4:60" s="164" customFormat="1" x14ac:dyDescent="0.25">
      <c r="D962" s="351"/>
      <c r="O962" s="351"/>
      <c r="T962" s="351"/>
      <c r="W962" s="351"/>
      <c r="BH962" s="454"/>
    </row>
    <row r="963" spans="4:60" s="164" customFormat="1" x14ac:dyDescent="0.25">
      <c r="D963" s="351"/>
      <c r="O963" s="351"/>
      <c r="T963" s="351"/>
      <c r="W963" s="351"/>
      <c r="BH963" s="454"/>
    </row>
    <row r="964" spans="4:60" s="164" customFormat="1" x14ac:dyDescent="0.25">
      <c r="D964" s="351"/>
      <c r="O964" s="351"/>
      <c r="T964" s="351"/>
      <c r="W964" s="351"/>
      <c r="BH964" s="454"/>
    </row>
    <row r="965" spans="4:60" s="164" customFormat="1" x14ac:dyDescent="0.25">
      <c r="D965" s="351"/>
      <c r="O965" s="351"/>
      <c r="T965" s="351"/>
      <c r="W965" s="351"/>
      <c r="BH965" s="454"/>
    </row>
    <row r="966" spans="4:60" s="164" customFormat="1" x14ac:dyDescent="0.25">
      <c r="D966" s="351"/>
      <c r="O966" s="351"/>
      <c r="T966" s="351"/>
      <c r="W966" s="351"/>
      <c r="BH966" s="454"/>
    </row>
    <row r="967" spans="4:60" s="164" customFormat="1" x14ac:dyDescent="0.25">
      <c r="D967" s="351"/>
      <c r="O967" s="351"/>
      <c r="T967" s="351"/>
      <c r="W967" s="351"/>
      <c r="BH967" s="454"/>
    </row>
    <row r="968" spans="4:60" s="164" customFormat="1" x14ac:dyDescent="0.25">
      <c r="D968" s="351"/>
      <c r="O968" s="351"/>
      <c r="T968" s="351"/>
      <c r="W968" s="351"/>
      <c r="BH968" s="454"/>
    </row>
    <row r="969" spans="4:60" s="164" customFormat="1" x14ac:dyDescent="0.25">
      <c r="D969" s="351"/>
      <c r="O969" s="351"/>
      <c r="T969" s="351"/>
      <c r="W969" s="351"/>
      <c r="BH969" s="454"/>
    </row>
    <row r="970" spans="4:60" s="164" customFormat="1" x14ac:dyDescent="0.25">
      <c r="D970" s="351"/>
      <c r="O970" s="351"/>
      <c r="T970" s="351"/>
      <c r="W970" s="351"/>
      <c r="BH970" s="454"/>
    </row>
    <row r="971" spans="4:60" s="164" customFormat="1" x14ac:dyDescent="0.25">
      <c r="D971" s="351"/>
      <c r="O971" s="351"/>
      <c r="T971" s="351"/>
      <c r="W971" s="351"/>
      <c r="BH971" s="454"/>
    </row>
    <row r="972" spans="4:60" s="164" customFormat="1" x14ac:dyDescent="0.25">
      <c r="D972" s="351"/>
      <c r="O972" s="351"/>
      <c r="T972" s="351"/>
      <c r="W972" s="351"/>
      <c r="BH972" s="454"/>
    </row>
    <row r="973" spans="4:60" s="164" customFormat="1" x14ac:dyDescent="0.25">
      <c r="D973" s="351"/>
      <c r="O973" s="351"/>
      <c r="T973" s="351"/>
      <c r="W973" s="351"/>
      <c r="BH973" s="454"/>
    </row>
    <row r="974" spans="4:60" s="164" customFormat="1" x14ac:dyDescent="0.25">
      <c r="D974" s="351"/>
      <c r="O974" s="351"/>
      <c r="T974" s="351"/>
      <c r="W974" s="351"/>
      <c r="BH974" s="454"/>
    </row>
    <row r="975" spans="4:60" s="164" customFormat="1" x14ac:dyDescent="0.25">
      <c r="D975" s="351"/>
      <c r="O975" s="351"/>
      <c r="T975" s="351"/>
      <c r="W975" s="351"/>
      <c r="BH975" s="454"/>
    </row>
    <row r="976" spans="4:60" s="164" customFormat="1" x14ac:dyDescent="0.25">
      <c r="D976" s="351"/>
      <c r="O976" s="351"/>
      <c r="T976" s="351"/>
      <c r="W976" s="351"/>
      <c r="BH976" s="454"/>
    </row>
    <row r="977" spans="4:60" s="164" customFormat="1" x14ac:dyDescent="0.25">
      <c r="D977" s="351"/>
      <c r="O977" s="351"/>
      <c r="T977" s="351"/>
      <c r="W977" s="351"/>
      <c r="BH977" s="454"/>
    </row>
    <row r="978" spans="4:60" s="164" customFormat="1" x14ac:dyDescent="0.25">
      <c r="D978" s="351"/>
      <c r="O978" s="351"/>
      <c r="T978" s="351"/>
      <c r="W978" s="351"/>
      <c r="BH978" s="454"/>
    </row>
    <row r="979" spans="4:60" s="164" customFormat="1" x14ac:dyDescent="0.25">
      <c r="D979" s="351"/>
      <c r="O979" s="351"/>
      <c r="T979" s="351"/>
      <c r="W979" s="351"/>
      <c r="BH979" s="454"/>
    </row>
    <row r="980" spans="4:60" s="164" customFormat="1" x14ac:dyDescent="0.25">
      <c r="D980" s="351"/>
      <c r="O980" s="351"/>
      <c r="T980" s="351"/>
      <c r="W980" s="351"/>
      <c r="BH980" s="454"/>
    </row>
    <row r="981" spans="4:60" s="164" customFormat="1" x14ac:dyDescent="0.25">
      <c r="D981" s="351"/>
      <c r="O981" s="351"/>
      <c r="T981" s="351"/>
      <c r="W981" s="351"/>
      <c r="BH981" s="454"/>
    </row>
    <row r="982" spans="4:60" s="164" customFormat="1" x14ac:dyDescent="0.25">
      <c r="D982" s="351"/>
      <c r="O982" s="351"/>
      <c r="T982" s="351"/>
      <c r="W982" s="351"/>
      <c r="BH982" s="454"/>
    </row>
    <row r="983" spans="4:60" s="164" customFormat="1" x14ac:dyDescent="0.25">
      <c r="D983" s="351"/>
      <c r="O983" s="351"/>
      <c r="T983" s="351"/>
      <c r="W983" s="351"/>
      <c r="BH983" s="454"/>
    </row>
    <row r="984" spans="4:60" s="164" customFormat="1" x14ac:dyDescent="0.25">
      <c r="D984" s="351"/>
      <c r="O984" s="351"/>
      <c r="T984" s="351"/>
      <c r="W984" s="351"/>
      <c r="BH984" s="454"/>
    </row>
    <row r="985" spans="4:60" s="164" customFormat="1" x14ac:dyDescent="0.25">
      <c r="D985" s="351"/>
      <c r="O985" s="351"/>
      <c r="T985" s="351"/>
      <c r="W985" s="351"/>
      <c r="BH985" s="454"/>
    </row>
    <row r="986" spans="4:60" s="164" customFormat="1" x14ac:dyDescent="0.25">
      <c r="D986" s="351"/>
      <c r="O986" s="351"/>
      <c r="T986" s="351"/>
      <c r="W986" s="351"/>
      <c r="BH986" s="454"/>
    </row>
    <row r="987" spans="4:60" s="164" customFormat="1" x14ac:dyDescent="0.25">
      <c r="D987" s="351"/>
      <c r="O987" s="351"/>
      <c r="T987" s="351"/>
      <c r="W987" s="351"/>
      <c r="BH987" s="454"/>
    </row>
    <row r="988" spans="4:60" s="164" customFormat="1" x14ac:dyDescent="0.25">
      <c r="D988" s="351"/>
      <c r="O988" s="351"/>
      <c r="T988" s="351"/>
      <c r="W988" s="351"/>
      <c r="BH988" s="454"/>
    </row>
    <row r="989" spans="4:60" s="164" customFormat="1" x14ac:dyDescent="0.25">
      <c r="D989" s="351"/>
      <c r="O989" s="351"/>
      <c r="T989" s="351"/>
      <c r="W989" s="351"/>
      <c r="BH989" s="454"/>
    </row>
    <row r="990" spans="4:60" s="164" customFormat="1" x14ac:dyDescent="0.25">
      <c r="D990" s="351"/>
      <c r="O990" s="351"/>
      <c r="T990" s="351"/>
      <c r="W990" s="351"/>
      <c r="BH990" s="454"/>
    </row>
    <row r="991" spans="4:60" s="164" customFormat="1" x14ac:dyDescent="0.25">
      <c r="D991" s="351"/>
      <c r="O991" s="351"/>
      <c r="T991" s="351"/>
      <c r="W991" s="351"/>
      <c r="BH991" s="454"/>
    </row>
    <row r="992" spans="4:60" s="164" customFormat="1" x14ac:dyDescent="0.25">
      <c r="D992" s="351"/>
      <c r="O992" s="351"/>
      <c r="T992" s="351"/>
      <c r="W992" s="351"/>
      <c r="BH992" s="454"/>
    </row>
    <row r="993" spans="4:60" s="164" customFormat="1" x14ac:dyDescent="0.25">
      <c r="D993" s="351"/>
      <c r="O993" s="351"/>
      <c r="T993" s="351"/>
      <c r="W993" s="351"/>
      <c r="BH993" s="454"/>
    </row>
    <row r="994" spans="4:60" s="164" customFormat="1" x14ac:dyDescent="0.25">
      <c r="D994" s="351"/>
      <c r="O994" s="351"/>
      <c r="T994" s="351"/>
      <c r="W994" s="351"/>
      <c r="BH994" s="454"/>
    </row>
    <row r="995" spans="4:60" s="164" customFormat="1" x14ac:dyDescent="0.25">
      <c r="D995" s="351"/>
      <c r="O995" s="351"/>
      <c r="T995" s="351"/>
      <c r="W995" s="351"/>
      <c r="BH995" s="454"/>
    </row>
    <row r="996" spans="4:60" s="164" customFormat="1" x14ac:dyDescent="0.25">
      <c r="D996" s="351"/>
      <c r="O996" s="351"/>
      <c r="T996" s="351"/>
      <c r="W996" s="351"/>
      <c r="BH996" s="454"/>
    </row>
    <row r="997" spans="4:60" s="164" customFormat="1" x14ac:dyDescent="0.25">
      <c r="D997" s="351"/>
      <c r="O997" s="351"/>
      <c r="T997" s="351"/>
      <c r="W997" s="351"/>
      <c r="BH997" s="454"/>
    </row>
    <row r="998" spans="4:60" s="164" customFormat="1" x14ac:dyDescent="0.25">
      <c r="D998" s="351"/>
      <c r="O998" s="351"/>
      <c r="T998" s="351"/>
      <c r="W998" s="351"/>
      <c r="BH998" s="454"/>
    </row>
    <row r="999" spans="4:60" s="164" customFormat="1" x14ac:dyDescent="0.25">
      <c r="D999" s="351"/>
      <c r="O999" s="351"/>
      <c r="T999" s="351"/>
      <c r="W999" s="351"/>
      <c r="BH999" s="454"/>
    </row>
    <row r="1000" spans="4:60" s="164" customFormat="1" x14ac:dyDescent="0.25">
      <c r="D1000" s="351"/>
      <c r="O1000" s="351"/>
      <c r="T1000" s="351"/>
      <c r="W1000" s="351"/>
      <c r="BH1000" s="454"/>
    </row>
    <row r="1001" spans="4:60" s="164" customFormat="1" x14ac:dyDescent="0.25">
      <c r="D1001" s="351"/>
      <c r="O1001" s="351"/>
      <c r="T1001" s="351"/>
      <c r="W1001" s="351"/>
      <c r="BH1001" s="454"/>
    </row>
    <row r="1002" spans="4:60" s="164" customFormat="1" x14ac:dyDescent="0.25">
      <c r="D1002" s="351"/>
      <c r="O1002" s="351"/>
      <c r="T1002" s="351"/>
      <c r="W1002" s="351"/>
      <c r="BH1002" s="454"/>
    </row>
    <row r="1003" spans="4:60" s="164" customFormat="1" x14ac:dyDescent="0.25">
      <c r="D1003" s="351"/>
      <c r="O1003" s="351"/>
      <c r="T1003" s="351"/>
      <c r="W1003" s="351"/>
      <c r="BH1003" s="454"/>
    </row>
    <row r="1004" spans="4:60" s="164" customFormat="1" x14ac:dyDescent="0.25">
      <c r="D1004" s="351"/>
      <c r="O1004" s="351"/>
      <c r="T1004" s="351"/>
      <c r="W1004" s="351"/>
      <c r="BH1004" s="454"/>
    </row>
    <row r="1005" spans="4:60" s="164" customFormat="1" x14ac:dyDescent="0.25">
      <c r="D1005" s="351"/>
      <c r="O1005" s="351"/>
      <c r="T1005" s="351"/>
      <c r="W1005" s="351"/>
      <c r="BH1005" s="454"/>
    </row>
    <row r="1006" spans="4:60" s="164" customFormat="1" x14ac:dyDescent="0.25">
      <c r="D1006" s="351"/>
      <c r="O1006" s="351"/>
      <c r="T1006" s="351"/>
      <c r="W1006" s="351"/>
      <c r="BH1006" s="454"/>
    </row>
    <row r="1007" spans="4:60" s="164" customFormat="1" x14ac:dyDescent="0.25">
      <c r="D1007" s="351"/>
      <c r="O1007" s="351"/>
      <c r="T1007" s="351"/>
      <c r="W1007" s="351"/>
      <c r="BH1007" s="454"/>
    </row>
    <row r="1008" spans="4:60" s="164" customFormat="1" x14ac:dyDescent="0.25">
      <c r="D1008" s="351"/>
      <c r="O1008" s="351"/>
      <c r="T1008" s="351"/>
      <c r="W1008" s="351"/>
      <c r="BH1008" s="454"/>
    </row>
    <row r="1009" spans="4:60" s="164" customFormat="1" x14ac:dyDescent="0.25">
      <c r="D1009" s="351"/>
      <c r="O1009" s="351"/>
      <c r="T1009" s="351"/>
      <c r="W1009" s="351"/>
      <c r="BH1009" s="454"/>
    </row>
    <row r="1010" spans="4:60" s="164" customFormat="1" x14ac:dyDescent="0.25">
      <c r="D1010" s="351"/>
      <c r="O1010" s="351"/>
      <c r="T1010" s="351"/>
      <c r="W1010" s="351"/>
      <c r="BH1010" s="454"/>
    </row>
    <row r="1011" spans="4:60" s="164" customFormat="1" x14ac:dyDescent="0.25">
      <c r="D1011" s="351"/>
      <c r="O1011" s="351"/>
      <c r="T1011" s="351"/>
      <c r="W1011" s="351"/>
      <c r="BH1011" s="454"/>
    </row>
    <row r="1012" spans="4:60" s="164" customFormat="1" x14ac:dyDescent="0.25">
      <c r="D1012" s="351"/>
      <c r="O1012" s="351"/>
      <c r="T1012" s="351"/>
      <c r="W1012" s="351"/>
      <c r="BH1012" s="454"/>
    </row>
    <row r="1013" spans="4:60" s="164" customFormat="1" x14ac:dyDescent="0.25">
      <c r="D1013" s="351"/>
      <c r="O1013" s="351"/>
      <c r="T1013" s="351"/>
      <c r="W1013" s="351"/>
      <c r="BH1013" s="454"/>
    </row>
    <row r="1014" spans="4:60" s="164" customFormat="1" x14ac:dyDescent="0.25">
      <c r="D1014" s="351"/>
      <c r="O1014" s="351"/>
      <c r="T1014" s="351"/>
      <c r="W1014" s="351"/>
      <c r="BH1014" s="454"/>
    </row>
    <row r="1015" spans="4:60" s="164" customFormat="1" x14ac:dyDescent="0.25">
      <c r="D1015" s="351"/>
      <c r="O1015" s="351"/>
      <c r="T1015" s="351"/>
      <c r="W1015" s="351"/>
      <c r="BH1015" s="454"/>
    </row>
    <row r="1016" spans="4:60" s="164" customFormat="1" x14ac:dyDescent="0.25">
      <c r="D1016" s="351"/>
      <c r="O1016" s="351"/>
      <c r="T1016" s="351"/>
      <c r="W1016" s="351"/>
      <c r="BH1016" s="454"/>
    </row>
    <row r="1017" spans="4:60" s="164" customFormat="1" x14ac:dyDescent="0.25">
      <c r="D1017" s="351"/>
      <c r="O1017" s="351"/>
      <c r="T1017" s="351"/>
      <c r="W1017" s="351"/>
      <c r="BH1017" s="454"/>
    </row>
    <row r="1018" spans="4:60" s="164" customFormat="1" x14ac:dyDescent="0.25">
      <c r="D1018" s="351"/>
      <c r="O1018" s="351"/>
      <c r="T1018" s="351"/>
      <c r="W1018" s="351"/>
      <c r="BH1018" s="454"/>
    </row>
    <row r="1019" spans="4:60" s="164" customFormat="1" x14ac:dyDescent="0.25">
      <c r="D1019" s="351"/>
      <c r="O1019" s="351"/>
      <c r="T1019" s="351"/>
      <c r="W1019" s="351"/>
      <c r="BH1019" s="454"/>
    </row>
    <row r="1020" spans="4:60" s="164" customFormat="1" x14ac:dyDescent="0.25">
      <c r="D1020" s="351"/>
      <c r="O1020" s="351"/>
      <c r="T1020" s="351"/>
      <c r="W1020" s="351"/>
      <c r="BH1020" s="454"/>
    </row>
    <row r="1021" spans="4:60" s="164" customFormat="1" x14ac:dyDescent="0.25">
      <c r="D1021" s="351"/>
      <c r="O1021" s="351"/>
      <c r="T1021" s="351"/>
      <c r="W1021" s="351"/>
      <c r="BH1021" s="454"/>
    </row>
    <row r="1022" spans="4:60" s="164" customFormat="1" x14ac:dyDescent="0.25">
      <c r="D1022" s="351"/>
      <c r="O1022" s="351"/>
      <c r="T1022" s="351"/>
      <c r="W1022" s="351"/>
      <c r="BH1022" s="454"/>
    </row>
    <row r="1023" spans="4:60" s="164" customFormat="1" x14ac:dyDescent="0.25">
      <c r="D1023" s="351"/>
      <c r="O1023" s="351"/>
      <c r="T1023" s="351"/>
      <c r="W1023" s="351"/>
      <c r="BH1023" s="454"/>
    </row>
    <row r="1024" spans="4:60" s="164" customFormat="1" x14ac:dyDescent="0.25">
      <c r="D1024" s="351"/>
      <c r="O1024" s="351"/>
      <c r="T1024" s="351"/>
      <c r="W1024" s="351"/>
      <c r="BH1024" s="454"/>
    </row>
    <row r="1025" spans="4:60" s="164" customFormat="1" x14ac:dyDescent="0.25">
      <c r="D1025" s="351"/>
      <c r="O1025" s="351"/>
      <c r="T1025" s="351"/>
      <c r="W1025" s="351"/>
      <c r="BH1025" s="454"/>
    </row>
    <row r="1026" spans="4:60" s="164" customFormat="1" x14ac:dyDescent="0.25">
      <c r="D1026" s="351"/>
      <c r="O1026" s="351"/>
      <c r="T1026" s="351"/>
      <c r="W1026" s="351"/>
      <c r="BH1026" s="454"/>
    </row>
    <row r="1027" spans="4:60" s="164" customFormat="1" x14ac:dyDescent="0.25">
      <c r="D1027" s="351"/>
      <c r="O1027" s="351"/>
      <c r="T1027" s="351"/>
      <c r="W1027" s="351"/>
      <c r="BH1027" s="454"/>
    </row>
    <row r="1028" spans="4:60" s="164" customFormat="1" x14ac:dyDescent="0.25">
      <c r="D1028" s="351"/>
      <c r="O1028" s="351"/>
      <c r="T1028" s="351"/>
      <c r="W1028" s="351"/>
      <c r="BH1028" s="454"/>
    </row>
    <row r="1029" spans="4:60" s="164" customFormat="1" x14ac:dyDescent="0.25">
      <c r="D1029" s="351"/>
      <c r="O1029" s="351"/>
      <c r="T1029" s="351"/>
      <c r="W1029" s="351"/>
      <c r="BH1029" s="454"/>
    </row>
    <row r="1030" spans="4:60" s="164" customFormat="1" x14ac:dyDescent="0.25">
      <c r="D1030" s="351"/>
      <c r="O1030" s="351"/>
      <c r="T1030" s="351"/>
      <c r="W1030" s="351"/>
      <c r="BH1030" s="454"/>
    </row>
    <row r="1031" spans="4:60" s="164" customFormat="1" x14ac:dyDescent="0.25">
      <c r="D1031" s="351"/>
      <c r="O1031" s="351"/>
      <c r="T1031" s="351"/>
      <c r="W1031" s="351"/>
      <c r="BH1031" s="454"/>
    </row>
    <row r="1032" spans="4:60" s="164" customFormat="1" x14ac:dyDescent="0.25">
      <c r="D1032" s="351"/>
      <c r="O1032" s="351"/>
      <c r="T1032" s="351"/>
      <c r="W1032" s="351"/>
      <c r="BH1032" s="454"/>
    </row>
    <row r="1033" spans="4:60" s="164" customFormat="1" x14ac:dyDescent="0.25">
      <c r="D1033" s="351"/>
      <c r="O1033" s="351"/>
      <c r="T1033" s="351"/>
      <c r="W1033" s="351"/>
      <c r="BH1033" s="454"/>
    </row>
    <row r="1034" spans="4:60" s="164" customFormat="1" x14ac:dyDescent="0.25">
      <c r="D1034" s="351"/>
      <c r="O1034" s="351"/>
      <c r="T1034" s="351"/>
      <c r="W1034" s="351"/>
      <c r="BH1034" s="454"/>
    </row>
    <row r="1035" spans="4:60" s="164" customFormat="1" x14ac:dyDescent="0.25">
      <c r="D1035" s="351"/>
      <c r="O1035" s="351"/>
      <c r="T1035" s="351"/>
      <c r="W1035" s="351"/>
      <c r="BH1035" s="454"/>
    </row>
    <row r="1036" spans="4:60" s="164" customFormat="1" x14ac:dyDescent="0.25">
      <c r="D1036" s="351"/>
      <c r="O1036" s="351"/>
      <c r="T1036" s="351"/>
      <c r="W1036" s="351"/>
      <c r="BH1036" s="454"/>
    </row>
    <row r="1037" spans="4:60" s="164" customFormat="1" x14ac:dyDescent="0.25">
      <c r="D1037" s="351"/>
      <c r="O1037" s="351"/>
      <c r="T1037" s="351"/>
      <c r="W1037" s="351"/>
      <c r="BH1037" s="454"/>
    </row>
    <row r="1038" spans="4:60" s="164" customFormat="1" x14ac:dyDescent="0.25">
      <c r="D1038" s="351"/>
      <c r="O1038" s="351"/>
      <c r="T1038" s="351"/>
      <c r="W1038" s="351"/>
      <c r="BH1038" s="454"/>
    </row>
    <row r="1039" spans="4:60" s="164" customFormat="1" x14ac:dyDescent="0.25">
      <c r="D1039" s="351"/>
      <c r="O1039" s="351"/>
      <c r="T1039" s="351"/>
      <c r="W1039" s="351"/>
      <c r="BH1039" s="454"/>
    </row>
    <row r="1040" spans="4:60" s="164" customFormat="1" x14ac:dyDescent="0.25">
      <c r="D1040" s="351"/>
      <c r="O1040" s="351"/>
      <c r="T1040" s="351"/>
      <c r="W1040" s="351"/>
      <c r="BH1040" s="454"/>
    </row>
    <row r="1041" spans="4:60" s="164" customFormat="1" x14ac:dyDescent="0.25">
      <c r="D1041" s="351"/>
      <c r="O1041" s="351"/>
      <c r="T1041" s="351"/>
      <c r="W1041" s="351"/>
      <c r="BH1041" s="454"/>
    </row>
    <row r="1042" spans="4:60" s="164" customFormat="1" x14ac:dyDescent="0.25">
      <c r="D1042" s="351"/>
      <c r="O1042" s="351"/>
      <c r="T1042" s="351"/>
      <c r="W1042" s="351"/>
      <c r="BH1042" s="454"/>
    </row>
    <row r="1043" spans="4:60" s="164" customFormat="1" x14ac:dyDescent="0.25">
      <c r="D1043" s="351"/>
      <c r="O1043" s="351"/>
      <c r="T1043" s="351"/>
      <c r="W1043" s="351"/>
      <c r="BH1043" s="454"/>
    </row>
    <row r="1044" spans="4:60" s="164" customFormat="1" x14ac:dyDescent="0.25">
      <c r="D1044" s="351"/>
      <c r="O1044" s="351"/>
      <c r="T1044" s="351"/>
      <c r="W1044" s="351"/>
      <c r="BH1044" s="454"/>
    </row>
    <row r="1045" spans="4:60" s="164" customFormat="1" x14ac:dyDescent="0.25">
      <c r="D1045" s="351"/>
      <c r="O1045" s="351"/>
      <c r="T1045" s="351"/>
      <c r="W1045" s="351"/>
      <c r="BH1045" s="454"/>
    </row>
    <row r="1046" spans="4:60" s="164" customFormat="1" x14ac:dyDescent="0.25">
      <c r="D1046" s="351"/>
      <c r="O1046" s="351"/>
      <c r="T1046" s="351"/>
      <c r="W1046" s="351"/>
      <c r="BH1046" s="454"/>
    </row>
    <row r="1047" spans="4:60" s="164" customFormat="1" x14ac:dyDescent="0.25">
      <c r="D1047" s="351"/>
      <c r="O1047" s="351"/>
      <c r="T1047" s="351"/>
      <c r="W1047" s="351"/>
      <c r="BH1047" s="454"/>
    </row>
    <row r="1048" spans="4:60" s="164" customFormat="1" x14ac:dyDescent="0.25">
      <c r="D1048" s="351"/>
      <c r="O1048" s="351"/>
      <c r="T1048" s="351"/>
      <c r="W1048" s="351"/>
      <c r="BH1048" s="454"/>
    </row>
    <row r="1049" spans="4:60" s="164" customFormat="1" x14ac:dyDescent="0.25">
      <c r="D1049" s="351"/>
      <c r="O1049" s="351"/>
      <c r="T1049" s="351"/>
      <c r="W1049" s="351"/>
      <c r="BH1049" s="454"/>
    </row>
    <row r="1050" spans="4:60" s="164" customFormat="1" x14ac:dyDescent="0.25">
      <c r="D1050" s="351"/>
      <c r="O1050" s="351"/>
      <c r="T1050" s="351"/>
      <c r="W1050" s="351"/>
      <c r="BH1050" s="454"/>
    </row>
    <row r="1051" spans="4:60" s="164" customFormat="1" x14ac:dyDescent="0.25">
      <c r="D1051" s="351"/>
      <c r="O1051" s="351"/>
      <c r="T1051" s="351"/>
      <c r="W1051" s="351"/>
      <c r="BH1051" s="454"/>
    </row>
    <row r="1052" spans="4:60" s="164" customFormat="1" x14ac:dyDescent="0.25">
      <c r="D1052" s="351"/>
      <c r="O1052" s="351"/>
      <c r="T1052" s="351"/>
      <c r="W1052" s="351"/>
      <c r="BH1052" s="454"/>
    </row>
    <row r="1053" spans="4:60" s="164" customFormat="1" x14ac:dyDescent="0.25">
      <c r="D1053" s="351"/>
      <c r="O1053" s="351"/>
      <c r="T1053" s="351"/>
      <c r="W1053" s="351"/>
      <c r="BH1053" s="454"/>
    </row>
    <row r="1054" spans="4:60" s="164" customFormat="1" x14ac:dyDescent="0.25">
      <c r="D1054" s="351"/>
      <c r="O1054" s="351"/>
      <c r="T1054" s="351"/>
      <c r="W1054" s="351"/>
      <c r="BH1054" s="454"/>
    </row>
    <row r="1055" spans="4:60" s="164" customFormat="1" x14ac:dyDescent="0.25">
      <c r="D1055" s="351"/>
      <c r="O1055" s="351"/>
      <c r="T1055" s="351"/>
      <c r="W1055" s="351"/>
      <c r="BH1055" s="454"/>
    </row>
    <row r="1056" spans="4:60" s="164" customFormat="1" x14ac:dyDescent="0.25">
      <c r="D1056" s="351"/>
      <c r="O1056" s="351"/>
      <c r="T1056" s="351"/>
      <c r="W1056" s="351"/>
      <c r="BH1056" s="454"/>
    </row>
    <row r="1057" spans="4:60" s="164" customFormat="1" x14ac:dyDescent="0.25">
      <c r="D1057" s="351"/>
      <c r="O1057" s="351"/>
      <c r="T1057" s="351"/>
      <c r="W1057" s="351"/>
      <c r="BH1057" s="454"/>
    </row>
    <row r="1058" spans="4:60" s="164" customFormat="1" x14ac:dyDescent="0.25">
      <c r="D1058" s="351"/>
      <c r="O1058" s="351"/>
      <c r="T1058" s="351"/>
      <c r="W1058" s="351"/>
      <c r="BH1058" s="454"/>
    </row>
    <row r="1059" spans="4:60" s="164" customFormat="1" x14ac:dyDescent="0.25">
      <c r="D1059" s="351"/>
      <c r="O1059" s="351"/>
      <c r="T1059" s="351"/>
      <c r="W1059" s="351"/>
      <c r="BH1059" s="454"/>
    </row>
    <row r="1060" spans="4:60" s="164" customFormat="1" x14ac:dyDescent="0.25">
      <c r="D1060" s="351"/>
      <c r="O1060" s="351"/>
      <c r="T1060" s="351"/>
      <c r="W1060" s="351"/>
      <c r="BH1060" s="454"/>
    </row>
    <row r="1061" spans="4:60" s="164" customFormat="1" x14ac:dyDescent="0.25">
      <c r="D1061" s="351"/>
      <c r="O1061" s="351"/>
      <c r="T1061" s="351"/>
      <c r="W1061" s="351"/>
      <c r="BH1061" s="454"/>
    </row>
    <row r="1062" spans="4:60" s="164" customFormat="1" x14ac:dyDescent="0.25">
      <c r="D1062" s="351"/>
      <c r="O1062" s="351"/>
      <c r="T1062" s="351"/>
      <c r="W1062" s="351"/>
      <c r="BH1062" s="454"/>
    </row>
    <row r="1063" spans="4:60" s="164" customFormat="1" x14ac:dyDescent="0.25">
      <c r="D1063" s="351"/>
      <c r="O1063" s="351"/>
      <c r="T1063" s="351"/>
      <c r="W1063" s="351"/>
      <c r="BH1063" s="454"/>
    </row>
    <row r="1064" spans="4:60" s="164" customFormat="1" x14ac:dyDescent="0.25">
      <c r="D1064" s="351"/>
      <c r="O1064" s="351"/>
      <c r="T1064" s="351"/>
      <c r="W1064" s="351"/>
      <c r="BH1064" s="454"/>
    </row>
    <row r="1065" spans="4:60" s="164" customFormat="1" x14ac:dyDescent="0.25">
      <c r="D1065" s="351"/>
      <c r="O1065" s="351"/>
      <c r="T1065" s="351"/>
      <c r="W1065" s="351"/>
      <c r="BH1065" s="454"/>
    </row>
    <row r="1066" spans="4:60" s="164" customFormat="1" x14ac:dyDescent="0.25">
      <c r="D1066" s="351"/>
      <c r="O1066" s="351"/>
      <c r="T1066" s="351"/>
      <c r="W1066" s="351"/>
      <c r="BH1066" s="454"/>
    </row>
    <row r="1067" spans="4:60" s="164" customFormat="1" x14ac:dyDescent="0.25">
      <c r="D1067" s="351"/>
      <c r="O1067" s="351"/>
      <c r="T1067" s="351"/>
      <c r="W1067" s="351"/>
      <c r="BH1067" s="454"/>
    </row>
    <row r="1068" spans="4:60" s="164" customFormat="1" x14ac:dyDescent="0.25">
      <c r="D1068" s="351"/>
      <c r="O1068" s="351"/>
      <c r="T1068" s="351"/>
      <c r="W1068" s="351"/>
      <c r="BH1068" s="454"/>
    </row>
    <row r="1069" spans="4:60" s="164" customFormat="1" x14ac:dyDescent="0.25">
      <c r="D1069" s="351"/>
      <c r="O1069" s="351"/>
      <c r="T1069" s="351"/>
      <c r="W1069" s="351"/>
      <c r="BH1069" s="454"/>
    </row>
    <row r="1070" spans="4:60" s="164" customFormat="1" x14ac:dyDescent="0.25">
      <c r="D1070" s="351"/>
      <c r="O1070" s="351"/>
      <c r="T1070" s="351"/>
      <c r="W1070" s="351"/>
      <c r="BH1070" s="454"/>
    </row>
    <row r="1071" spans="4:60" s="164" customFormat="1" x14ac:dyDescent="0.25">
      <c r="D1071" s="351"/>
      <c r="O1071" s="351"/>
      <c r="T1071" s="351"/>
      <c r="W1071" s="351"/>
      <c r="BH1071" s="454"/>
    </row>
    <row r="1072" spans="4:60" s="164" customFormat="1" x14ac:dyDescent="0.25">
      <c r="D1072" s="351"/>
      <c r="O1072" s="351"/>
      <c r="T1072" s="351"/>
      <c r="W1072" s="351"/>
      <c r="BH1072" s="454"/>
    </row>
    <row r="1073" spans="4:60" s="164" customFormat="1" x14ac:dyDescent="0.25">
      <c r="D1073" s="351"/>
      <c r="O1073" s="351"/>
      <c r="T1073" s="351"/>
      <c r="W1073" s="351"/>
      <c r="BH1073" s="454"/>
    </row>
    <row r="1074" spans="4:60" s="164" customFormat="1" x14ac:dyDescent="0.25">
      <c r="D1074" s="351"/>
      <c r="O1074" s="351"/>
      <c r="T1074" s="351"/>
      <c r="W1074" s="351"/>
      <c r="BH1074" s="454"/>
    </row>
    <row r="1075" spans="4:60" s="164" customFormat="1" x14ac:dyDescent="0.25">
      <c r="D1075" s="351"/>
      <c r="O1075" s="351"/>
      <c r="T1075" s="351"/>
      <c r="W1075" s="351"/>
      <c r="BH1075" s="454"/>
    </row>
    <row r="1076" spans="4:60" s="164" customFormat="1" x14ac:dyDescent="0.25">
      <c r="D1076" s="351"/>
      <c r="O1076" s="351"/>
      <c r="T1076" s="351"/>
      <c r="W1076" s="351"/>
      <c r="BH1076" s="454"/>
    </row>
    <row r="1077" spans="4:60" s="164" customFormat="1" x14ac:dyDescent="0.25">
      <c r="D1077" s="351"/>
      <c r="O1077" s="351"/>
      <c r="T1077" s="351"/>
      <c r="W1077" s="351"/>
      <c r="BH1077" s="454"/>
    </row>
    <row r="1078" spans="4:60" s="164" customFormat="1" x14ac:dyDescent="0.25">
      <c r="D1078" s="351"/>
      <c r="O1078" s="351"/>
      <c r="T1078" s="351"/>
      <c r="W1078" s="351"/>
      <c r="BH1078" s="454"/>
    </row>
    <row r="1079" spans="4:60" s="164" customFormat="1" x14ac:dyDescent="0.25">
      <c r="D1079" s="351"/>
      <c r="O1079" s="351"/>
      <c r="T1079" s="351"/>
      <c r="W1079" s="351"/>
      <c r="BH1079" s="454"/>
    </row>
    <row r="1080" spans="4:60" s="164" customFormat="1" x14ac:dyDescent="0.25">
      <c r="D1080" s="351"/>
      <c r="O1080" s="351"/>
      <c r="T1080" s="351"/>
      <c r="W1080" s="351"/>
      <c r="BH1080" s="454"/>
    </row>
    <row r="1081" spans="4:60" s="164" customFormat="1" x14ac:dyDescent="0.25">
      <c r="D1081" s="351"/>
      <c r="O1081" s="351"/>
      <c r="T1081" s="351"/>
      <c r="W1081" s="351"/>
      <c r="BH1081" s="454"/>
    </row>
    <row r="1082" spans="4:60" s="164" customFormat="1" x14ac:dyDescent="0.25">
      <c r="D1082" s="351"/>
      <c r="O1082" s="351"/>
      <c r="T1082" s="351"/>
      <c r="W1082" s="351"/>
      <c r="BH1082" s="454"/>
    </row>
    <row r="1083" spans="4:60" s="164" customFormat="1" x14ac:dyDescent="0.25">
      <c r="D1083" s="351"/>
      <c r="O1083" s="351"/>
      <c r="T1083" s="351"/>
      <c r="W1083" s="351"/>
      <c r="BH1083" s="454"/>
    </row>
    <row r="1084" spans="4:60" s="164" customFormat="1" x14ac:dyDescent="0.25">
      <c r="D1084" s="351"/>
      <c r="O1084" s="351"/>
      <c r="T1084" s="351"/>
      <c r="W1084" s="351"/>
      <c r="BH1084" s="454"/>
    </row>
    <row r="1085" spans="4:60" s="164" customFormat="1" x14ac:dyDescent="0.25">
      <c r="D1085" s="351"/>
      <c r="O1085" s="351"/>
      <c r="T1085" s="351"/>
      <c r="W1085" s="351"/>
      <c r="BH1085" s="454"/>
    </row>
    <row r="1086" spans="4:60" s="164" customFormat="1" x14ac:dyDescent="0.25">
      <c r="D1086" s="351"/>
      <c r="O1086" s="351"/>
      <c r="T1086" s="351"/>
      <c r="W1086" s="351"/>
      <c r="BH1086" s="454"/>
    </row>
    <row r="1087" spans="4:60" s="164" customFormat="1" x14ac:dyDescent="0.25">
      <c r="D1087" s="351"/>
      <c r="O1087" s="351"/>
      <c r="T1087" s="351"/>
      <c r="W1087" s="351"/>
      <c r="BH1087" s="454"/>
    </row>
    <row r="1088" spans="4:60" s="164" customFormat="1" x14ac:dyDescent="0.25">
      <c r="D1088" s="351"/>
      <c r="O1088" s="351"/>
      <c r="T1088" s="351"/>
      <c r="W1088" s="351"/>
      <c r="BH1088" s="454"/>
    </row>
    <row r="1089" spans="4:60" s="164" customFormat="1" x14ac:dyDescent="0.25">
      <c r="D1089" s="351"/>
      <c r="O1089" s="351"/>
      <c r="T1089" s="351"/>
      <c r="W1089" s="351"/>
      <c r="BH1089" s="454"/>
    </row>
    <row r="1090" spans="4:60" s="164" customFormat="1" x14ac:dyDescent="0.25">
      <c r="D1090" s="351"/>
      <c r="O1090" s="351"/>
      <c r="T1090" s="351"/>
      <c r="W1090" s="351"/>
      <c r="BH1090" s="454"/>
    </row>
    <row r="1091" spans="4:60" s="164" customFormat="1" x14ac:dyDescent="0.25">
      <c r="D1091" s="351"/>
      <c r="O1091" s="351"/>
      <c r="T1091" s="351"/>
      <c r="W1091" s="351"/>
      <c r="BH1091" s="454"/>
    </row>
    <row r="1092" spans="4:60" s="164" customFormat="1" x14ac:dyDescent="0.25">
      <c r="D1092" s="351"/>
      <c r="O1092" s="351"/>
      <c r="T1092" s="351"/>
      <c r="W1092" s="351"/>
      <c r="BH1092" s="454"/>
    </row>
    <row r="1093" spans="4:60" s="164" customFormat="1" x14ac:dyDescent="0.25">
      <c r="D1093" s="351"/>
      <c r="O1093" s="351"/>
      <c r="T1093" s="351"/>
      <c r="W1093" s="351"/>
      <c r="BH1093" s="454"/>
    </row>
    <row r="1094" spans="4:60" s="164" customFormat="1" x14ac:dyDescent="0.25">
      <c r="D1094" s="351"/>
      <c r="O1094" s="351"/>
      <c r="T1094" s="351"/>
      <c r="W1094" s="351"/>
      <c r="BH1094" s="454"/>
    </row>
    <row r="1095" spans="4:60" s="164" customFormat="1" x14ac:dyDescent="0.25">
      <c r="D1095" s="351"/>
      <c r="O1095" s="351"/>
      <c r="T1095" s="351"/>
      <c r="W1095" s="351"/>
      <c r="BH1095" s="454"/>
    </row>
    <row r="1096" spans="4:60" s="164" customFormat="1" x14ac:dyDescent="0.25">
      <c r="D1096" s="351"/>
      <c r="O1096" s="351"/>
      <c r="T1096" s="351"/>
      <c r="W1096" s="351"/>
      <c r="BH1096" s="454"/>
    </row>
    <row r="1097" spans="4:60" s="164" customFormat="1" x14ac:dyDescent="0.25">
      <c r="D1097" s="351"/>
      <c r="O1097" s="351"/>
      <c r="T1097" s="351"/>
      <c r="W1097" s="351"/>
      <c r="BH1097" s="454"/>
    </row>
    <row r="1098" spans="4:60" s="164" customFormat="1" x14ac:dyDescent="0.25">
      <c r="D1098" s="351"/>
      <c r="O1098" s="351"/>
      <c r="T1098" s="351"/>
      <c r="W1098" s="351"/>
      <c r="BH1098" s="454"/>
    </row>
    <row r="1099" spans="4:60" s="164" customFormat="1" x14ac:dyDescent="0.25">
      <c r="D1099" s="351"/>
      <c r="O1099" s="351"/>
      <c r="T1099" s="351"/>
      <c r="W1099" s="351"/>
      <c r="BH1099" s="454"/>
    </row>
    <row r="1100" spans="4:60" s="164" customFormat="1" x14ac:dyDescent="0.25">
      <c r="D1100" s="351"/>
      <c r="O1100" s="351"/>
      <c r="T1100" s="351"/>
      <c r="W1100" s="351"/>
      <c r="BH1100" s="454"/>
    </row>
    <row r="1101" spans="4:60" s="164" customFormat="1" x14ac:dyDescent="0.25">
      <c r="D1101" s="351"/>
      <c r="O1101" s="351"/>
      <c r="T1101" s="351"/>
      <c r="W1101" s="351"/>
      <c r="BH1101" s="454"/>
    </row>
    <row r="1102" spans="4:60" s="164" customFormat="1" x14ac:dyDescent="0.25">
      <c r="D1102" s="351"/>
      <c r="O1102" s="351"/>
      <c r="T1102" s="351"/>
      <c r="W1102" s="351"/>
      <c r="BH1102" s="454"/>
    </row>
    <row r="1103" spans="4:60" s="164" customFormat="1" x14ac:dyDescent="0.25">
      <c r="D1103" s="351"/>
      <c r="O1103" s="351"/>
      <c r="T1103" s="351"/>
      <c r="W1103" s="351"/>
      <c r="BH1103" s="454"/>
    </row>
    <row r="1104" spans="4:60" s="164" customFormat="1" x14ac:dyDescent="0.25">
      <c r="D1104" s="351"/>
      <c r="O1104" s="351"/>
      <c r="T1104" s="351"/>
      <c r="W1104" s="351"/>
      <c r="BH1104" s="454"/>
    </row>
    <row r="1105" spans="4:60" s="164" customFormat="1" x14ac:dyDescent="0.25">
      <c r="D1105" s="351"/>
      <c r="O1105" s="351"/>
      <c r="T1105" s="351"/>
      <c r="W1105" s="351"/>
      <c r="BH1105" s="454"/>
    </row>
    <row r="1106" spans="4:60" s="164" customFormat="1" x14ac:dyDescent="0.25">
      <c r="D1106" s="351"/>
      <c r="O1106" s="351"/>
      <c r="T1106" s="351"/>
      <c r="W1106" s="351"/>
      <c r="BH1106" s="454"/>
    </row>
    <row r="1107" spans="4:60" s="164" customFormat="1" x14ac:dyDescent="0.25">
      <c r="D1107" s="351"/>
      <c r="O1107" s="351"/>
      <c r="T1107" s="351"/>
      <c r="W1107" s="351"/>
      <c r="BH1107" s="454"/>
    </row>
    <row r="1108" spans="4:60" s="164" customFormat="1" x14ac:dyDescent="0.25">
      <c r="D1108" s="351"/>
      <c r="O1108" s="351"/>
      <c r="T1108" s="351"/>
      <c r="W1108" s="351"/>
      <c r="BH1108" s="454"/>
    </row>
    <row r="1109" spans="4:60" s="164" customFormat="1" x14ac:dyDescent="0.25">
      <c r="D1109" s="351"/>
      <c r="O1109" s="351"/>
      <c r="T1109" s="351"/>
      <c r="W1109" s="351"/>
      <c r="BH1109" s="454"/>
    </row>
    <row r="1110" spans="4:60" s="164" customFormat="1" x14ac:dyDescent="0.25">
      <c r="D1110" s="351"/>
      <c r="O1110" s="351"/>
      <c r="T1110" s="351"/>
      <c r="W1110" s="351"/>
      <c r="BH1110" s="454"/>
    </row>
    <row r="1111" spans="4:60" s="164" customFormat="1" x14ac:dyDescent="0.25">
      <c r="D1111" s="351"/>
      <c r="O1111" s="351"/>
      <c r="T1111" s="351"/>
      <c r="W1111" s="351"/>
      <c r="BH1111" s="454"/>
    </row>
    <row r="1112" spans="4:60" s="164" customFormat="1" x14ac:dyDescent="0.25">
      <c r="D1112" s="351"/>
      <c r="O1112" s="351"/>
      <c r="T1112" s="351"/>
      <c r="W1112" s="351"/>
      <c r="BH1112" s="454"/>
    </row>
    <row r="1113" spans="4:60" s="164" customFormat="1" x14ac:dyDescent="0.25">
      <c r="D1113" s="351"/>
      <c r="O1113" s="351"/>
      <c r="T1113" s="351"/>
      <c r="W1113" s="351"/>
      <c r="BH1113" s="454"/>
    </row>
    <row r="1114" spans="4:60" s="164" customFormat="1" x14ac:dyDescent="0.25">
      <c r="D1114" s="351"/>
      <c r="O1114" s="351"/>
      <c r="T1114" s="351"/>
      <c r="W1114" s="351"/>
      <c r="BH1114" s="454"/>
    </row>
    <row r="1115" spans="4:60" s="164" customFormat="1" x14ac:dyDescent="0.25">
      <c r="D1115" s="351"/>
      <c r="O1115" s="351"/>
      <c r="T1115" s="351"/>
      <c r="W1115" s="351"/>
      <c r="BH1115" s="454"/>
    </row>
    <row r="1116" spans="4:60" s="164" customFormat="1" x14ac:dyDescent="0.25">
      <c r="D1116" s="351"/>
      <c r="O1116" s="351"/>
      <c r="T1116" s="351"/>
      <c r="W1116" s="351"/>
      <c r="BH1116" s="454"/>
    </row>
    <row r="1117" spans="4:60" s="164" customFormat="1" x14ac:dyDescent="0.25">
      <c r="D1117" s="351"/>
      <c r="O1117" s="351"/>
      <c r="T1117" s="351"/>
      <c r="W1117" s="351"/>
      <c r="BH1117" s="454"/>
    </row>
    <row r="1118" spans="4:60" s="164" customFormat="1" x14ac:dyDescent="0.25">
      <c r="D1118" s="351"/>
      <c r="O1118" s="351"/>
      <c r="T1118" s="351"/>
      <c r="W1118" s="351"/>
      <c r="BH1118" s="454"/>
    </row>
    <row r="1119" spans="4:60" s="164" customFormat="1" x14ac:dyDescent="0.25">
      <c r="D1119" s="351"/>
      <c r="O1119" s="351"/>
      <c r="T1119" s="351"/>
      <c r="W1119" s="351"/>
      <c r="BH1119" s="454"/>
    </row>
    <row r="1120" spans="4:60" s="164" customFormat="1" x14ac:dyDescent="0.25">
      <c r="D1120" s="351"/>
      <c r="O1120" s="351"/>
      <c r="T1120" s="351"/>
      <c r="W1120" s="351"/>
      <c r="BH1120" s="454"/>
    </row>
    <row r="1121" spans="4:60" s="164" customFormat="1" x14ac:dyDescent="0.25">
      <c r="D1121" s="351"/>
      <c r="O1121" s="351"/>
      <c r="T1121" s="351"/>
      <c r="W1121" s="351"/>
      <c r="BH1121" s="454"/>
    </row>
    <row r="1122" spans="4:60" s="164" customFormat="1" x14ac:dyDescent="0.25">
      <c r="D1122" s="351"/>
      <c r="O1122" s="351"/>
      <c r="T1122" s="351"/>
      <c r="W1122" s="351"/>
      <c r="BH1122" s="454"/>
    </row>
    <row r="1123" spans="4:60" s="164" customFormat="1" x14ac:dyDescent="0.25">
      <c r="D1123" s="351"/>
      <c r="O1123" s="351"/>
      <c r="T1123" s="351"/>
      <c r="W1123" s="351"/>
      <c r="BH1123" s="454"/>
    </row>
    <row r="1124" spans="4:60" s="164" customFormat="1" x14ac:dyDescent="0.25">
      <c r="D1124" s="351"/>
      <c r="O1124" s="351"/>
      <c r="T1124" s="351"/>
      <c r="W1124" s="351"/>
      <c r="BH1124" s="454"/>
    </row>
    <row r="1125" spans="4:60" s="164" customFormat="1" x14ac:dyDescent="0.25">
      <c r="D1125" s="351"/>
      <c r="O1125" s="351"/>
      <c r="T1125" s="351"/>
      <c r="W1125" s="351"/>
      <c r="BH1125" s="454"/>
    </row>
    <row r="1126" spans="4:60" s="164" customFormat="1" x14ac:dyDescent="0.25">
      <c r="D1126" s="351"/>
      <c r="O1126" s="351"/>
      <c r="T1126" s="351"/>
      <c r="W1126" s="351"/>
      <c r="BH1126" s="454"/>
    </row>
    <row r="1127" spans="4:60" s="164" customFormat="1" x14ac:dyDescent="0.25">
      <c r="D1127" s="351"/>
      <c r="O1127" s="351"/>
      <c r="T1127" s="351"/>
      <c r="W1127" s="351"/>
      <c r="BH1127" s="454"/>
    </row>
    <row r="1128" spans="4:60" s="164" customFormat="1" x14ac:dyDescent="0.25">
      <c r="D1128" s="351"/>
      <c r="O1128" s="351"/>
      <c r="T1128" s="351"/>
      <c r="W1128" s="351"/>
      <c r="BH1128" s="454"/>
    </row>
    <row r="1129" spans="4:60" s="164" customFormat="1" x14ac:dyDescent="0.25">
      <c r="D1129" s="351"/>
      <c r="O1129" s="351"/>
      <c r="T1129" s="351"/>
      <c r="W1129" s="351"/>
      <c r="BH1129" s="454"/>
    </row>
    <row r="1130" spans="4:60" s="164" customFormat="1" x14ac:dyDescent="0.25">
      <c r="D1130" s="351"/>
      <c r="O1130" s="351"/>
      <c r="T1130" s="351"/>
      <c r="W1130" s="351"/>
      <c r="BH1130" s="454"/>
    </row>
    <row r="1131" spans="4:60" s="164" customFormat="1" x14ac:dyDescent="0.25">
      <c r="D1131" s="351"/>
      <c r="O1131" s="351"/>
      <c r="T1131" s="351"/>
      <c r="W1131" s="351"/>
      <c r="BH1131" s="454"/>
    </row>
    <row r="1132" spans="4:60" s="164" customFormat="1" x14ac:dyDescent="0.25">
      <c r="D1132" s="351"/>
      <c r="O1132" s="351"/>
      <c r="T1132" s="351"/>
      <c r="W1132" s="351"/>
      <c r="BH1132" s="454"/>
    </row>
    <row r="1133" spans="4:60" s="164" customFormat="1" x14ac:dyDescent="0.25">
      <c r="D1133" s="351"/>
      <c r="O1133" s="351"/>
      <c r="T1133" s="351"/>
      <c r="W1133" s="351"/>
      <c r="BH1133" s="454"/>
    </row>
    <row r="1134" spans="4:60" s="164" customFormat="1" x14ac:dyDescent="0.25">
      <c r="D1134" s="351"/>
      <c r="O1134" s="351"/>
      <c r="T1134" s="351"/>
      <c r="W1134" s="351"/>
      <c r="BH1134" s="454"/>
    </row>
    <row r="1135" spans="4:60" s="164" customFormat="1" x14ac:dyDescent="0.25">
      <c r="D1135" s="351"/>
      <c r="O1135" s="351"/>
      <c r="T1135" s="351"/>
      <c r="W1135" s="351"/>
      <c r="BH1135" s="454"/>
    </row>
    <row r="1136" spans="4:60" s="164" customFormat="1" x14ac:dyDescent="0.25">
      <c r="D1136" s="351"/>
      <c r="O1136" s="351"/>
      <c r="T1136" s="351"/>
      <c r="W1136" s="351"/>
      <c r="BH1136" s="454"/>
    </row>
    <row r="1137" spans="4:60" s="164" customFormat="1" x14ac:dyDescent="0.25">
      <c r="D1137" s="351"/>
      <c r="O1137" s="351"/>
      <c r="T1137" s="351"/>
      <c r="W1137" s="351"/>
      <c r="BH1137" s="454"/>
    </row>
    <row r="1138" spans="4:60" s="164" customFormat="1" x14ac:dyDescent="0.25">
      <c r="D1138" s="351"/>
      <c r="O1138" s="351"/>
      <c r="T1138" s="351"/>
      <c r="W1138" s="351"/>
      <c r="BH1138" s="454"/>
    </row>
    <row r="1139" spans="4:60" s="164" customFormat="1" x14ac:dyDescent="0.25">
      <c r="D1139" s="351"/>
      <c r="O1139" s="351"/>
      <c r="T1139" s="351"/>
      <c r="W1139" s="351"/>
      <c r="BH1139" s="454"/>
    </row>
    <row r="1140" spans="4:60" s="164" customFormat="1" x14ac:dyDescent="0.25">
      <c r="D1140" s="351"/>
      <c r="O1140" s="351"/>
      <c r="T1140" s="351"/>
      <c r="W1140" s="351"/>
      <c r="BH1140" s="454"/>
    </row>
    <row r="1141" spans="4:60" s="164" customFormat="1" x14ac:dyDescent="0.25">
      <c r="D1141" s="351"/>
      <c r="O1141" s="351"/>
      <c r="T1141" s="351"/>
      <c r="W1141" s="351"/>
      <c r="BH1141" s="454"/>
    </row>
    <row r="1142" spans="4:60" s="164" customFormat="1" x14ac:dyDescent="0.25">
      <c r="D1142" s="351"/>
      <c r="O1142" s="351"/>
      <c r="T1142" s="351"/>
      <c r="W1142" s="351"/>
      <c r="BH1142" s="454"/>
    </row>
    <row r="1143" spans="4:60" s="164" customFormat="1" x14ac:dyDescent="0.25">
      <c r="D1143" s="351"/>
      <c r="O1143" s="351"/>
      <c r="T1143" s="351"/>
      <c r="W1143" s="351"/>
      <c r="BH1143" s="454"/>
    </row>
    <row r="1144" spans="4:60" s="164" customFormat="1" x14ac:dyDescent="0.25">
      <c r="D1144" s="351"/>
      <c r="O1144" s="351"/>
      <c r="T1144" s="351"/>
      <c r="W1144" s="351"/>
      <c r="BH1144" s="454"/>
    </row>
    <row r="1145" spans="4:60" s="164" customFormat="1" x14ac:dyDescent="0.25">
      <c r="D1145" s="351"/>
      <c r="O1145" s="351"/>
      <c r="T1145" s="351"/>
      <c r="W1145" s="351"/>
      <c r="BH1145" s="454"/>
    </row>
    <row r="1146" spans="4:60" s="164" customFormat="1" x14ac:dyDescent="0.25">
      <c r="D1146" s="351"/>
      <c r="O1146" s="351"/>
      <c r="T1146" s="351"/>
      <c r="W1146" s="351"/>
      <c r="BH1146" s="454"/>
    </row>
    <row r="1147" spans="4:60" s="164" customFormat="1" x14ac:dyDescent="0.25">
      <c r="D1147" s="351"/>
      <c r="O1147" s="351"/>
      <c r="T1147" s="351"/>
      <c r="W1147" s="351"/>
      <c r="BH1147" s="454"/>
    </row>
    <row r="1148" spans="4:60" s="164" customFormat="1" x14ac:dyDescent="0.25">
      <c r="D1148" s="351"/>
      <c r="O1148" s="351"/>
      <c r="T1148" s="351"/>
      <c r="W1148" s="351"/>
      <c r="BH1148" s="454"/>
    </row>
    <row r="1149" spans="4:60" s="164" customFormat="1" x14ac:dyDescent="0.25">
      <c r="D1149" s="351"/>
      <c r="O1149" s="351"/>
      <c r="T1149" s="351"/>
      <c r="W1149" s="351"/>
      <c r="BH1149" s="454"/>
    </row>
    <row r="1150" spans="4:60" s="164" customFormat="1" x14ac:dyDescent="0.25">
      <c r="D1150" s="351"/>
      <c r="O1150" s="351"/>
      <c r="T1150" s="351"/>
      <c r="W1150" s="351"/>
      <c r="BH1150" s="454"/>
    </row>
    <row r="1151" spans="4:60" s="164" customFormat="1" x14ac:dyDescent="0.25">
      <c r="D1151" s="351"/>
      <c r="O1151" s="351"/>
      <c r="T1151" s="351"/>
      <c r="W1151" s="351"/>
      <c r="BH1151" s="454"/>
    </row>
    <row r="1152" spans="4:60" s="164" customFormat="1" x14ac:dyDescent="0.25">
      <c r="D1152" s="351"/>
      <c r="O1152" s="351"/>
      <c r="T1152" s="351"/>
      <c r="W1152" s="351"/>
      <c r="BH1152" s="454"/>
    </row>
    <row r="1153" spans="4:60" s="164" customFormat="1" x14ac:dyDescent="0.25">
      <c r="D1153" s="351"/>
      <c r="O1153" s="351"/>
      <c r="T1153" s="351"/>
      <c r="W1153" s="351"/>
      <c r="BH1153" s="454"/>
    </row>
    <row r="1154" spans="4:60" s="164" customFormat="1" x14ac:dyDescent="0.25">
      <c r="D1154" s="351"/>
      <c r="O1154" s="351"/>
      <c r="T1154" s="351"/>
      <c r="W1154" s="351"/>
      <c r="BH1154" s="454"/>
    </row>
    <row r="1155" spans="4:60" s="164" customFormat="1" x14ac:dyDescent="0.25">
      <c r="D1155" s="351"/>
      <c r="O1155" s="351"/>
      <c r="T1155" s="351"/>
      <c r="W1155" s="351"/>
      <c r="BH1155" s="454"/>
    </row>
    <row r="1156" spans="4:60" s="164" customFormat="1" x14ac:dyDescent="0.25">
      <c r="D1156" s="351"/>
      <c r="O1156" s="351"/>
      <c r="T1156" s="351"/>
      <c r="W1156" s="351"/>
      <c r="BH1156" s="454"/>
    </row>
    <row r="1157" spans="4:60" s="164" customFormat="1" x14ac:dyDescent="0.25">
      <c r="D1157" s="351"/>
      <c r="O1157" s="351"/>
      <c r="T1157" s="351"/>
      <c r="W1157" s="351"/>
      <c r="BH1157" s="454"/>
    </row>
    <row r="1158" spans="4:60" s="164" customFormat="1" x14ac:dyDescent="0.25">
      <c r="D1158" s="351"/>
      <c r="O1158" s="351"/>
      <c r="T1158" s="351"/>
      <c r="W1158" s="351"/>
      <c r="BH1158" s="454"/>
    </row>
    <row r="1159" spans="4:60" s="164" customFormat="1" x14ac:dyDescent="0.25">
      <c r="D1159" s="351"/>
      <c r="O1159" s="351"/>
      <c r="T1159" s="351"/>
      <c r="W1159" s="351"/>
      <c r="BH1159" s="454"/>
    </row>
    <row r="1160" spans="4:60" s="164" customFormat="1" x14ac:dyDescent="0.25">
      <c r="D1160" s="351"/>
      <c r="O1160" s="351"/>
      <c r="T1160" s="351"/>
      <c r="W1160" s="351"/>
      <c r="BH1160" s="454"/>
    </row>
    <row r="1161" spans="4:60" s="164" customFormat="1" x14ac:dyDescent="0.25">
      <c r="D1161" s="351"/>
      <c r="O1161" s="351"/>
      <c r="T1161" s="351"/>
      <c r="W1161" s="351"/>
      <c r="BH1161" s="454"/>
    </row>
    <row r="1162" spans="4:60" s="164" customFormat="1" x14ac:dyDescent="0.25">
      <c r="D1162" s="351"/>
      <c r="O1162" s="351"/>
      <c r="T1162" s="351"/>
      <c r="W1162" s="351"/>
      <c r="BH1162" s="454"/>
    </row>
    <row r="1163" spans="4:60" s="164" customFormat="1" x14ac:dyDescent="0.25">
      <c r="D1163" s="351"/>
      <c r="O1163" s="351"/>
      <c r="T1163" s="351"/>
      <c r="W1163" s="351"/>
      <c r="BH1163" s="454"/>
    </row>
    <row r="1164" spans="4:60" s="164" customFormat="1" x14ac:dyDescent="0.25">
      <c r="D1164" s="351"/>
      <c r="O1164" s="351"/>
      <c r="T1164" s="351"/>
      <c r="W1164" s="351"/>
      <c r="BH1164" s="454"/>
    </row>
    <row r="1165" spans="4:60" s="164" customFormat="1" x14ac:dyDescent="0.25">
      <c r="D1165" s="351"/>
      <c r="O1165" s="351"/>
      <c r="T1165" s="351"/>
      <c r="W1165" s="351"/>
      <c r="BH1165" s="454"/>
    </row>
    <row r="1166" spans="4:60" s="164" customFormat="1" x14ac:dyDescent="0.25">
      <c r="D1166" s="351"/>
      <c r="O1166" s="351"/>
      <c r="T1166" s="351"/>
      <c r="W1166" s="351"/>
      <c r="BH1166" s="454"/>
    </row>
    <row r="1167" spans="4:60" s="164" customFormat="1" x14ac:dyDescent="0.25">
      <c r="D1167" s="351"/>
      <c r="O1167" s="351"/>
      <c r="T1167" s="351"/>
      <c r="W1167" s="351"/>
      <c r="BH1167" s="454"/>
    </row>
    <row r="1168" spans="4:60" s="164" customFormat="1" x14ac:dyDescent="0.25">
      <c r="D1168" s="351"/>
      <c r="O1168" s="351"/>
      <c r="T1168" s="351"/>
      <c r="W1168" s="351"/>
      <c r="BH1168" s="454"/>
    </row>
    <row r="1169" spans="4:60" s="164" customFormat="1" x14ac:dyDescent="0.25">
      <c r="D1169" s="351"/>
      <c r="O1169" s="351"/>
      <c r="T1169" s="351"/>
      <c r="W1169" s="351"/>
      <c r="BH1169" s="454"/>
    </row>
    <row r="1170" spans="4:60" s="164" customFormat="1" x14ac:dyDescent="0.25">
      <c r="D1170" s="351"/>
      <c r="O1170" s="351"/>
      <c r="T1170" s="351"/>
      <c r="W1170" s="351"/>
      <c r="BH1170" s="454"/>
    </row>
    <row r="1171" spans="4:60" s="164" customFormat="1" x14ac:dyDescent="0.25">
      <c r="D1171" s="351"/>
      <c r="O1171" s="351"/>
      <c r="T1171" s="351"/>
      <c r="W1171" s="351"/>
      <c r="BH1171" s="454"/>
    </row>
    <row r="1172" spans="4:60" s="164" customFormat="1" x14ac:dyDescent="0.25">
      <c r="D1172" s="351"/>
      <c r="O1172" s="351"/>
      <c r="T1172" s="351"/>
      <c r="W1172" s="351"/>
      <c r="BH1172" s="454"/>
    </row>
    <row r="1173" spans="4:60" s="164" customFormat="1" x14ac:dyDescent="0.25">
      <c r="D1173" s="351"/>
      <c r="O1173" s="351"/>
      <c r="T1173" s="351"/>
      <c r="W1173" s="351"/>
      <c r="BH1173" s="454"/>
    </row>
    <row r="1174" spans="4:60" s="164" customFormat="1" x14ac:dyDescent="0.25">
      <c r="D1174" s="351"/>
      <c r="O1174" s="351"/>
      <c r="T1174" s="351"/>
      <c r="W1174" s="351"/>
      <c r="BH1174" s="454"/>
    </row>
    <row r="1175" spans="4:60" s="164" customFormat="1" x14ac:dyDescent="0.25">
      <c r="D1175" s="351"/>
      <c r="O1175" s="351"/>
      <c r="T1175" s="351"/>
      <c r="W1175" s="351"/>
      <c r="BH1175" s="454"/>
    </row>
    <row r="1176" spans="4:60" s="164" customFormat="1" x14ac:dyDescent="0.25">
      <c r="D1176" s="351"/>
      <c r="O1176" s="351"/>
      <c r="T1176" s="351"/>
      <c r="W1176" s="351"/>
      <c r="BH1176" s="454"/>
    </row>
    <row r="1177" spans="4:60" s="164" customFormat="1" x14ac:dyDescent="0.25">
      <c r="D1177" s="351"/>
      <c r="O1177" s="351"/>
      <c r="T1177" s="351"/>
      <c r="W1177" s="351"/>
      <c r="BH1177" s="454"/>
    </row>
    <row r="1178" spans="4:60" s="164" customFormat="1" x14ac:dyDescent="0.25">
      <c r="D1178" s="351"/>
      <c r="O1178" s="351"/>
      <c r="T1178" s="351"/>
      <c r="W1178" s="351"/>
      <c r="BH1178" s="454"/>
    </row>
    <row r="1179" spans="4:60" s="164" customFormat="1" x14ac:dyDescent="0.25">
      <c r="D1179" s="351"/>
      <c r="O1179" s="351"/>
      <c r="T1179" s="351"/>
      <c r="W1179" s="351"/>
      <c r="BH1179" s="454"/>
    </row>
    <row r="1180" spans="4:60" s="164" customFormat="1" x14ac:dyDescent="0.25">
      <c r="D1180" s="351"/>
      <c r="O1180" s="351"/>
      <c r="T1180" s="351"/>
      <c r="W1180" s="351"/>
      <c r="BH1180" s="454"/>
    </row>
    <row r="1181" spans="4:60" s="164" customFormat="1" x14ac:dyDescent="0.25">
      <c r="D1181" s="351"/>
      <c r="O1181" s="351"/>
      <c r="T1181" s="351"/>
      <c r="W1181" s="351"/>
      <c r="BH1181" s="454"/>
    </row>
    <row r="1182" spans="4:60" s="164" customFormat="1" x14ac:dyDescent="0.25">
      <c r="D1182" s="351"/>
      <c r="O1182" s="351"/>
      <c r="T1182" s="351"/>
      <c r="W1182" s="351"/>
      <c r="BH1182" s="454"/>
    </row>
    <row r="1183" spans="4:60" s="164" customFormat="1" x14ac:dyDescent="0.25">
      <c r="D1183" s="351"/>
      <c r="O1183" s="351"/>
      <c r="T1183" s="351"/>
      <c r="W1183" s="351"/>
      <c r="BH1183" s="454"/>
    </row>
    <row r="1184" spans="4:60" s="164" customFormat="1" x14ac:dyDescent="0.25">
      <c r="D1184" s="351"/>
      <c r="O1184" s="351"/>
      <c r="T1184" s="351"/>
      <c r="W1184" s="351"/>
      <c r="BH1184" s="454"/>
    </row>
    <row r="1185" spans="4:60" s="164" customFormat="1" x14ac:dyDescent="0.25">
      <c r="D1185" s="351"/>
      <c r="O1185" s="351"/>
      <c r="T1185" s="351"/>
      <c r="W1185" s="351"/>
      <c r="BH1185" s="454"/>
    </row>
    <row r="1186" spans="4:60" s="164" customFormat="1" x14ac:dyDescent="0.25">
      <c r="D1186" s="351"/>
      <c r="O1186" s="351"/>
      <c r="T1186" s="351"/>
      <c r="W1186" s="351"/>
      <c r="BH1186" s="454"/>
    </row>
    <row r="1187" spans="4:60" s="164" customFormat="1" x14ac:dyDescent="0.25">
      <c r="D1187" s="351"/>
      <c r="O1187" s="351"/>
      <c r="T1187" s="351"/>
      <c r="W1187" s="351"/>
      <c r="BH1187" s="454"/>
    </row>
    <row r="1188" spans="4:60" s="164" customFormat="1" x14ac:dyDescent="0.25">
      <c r="D1188" s="351"/>
      <c r="O1188" s="351"/>
      <c r="T1188" s="351"/>
      <c r="W1188" s="351"/>
      <c r="BH1188" s="454"/>
    </row>
    <row r="1189" spans="4:60" s="164" customFormat="1" x14ac:dyDescent="0.25">
      <c r="D1189" s="351"/>
      <c r="O1189" s="351"/>
      <c r="T1189" s="351"/>
      <c r="W1189" s="351"/>
      <c r="BH1189" s="454"/>
    </row>
    <row r="1190" spans="4:60" s="164" customFormat="1" x14ac:dyDescent="0.25">
      <c r="D1190" s="351"/>
      <c r="O1190" s="351"/>
      <c r="T1190" s="351"/>
      <c r="W1190" s="351"/>
      <c r="BH1190" s="454"/>
    </row>
    <row r="1191" spans="4:60" s="164" customFormat="1" x14ac:dyDescent="0.25">
      <c r="D1191" s="351"/>
      <c r="O1191" s="351"/>
      <c r="T1191" s="351"/>
      <c r="W1191" s="351"/>
      <c r="BH1191" s="454"/>
    </row>
    <row r="1192" spans="4:60" s="164" customFormat="1" x14ac:dyDescent="0.25">
      <c r="D1192" s="351"/>
      <c r="O1192" s="351"/>
      <c r="T1192" s="351"/>
      <c r="W1192" s="351"/>
      <c r="BH1192" s="454"/>
    </row>
    <row r="1193" spans="4:60" s="164" customFormat="1" x14ac:dyDescent="0.25">
      <c r="D1193" s="351"/>
      <c r="O1193" s="351"/>
      <c r="T1193" s="351"/>
      <c r="W1193" s="351"/>
      <c r="BH1193" s="454"/>
    </row>
    <row r="1194" spans="4:60" s="164" customFormat="1" x14ac:dyDescent="0.25">
      <c r="D1194" s="351"/>
      <c r="O1194" s="351"/>
      <c r="T1194" s="351"/>
      <c r="W1194" s="351"/>
      <c r="BH1194" s="454"/>
    </row>
    <row r="1195" spans="4:60" s="164" customFormat="1" x14ac:dyDescent="0.25">
      <c r="D1195" s="351"/>
      <c r="O1195" s="351"/>
      <c r="T1195" s="351"/>
      <c r="W1195" s="351"/>
      <c r="BH1195" s="454"/>
    </row>
    <row r="1196" spans="4:60" s="164" customFormat="1" x14ac:dyDescent="0.25">
      <c r="D1196" s="351"/>
      <c r="O1196" s="351"/>
      <c r="T1196" s="351"/>
      <c r="W1196" s="351"/>
      <c r="BH1196" s="454"/>
    </row>
    <row r="1197" spans="4:60" s="164" customFormat="1" x14ac:dyDescent="0.25">
      <c r="D1197" s="351"/>
      <c r="O1197" s="351"/>
      <c r="T1197" s="351"/>
      <c r="W1197" s="351"/>
      <c r="BH1197" s="454"/>
    </row>
    <row r="1198" spans="4:60" s="164" customFormat="1" x14ac:dyDescent="0.25">
      <c r="D1198" s="351"/>
      <c r="O1198" s="351"/>
      <c r="T1198" s="351"/>
      <c r="W1198" s="351"/>
      <c r="BH1198" s="454"/>
    </row>
    <row r="1199" spans="4:60" s="164" customFormat="1" x14ac:dyDescent="0.25">
      <c r="D1199" s="351"/>
      <c r="O1199" s="351"/>
      <c r="T1199" s="351"/>
      <c r="W1199" s="351"/>
      <c r="BH1199" s="454"/>
    </row>
    <row r="1200" spans="4:60" s="164" customFormat="1" x14ac:dyDescent="0.25">
      <c r="D1200" s="351"/>
      <c r="O1200" s="351"/>
      <c r="T1200" s="351"/>
      <c r="W1200" s="351"/>
      <c r="BH1200" s="454"/>
    </row>
    <row r="1201" spans="4:60" s="164" customFormat="1" x14ac:dyDescent="0.25">
      <c r="D1201" s="351"/>
      <c r="O1201" s="351"/>
      <c r="T1201" s="351"/>
      <c r="W1201" s="351"/>
      <c r="BH1201" s="454"/>
    </row>
    <row r="1202" spans="4:60" s="164" customFormat="1" x14ac:dyDescent="0.25">
      <c r="D1202" s="351"/>
      <c r="O1202" s="351"/>
      <c r="T1202" s="351"/>
      <c r="W1202" s="351"/>
      <c r="BH1202" s="454"/>
    </row>
    <row r="1203" spans="4:60" s="164" customFormat="1" x14ac:dyDescent="0.25">
      <c r="D1203" s="351"/>
      <c r="O1203" s="351"/>
      <c r="T1203" s="351"/>
      <c r="W1203" s="351"/>
      <c r="BH1203" s="454"/>
    </row>
    <row r="1204" spans="4:60" s="164" customFormat="1" x14ac:dyDescent="0.25">
      <c r="D1204" s="351"/>
      <c r="O1204" s="351"/>
      <c r="T1204" s="351"/>
      <c r="W1204" s="351"/>
      <c r="BH1204" s="454"/>
    </row>
    <row r="1205" spans="4:60" s="164" customFormat="1" x14ac:dyDescent="0.25">
      <c r="D1205" s="351"/>
      <c r="O1205" s="351"/>
      <c r="T1205" s="351"/>
      <c r="W1205" s="351"/>
      <c r="BH1205" s="454"/>
    </row>
    <row r="1206" spans="4:60" s="164" customFormat="1" x14ac:dyDescent="0.25">
      <c r="D1206" s="351"/>
      <c r="O1206" s="351"/>
      <c r="T1206" s="351"/>
      <c r="W1206" s="351"/>
      <c r="BH1206" s="454"/>
    </row>
    <row r="1207" spans="4:60" s="164" customFormat="1" x14ac:dyDescent="0.25">
      <c r="D1207" s="351"/>
      <c r="O1207" s="351"/>
      <c r="T1207" s="351"/>
      <c r="W1207" s="351"/>
      <c r="BH1207" s="454"/>
    </row>
    <row r="1208" spans="4:60" s="164" customFormat="1" x14ac:dyDescent="0.25">
      <c r="D1208" s="351"/>
      <c r="O1208" s="351"/>
      <c r="T1208" s="351"/>
      <c r="W1208" s="351"/>
      <c r="BH1208" s="454"/>
    </row>
    <row r="1209" spans="4:60" s="164" customFormat="1" x14ac:dyDescent="0.25">
      <c r="D1209" s="351"/>
      <c r="O1209" s="351"/>
      <c r="T1209" s="351"/>
      <c r="W1209" s="351"/>
      <c r="BH1209" s="454"/>
    </row>
    <row r="1210" spans="4:60" s="164" customFormat="1" x14ac:dyDescent="0.25">
      <c r="D1210" s="351"/>
      <c r="O1210" s="351"/>
      <c r="T1210" s="351"/>
      <c r="W1210" s="351"/>
      <c r="BH1210" s="454"/>
    </row>
    <row r="1211" spans="4:60" s="164" customFormat="1" x14ac:dyDescent="0.25">
      <c r="D1211" s="351"/>
      <c r="O1211" s="351"/>
      <c r="T1211" s="351"/>
      <c r="W1211" s="351"/>
      <c r="BH1211" s="454"/>
    </row>
    <row r="1212" spans="4:60" s="164" customFormat="1" x14ac:dyDescent="0.25">
      <c r="D1212" s="351"/>
      <c r="O1212" s="351"/>
      <c r="T1212" s="351"/>
      <c r="W1212" s="351"/>
      <c r="BH1212" s="454"/>
    </row>
    <row r="1213" spans="4:60" s="164" customFormat="1" x14ac:dyDescent="0.25">
      <c r="D1213" s="351"/>
      <c r="O1213" s="351"/>
      <c r="T1213" s="351"/>
      <c r="W1213" s="351"/>
      <c r="BH1213" s="454"/>
    </row>
    <row r="1214" spans="4:60" s="164" customFormat="1" x14ac:dyDescent="0.25">
      <c r="D1214" s="351"/>
      <c r="O1214" s="351"/>
      <c r="T1214" s="351"/>
      <c r="W1214" s="351"/>
      <c r="BH1214" s="454"/>
    </row>
    <row r="1215" spans="4:60" s="164" customFormat="1" x14ac:dyDescent="0.25">
      <c r="D1215" s="351"/>
      <c r="O1215" s="351"/>
      <c r="T1215" s="351"/>
      <c r="W1215" s="351"/>
      <c r="BH1215" s="454"/>
    </row>
    <row r="1216" spans="4:60" s="164" customFormat="1" x14ac:dyDescent="0.25">
      <c r="D1216" s="351"/>
      <c r="O1216" s="351"/>
      <c r="T1216" s="351"/>
      <c r="W1216" s="351"/>
      <c r="BH1216" s="454"/>
    </row>
    <row r="1217" spans="4:60" s="164" customFormat="1" x14ac:dyDescent="0.25">
      <c r="D1217" s="351"/>
      <c r="O1217" s="351"/>
      <c r="T1217" s="351"/>
      <c r="W1217" s="351"/>
      <c r="BH1217" s="454"/>
    </row>
    <row r="1218" spans="4:60" s="164" customFormat="1" x14ac:dyDescent="0.25">
      <c r="D1218" s="351"/>
      <c r="O1218" s="351"/>
      <c r="T1218" s="351"/>
      <c r="W1218" s="351"/>
      <c r="BH1218" s="454"/>
    </row>
    <row r="1219" spans="4:60" s="164" customFormat="1" x14ac:dyDescent="0.25">
      <c r="D1219" s="351"/>
      <c r="O1219" s="351"/>
      <c r="T1219" s="351"/>
      <c r="W1219" s="351"/>
      <c r="BH1219" s="454"/>
    </row>
    <row r="1220" spans="4:60" s="164" customFormat="1" x14ac:dyDescent="0.25">
      <c r="D1220" s="351"/>
      <c r="O1220" s="351"/>
      <c r="T1220" s="351"/>
      <c r="W1220" s="351"/>
      <c r="BH1220" s="454"/>
    </row>
    <row r="1221" spans="4:60" s="164" customFormat="1" x14ac:dyDescent="0.25">
      <c r="D1221" s="351"/>
      <c r="O1221" s="351"/>
      <c r="T1221" s="351"/>
      <c r="W1221" s="351"/>
      <c r="BH1221" s="454"/>
    </row>
    <row r="1222" spans="4:60" s="164" customFormat="1" x14ac:dyDescent="0.25">
      <c r="D1222" s="351"/>
      <c r="O1222" s="351"/>
      <c r="T1222" s="351"/>
      <c r="W1222" s="351"/>
      <c r="BH1222" s="454"/>
    </row>
    <row r="1223" spans="4:60" s="164" customFormat="1" x14ac:dyDescent="0.25">
      <c r="D1223" s="351"/>
      <c r="O1223" s="351"/>
      <c r="T1223" s="351"/>
      <c r="W1223" s="351"/>
      <c r="BH1223" s="454"/>
    </row>
    <row r="1224" spans="4:60" s="164" customFormat="1" x14ac:dyDescent="0.25">
      <c r="D1224" s="351"/>
      <c r="O1224" s="351"/>
      <c r="T1224" s="351"/>
      <c r="W1224" s="351"/>
      <c r="BH1224" s="454"/>
    </row>
    <row r="1225" spans="4:60" s="164" customFormat="1" x14ac:dyDescent="0.25">
      <c r="D1225" s="351"/>
      <c r="O1225" s="351"/>
      <c r="T1225" s="351"/>
      <c r="W1225" s="351"/>
      <c r="BH1225" s="454"/>
    </row>
    <row r="1226" spans="4:60" s="164" customFormat="1" x14ac:dyDescent="0.25">
      <c r="D1226" s="351"/>
      <c r="O1226" s="351"/>
      <c r="T1226" s="351"/>
      <c r="W1226" s="351"/>
      <c r="BH1226" s="454"/>
    </row>
    <row r="1227" spans="4:60" s="164" customFormat="1" x14ac:dyDescent="0.25">
      <c r="D1227" s="351"/>
      <c r="O1227" s="351"/>
      <c r="T1227" s="351"/>
      <c r="W1227" s="351"/>
      <c r="BH1227" s="454"/>
    </row>
    <row r="1228" spans="4:60" s="164" customFormat="1" x14ac:dyDescent="0.25">
      <c r="D1228" s="351"/>
      <c r="O1228" s="351"/>
      <c r="T1228" s="351"/>
      <c r="W1228" s="351"/>
      <c r="BH1228" s="454"/>
    </row>
    <row r="1229" spans="4:60" s="164" customFormat="1" x14ac:dyDescent="0.25">
      <c r="D1229" s="351"/>
      <c r="O1229" s="351"/>
      <c r="T1229" s="351"/>
      <c r="W1229" s="351"/>
      <c r="BH1229" s="454"/>
    </row>
    <row r="1230" spans="4:60" s="164" customFormat="1" x14ac:dyDescent="0.25">
      <c r="D1230" s="351"/>
      <c r="O1230" s="351"/>
      <c r="T1230" s="351"/>
      <c r="W1230" s="351"/>
      <c r="BH1230" s="454"/>
    </row>
    <row r="1231" spans="4:60" s="164" customFormat="1" x14ac:dyDescent="0.25">
      <c r="D1231" s="351"/>
      <c r="O1231" s="351"/>
      <c r="T1231" s="351"/>
      <c r="W1231" s="351"/>
      <c r="BH1231" s="454"/>
    </row>
    <row r="1232" spans="4:60" s="164" customFormat="1" x14ac:dyDescent="0.25">
      <c r="D1232" s="351"/>
      <c r="O1232" s="351"/>
      <c r="T1232" s="351"/>
      <c r="W1232" s="351"/>
      <c r="BH1232" s="454"/>
    </row>
    <row r="1233" spans="4:60" s="164" customFormat="1" x14ac:dyDescent="0.25">
      <c r="D1233" s="351"/>
      <c r="O1233" s="351"/>
      <c r="T1233" s="351"/>
      <c r="W1233" s="351"/>
      <c r="BH1233" s="454"/>
    </row>
    <row r="1234" spans="4:60" s="164" customFormat="1" x14ac:dyDescent="0.25">
      <c r="D1234" s="351"/>
      <c r="O1234" s="351"/>
      <c r="T1234" s="351"/>
      <c r="W1234" s="351"/>
      <c r="BH1234" s="454"/>
    </row>
    <row r="1235" spans="4:60" s="164" customFormat="1" x14ac:dyDescent="0.25">
      <c r="D1235" s="351"/>
      <c r="O1235" s="351"/>
      <c r="T1235" s="351"/>
      <c r="W1235" s="351"/>
      <c r="BH1235" s="454"/>
    </row>
    <row r="1236" spans="4:60" s="164" customFormat="1" x14ac:dyDescent="0.25">
      <c r="D1236" s="351"/>
      <c r="O1236" s="351"/>
      <c r="T1236" s="351"/>
      <c r="W1236" s="351"/>
      <c r="BH1236" s="454"/>
    </row>
    <row r="1237" spans="4:60" s="164" customFormat="1" x14ac:dyDescent="0.25">
      <c r="D1237" s="351"/>
      <c r="O1237" s="351"/>
      <c r="T1237" s="351"/>
      <c r="W1237" s="351"/>
      <c r="BH1237" s="454"/>
    </row>
    <row r="1238" spans="4:60" s="164" customFormat="1" x14ac:dyDescent="0.25">
      <c r="D1238" s="351"/>
      <c r="O1238" s="351"/>
      <c r="T1238" s="351"/>
      <c r="W1238" s="351"/>
      <c r="BH1238" s="454"/>
    </row>
    <row r="1239" spans="4:60" s="164" customFormat="1" x14ac:dyDescent="0.25">
      <c r="D1239" s="351"/>
      <c r="O1239" s="351"/>
      <c r="T1239" s="351"/>
      <c r="W1239" s="351"/>
      <c r="BH1239" s="454"/>
    </row>
    <row r="1240" spans="4:60" s="164" customFormat="1" x14ac:dyDescent="0.25">
      <c r="D1240" s="351"/>
      <c r="O1240" s="351"/>
      <c r="T1240" s="351"/>
      <c r="W1240" s="351"/>
      <c r="BH1240" s="454"/>
    </row>
    <row r="1241" spans="4:60" s="164" customFormat="1" x14ac:dyDescent="0.25">
      <c r="D1241" s="351"/>
      <c r="O1241" s="351"/>
      <c r="T1241" s="351"/>
      <c r="W1241" s="351"/>
      <c r="BH1241" s="454"/>
    </row>
    <row r="1242" spans="4:60" s="164" customFormat="1" x14ac:dyDescent="0.25">
      <c r="D1242" s="351"/>
      <c r="O1242" s="351"/>
      <c r="T1242" s="351"/>
      <c r="W1242" s="351"/>
      <c r="BH1242" s="454"/>
    </row>
    <row r="1243" spans="4:60" s="164" customFormat="1" x14ac:dyDescent="0.25">
      <c r="D1243" s="351"/>
      <c r="O1243" s="351"/>
      <c r="T1243" s="351"/>
      <c r="W1243" s="351"/>
      <c r="BH1243" s="454"/>
    </row>
    <row r="1244" spans="4:60" s="164" customFormat="1" x14ac:dyDescent="0.25">
      <c r="D1244" s="351"/>
      <c r="O1244" s="351"/>
      <c r="T1244" s="351"/>
      <c r="W1244" s="351"/>
      <c r="BH1244" s="454"/>
    </row>
    <row r="1245" spans="4:60" s="164" customFormat="1" x14ac:dyDescent="0.25">
      <c r="D1245" s="351"/>
      <c r="O1245" s="351"/>
      <c r="T1245" s="351"/>
      <c r="W1245" s="351"/>
      <c r="BH1245" s="454"/>
    </row>
    <row r="1246" spans="4:60" s="164" customFormat="1" x14ac:dyDescent="0.25">
      <c r="D1246" s="351"/>
      <c r="O1246" s="351"/>
      <c r="T1246" s="351"/>
      <c r="W1246" s="351"/>
      <c r="BH1246" s="454"/>
    </row>
    <row r="1247" spans="4:60" s="164" customFormat="1" x14ac:dyDescent="0.25">
      <c r="D1247" s="351"/>
      <c r="O1247" s="351"/>
      <c r="T1247" s="351"/>
      <c r="W1247" s="351"/>
      <c r="BH1247" s="454"/>
    </row>
    <row r="1248" spans="4:60" s="164" customFormat="1" x14ac:dyDescent="0.25">
      <c r="D1248" s="351"/>
      <c r="O1248" s="351"/>
      <c r="T1248" s="351"/>
      <c r="W1248" s="351"/>
      <c r="BH1248" s="454"/>
    </row>
    <row r="1249" spans="4:60" s="164" customFormat="1" x14ac:dyDescent="0.25">
      <c r="D1249" s="351"/>
      <c r="O1249" s="351"/>
      <c r="T1249" s="351"/>
      <c r="W1249" s="351"/>
      <c r="BH1249" s="454"/>
    </row>
    <row r="1250" spans="4:60" s="164" customFormat="1" x14ac:dyDescent="0.25">
      <c r="D1250" s="351"/>
      <c r="O1250" s="351"/>
      <c r="T1250" s="351"/>
      <c r="W1250" s="351"/>
      <c r="BH1250" s="454"/>
    </row>
    <row r="1251" spans="4:60" s="164" customFormat="1" x14ac:dyDescent="0.25">
      <c r="D1251" s="351"/>
      <c r="O1251" s="351"/>
      <c r="T1251" s="351"/>
      <c r="W1251" s="351"/>
      <c r="BH1251" s="454"/>
    </row>
    <row r="1252" spans="4:60" s="164" customFormat="1" x14ac:dyDescent="0.25">
      <c r="D1252" s="351"/>
      <c r="O1252" s="351"/>
      <c r="T1252" s="351"/>
      <c r="W1252" s="351"/>
      <c r="BH1252" s="454"/>
    </row>
    <row r="1253" spans="4:60" s="164" customFormat="1" x14ac:dyDescent="0.25">
      <c r="D1253" s="351"/>
      <c r="O1253" s="351"/>
      <c r="T1253" s="351"/>
      <c r="W1253" s="351"/>
      <c r="BH1253" s="454"/>
    </row>
    <row r="1254" spans="4:60" s="164" customFormat="1" x14ac:dyDescent="0.25">
      <c r="D1254" s="351"/>
      <c r="O1254" s="351"/>
      <c r="T1254" s="351"/>
      <c r="W1254" s="351"/>
      <c r="BH1254" s="454"/>
    </row>
    <row r="1255" spans="4:60" s="164" customFormat="1" x14ac:dyDescent="0.25">
      <c r="D1255" s="351"/>
      <c r="O1255" s="351"/>
      <c r="T1255" s="351"/>
      <c r="W1255" s="351"/>
      <c r="BH1255" s="454"/>
    </row>
    <row r="1256" spans="4:60" s="164" customFormat="1" x14ac:dyDescent="0.25">
      <c r="D1256" s="351"/>
      <c r="O1256" s="351"/>
      <c r="T1256" s="351"/>
      <c r="W1256" s="351"/>
      <c r="BH1256" s="454"/>
    </row>
    <row r="1257" spans="4:60" s="164" customFormat="1" x14ac:dyDescent="0.25">
      <c r="D1257" s="351"/>
      <c r="O1257" s="351"/>
      <c r="T1257" s="351"/>
      <c r="W1257" s="351"/>
      <c r="BH1257" s="454"/>
    </row>
    <row r="1258" spans="4:60" s="164" customFormat="1" x14ac:dyDescent="0.25">
      <c r="D1258" s="351"/>
      <c r="O1258" s="351"/>
      <c r="T1258" s="351"/>
      <c r="W1258" s="351"/>
      <c r="BH1258" s="454"/>
    </row>
    <row r="1259" spans="4:60" s="164" customFormat="1" x14ac:dyDescent="0.25">
      <c r="D1259" s="351"/>
      <c r="O1259" s="351"/>
      <c r="T1259" s="351"/>
      <c r="W1259" s="351"/>
      <c r="BH1259" s="454"/>
    </row>
    <row r="1260" spans="4:60" s="164" customFormat="1" x14ac:dyDescent="0.25">
      <c r="D1260" s="351"/>
      <c r="O1260" s="351"/>
      <c r="T1260" s="351"/>
      <c r="W1260" s="351"/>
      <c r="BH1260" s="454"/>
    </row>
    <row r="1261" spans="4:60" s="164" customFormat="1" x14ac:dyDescent="0.25">
      <c r="D1261" s="351"/>
      <c r="O1261" s="351"/>
      <c r="T1261" s="351"/>
      <c r="W1261" s="351"/>
      <c r="BH1261" s="454"/>
    </row>
    <row r="1262" spans="4:60" s="164" customFormat="1" x14ac:dyDescent="0.25">
      <c r="D1262" s="351"/>
      <c r="O1262" s="351"/>
      <c r="T1262" s="351"/>
      <c r="W1262" s="351"/>
      <c r="BH1262" s="454"/>
    </row>
    <row r="1263" spans="4:60" s="164" customFormat="1" x14ac:dyDescent="0.25">
      <c r="D1263" s="351"/>
      <c r="O1263" s="351"/>
      <c r="T1263" s="351"/>
      <c r="W1263" s="351"/>
      <c r="BH1263" s="454"/>
    </row>
    <row r="1264" spans="4:60" s="164" customFormat="1" x14ac:dyDescent="0.25">
      <c r="D1264" s="351"/>
      <c r="O1264" s="351"/>
      <c r="T1264" s="351"/>
      <c r="W1264" s="351"/>
      <c r="BH1264" s="454"/>
    </row>
    <row r="1265" spans="4:60" s="164" customFormat="1" x14ac:dyDescent="0.25">
      <c r="D1265" s="351"/>
      <c r="O1265" s="351"/>
      <c r="T1265" s="351"/>
      <c r="W1265" s="351"/>
      <c r="BH1265" s="454"/>
    </row>
    <row r="1266" spans="4:60" s="164" customFormat="1" x14ac:dyDescent="0.25">
      <c r="D1266" s="351"/>
      <c r="O1266" s="351"/>
      <c r="T1266" s="351"/>
      <c r="W1266" s="351"/>
      <c r="BH1266" s="454"/>
    </row>
    <row r="1267" spans="4:60" s="164" customFormat="1" x14ac:dyDescent="0.25">
      <c r="D1267" s="351"/>
      <c r="O1267" s="351"/>
      <c r="T1267" s="351"/>
      <c r="W1267" s="351"/>
      <c r="BH1267" s="454"/>
    </row>
    <row r="1268" spans="4:60" s="164" customFormat="1" x14ac:dyDescent="0.25">
      <c r="D1268" s="351"/>
      <c r="O1268" s="351"/>
      <c r="T1268" s="351"/>
      <c r="W1268" s="351"/>
      <c r="BH1268" s="454"/>
    </row>
    <row r="1269" spans="4:60" s="164" customFormat="1" x14ac:dyDescent="0.25">
      <c r="D1269" s="351"/>
      <c r="O1269" s="351"/>
      <c r="T1269" s="351"/>
      <c r="W1269" s="351"/>
      <c r="BH1269" s="454"/>
    </row>
    <row r="1270" spans="4:60" s="164" customFormat="1" x14ac:dyDescent="0.25">
      <c r="D1270" s="351"/>
      <c r="O1270" s="351"/>
      <c r="T1270" s="351"/>
      <c r="W1270" s="351"/>
      <c r="BH1270" s="454"/>
    </row>
    <row r="1271" spans="4:60" s="164" customFormat="1" x14ac:dyDescent="0.25">
      <c r="D1271" s="351"/>
      <c r="O1271" s="351"/>
      <c r="T1271" s="351"/>
      <c r="W1271" s="351"/>
      <c r="BH1271" s="454"/>
    </row>
    <row r="1272" spans="4:60" s="164" customFormat="1" x14ac:dyDescent="0.25">
      <c r="D1272" s="351"/>
      <c r="O1272" s="351"/>
      <c r="T1272" s="351"/>
      <c r="W1272" s="351"/>
      <c r="BH1272" s="454"/>
    </row>
    <row r="1273" spans="4:60" s="164" customFormat="1" x14ac:dyDescent="0.25">
      <c r="D1273" s="351"/>
      <c r="O1273" s="351"/>
      <c r="T1273" s="351"/>
      <c r="W1273" s="351"/>
      <c r="BH1273" s="454"/>
    </row>
    <row r="1274" spans="4:60" s="164" customFormat="1" x14ac:dyDescent="0.25">
      <c r="D1274" s="351"/>
      <c r="O1274" s="351"/>
      <c r="T1274" s="351"/>
      <c r="W1274" s="351"/>
      <c r="BH1274" s="454"/>
    </row>
    <row r="1275" spans="4:60" s="164" customFormat="1" x14ac:dyDescent="0.25">
      <c r="D1275" s="351"/>
      <c r="O1275" s="351"/>
      <c r="T1275" s="351"/>
      <c r="W1275" s="351"/>
      <c r="BH1275" s="454"/>
    </row>
    <row r="1276" spans="4:60" s="164" customFormat="1" x14ac:dyDescent="0.25">
      <c r="D1276" s="351"/>
      <c r="O1276" s="351"/>
      <c r="T1276" s="351"/>
      <c r="W1276" s="351"/>
      <c r="BH1276" s="454"/>
    </row>
    <row r="1277" spans="4:60" s="164" customFormat="1" x14ac:dyDescent="0.25">
      <c r="D1277" s="351"/>
      <c r="O1277" s="351"/>
      <c r="T1277" s="351"/>
      <c r="W1277" s="351"/>
      <c r="BH1277" s="454"/>
    </row>
    <row r="1278" spans="4:60" s="164" customFormat="1" x14ac:dyDescent="0.25">
      <c r="D1278" s="351"/>
      <c r="O1278" s="351"/>
      <c r="T1278" s="351"/>
      <c r="W1278" s="351"/>
      <c r="BH1278" s="454"/>
    </row>
    <row r="1279" spans="4:60" s="164" customFormat="1" x14ac:dyDescent="0.25">
      <c r="D1279" s="351"/>
      <c r="O1279" s="351"/>
      <c r="T1279" s="351"/>
      <c r="W1279" s="351"/>
      <c r="BH1279" s="454"/>
    </row>
    <row r="1280" spans="4:60" s="164" customFormat="1" x14ac:dyDescent="0.25">
      <c r="D1280" s="351"/>
      <c r="O1280" s="351"/>
      <c r="T1280" s="351"/>
      <c r="W1280" s="351"/>
      <c r="BH1280" s="454"/>
    </row>
    <row r="1281" spans="4:60" s="164" customFormat="1" x14ac:dyDescent="0.25">
      <c r="D1281" s="351"/>
      <c r="O1281" s="351"/>
      <c r="T1281" s="351"/>
      <c r="W1281" s="351"/>
      <c r="BH1281" s="454"/>
    </row>
    <row r="1282" spans="4:60" s="164" customFormat="1" x14ac:dyDescent="0.25">
      <c r="D1282" s="351"/>
      <c r="O1282" s="351"/>
      <c r="T1282" s="351"/>
      <c r="W1282" s="351"/>
      <c r="BH1282" s="454"/>
    </row>
    <row r="1283" spans="4:60" s="164" customFormat="1" x14ac:dyDescent="0.25">
      <c r="D1283" s="351"/>
      <c r="O1283" s="351"/>
      <c r="T1283" s="351"/>
      <c r="W1283" s="351"/>
      <c r="BH1283" s="454"/>
    </row>
    <row r="1284" spans="4:60" s="164" customFormat="1" x14ac:dyDescent="0.25">
      <c r="D1284" s="351"/>
      <c r="O1284" s="351"/>
      <c r="T1284" s="351"/>
      <c r="W1284" s="351"/>
      <c r="BH1284" s="454"/>
    </row>
    <row r="1285" spans="4:60" s="164" customFormat="1" x14ac:dyDescent="0.25">
      <c r="D1285" s="351"/>
      <c r="O1285" s="351"/>
      <c r="T1285" s="351"/>
      <c r="W1285" s="351"/>
      <c r="BH1285" s="454"/>
    </row>
    <row r="1286" spans="4:60" s="164" customFormat="1" x14ac:dyDescent="0.25">
      <c r="D1286" s="351"/>
      <c r="O1286" s="351"/>
      <c r="T1286" s="351"/>
      <c r="W1286" s="351"/>
      <c r="BH1286" s="454"/>
    </row>
    <row r="1287" spans="4:60" s="164" customFormat="1" x14ac:dyDescent="0.25">
      <c r="D1287" s="351"/>
      <c r="O1287" s="351"/>
      <c r="T1287" s="351"/>
      <c r="W1287" s="351"/>
      <c r="BH1287" s="454"/>
    </row>
    <row r="1288" spans="4:60" s="164" customFormat="1" x14ac:dyDescent="0.25">
      <c r="D1288" s="351"/>
      <c r="O1288" s="351"/>
      <c r="T1288" s="351"/>
      <c r="W1288" s="351"/>
      <c r="BH1288" s="454"/>
    </row>
    <row r="1289" spans="4:60" s="164" customFormat="1" x14ac:dyDescent="0.25">
      <c r="D1289" s="351"/>
      <c r="O1289" s="351"/>
      <c r="T1289" s="351"/>
      <c r="W1289" s="351"/>
      <c r="BH1289" s="454"/>
    </row>
    <row r="1290" spans="4:60" s="164" customFormat="1" x14ac:dyDescent="0.25">
      <c r="D1290" s="351"/>
      <c r="O1290" s="351"/>
      <c r="T1290" s="351"/>
      <c r="W1290" s="351"/>
      <c r="BH1290" s="454"/>
    </row>
    <row r="1291" spans="4:60" s="164" customFormat="1" x14ac:dyDescent="0.25">
      <c r="D1291" s="351"/>
      <c r="O1291" s="351"/>
      <c r="T1291" s="351"/>
      <c r="W1291" s="351"/>
      <c r="BH1291" s="454"/>
    </row>
    <row r="1292" spans="4:60" s="164" customFormat="1" x14ac:dyDescent="0.25">
      <c r="D1292" s="351"/>
      <c r="O1292" s="351"/>
      <c r="T1292" s="351"/>
      <c r="W1292" s="351"/>
      <c r="BH1292" s="454"/>
    </row>
    <row r="1293" spans="4:60" s="164" customFormat="1" x14ac:dyDescent="0.25">
      <c r="D1293" s="351"/>
      <c r="O1293" s="351"/>
      <c r="T1293" s="351"/>
      <c r="W1293" s="351"/>
      <c r="BH1293" s="454"/>
    </row>
    <row r="1294" spans="4:60" s="164" customFormat="1" x14ac:dyDescent="0.25">
      <c r="D1294" s="351"/>
      <c r="O1294" s="351"/>
      <c r="T1294" s="351"/>
      <c r="W1294" s="351"/>
      <c r="BH1294" s="454"/>
    </row>
    <row r="1295" spans="4:60" s="164" customFormat="1" x14ac:dyDescent="0.25">
      <c r="D1295" s="351"/>
      <c r="O1295" s="351"/>
      <c r="T1295" s="351"/>
      <c r="W1295" s="351"/>
      <c r="BH1295" s="454"/>
    </row>
    <row r="1296" spans="4:60" s="164" customFormat="1" x14ac:dyDescent="0.25">
      <c r="D1296" s="351"/>
      <c r="O1296" s="351"/>
      <c r="T1296" s="351"/>
      <c r="W1296" s="351"/>
      <c r="BH1296" s="454"/>
    </row>
    <row r="1297" spans="4:60" s="164" customFormat="1" x14ac:dyDescent="0.25">
      <c r="D1297" s="351"/>
      <c r="O1297" s="351"/>
      <c r="T1297" s="351"/>
      <c r="W1297" s="351"/>
      <c r="BH1297" s="454"/>
    </row>
    <row r="1298" spans="4:60" s="164" customFormat="1" x14ac:dyDescent="0.25">
      <c r="D1298" s="351"/>
      <c r="O1298" s="351"/>
      <c r="T1298" s="351"/>
      <c r="W1298" s="351"/>
      <c r="BH1298" s="454"/>
    </row>
    <row r="1299" spans="4:60" s="164" customFormat="1" x14ac:dyDescent="0.25">
      <c r="D1299" s="351"/>
      <c r="O1299" s="351"/>
      <c r="T1299" s="351"/>
      <c r="W1299" s="351"/>
      <c r="BH1299" s="454"/>
    </row>
    <row r="1300" spans="4:60" s="164" customFormat="1" x14ac:dyDescent="0.25">
      <c r="D1300" s="351"/>
      <c r="O1300" s="351"/>
      <c r="T1300" s="351"/>
      <c r="W1300" s="351"/>
      <c r="BH1300" s="454"/>
    </row>
    <row r="1301" spans="4:60" s="164" customFormat="1" x14ac:dyDescent="0.25">
      <c r="D1301" s="351"/>
      <c r="O1301" s="351"/>
      <c r="T1301" s="351"/>
      <c r="W1301" s="351"/>
      <c r="BH1301" s="454"/>
    </row>
    <row r="1302" spans="4:60" s="164" customFormat="1" x14ac:dyDescent="0.25">
      <c r="D1302" s="351"/>
      <c r="O1302" s="351"/>
      <c r="T1302" s="351"/>
      <c r="W1302" s="351"/>
      <c r="BH1302" s="454"/>
    </row>
    <row r="1303" spans="4:60" s="164" customFormat="1" x14ac:dyDescent="0.25">
      <c r="D1303" s="351"/>
      <c r="O1303" s="351"/>
      <c r="T1303" s="351"/>
      <c r="W1303" s="351"/>
      <c r="BH1303" s="454"/>
    </row>
    <row r="1304" spans="4:60" s="164" customFormat="1" x14ac:dyDescent="0.25">
      <c r="D1304" s="351"/>
      <c r="O1304" s="351"/>
      <c r="T1304" s="351"/>
      <c r="W1304" s="351"/>
      <c r="BH1304" s="454"/>
    </row>
    <row r="1305" spans="4:60" s="164" customFormat="1" x14ac:dyDescent="0.25">
      <c r="D1305" s="351"/>
      <c r="O1305" s="351"/>
      <c r="T1305" s="351"/>
      <c r="W1305" s="351"/>
      <c r="BH1305" s="454"/>
    </row>
    <row r="1306" spans="4:60" s="164" customFormat="1" x14ac:dyDescent="0.25">
      <c r="D1306" s="351"/>
      <c r="O1306" s="351"/>
      <c r="T1306" s="351"/>
      <c r="W1306" s="351"/>
      <c r="BH1306" s="454"/>
    </row>
    <row r="1307" spans="4:60" s="164" customFormat="1" x14ac:dyDescent="0.25">
      <c r="D1307" s="351"/>
      <c r="O1307" s="351"/>
      <c r="T1307" s="351"/>
      <c r="W1307" s="351"/>
      <c r="BH1307" s="454"/>
    </row>
    <row r="1308" spans="4:60" s="164" customFormat="1" x14ac:dyDescent="0.25">
      <c r="D1308" s="351"/>
      <c r="O1308" s="351"/>
      <c r="T1308" s="351"/>
      <c r="W1308" s="351"/>
      <c r="BH1308" s="454"/>
    </row>
    <row r="1309" spans="4:60" s="164" customFormat="1" x14ac:dyDescent="0.25">
      <c r="D1309" s="351"/>
      <c r="O1309" s="351"/>
      <c r="T1309" s="351"/>
      <c r="W1309" s="351"/>
      <c r="BH1309" s="454"/>
    </row>
    <row r="1310" spans="4:60" s="164" customFormat="1" x14ac:dyDescent="0.25">
      <c r="D1310" s="351"/>
      <c r="O1310" s="351"/>
      <c r="T1310" s="351"/>
      <c r="W1310" s="351"/>
      <c r="BH1310" s="454"/>
    </row>
    <row r="1311" spans="4:60" s="164" customFormat="1" x14ac:dyDescent="0.25">
      <c r="D1311" s="351"/>
      <c r="O1311" s="351"/>
      <c r="T1311" s="351"/>
      <c r="W1311" s="351"/>
      <c r="BH1311" s="454"/>
    </row>
    <row r="1312" spans="4:60" s="164" customFormat="1" x14ac:dyDescent="0.25">
      <c r="D1312" s="351"/>
      <c r="O1312" s="351"/>
      <c r="T1312" s="351"/>
      <c r="W1312" s="351"/>
      <c r="BH1312" s="454"/>
    </row>
    <row r="1313" spans="4:60" s="164" customFormat="1" x14ac:dyDescent="0.25">
      <c r="D1313" s="351"/>
      <c r="O1313" s="351"/>
      <c r="T1313" s="351"/>
      <c r="W1313" s="351"/>
      <c r="BH1313" s="454"/>
    </row>
    <row r="1314" spans="4:60" s="164" customFormat="1" x14ac:dyDescent="0.25">
      <c r="D1314" s="351"/>
      <c r="O1314" s="351"/>
      <c r="T1314" s="351"/>
      <c r="W1314" s="351"/>
      <c r="BH1314" s="454"/>
    </row>
    <row r="1315" spans="4:60" s="164" customFormat="1" x14ac:dyDescent="0.25">
      <c r="D1315" s="351"/>
      <c r="O1315" s="351"/>
      <c r="T1315" s="351"/>
      <c r="W1315" s="351"/>
      <c r="BH1315" s="454"/>
    </row>
    <row r="1316" spans="4:60" s="164" customFormat="1" x14ac:dyDescent="0.25">
      <c r="D1316" s="351"/>
      <c r="O1316" s="351"/>
      <c r="T1316" s="351"/>
      <c r="W1316" s="351"/>
      <c r="BH1316" s="454"/>
    </row>
    <row r="1317" spans="4:60" s="164" customFormat="1" x14ac:dyDescent="0.25">
      <c r="D1317" s="351"/>
      <c r="O1317" s="351"/>
      <c r="T1317" s="351"/>
      <c r="W1317" s="351"/>
      <c r="BH1317" s="454"/>
    </row>
    <row r="1318" spans="4:60" s="164" customFormat="1" x14ac:dyDescent="0.25">
      <c r="D1318" s="351"/>
      <c r="O1318" s="351"/>
      <c r="T1318" s="351"/>
      <c r="W1318" s="351"/>
      <c r="BH1318" s="454"/>
    </row>
    <row r="1319" spans="4:60" s="164" customFormat="1" x14ac:dyDescent="0.25">
      <c r="D1319" s="351"/>
      <c r="O1319" s="351"/>
      <c r="T1319" s="351"/>
      <c r="W1319" s="351"/>
      <c r="BH1319" s="454"/>
    </row>
    <row r="1320" spans="4:60" s="164" customFormat="1" x14ac:dyDescent="0.25">
      <c r="D1320" s="351"/>
      <c r="O1320" s="351"/>
      <c r="T1320" s="351"/>
      <c r="W1320" s="351"/>
      <c r="BH1320" s="454"/>
    </row>
    <row r="1321" spans="4:60" s="164" customFormat="1" x14ac:dyDescent="0.25">
      <c r="D1321" s="351"/>
      <c r="O1321" s="351"/>
      <c r="T1321" s="351"/>
      <c r="W1321" s="351"/>
      <c r="BH1321" s="454"/>
    </row>
    <row r="1322" spans="4:60" s="164" customFormat="1" x14ac:dyDescent="0.25">
      <c r="D1322" s="351"/>
      <c r="O1322" s="351"/>
      <c r="T1322" s="351"/>
      <c r="W1322" s="351"/>
      <c r="BH1322" s="454"/>
    </row>
    <row r="1323" spans="4:60" s="164" customFormat="1" x14ac:dyDescent="0.25">
      <c r="D1323" s="351"/>
      <c r="O1323" s="351"/>
      <c r="T1323" s="351"/>
      <c r="W1323" s="351"/>
      <c r="BH1323" s="454"/>
    </row>
    <row r="1324" spans="4:60" s="164" customFormat="1" x14ac:dyDescent="0.25">
      <c r="D1324" s="351"/>
      <c r="O1324" s="351"/>
      <c r="T1324" s="351"/>
      <c r="W1324" s="351"/>
      <c r="BH1324" s="454"/>
    </row>
    <row r="1325" spans="4:60" s="164" customFormat="1" x14ac:dyDescent="0.25">
      <c r="D1325" s="351"/>
      <c r="O1325" s="351"/>
      <c r="T1325" s="351"/>
      <c r="W1325" s="351"/>
      <c r="BH1325" s="454"/>
    </row>
    <row r="1326" spans="4:60" s="164" customFormat="1" x14ac:dyDescent="0.25">
      <c r="D1326" s="351"/>
      <c r="O1326" s="351"/>
      <c r="T1326" s="351"/>
      <c r="W1326" s="351"/>
      <c r="BH1326" s="454"/>
    </row>
    <row r="1327" spans="4:60" s="164" customFormat="1" x14ac:dyDescent="0.25">
      <c r="D1327" s="351"/>
      <c r="O1327" s="351"/>
      <c r="T1327" s="351"/>
      <c r="W1327" s="351"/>
      <c r="BH1327" s="454"/>
    </row>
    <row r="1328" spans="4:60" s="164" customFormat="1" x14ac:dyDescent="0.25">
      <c r="D1328" s="351"/>
      <c r="O1328" s="351"/>
      <c r="T1328" s="351"/>
      <c r="W1328" s="351"/>
      <c r="BH1328" s="454"/>
    </row>
    <row r="1329" spans="4:60" s="164" customFormat="1" x14ac:dyDescent="0.25">
      <c r="D1329" s="351"/>
      <c r="O1329" s="351"/>
      <c r="T1329" s="351"/>
      <c r="W1329" s="351"/>
      <c r="BH1329" s="454"/>
    </row>
    <row r="1330" spans="4:60" s="164" customFormat="1" x14ac:dyDescent="0.25">
      <c r="D1330" s="351"/>
      <c r="O1330" s="351"/>
      <c r="T1330" s="351"/>
      <c r="W1330" s="351"/>
      <c r="BH1330" s="454"/>
    </row>
    <row r="1331" spans="4:60" s="164" customFormat="1" x14ac:dyDescent="0.25">
      <c r="D1331" s="351"/>
      <c r="O1331" s="351"/>
      <c r="T1331" s="351"/>
      <c r="W1331" s="351"/>
      <c r="BH1331" s="454"/>
    </row>
    <row r="1332" spans="4:60" s="164" customFormat="1" x14ac:dyDescent="0.25">
      <c r="D1332" s="351"/>
      <c r="O1332" s="351"/>
      <c r="T1332" s="351"/>
      <c r="W1332" s="351"/>
      <c r="BH1332" s="454"/>
    </row>
    <row r="1333" spans="4:60" s="164" customFormat="1" x14ac:dyDescent="0.25">
      <c r="D1333" s="351"/>
      <c r="O1333" s="351"/>
      <c r="T1333" s="351"/>
      <c r="W1333" s="351"/>
      <c r="BH1333" s="454"/>
    </row>
    <row r="1334" spans="4:60" s="164" customFormat="1" x14ac:dyDescent="0.25">
      <c r="D1334" s="351"/>
      <c r="O1334" s="351"/>
      <c r="T1334" s="351"/>
      <c r="W1334" s="351"/>
      <c r="BH1334" s="454"/>
    </row>
    <row r="1335" spans="4:60" s="164" customFormat="1" x14ac:dyDescent="0.25">
      <c r="D1335" s="351"/>
      <c r="O1335" s="351"/>
      <c r="T1335" s="351"/>
      <c r="W1335" s="351"/>
      <c r="BH1335" s="454"/>
    </row>
    <row r="1336" spans="4:60" s="164" customFormat="1" x14ac:dyDescent="0.25">
      <c r="D1336" s="351"/>
      <c r="O1336" s="351"/>
      <c r="T1336" s="351"/>
      <c r="W1336" s="351"/>
      <c r="BH1336" s="454"/>
    </row>
    <row r="1337" spans="4:60" s="164" customFormat="1" x14ac:dyDescent="0.25">
      <c r="D1337" s="351"/>
      <c r="O1337" s="351"/>
      <c r="T1337" s="351"/>
      <c r="W1337" s="351"/>
      <c r="BH1337" s="454"/>
    </row>
    <row r="1338" spans="4:60" s="164" customFormat="1" x14ac:dyDescent="0.25">
      <c r="D1338" s="351"/>
      <c r="O1338" s="351"/>
      <c r="T1338" s="351"/>
      <c r="W1338" s="351"/>
      <c r="BH1338" s="454"/>
    </row>
    <row r="1339" spans="4:60" s="164" customFormat="1" x14ac:dyDescent="0.25">
      <c r="D1339" s="351"/>
      <c r="O1339" s="351"/>
      <c r="T1339" s="351"/>
      <c r="W1339" s="351"/>
      <c r="BH1339" s="454"/>
    </row>
    <row r="1340" spans="4:60" s="164" customFormat="1" x14ac:dyDescent="0.25">
      <c r="D1340" s="351"/>
      <c r="O1340" s="351"/>
      <c r="T1340" s="351"/>
      <c r="W1340" s="351"/>
      <c r="BH1340" s="454"/>
    </row>
    <row r="1341" spans="4:60" s="164" customFormat="1" x14ac:dyDescent="0.25">
      <c r="D1341" s="351"/>
      <c r="O1341" s="351"/>
      <c r="T1341" s="351"/>
      <c r="W1341" s="351"/>
      <c r="BH1341" s="454"/>
    </row>
    <row r="1342" spans="4:60" s="164" customFormat="1" x14ac:dyDescent="0.25">
      <c r="D1342" s="351"/>
      <c r="O1342" s="351"/>
      <c r="T1342" s="351"/>
      <c r="W1342" s="351"/>
      <c r="BH1342" s="454"/>
    </row>
    <row r="1343" spans="4:60" s="164" customFormat="1" x14ac:dyDescent="0.25">
      <c r="D1343" s="351"/>
      <c r="O1343" s="351"/>
      <c r="T1343" s="351"/>
      <c r="W1343" s="351"/>
      <c r="BH1343" s="454"/>
    </row>
    <row r="1344" spans="4:60" s="164" customFormat="1" x14ac:dyDescent="0.25">
      <c r="D1344" s="351"/>
      <c r="O1344" s="351"/>
      <c r="T1344" s="351"/>
      <c r="W1344" s="351"/>
      <c r="BH1344" s="454"/>
    </row>
    <row r="1345" spans="4:60" s="164" customFormat="1" x14ac:dyDescent="0.25">
      <c r="D1345" s="351"/>
      <c r="O1345" s="351"/>
      <c r="T1345" s="351"/>
      <c r="W1345" s="351"/>
      <c r="BH1345" s="454"/>
    </row>
    <row r="1346" spans="4:60" s="164" customFormat="1" x14ac:dyDescent="0.25">
      <c r="D1346" s="351"/>
      <c r="O1346" s="351"/>
      <c r="T1346" s="351"/>
      <c r="W1346" s="351"/>
      <c r="BH1346" s="454"/>
    </row>
    <row r="1347" spans="4:60" s="164" customFormat="1" x14ac:dyDescent="0.25">
      <c r="D1347" s="351"/>
      <c r="O1347" s="351"/>
      <c r="T1347" s="351"/>
      <c r="W1347" s="351"/>
      <c r="BH1347" s="454"/>
    </row>
    <row r="1348" spans="4:60" s="164" customFormat="1" x14ac:dyDescent="0.25">
      <c r="D1348" s="351"/>
      <c r="O1348" s="351"/>
      <c r="T1348" s="351"/>
      <c r="W1348" s="351"/>
      <c r="BH1348" s="454"/>
    </row>
    <row r="1349" spans="4:60" s="164" customFormat="1" x14ac:dyDescent="0.25">
      <c r="D1349" s="351"/>
      <c r="O1349" s="351"/>
      <c r="T1349" s="351"/>
      <c r="W1349" s="351"/>
      <c r="BH1349" s="454"/>
    </row>
    <row r="1350" spans="4:60" s="164" customFormat="1" x14ac:dyDescent="0.25">
      <c r="D1350" s="351"/>
      <c r="O1350" s="351"/>
      <c r="T1350" s="351"/>
      <c r="W1350" s="351"/>
      <c r="BH1350" s="454"/>
    </row>
    <row r="1351" spans="4:60" s="164" customFormat="1" x14ac:dyDescent="0.25">
      <c r="D1351" s="351"/>
      <c r="O1351" s="351"/>
      <c r="T1351" s="351"/>
      <c r="W1351" s="351"/>
      <c r="BH1351" s="454"/>
    </row>
    <row r="1352" spans="4:60" s="164" customFormat="1" x14ac:dyDescent="0.25">
      <c r="D1352" s="351"/>
      <c r="O1352" s="351"/>
      <c r="T1352" s="351"/>
      <c r="W1352" s="351"/>
      <c r="BH1352" s="454"/>
    </row>
    <row r="1353" spans="4:60" s="164" customFormat="1" x14ac:dyDescent="0.25">
      <c r="D1353" s="351"/>
      <c r="O1353" s="351"/>
      <c r="T1353" s="351"/>
      <c r="W1353" s="351"/>
      <c r="BH1353" s="454"/>
    </row>
    <row r="1354" spans="4:60" s="164" customFormat="1" x14ac:dyDescent="0.25">
      <c r="D1354" s="351"/>
      <c r="O1354" s="351"/>
      <c r="T1354" s="351"/>
      <c r="W1354" s="351"/>
      <c r="BH1354" s="454"/>
    </row>
    <row r="1355" spans="4:60" s="164" customFormat="1" x14ac:dyDescent="0.25">
      <c r="D1355" s="351"/>
      <c r="O1355" s="351"/>
      <c r="T1355" s="351"/>
      <c r="W1355" s="351"/>
      <c r="BH1355" s="454"/>
    </row>
    <row r="1356" spans="4:60" s="164" customFormat="1" x14ac:dyDescent="0.25">
      <c r="D1356" s="351"/>
      <c r="O1356" s="351"/>
      <c r="T1356" s="351"/>
      <c r="W1356" s="351"/>
      <c r="BH1356" s="454"/>
    </row>
    <row r="1357" spans="4:60" s="164" customFormat="1" x14ac:dyDescent="0.25">
      <c r="D1357" s="351"/>
      <c r="O1357" s="351"/>
      <c r="T1357" s="351"/>
      <c r="W1357" s="351"/>
      <c r="BH1357" s="454"/>
    </row>
    <row r="1358" spans="4:60" s="164" customFormat="1" x14ac:dyDescent="0.25">
      <c r="D1358" s="351"/>
      <c r="O1358" s="351"/>
      <c r="T1358" s="351"/>
      <c r="W1358" s="351"/>
      <c r="BH1358" s="454"/>
    </row>
    <row r="1359" spans="4:60" s="164" customFormat="1" x14ac:dyDescent="0.25">
      <c r="D1359" s="351"/>
      <c r="O1359" s="351"/>
      <c r="T1359" s="351"/>
      <c r="W1359" s="351"/>
      <c r="BH1359" s="454"/>
    </row>
    <row r="1360" spans="4:60" s="164" customFormat="1" x14ac:dyDescent="0.25">
      <c r="D1360" s="351"/>
      <c r="O1360" s="351"/>
      <c r="T1360" s="351"/>
      <c r="W1360" s="351"/>
      <c r="BH1360" s="454"/>
    </row>
    <row r="1361" spans="4:60" s="164" customFormat="1" x14ac:dyDescent="0.25">
      <c r="D1361" s="351"/>
      <c r="O1361" s="351"/>
      <c r="T1361" s="351"/>
      <c r="W1361" s="351"/>
      <c r="BH1361" s="454"/>
    </row>
    <row r="1362" spans="4:60" s="164" customFormat="1" x14ac:dyDescent="0.25">
      <c r="D1362" s="351"/>
      <c r="O1362" s="351"/>
      <c r="T1362" s="351"/>
      <c r="W1362" s="351"/>
      <c r="BH1362" s="454"/>
    </row>
    <row r="1363" spans="4:60" s="164" customFormat="1" x14ac:dyDescent="0.25">
      <c r="D1363" s="351"/>
      <c r="O1363" s="351"/>
      <c r="T1363" s="351"/>
      <c r="W1363" s="351"/>
      <c r="BH1363" s="454"/>
    </row>
    <row r="1364" spans="4:60" s="164" customFormat="1" x14ac:dyDescent="0.25">
      <c r="D1364" s="351"/>
      <c r="O1364" s="351"/>
      <c r="T1364" s="351"/>
      <c r="W1364" s="351"/>
      <c r="BH1364" s="454"/>
    </row>
    <row r="1365" spans="4:60" s="164" customFormat="1" x14ac:dyDescent="0.25">
      <c r="D1365" s="351"/>
      <c r="O1365" s="351"/>
      <c r="T1365" s="351"/>
      <c r="W1365" s="351"/>
      <c r="BH1365" s="454"/>
    </row>
    <row r="1366" spans="4:60" s="164" customFormat="1" x14ac:dyDescent="0.25">
      <c r="D1366" s="351"/>
      <c r="O1366" s="351"/>
      <c r="T1366" s="351"/>
      <c r="W1366" s="351"/>
      <c r="BH1366" s="454"/>
    </row>
    <row r="1367" spans="4:60" s="164" customFormat="1" x14ac:dyDescent="0.25">
      <c r="D1367" s="351"/>
      <c r="O1367" s="351"/>
      <c r="T1367" s="351"/>
      <c r="W1367" s="351"/>
      <c r="BH1367" s="454"/>
    </row>
    <row r="1368" spans="4:60" s="164" customFormat="1" x14ac:dyDescent="0.25">
      <c r="D1368" s="351"/>
      <c r="O1368" s="351"/>
      <c r="T1368" s="351"/>
      <c r="W1368" s="351"/>
      <c r="BH1368" s="454"/>
    </row>
    <row r="1369" spans="4:60" s="164" customFormat="1" x14ac:dyDescent="0.25">
      <c r="D1369" s="351"/>
      <c r="O1369" s="351"/>
      <c r="T1369" s="351"/>
      <c r="W1369" s="351"/>
      <c r="BH1369" s="454"/>
    </row>
    <row r="1370" spans="4:60" s="164" customFormat="1" x14ac:dyDescent="0.25">
      <c r="D1370" s="351"/>
      <c r="O1370" s="351"/>
      <c r="T1370" s="351"/>
      <c r="W1370" s="351"/>
      <c r="BH1370" s="454"/>
    </row>
    <row r="1371" spans="4:60" s="164" customFormat="1" x14ac:dyDescent="0.25">
      <c r="D1371" s="351"/>
      <c r="O1371" s="351"/>
      <c r="T1371" s="351"/>
      <c r="W1371" s="351"/>
      <c r="BH1371" s="454"/>
    </row>
    <row r="1372" spans="4:60" s="164" customFormat="1" x14ac:dyDescent="0.25">
      <c r="D1372" s="351"/>
      <c r="O1372" s="351"/>
      <c r="T1372" s="351"/>
      <c r="W1372" s="351"/>
      <c r="BH1372" s="454"/>
    </row>
    <row r="1373" spans="4:60" s="164" customFormat="1" x14ac:dyDescent="0.25">
      <c r="D1373" s="351"/>
      <c r="O1373" s="351"/>
      <c r="T1373" s="351"/>
      <c r="W1373" s="351"/>
      <c r="BH1373" s="454"/>
    </row>
    <row r="1374" spans="4:60" s="164" customFormat="1" x14ac:dyDescent="0.25">
      <c r="D1374" s="351"/>
      <c r="O1374" s="351"/>
      <c r="T1374" s="351"/>
      <c r="W1374" s="351"/>
      <c r="BH1374" s="454"/>
    </row>
    <row r="1375" spans="4:60" s="164" customFormat="1" x14ac:dyDescent="0.25">
      <c r="D1375" s="351"/>
      <c r="O1375" s="351"/>
      <c r="T1375" s="351"/>
      <c r="W1375" s="351"/>
      <c r="BH1375" s="454"/>
    </row>
    <row r="1376" spans="4:60" s="164" customFormat="1" x14ac:dyDescent="0.25">
      <c r="D1376" s="351"/>
      <c r="O1376" s="351"/>
      <c r="T1376" s="351"/>
      <c r="W1376" s="351"/>
      <c r="BH1376" s="454"/>
    </row>
    <row r="1377" spans="4:60" s="164" customFormat="1" x14ac:dyDescent="0.25">
      <c r="D1377" s="351"/>
      <c r="O1377" s="351"/>
      <c r="T1377" s="351"/>
      <c r="W1377" s="351"/>
      <c r="BH1377" s="454"/>
    </row>
    <row r="1378" spans="4:60" s="164" customFormat="1" x14ac:dyDescent="0.25">
      <c r="D1378" s="351"/>
      <c r="O1378" s="351"/>
      <c r="T1378" s="351"/>
      <c r="W1378" s="351"/>
      <c r="BH1378" s="454"/>
    </row>
    <row r="1379" spans="4:60" s="164" customFormat="1" x14ac:dyDescent="0.25">
      <c r="D1379" s="351"/>
      <c r="O1379" s="351"/>
      <c r="T1379" s="351"/>
      <c r="W1379" s="351"/>
      <c r="BH1379" s="454"/>
    </row>
    <row r="1380" spans="4:60" s="164" customFormat="1" x14ac:dyDescent="0.25">
      <c r="D1380" s="351"/>
      <c r="O1380" s="351"/>
      <c r="T1380" s="351"/>
      <c r="W1380" s="351"/>
      <c r="BH1380" s="454"/>
    </row>
    <row r="1381" spans="4:60" s="164" customFormat="1" x14ac:dyDescent="0.25">
      <c r="D1381" s="351"/>
      <c r="O1381" s="351"/>
      <c r="T1381" s="351"/>
      <c r="W1381" s="351"/>
      <c r="BH1381" s="454"/>
    </row>
    <row r="1382" spans="4:60" s="164" customFormat="1" x14ac:dyDescent="0.25">
      <c r="D1382" s="351"/>
      <c r="O1382" s="351"/>
      <c r="T1382" s="351"/>
      <c r="W1382" s="351"/>
      <c r="BH1382" s="454"/>
    </row>
    <row r="1383" spans="4:60" s="164" customFormat="1" x14ac:dyDescent="0.25">
      <c r="D1383" s="351"/>
      <c r="O1383" s="351"/>
      <c r="T1383" s="351"/>
      <c r="W1383" s="351"/>
      <c r="BH1383" s="454"/>
    </row>
    <row r="1384" spans="4:60" s="164" customFormat="1" x14ac:dyDescent="0.25">
      <c r="D1384" s="351"/>
      <c r="O1384" s="351"/>
      <c r="T1384" s="351"/>
      <c r="W1384" s="351"/>
      <c r="BH1384" s="454"/>
    </row>
    <row r="1385" spans="4:60" s="164" customFormat="1" x14ac:dyDescent="0.25">
      <c r="D1385" s="351"/>
      <c r="O1385" s="351"/>
      <c r="T1385" s="351"/>
      <c r="W1385" s="351"/>
      <c r="BH1385" s="454"/>
    </row>
    <row r="1386" spans="4:60" s="164" customFormat="1" x14ac:dyDescent="0.25">
      <c r="D1386" s="351"/>
      <c r="O1386" s="351"/>
      <c r="T1386" s="351"/>
      <c r="W1386" s="351"/>
      <c r="BH1386" s="454"/>
    </row>
    <row r="1387" spans="4:60" s="164" customFormat="1" x14ac:dyDescent="0.25">
      <c r="D1387" s="351"/>
      <c r="O1387" s="351"/>
      <c r="T1387" s="351"/>
      <c r="W1387" s="351"/>
      <c r="BH1387" s="454"/>
    </row>
    <row r="1388" spans="4:60" s="164" customFormat="1" x14ac:dyDescent="0.25">
      <c r="D1388" s="351"/>
      <c r="O1388" s="351"/>
      <c r="T1388" s="351"/>
      <c r="W1388" s="351"/>
      <c r="BH1388" s="454"/>
    </row>
    <row r="1389" spans="4:60" s="164" customFormat="1" x14ac:dyDescent="0.25">
      <c r="D1389" s="351"/>
      <c r="O1389" s="351"/>
      <c r="T1389" s="351"/>
      <c r="W1389" s="351"/>
      <c r="BH1389" s="454"/>
    </row>
    <row r="1390" spans="4:60" s="164" customFormat="1" x14ac:dyDescent="0.25">
      <c r="D1390" s="351"/>
      <c r="O1390" s="351"/>
      <c r="T1390" s="351"/>
      <c r="W1390" s="351"/>
      <c r="BH1390" s="454"/>
    </row>
    <row r="1391" spans="4:60" s="164" customFormat="1" x14ac:dyDescent="0.25">
      <c r="D1391" s="351"/>
      <c r="O1391" s="351"/>
      <c r="T1391" s="351"/>
      <c r="W1391" s="351"/>
      <c r="BH1391" s="454"/>
    </row>
    <row r="1392" spans="4:60" s="164" customFormat="1" x14ac:dyDescent="0.25">
      <c r="D1392" s="351"/>
      <c r="O1392" s="351"/>
      <c r="T1392" s="351"/>
      <c r="W1392" s="351"/>
      <c r="BH1392" s="454"/>
    </row>
    <row r="1393" spans="4:60" s="164" customFormat="1" x14ac:dyDescent="0.25">
      <c r="D1393" s="351"/>
      <c r="O1393" s="351"/>
      <c r="T1393" s="351"/>
      <c r="W1393" s="351"/>
      <c r="BH1393" s="454"/>
    </row>
    <row r="1394" spans="4:60" s="164" customFormat="1" x14ac:dyDescent="0.25">
      <c r="D1394" s="351"/>
      <c r="O1394" s="351"/>
      <c r="T1394" s="351"/>
      <c r="W1394" s="351"/>
      <c r="BH1394" s="454"/>
    </row>
    <row r="1395" spans="4:60" s="164" customFormat="1" x14ac:dyDescent="0.25">
      <c r="D1395" s="351"/>
      <c r="O1395" s="351"/>
      <c r="T1395" s="351"/>
      <c r="W1395" s="351"/>
      <c r="BH1395" s="454"/>
    </row>
    <row r="1396" spans="4:60" s="164" customFormat="1" x14ac:dyDescent="0.25">
      <c r="D1396" s="351"/>
      <c r="O1396" s="351"/>
      <c r="T1396" s="351"/>
      <c r="W1396" s="351"/>
      <c r="BH1396" s="454"/>
    </row>
    <row r="1397" spans="4:60" s="164" customFormat="1" x14ac:dyDescent="0.25">
      <c r="D1397" s="351"/>
      <c r="O1397" s="351"/>
      <c r="T1397" s="351"/>
      <c r="W1397" s="351"/>
      <c r="BH1397" s="454"/>
    </row>
    <row r="1398" spans="4:60" s="164" customFormat="1" x14ac:dyDescent="0.25">
      <c r="D1398" s="351"/>
      <c r="O1398" s="351"/>
      <c r="T1398" s="351"/>
      <c r="W1398" s="351"/>
      <c r="BH1398" s="454"/>
    </row>
    <row r="1399" spans="4:60" s="164" customFormat="1" x14ac:dyDescent="0.25">
      <c r="D1399" s="351"/>
      <c r="O1399" s="351"/>
      <c r="T1399" s="351"/>
      <c r="W1399" s="351"/>
      <c r="BH1399" s="454"/>
    </row>
    <row r="1400" spans="4:60" s="164" customFormat="1" x14ac:dyDescent="0.25">
      <c r="D1400" s="351"/>
      <c r="O1400" s="351"/>
      <c r="T1400" s="351"/>
      <c r="W1400" s="351"/>
      <c r="BH1400" s="454"/>
    </row>
    <row r="1401" spans="4:60" s="164" customFormat="1" x14ac:dyDescent="0.25">
      <c r="D1401" s="351"/>
      <c r="O1401" s="351"/>
      <c r="T1401" s="351"/>
      <c r="W1401" s="351"/>
      <c r="BH1401" s="454"/>
    </row>
    <row r="1402" spans="4:60" s="164" customFormat="1" x14ac:dyDescent="0.25">
      <c r="D1402" s="351"/>
      <c r="O1402" s="351"/>
      <c r="T1402" s="351"/>
      <c r="W1402" s="351"/>
      <c r="BH1402" s="454"/>
    </row>
    <row r="1403" spans="4:60" s="164" customFormat="1" x14ac:dyDescent="0.25">
      <c r="D1403" s="351"/>
      <c r="O1403" s="351"/>
      <c r="T1403" s="351"/>
      <c r="W1403" s="351"/>
      <c r="BH1403" s="454"/>
    </row>
    <row r="1404" spans="4:60" s="164" customFormat="1" x14ac:dyDescent="0.25">
      <c r="D1404" s="351"/>
      <c r="O1404" s="351"/>
      <c r="T1404" s="351"/>
      <c r="W1404" s="351"/>
      <c r="BH1404" s="454"/>
    </row>
    <row r="1405" spans="4:60" s="164" customFormat="1" x14ac:dyDescent="0.25">
      <c r="D1405" s="351"/>
      <c r="O1405" s="351"/>
      <c r="T1405" s="351"/>
      <c r="W1405" s="351"/>
      <c r="BH1405" s="454"/>
    </row>
    <row r="1406" spans="4:60" s="164" customFormat="1" x14ac:dyDescent="0.25">
      <c r="D1406" s="351"/>
      <c r="O1406" s="351"/>
      <c r="T1406" s="351"/>
      <c r="W1406" s="351"/>
      <c r="BH1406" s="454"/>
    </row>
    <row r="1407" spans="4:60" s="164" customFormat="1" x14ac:dyDescent="0.25">
      <c r="D1407" s="351"/>
      <c r="O1407" s="351"/>
      <c r="T1407" s="351"/>
      <c r="W1407" s="351"/>
      <c r="BH1407" s="454"/>
    </row>
    <row r="1408" spans="4:60" s="164" customFormat="1" x14ac:dyDescent="0.25">
      <c r="D1408" s="351"/>
      <c r="O1408" s="351"/>
      <c r="T1408" s="351"/>
      <c r="W1408" s="351"/>
      <c r="BH1408" s="454"/>
    </row>
    <row r="1409" spans="4:60" s="164" customFormat="1" x14ac:dyDescent="0.25">
      <c r="D1409" s="351"/>
      <c r="O1409" s="351"/>
      <c r="T1409" s="351"/>
      <c r="W1409" s="351"/>
      <c r="BH1409" s="454"/>
    </row>
    <row r="1410" spans="4:60" s="164" customFormat="1" x14ac:dyDescent="0.25">
      <c r="D1410" s="351"/>
      <c r="O1410" s="351"/>
      <c r="T1410" s="351"/>
      <c r="W1410" s="351"/>
      <c r="BH1410" s="454"/>
    </row>
    <row r="1411" spans="4:60" s="164" customFormat="1" x14ac:dyDescent="0.25">
      <c r="D1411" s="351"/>
      <c r="O1411" s="351"/>
      <c r="T1411" s="351"/>
      <c r="W1411" s="351"/>
      <c r="BH1411" s="454"/>
    </row>
    <row r="1412" spans="4:60" s="164" customFormat="1" x14ac:dyDescent="0.25">
      <c r="D1412" s="351"/>
      <c r="O1412" s="351"/>
      <c r="T1412" s="351"/>
      <c r="W1412" s="351"/>
      <c r="BH1412" s="454"/>
    </row>
    <row r="1413" spans="4:60" s="164" customFormat="1" x14ac:dyDescent="0.25">
      <c r="D1413" s="351"/>
      <c r="O1413" s="351"/>
      <c r="T1413" s="351"/>
      <c r="W1413" s="351"/>
      <c r="BH1413" s="454"/>
    </row>
    <row r="1414" spans="4:60" s="164" customFormat="1" x14ac:dyDescent="0.25">
      <c r="D1414" s="351"/>
      <c r="O1414" s="351"/>
      <c r="T1414" s="351"/>
      <c r="W1414" s="351"/>
      <c r="BH1414" s="454"/>
    </row>
    <row r="1415" spans="4:60" s="164" customFormat="1" x14ac:dyDescent="0.25">
      <c r="D1415" s="351"/>
      <c r="O1415" s="351"/>
      <c r="T1415" s="351"/>
      <c r="W1415" s="351"/>
      <c r="BH1415" s="454"/>
    </row>
    <row r="1416" spans="4:60" s="164" customFormat="1" x14ac:dyDescent="0.25">
      <c r="D1416" s="351"/>
      <c r="O1416" s="351"/>
      <c r="T1416" s="351"/>
      <c r="W1416" s="351"/>
      <c r="BH1416" s="454"/>
    </row>
    <row r="1417" spans="4:60" s="164" customFormat="1" x14ac:dyDescent="0.25">
      <c r="D1417" s="351"/>
      <c r="O1417" s="351"/>
      <c r="T1417" s="351"/>
      <c r="W1417" s="351"/>
      <c r="BH1417" s="454"/>
    </row>
    <row r="1418" spans="4:60" s="164" customFormat="1" x14ac:dyDescent="0.25">
      <c r="D1418" s="351"/>
      <c r="O1418" s="351"/>
      <c r="T1418" s="351"/>
      <c r="W1418" s="351"/>
      <c r="BH1418" s="454"/>
    </row>
    <row r="1419" spans="4:60" s="164" customFormat="1" x14ac:dyDescent="0.25">
      <c r="D1419" s="351"/>
      <c r="O1419" s="351"/>
      <c r="T1419" s="351"/>
      <c r="W1419" s="351"/>
      <c r="BH1419" s="454"/>
    </row>
    <row r="1420" spans="4:60" s="164" customFormat="1" x14ac:dyDescent="0.25">
      <c r="D1420" s="351"/>
      <c r="O1420" s="351"/>
      <c r="T1420" s="351"/>
      <c r="W1420" s="351"/>
      <c r="BH1420" s="454"/>
    </row>
    <row r="1421" spans="4:60" s="164" customFormat="1" x14ac:dyDescent="0.25">
      <c r="D1421" s="351"/>
      <c r="O1421" s="351"/>
      <c r="T1421" s="351"/>
      <c r="W1421" s="351"/>
      <c r="BH1421" s="454"/>
    </row>
    <row r="1422" spans="4:60" s="164" customFormat="1" x14ac:dyDescent="0.25">
      <c r="D1422" s="351"/>
      <c r="O1422" s="351"/>
      <c r="T1422" s="351"/>
      <c r="W1422" s="351"/>
      <c r="BH1422" s="454"/>
    </row>
    <row r="1423" spans="4:60" s="164" customFormat="1" x14ac:dyDescent="0.25">
      <c r="D1423" s="351"/>
      <c r="O1423" s="351"/>
      <c r="T1423" s="351"/>
      <c r="W1423" s="351"/>
      <c r="BH1423" s="454"/>
    </row>
    <row r="1424" spans="4:60" s="164" customFormat="1" x14ac:dyDescent="0.25">
      <c r="D1424" s="351"/>
      <c r="O1424" s="351"/>
      <c r="T1424" s="351"/>
      <c r="W1424" s="351"/>
      <c r="BH1424" s="454"/>
    </row>
    <row r="1425" spans="4:60" s="164" customFormat="1" x14ac:dyDescent="0.25">
      <c r="D1425" s="351"/>
      <c r="O1425" s="351"/>
      <c r="T1425" s="351"/>
      <c r="W1425" s="351"/>
      <c r="BH1425" s="454"/>
    </row>
    <row r="1426" spans="4:60" s="164" customFormat="1" x14ac:dyDescent="0.25">
      <c r="D1426" s="351"/>
      <c r="O1426" s="351"/>
      <c r="T1426" s="351"/>
      <c r="W1426" s="351"/>
      <c r="BH1426" s="454"/>
    </row>
    <row r="1427" spans="4:60" s="164" customFormat="1" x14ac:dyDescent="0.25">
      <c r="D1427" s="351"/>
      <c r="O1427" s="351"/>
      <c r="T1427" s="351"/>
      <c r="W1427" s="351"/>
      <c r="BH1427" s="454"/>
    </row>
    <row r="1428" spans="4:60" s="164" customFormat="1" x14ac:dyDescent="0.25">
      <c r="D1428" s="351"/>
      <c r="O1428" s="351"/>
      <c r="T1428" s="351"/>
      <c r="W1428" s="351"/>
      <c r="BH1428" s="454"/>
    </row>
    <row r="1429" spans="4:60" s="164" customFormat="1" x14ac:dyDescent="0.25">
      <c r="D1429" s="351"/>
      <c r="O1429" s="351"/>
      <c r="T1429" s="351"/>
      <c r="W1429" s="351"/>
      <c r="BH1429" s="454"/>
    </row>
    <row r="1430" spans="4:60" s="164" customFormat="1" x14ac:dyDescent="0.25">
      <c r="D1430" s="351"/>
      <c r="O1430" s="351"/>
      <c r="T1430" s="351"/>
      <c r="W1430" s="351"/>
      <c r="BH1430" s="454"/>
    </row>
    <row r="1431" spans="4:60" s="164" customFormat="1" x14ac:dyDescent="0.25">
      <c r="D1431" s="351"/>
      <c r="O1431" s="351"/>
      <c r="T1431" s="351"/>
      <c r="W1431" s="351"/>
      <c r="BH1431" s="454"/>
    </row>
    <row r="1432" spans="4:60" s="164" customFormat="1" x14ac:dyDescent="0.25">
      <c r="D1432" s="351"/>
      <c r="O1432" s="351"/>
      <c r="T1432" s="351"/>
      <c r="W1432" s="351"/>
      <c r="BH1432" s="454"/>
    </row>
    <row r="1433" spans="4:60" s="164" customFormat="1" x14ac:dyDescent="0.25">
      <c r="D1433" s="351"/>
      <c r="O1433" s="351"/>
      <c r="T1433" s="351"/>
      <c r="W1433" s="351"/>
      <c r="BH1433" s="454"/>
    </row>
    <row r="1434" spans="4:60" s="164" customFormat="1" x14ac:dyDescent="0.25">
      <c r="D1434" s="351"/>
      <c r="O1434" s="351"/>
      <c r="T1434" s="351"/>
      <c r="W1434" s="351"/>
      <c r="BH1434" s="454"/>
    </row>
    <row r="1435" spans="4:60" s="164" customFormat="1" x14ac:dyDescent="0.25">
      <c r="D1435" s="351"/>
      <c r="O1435" s="351"/>
      <c r="T1435" s="351"/>
      <c r="W1435" s="351"/>
      <c r="BH1435" s="454"/>
    </row>
    <row r="1436" spans="4:60" s="164" customFormat="1" x14ac:dyDescent="0.25">
      <c r="D1436" s="351"/>
      <c r="O1436" s="351"/>
      <c r="T1436" s="351"/>
      <c r="W1436" s="351"/>
      <c r="BH1436" s="454"/>
    </row>
    <row r="1437" spans="4:60" s="164" customFormat="1" x14ac:dyDescent="0.25">
      <c r="D1437" s="351"/>
      <c r="O1437" s="351"/>
      <c r="T1437" s="351"/>
      <c r="W1437" s="351"/>
      <c r="BH1437" s="454"/>
    </row>
    <row r="1438" spans="4:60" s="164" customFormat="1" x14ac:dyDescent="0.25">
      <c r="D1438" s="351"/>
      <c r="O1438" s="351"/>
      <c r="T1438" s="351"/>
      <c r="W1438" s="351"/>
      <c r="BH1438" s="454"/>
    </row>
    <row r="1439" spans="4:60" s="164" customFormat="1" x14ac:dyDescent="0.25">
      <c r="D1439" s="351"/>
      <c r="O1439" s="351"/>
      <c r="T1439" s="351"/>
      <c r="W1439" s="351"/>
      <c r="BH1439" s="454"/>
    </row>
    <row r="1440" spans="4:60" s="164" customFormat="1" x14ac:dyDescent="0.25">
      <c r="D1440" s="351"/>
      <c r="O1440" s="351"/>
      <c r="T1440" s="351"/>
      <c r="W1440" s="351"/>
      <c r="BH1440" s="454"/>
    </row>
    <row r="1441" spans="4:60" s="164" customFormat="1" x14ac:dyDescent="0.25">
      <c r="D1441" s="351"/>
      <c r="O1441" s="351"/>
      <c r="T1441" s="351"/>
      <c r="W1441" s="351"/>
      <c r="BH1441" s="454"/>
    </row>
    <row r="1442" spans="4:60" s="164" customFormat="1" x14ac:dyDescent="0.25">
      <c r="D1442" s="351"/>
      <c r="O1442" s="351"/>
      <c r="T1442" s="351"/>
      <c r="W1442" s="351"/>
      <c r="BH1442" s="454"/>
    </row>
    <row r="1443" spans="4:60" s="164" customFormat="1" x14ac:dyDescent="0.25">
      <c r="D1443" s="351"/>
      <c r="O1443" s="351"/>
      <c r="T1443" s="351"/>
      <c r="W1443" s="351"/>
      <c r="BH1443" s="454"/>
    </row>
    <row r="1444" spans="4:60" s="164" customFormat="1" x14ac:dyDescent="0.25">
      <c r="D1444" s="351"/>
      <c r="O1444" s="351"/>
      <c r="T1444" s="351"/>
      <c r="W1444" s="351"/>
      <c r="BH1444" s="454"/>
    </row>
    <row r="1445" spans="4:60" s="164" customFormat="1" x14ac:dyDescent="0.25">
      <c r="D1445" s="351"/>
      <c r="O1445" s="351"/>
      <c r="T1445" s="351"/>
      <c r="W1445" s="351"/>
      <c r="BH1445" s="454"/>
    </row>
    <row r="1446" spans="4:60" s="164" customFormat="1" x14ac:dyDescent="0.25">
      <c r="D1446" s="351"/>
      <c r="O1446" s="351"/>
      <c r="T1446" s="351"/>
      <c r="W1446" s="351"/>
      <c r="BH1446" s="454"/>
    </row>
    <row r="1447" spans="4:60" s="164" customFormat="1" x14ac:dyDescent="0.25">
      <c r="D1447" s="351"/>
      <c r="O1447" s="351"/>
      <c r="T1447" s="351"/>
      <c r="W1447" s="351"/>
      <c r="BH1447" s="454"/>
    </row>
    <row r="1448" spans="4:60" s="164" customFormat="1" x14ac:dyDescent="0.25">
      <c r="D1448" s="351"/>
      <c r="O1448" s="351"/>
      <c r="T1448" s="351"/>
      <c r="W1448" s="351"/>
      <c r="BH1448" s="454"/>
    </row>
    <row r="1449" spans="4:60" s="164" customFormat="1" x14ac:dyDescent="0.25">
      <c r="D1449" s="351"/>
      <c r="O1449" s="351"/>
      <c r="T1449" s="351"/>
      <c r="W1449" s="351"/>
      <c r="BH1449" s="454"/>
    </row>
    <row r="1450" spans="4:60" s="164" customFormat="1" x14ac:dyDescent="0.25">
      <c r="D1450" s="351"/>
      <c r="O1450" s="351"/>
      <c r="T1450" s="351"/>
      <c r="W1450" s="351"/>
      <c r="BH1450" s="454"/>
    </row>
    <row r="1451" spans="4:60" s="164" customFormat="1" x14ac:dyDescent="0.25">
      <c r="D1451" s="351"/>
      <c r="O1451" s="351"/>
      <c r="T1451" s="351"/>
      <c r="W1451" s="351"/>
      <c r="BH1451" s="454"/>
    </row>
    <row r="1452" spans="4:60" s="164" customFormat="1" x14ac:dyDescent="0.25">
      <c r="D1452" s="351"/>
      <c r="O1452" s="351"/>
      <c r="T1452" s="351"/>
      <c r="W1452" s="351"/>
      <c r="BH1452" s="454"/>
    </row>
    <row r="1453" spans="4:60" s="164" customFormat="1" x14ac:dyDescent="0.25">
      <c r="D1453" s="351"/>
      <c r="O1453" s="351"/>
      <c r="T1453" s="351"/>
      <c r="W1453" s="351"/>
      <c r="BH1453" s="454"/>
    </row>
    <row r="1454" spans="4:60" s="164" customFormat="1" x14ac:dyDescent="0.25">
      <c r="D1454" s="351"/>
      <c r="O1454" s="351"/>
      <c r="T1454" s="351"/>
      <c r="W1454" s="351"/>
      <c r="BH1454" s="454"/>
    </row>
    <row r="1455" spans="4:60" s="164" customFormat="1" x14ac:dyDescent="0.25">
      <c r="D1455" s="351"/>
      <c r="O1455" s="351"/>
      <c r="T1455" s="351"/>
      <c r="W1455" s="351"/>
      <c r="BH1455" s="454"/>
    </row>
    <row r="1456" spans="4:60" s="164" customFormat="1" x14ac:dyDescent="0.25">
      <c r="D1456" s="351"/>
      <c r="O1456" s="351"/>
      <c r="T1456" s="351"/>
      <c r="W1456" s="351"/>
      <c r="BH1456" s="454"/>
    </row>
    <row r="1457" spans="4:60" s="164" customFormat="1" x14ac:dyDescent="0.25">
      <c r="D1457" s="351"/>
      <c r="O1457" s="351"/>
      <c r="T1457" s="351"/>
      <c r="W1457" s="351"/>
      <c r="BH1457" s="454"/>
    </row>
    <row r="1458" spans="4:60" s="164" customFormat="1" x14ac:dyDescent="0.25">
      <c r="D1458" s="351"/>
      <c r="O1458" s="351"/>
      <c r="T1458" s="351"/>
      <c r="W1458" s="351"/>
      <c r="BH1458" s="454"/>
    </row>
    <row r="1459" spans="4:60" s="164" customFormat="1" x14ac:dyDescent="0.25">
      <c r="D1459" s="351"/>
      <c r="O1459" s="351"/>
      <c r="T1459" s="351"/>
      <c r="W1459" s="351"/>
      <c r="BH1459" s="454"/>
    </row>
    <row r="1460" spans="4:60" s="164" customFormat="1" x14ac:dyDescent="0.25">
      <c r="D1460" s="351"/>
      <c r="O1460" s="351"/>
      <c r="T1460" s="351"/>
      <c r="W1460" s="351"/>
      <c r="BH1460" s="454"/>
    </row>
    <row r="1461" spans="4:60" s="164" customFormat="1" x14ac:dyDescent="0.25">
      <c r="D1461" s="351"/>
      <c r="O1461" s="351"/>
      <c r="T1461" s="351"/>
      <c r="W1461" s="351"/>
      <c r="BH1461" s="454"/>
    </row>
    <row r="1462" spans="4:60" s="164" customFormat="1" x14ac:dyDescent="0.25">
      <c r="D1462" s="351"/>
      <c r="O1462" s="351"/>
      <c r="T1462" s="351"/>
      <c r="W1462" s="351"/>
      <c r="BH1462" s="454"/>
    </row>
    <row r="1463" spans="4:60" s="164" customFormat="1" x14ac:dyDescent="0.25">
      <c r="D1463" s="351"/>
      <c r="O1463" s="351"/>
      <c r="T1463" s="351"/>
      <c r="W1463" s="351"/>
      <c r="BH1463" s="454"/>
    </row>
    <row r="1464" spans="4:60" s="164" customFormat="1" x14ac:dyDescent="0.25">
      <c r="D1464" s="351"/>
      <c r="O1464" s="351"/>
      <c r="T1464" s="351"/>
      <c r="W1464" s="351"/>
      <c r="BH1464" s="454"/>
    </row>
    <row r="1465" spans="4:60" s="164" customFormat="1" x14ac:dyDescent="0.25">
      <c r="D1465" s="351"/>
      <c r="O1465" s="351"/>
      <c r="T1465" s="351"/>
      <c r="W1465" s="351"/>
      <c r="BH1465" s="454"/>
    </row>
    <row r="1466" spans="4:60" s="164" customFormat="1" x14ac:dyDescent="0.25">
      <c r="D1466" s="351"/>
      <c r="O1466" s="351"/>
      <c r="T1466" s="351"/>
      <c r="W1466" s="351"/>
      <c r="BH1466" s="454"/>
    </row>
    <row r="1467" spans="4:60" s="164" customFormat="1" x14ac:dyDescent="0.25">
      <c r="D1467" s="351"/>
      <c r="O1467" s="351"/>
      <c r="T1467" s="351"/>
      <c r="W1467" s="351"/>
      <c r="BH1467" s="454"/>
    </row>
    <row r="1468" spans="4:60" s="164" customFormat="1" x14ac:dyDescent="0.25">
      <c r="D1468" s="351"/>
      <c r="O1468" s="351"/>
      <c r="T1468" s="351"/>
      <c r="W1468" s="351"/>
      <c r="BH1468" s="454"/>
    </row>
    <row r="1469" spans="4:60" s="164" customFormat="1" x14ac:dyDescent="0.25">
      <c r="D1469" s="351"/>
      <c r="O1469" s="351"/>
      <c r="T1469" s="351"/>
      <c r="W1469" s="351"/>
      <c r="BH1469" s="454"/>
    </row>
    <row r="1470" spans="4:60" s="164" customFormat="1" x14ac:dyDescent="0.25">
      <c r="D1470" s="351"/>
      <c r="O1470" s="351"/>
      <c r="T1470" s="351"/>
      <c r="W1470" s="351"/>
      <c r="BH1470" s="454"/>
    </row>
    <row r="1471" spans="4:60" s="164" customFormat="1" x14ac:dyDescent="0.25">
      <c r="D1471" s="351"/>
      <c r="O1471" s="351"/>
      <c r="T1471" s="351"/>
      <c r="W1471" s="351"/>
      <c r="BH1471" s="454"/>
    </row>
    <row r="1472" spans="4:60" s="164" customFormat="1" x14ac:dyDescent="0.25">
      <c r="D1472" s="351"/>
      <c r="O1472" s="351"/>
      <c r="T1472" s="351"/>
      <c r="W1472" s="351"/>
      <c r="BH1472" s="454"/>
    </row>
    <row r="1473" spans="4:60" s="164" customFormat="1" x14ac:dyDescent="0.25">
      <c r="D1473" s="351"/>
      <c r="O1473" s="351"/>
      <c r="T1473" s="351"/>
      <c r="W1473" s="351"/>
      <c r="BH1473" s="454"/>
    </row>
    <row r="1474" spans="4:60" s="164" customFormat="1" x14ac:dyDescent="0.25">
      <c r="D1474" s="351"/>
      <c r="O1474" s="351"/>
      <c r="T1474" s="351"/>
      <c r="W1474" s="351"/>
      <c r="BH1474" s="454"/>
    </row>
    <row r="1475" spans="4:60" s="164" customFormat="1" x14ac:dyDescent="0.25">
      <c r="D1475" s="351"/>
      <c r="O1475" s="351"/>
      <c r="T1475" s="351"/>
      <c r="W1475" s="351"/>
      <c r="BH1475" s="454"/>
    </row>
    <row r="1476" spans="4:60" s="164" customFormat="1" x14ac:dyDescent="0.25">
      <c r="D1476" s="351"/>
      <c r="O1476" s="351"/>
      <c r="T1476" s="351"/>
      <c r="W1476" s="351"/>
      <c r="BH1476" s="454"/>
    </row>
    <row r="1477" spans="4:60" s="164" customFormat="1" x14ac:dyDescent="0.25">
      <c r="D1477" s="351"/>
      <c r="O1477" s="351"/>
      <c r="T1477" s="351"/>
      <c r="W1477" s="351"/>
      <c r="BH1477" s="454"/>
    </row>
    <row r="1478" spans="4:60" s="164" customFormat="1" x14ac:dyDescent="0.25">
      <c r="D1478" s="351"/>
      <c r="O1478" s="351"/>
      <c r="T1478" s="351"/>
      <c r="W1478" s="351"/>
      <c r="BH1478" s="454"/>
    </row>
    <row r="1479" spans="4:60" s="164" customFormat="1" x14ac:dyDescent="0.25">
      <c r="D1479" s="351"/>
      <c r="O1479" s="351"/>
      <c r="T1479" s="351"/>
      <c r="W1479" s="351"/>
      <c r="BH1479" s="454"/>
    </row>
    <row r="1480" spans="4:60" s="164" customFormat="1" x14ac:dyDescent="0.25">
      <c r="D1480" s="351"/>
      <c r="O1480" s="351"/>
      <c r="T1480" s="351"/>
      <c r="W1480" s="351"/>
      <c r="BH1480" s="454"/>
    </row>
    <row r="1481" spans="4:60" s="164" customFormat="1" x14ac:dyDescent="0.25">
      <c r="D1481" s="351"/>
      <c r="O1481" s="351"/>
      <c r="T1481" s="351"/>
      <c r="W1481" s="351"/>
      <c r="BH1481" s="454"/>
    </row>
    <row r="1482" spans="4:60" s="164" customFormat="1" x14ac:dyDescent="0.25">
      <c r="D1482" s="351"/>
      <c r="O1482" s="351"/>
      <c r="T1482" s="351"/>
      <c r="W1482" s="351"/>
      <c r="BH1482" s="454"/>
    </row>
    <row r="1483" spans="4:60" s="164" customFormat="1" x14ac:dyDescent="0.25">
      <c r="D1483" s="351"/>
      <c r="O1483" s="351"/>
      <c r="T1483" s="351"/>
      <c r="W1483" s="351"/>
      <c r="BH1483" s="454"/>
    </row>
    <row r="1484" spans="4:60" s="164" customFormat="1" x14ac:dyDescent="0.25">
      <c r="D1484" s="351"/>
      <c r="O1484" s="351"/>
      <c r="T1484" s="351"/>
      <c r="W1484" s="351"/>
      <c r="BH1484" s="454"/>
    </row>
    <row r="1485" spans="4:60" s="164" customFormat="1" x14ac:dyDescent="0.25">
      <c r="D1485" s="351"/>
      <c r="O1485" s="351"/>
      <c r="T1485" s="351"/>
      <c r="W1485" s="351"/>
      <c r="BH1485" s="454"/>
    </row>
    <row r="1486" spans="4:60" s="164" customFormat="1" x14ac:dyDescent="0.25">
      <c r="D1486" s="351"/>
      <c r="O1486" s="351"/>
      <c r="T1486" s="351"/>
      <c r="W1486" s="351"/>
      <c r="BH1486" s="454"/>
    </row>
    <row r="1487" spans="4:60" s="164" customFormat="1" x14ac:dyDescent="0.25">
      <c r="D1487" s="351"/>
      <c r="O1487" s="351"/>
      <c r="T1487" s="351"/>
      <c r="W1487" s="351"/>
      <c r="BH1487" s="454"/>
    </row>
    <row r="1488" spans="4:60" s="164" customFormat="1" x14ac:dyDescent="0.25">
      <c r="D1488" s="351"/>
      <c r="O1488" s="351"/>
      <c r="T1488" s="351"/>
      <c r="W1488" s="351"/>
      <c r="BH1488" s="454"/>
    </row>
    <row r="1489" spans="4:60" s="164" customFormat="1" x14ac:dyDescent="0.25">
      <c r="D1489" s="351"/>
      <c r="O1489" s="351"/>
      <c r="T1489" s="351"/>
      <c r="W1489" s="351"/>
      <c r="BH1489" s="454"/>
    </row>
    <row r="1490" spans="4:60" s="164" customFormat="1" x14ac:dyDescent="0.25">
      <c r="D1490" s="351"/>
      <c r="O1490" s="351"/>
      <c r="T1490" s="351"/>
      <c r="W1490" s="351"/>
      <c r="BH1490" s="454"/>
    </row>
    <row r="1491" spans="4:60" s="164" customFormat="1" x14ac:dyDescent="0.25">
      <c r="D1491" s="351"/>
      <c r="O1491" s="351"/>
      <c r="T1491" s="351"/>
      <c r="W1491" s="351"/>
      <c r="BH1491" s="454"/>
    </row>
    <row r="1492" spans="4:60" s="164" customFormat="1" x14ac:dyDescent="0.25">
      <c r="D1492" s="351"/>
      <c r="O1492" s="351"/>
      <c r="T1492" s="351"/>
      <c r="W1492" s="351"/>
      <c r="BH1492" s="454"/>
    </row>
    <row r="1493" spans="4:60" s="164" customFormat="1" x14ac:dyDescent="0.25">
      <c r="D1493" s="351"/>
      <c r="O1493" s="351"/>
      <c r="T1493" s="351"/>
      <c r="W1493" s="351"/>
      <c r="BH1493" s="454"/>
    </row>
    <row r="1494" spans="4:60" s="164" customFormat="1" x14ac:dyDescent="0.25">
      <c r="D1494" s="351"/>
      <c r="O1494" s="351"/>
      <c r="T1494" s="351"/>
      <c r="W1494" s="351"/>
      <c r="BH1494" s="454"/>
    </row>
    <row r="1495" spans="4:60" s="164" customFormat="1" x14ac:dyDescent="0.25">
      <c r="D1495" s="351"/>
      <c r="O1495" s="351"/>
      <c r="T1495" s="351"/>
      <c r="W1495" s="351"/>
      <c r="BH1495" s="454"/>
    </row>
    <row r="1496" spans="4:60" s="164" customFormat="1" x14ac:dyDescent="0.25">
      <c r="D1496" s="351"/>
      <c r="O1496" s="351"/>
      <c r="T1496" s="351"/>
      <c r="W1496" s="351"/>
      <c r="BH1496" s="454"/>
    </row>
    <row r="1497" spans="4:60" s="164" customFormat="1" x14ac:dyDescent="0.25">
      <c r="D1497" s="351"/>
      <c r="O1497" s="351"/>
      <c r="T1497" s="351"/>
      <c r="W1497" s="351"/>
      <c r="BH1497" s="454"/>
    </row>
    <row r="1498" spans="4:60" s="164" customFormat="1" x14ac:dyDescent="0.25">
      <c r="D1498" s="351"/>
      <c r="O1498" s="351"/>
      <c r="T1498" s="351"/>
      <c r="W1498" s="351"/>
      <c r="BH1498" s="454"/>
    </row>
    <row r="1499" spans="4:60" s="164" customFormat="1" x14ac:dyDescent="0.25">
      <c r="D1499" s="351"/>
      <c r="O1499" s="351"/>
      <c r="T1499" s="351"/>
      <c r="W1499" s="351"/>
      <c r="BH1499" s="454"/>
    </row>
    <row r="1500" spans="4:60" s="164" customFormat="1" x14ac:dyDescent="0.25">
      <c r="D1500" s="351"/>
      <c r="O1500" s="351"/>
      <c r="T1500" s="351"/>
      <c r="W1500" s="351"/>
      <c r="BH1500" s="454"/>
    </row>
    <row r="1501" spans="4:60" s="164" customFormat="1" x14ac:dyDescent="0.25">
      <c r="D1501" s="351"/>
      <c r="O1501" s="351"/>
      <c r="T1501" s="351"/>
      <c r="W1501" s="351"/>
      <c r="BH1501" s="454"/>
    </row>
    <row r="1502" spans="4:60" s="164" customFormat="1" x14ac:dyDescent="0.25">
      <c r="D1502" s="351"/>
      <c r="O1502" s="351"/>
      <c r="T1502" s="351"/>
      <c r="W1502" s="351"/>
      <c r="BH1502" s="454"/>
    </row>
    <row r="1503" spans="4:60" s="164" customFormat="1" x14ac:dyDescent="0.25">
      <c r="D1503" s="351"/>
      <c r="O1503" s="351"/>
      <c r="T1503" s="351"/>
      <c r="W1503" s="351"/>
      <c r="BH1503" s="454"/>
    </row>
    <row r="1504" spans="4:60" s="164" customFormat="1" x14ac:dyDescent="0.25">
      <c r="D1504" s="351"/>
      <c r="O1504" s="351"/>
      <c r="T1504" s="351"/>
      <c r="W1504" s="351"/>
      <c r="BH1504" s="454"/>
    </row>
    <row r="1505" spans="4:60" s="164" customFormat="1" x14ac:dyDescent="0.25">
      <c r="D1505" s="351"/>
      <c r="O1505" s="351"/>
      <c r="T1505" s="351"/>
      <c r="W1505" s="351"/>
      <c r="BH1505" s="454"/>
    </row>
    <row r="1506" spans="4:60" s="164" customFormat="1" x14ac:dyDescent="0.25">
      <c r="D1506" s="351"/>
      <c r="O1506" s="351"/>
      <c r="T1506" s="351"/>
      <c r="W1506" s="351"/>
      <c r="BH1506" s="454"/>
    </row>
    <row r="1507" spans="4:60" s="164" customFormat="1" x14ac:dyDescent="0.25">
      <c r="D1507" s="351"/>
      <c r="O1507" s="351"/>
      <c r="T1507" s="351"/>
      <c r="W1507" s="351"/>
      <c r="BH1507" s="454"/>
    </row>
    <row r="1508" spans="4:60" s="164" customFormat="1" x14ac:dyDescent="0.25">
      <c r="D1508" s="351"/>
      <c r="O1508" s="351"/>
      <c r="T1508" s="351"/>
      <c r="W1508" s="351"/>
      <c r="BH1508" s="454"/>
    </row>
    <row r="1509" spans="4:60" s="164" customFormat="1" x14ac:dyDescent="0.25">
      <c r="D1509" s="351"/>
      <c r="O1509" s="351"/>
      <c r="T1509" s="351"/>
      <c r="W1509" s="351"/>
      <c r="BH1509" s="454"/>
    </row>
    <row r="1510" spans="4:60" s="164" customFormat="1" x14ac:dyDescent="0.25">
      <c r="D1510" s="351"/>
      <c r="O1510" s="351"/>
      <c r="T1510" s="351"/>
      <c r="W1510" s="351"/>
      <c r="BH1510" s="454"/>
    </row>
    <row r="1511" spans="4:60" s="164" customFormat="1" x14ac:dyDescent="0.25">
      <c r="D1511" s="351"/>
      <c r="O1511" s="351"/>
      <c r="T1511" s="351"/>
      <c r="W1511" s="351"/>
      <c r="BH1511" s="454"/>
    </row>
    <row r="1512" spans="4:60" s="164" customFormat="1" x14ac:dyDescent="0.25">
      <c r="D1512" s="351"/>
      <c r="O1512" s="351"/>
      <c r="T1512" s="351"/>
      <c r="W1512" s="351"/>
      <c r="BH1512" s="454"/>
    </row>
    <row r="1513" spans="4:60" s="164" customFormat="1" x14ac:dyDescent="0.25">
      <c r="D1513" s="351"/>
      <c r="O1513" s="351"/>
      <c r="T1513" s="351"/>
      <c r="W1513" s="351"/>
      <c r="BH1513" s="454"/>
    </row>
    <row r="1514" spans="4:60" s="164" customFormat="1" x14ac:dyDescent="0.25">
      <c r="D1514" s="351"/>
      <c r="O1514" s="351"/>
      <c r="T1514" s="351"/>
      <c r="W1514" s="351"/>
      <c r="BH1514" s="454"/>
    </row>
    <row r="1515" spans="4:60" s="164" customFormat="1" x14ac:dyDescent="0.25">
      <c r="D1515" s="351"/>
      <c r="O1515" s="351"/>
      <c r="T1515" s="351"/>
      <c r="W1515" s="351"/>
      <c r="BH1515" s="454"/>
    </row>
    <row r="1516" spans="4:60" s="164" customFormat="1" x14ac:dyDescent="0.25">
      <c r="D1516" s="351"/>
      <c r="O1516" s="351"/>
      <c r="T1516" s="351"/>
      <c r="W1516" s="351"/>
      <c r="BH1516" s="454"/>
    </row>
    <row r="1517" spans="4:60" s="164" customFormat="1" x14ac:dyDescent="0.25">
      <c r="D1517" s="351"/>
      <c r="O1517" s="351"/>
      <c r="T1517" s="351"/>
      <c r="W1517" s="351"/>
      <c r="BH1517" s="454"/>
    </row>
    <row r="1518" spans="4:60" s="164" customFormat="1" x14ac:dyDescent="0.25">
      <c r="D1518" s="351"/>
      <c r="O1518" s="351"/>
      <c r="T1518" s="351"/>
      <c r="W1518" s="351"/>
      <c r="BH1518" s="454"/>
    </row>
    <row r="1519" spans="4:60" s="164" customFormat="1" x14ac:dyDescent="0.25">
      <c r="D1519" s="351"/>
      <c r="O1519" s="351"/>
      <c r="T1519" s="351"/>
      <c r="W1519" s="351"/>
      <c r="BH1519" s="454"/>
    </row>
    <row r="1520" spans="4:60" s="164" customFormat="1" x14ac:dyDescent="0.25">
      <c r="D1520" s="351"/>
      <c r="O1520" s="351"/>
      <c r="T1520" s="351"/>
      <c r="W1520" s="351"/>
      <c r="BH1520" s="454"/>
    </row>
    <row r="1521" spans="4:60" s="164" customFormat="1" x14ac:dyDescent="0.25">
      <c r="D1521" s="351"/>
      <c r="O1521" s="351"/>
      <c r="T1521" s="351"/>
      <c r="W1521" s="351"/>
      <c r="BH1521" s="454"/>
    </row>
    <row r="1522" spans="4:60" s="164" customFormat="1" x14ac:dyDescent="0.25">
      <c r="D1522" s="351"/>
      <c r="O1522" s="351"/>
      <c r="T1522" s="351"/>
      <c r="W1522" s="351"/>
      <c r="BH1522" s="454"/>
    </row>
    <row r="1523" spans="4:60" s="164" customFormat="1" x14ac:dyDescent="0.25">
      <c r="D1523" s="351"/>
      <c r="O1523" s="351"/>
      <c r="T1523" s="351"/>
      <c r="W1523" s="351"/>
      <c r="BH1523" s="454"/>
    </row>
    <row r="1524" spans="4:60" s="164" customFormat="1" x14ac:dyDescent="0.25">
      <c r="D1524" s="351"/>
      <c r="O1524" s="351"/>
      <c r="T1524" s="351"/>
      <c r="W1524" s="351"/>
      <c r="BH1524" s="454"/>
    </row>
    <row r="1525" spans="4:60" s="164" customFormat="1" x14ac:dyDescent="0.25">
      <c r="D1525" s="351"/>
      <c r="O1525" s="351"/>
      <c r="T1525" s="351"/>
      <c r="W1525" s="351"/>
      <c r="BH1525" s="454"/>
    </row>
    <row r="1526" spans="4:60" s="164" customFormat="1" x14ac:dyDescent="0.25">
      <c r="D1526" s="351"/>
      <c r="O1526" s="351"/>
      <c r="T1526" s="351"/>
      <c r="W1526" s="351"/>
      <c r="BH1526" s="454"/>
    </row>
    <row r="1527" spans="4:60" s="164" customFormat="1" x14ac:dyDescent="0.25">
      <c r="D1527" s="351"/>
      <c r="O1527" s="351"/>
      <c r="T1527" s="351"/>
      <c r="W1527" s="351"/>
      <c r="BH1527" s="454"/>
    </row>
    <row r="1528" spans="4:60" s="164" customFormat="1" x14ac:dyDescent="0.25">
      <c r="D1528" s="351"/>
      <c r="O1528" s="351"/>
      <c r="T1528" s="351"/>
      <c r="W1528" s="351"/>
      <c r="BH1528" s="454"/>
    </row>
    <row r="1529" spans="4:60" s="164" customFormat="1" x14ac:dyDescent="0.25">
      <c r="D1529" s="351"/>
      <c r="O1529" s="351"/>
      <c r="T1529" s="351"/>
      <c r="W1529" s="351"/>
      <c r="BH1529" s="454"/>
    </row>
    <row r="1530" spans="4:60" s="164" customFormat="1" x14ac:dyDescent="0.25">
      <c r="D1530" s="351"/>
      <c r="O1530" s="351"/>
      <c r="T1530" s="351"/>
      <c r="W1530" s="351"/>
      <c r="BH1530" s="454"/>
    </row>
    <row r="1531" spans="4:60" s="164" customFormat="1" x14ac:dyDescent="0.25">
      <c r="D1531" s="351"/>
      <c r="O1531" s="351"/>
      <c r="T1531" s="351"/>
      <c r="W1531" s="351"/>
      <c r="BH1531" s="454"/>
    </row>
    <row r="1532" spans="4:60" s="164" customFormat="1" x14ac:dyDescent="0.25">
      <c r="D1532" s="351"/>
      <c r="O1532" s="351"/>
      <c r="T1532" s="351"/>
      <c r="W1532" s="351"/>
      <c r="BH1532" s="454"/>
    </row>
    <row r="1533" spans="4:60" s="164" customFormat="1" x14ac:dyDescent="0.25">
      <c r="D1533" s="351"/>
      <c r="O1533" s="351"/>
      <c r="T1533" s="351"/>
      <c r="W1533" s="351"/>
      <c r="BH1533" s="454"/>
    </row>
    <row r="1534" spans="4:60" s="164" customFormat="1" x14ac:dyDescent="0.25">
      <c r="D1534" s="351"/>
      <c r="O1534" s="351"/>
      <c r="T1534" s="351"/>
      <c r="W1534" s="351"/>
      <c r="BH1534" s="454"/>
    </row>
    <row r="1535" spans="4:60" s="164" customFormat="1" x14ac:dyDescent="0.25">
      <c r="D1535" s="351"/>
      <c r="O1535" s="351"/>
      <c r="T1535" s="351"/>
      <c r="W1535" s="351"/>
      <c r="BH1535" s="454"/>
    </row>
    <row r="1536" spans="4:60" s="164" customFormat="1" x14ac:dyDescent="0.25">
      <c r="D1536" s="351"/>
      <c r="O1536" s="351"/>
      <c r="T1536" s="351"/>
      <c r="W1536" s="351"/>
      <c r="BH1536" s="454"/>
    </row>
    <row r="1537" spans="4:60" s="164" customFormat="1" x14ac:dyDescent="0.25">
      <c r="D1537" s="351"/>
      <c r="O1537" s="351"/>
      <c r="T1537" s="351"/>
      <c r="W1537" s="351"/>
      <c r="BH1537" s="454"/>
    </row>
    <row r="1538" spans="4:60" s="164" customFormat="1" x14ac:dyDescent="0.25">
      <c r="D1538" s="351"/>
      <c r="O1538" s="351"/>
      <c r="T1538" s="351"/>
      <c r="W1538" s="351"/>
      <c r="BH1538" s="454"/>
    </row>
    <row r="1539" spans="4:60" s="164" customFormat="1" x14ac:dyDescent="0.25">
      <c r="D1539" s="351"/>
      <c r="O1539" s="351"/>
      <c r="T1539" s="351"/>
      <c r="W1539" s="351"/>
      <c r="BH1539" s="454"/>
    </row>
    <row r="1540" spans="4:60" s="164" customFormat="1" x14ac:dyDescent="0.25">
      <c r="D1540" s="351"/>
      <c r="O1540" s="351"/>
      <c r="T1540" s="351"/>
      <c r="W1540" s="351"/>
      <c r="BH1540" s="454"/>
    </row>
    <row r="1541" spans="4:60" s="164" customFormat="1" x14ac:dyDescent="0.25">
      <c r="D1541" s="351"/>
      <c r="O1541" s="351"/>
      <c r="T1541" s="351"/>
      <c r="W1541" s="351"/>
      <c r="BH1541" s="454"/>
    </row>
    <row r="1542" spans="4:60" s="164" customFormat="1" x14ac:dyDescent="0.25">
      <c r="D1542" s="351"/>
      <c r="O1542" s="351"/>
      <c r="T1542" s="351"/>
      <c r="W1542" s="351"/>
      <c r="BH1542" s="454"/>
    </row>
    <row r="1543" spans="4:60" s="164" customFormat="1" x14ac:dyDescent="0.25">
      <c r="D1543" s="351"/>
      <c r="O1543" s="351"/>
      <c r="T1543" s="351"/>
      <c r="W1543" s="351"/>
      <c r="BH1543" s="454"/>
    </row>
    <row r="1544" spans="4:60" s="164" customFormat="1" x14ac:dyDescent="0.25">
      <c r="D1544" s="351"/>
      <c r="O1544" s="351"/>
      <c r="T1544" s="351"/>
      <c r="W1544" s="351"/>
      <c r="BH1544" s="454"/>
    </row>
    <row r="1545" spans="4:60" s="164" customFormat="1" x14ac:dyDescent="0.25">
      <c r="D1545" s="351"/>
      <c r="O1545" s="351"/>
      <c r="T1545" s="351"/>
      <c r="W1545" s="351"/>
      <c r="BH1545" s="454"/>
    </row>
    <row r="1546" spans="4:60" s="164" customFormat="1" x14ac:dyDescent="0.25">
      <c r="D1546" s="351"/>
      <c r="O1546" s="351"/>
      <c r="T1546" s="351"/>
      <c r="W1546" s="351"/>
      <c r="BH1546" s="454"/>
    </row>
    <row r="1547" spans="4:60" s="164" customFormat="1" x14ac:dyDescent="0.25">
      <c r="D1547" s="351"/>
      <c r="O1547" s="351"/>
      <c r="T1547" s="351"/>
      <c r="W1547" s="351"/>
      <c r="BH1547" s="454"/>
    </row>
    <row r="1548" spans="4:60" s="164" customFormat="1" x14ac:dyDescent="0.25">
      <c r="D1548" s="351"/>
      <c r="O1548" s="351"/>
      <c r="T1548" s="351"/>
      <c r="W1548" s="351"/>
      <c r="BH1548" s="454"/>
    </row>
    <row r="1549" spans="4:60" s="164" customFormat="1" x14ac:dyDescent="0.25">
      <c r="D1549" s="351"/>
      <c r="O1549" s="351"/>
      <c r="T1549" s="351"/>
      <c r="W1549" s="351"/>
      <c r="BH1549" s="454"/>
    </row>
    <row r="1550" spans="4:60" s="164" customFormat="1" x14ac:dyDescent="0.25">
      <c r="D1550" s="351"/>
      <c r="O1550" s="351"/>
      <c r="T1550" s="351"/>
      <c r="W1550" s="351"/>
      <c r="BH1550" s="454"/>
    </row>
    <row r="1551" spans="4:60" s="164" customFormat="1" x14ac:dyDescent="0.25">
      <c r="D1551" s="351"/>
      <c r="O1551" s="351"/>
      <c r="T1551" s="351"/>
      <c r="W1551" s="351"/>
      <c r="BH1551" s="454"/>
    </row>
    <row r="1552" spans="4:60" s="164" customFormat="1" x14ac:dyDescent="0.25">
      <c r="D1552" s="351"/>
      <c r="O1552" s="351"/>
      <c r="T1552" s="351"/>
      <c r="W1552" s="351"/>
      <c r="BH1552" s="454"/>
    </row>
    <row r="1553" spans="4:60" s="164" customFormat="1" x14ac:dyDescent="0.25">
      <c r="D1553" s="351"/>
      <c r="O1553" s="351"/>
      <c r="T1553" s="351"/>
      <c r="W1553" s="351"/>
      <c r="BH1553" s="454"/>
    </row>
    <row r="1554" spans="4:60" s="164" customFormat="1" x14ac:dyDescent="0.25">
      <c r="D1554" s="351"/>
      <c r="O1554" s="351"/>
      <c r="T1554" s="351"/>
      <c r="W1554" s="351"/>
      <c r="BH1554" s="454"/>
    </row>
    <row r="1555" spans="4:60" s="164" customFormat="1" x14ac:dyDescent="0.25">
      <c r="D1555" s="351"/>
      <c r="O1555" s="351"/>
      <c r="T1555" s="351"/>
      <c r="W1555" s="351"/>
      <c r="BH1555" s="454"/>
    </row>
    <row r="1556" spans="4:60" s="164" customFormat="1" x14ac:dyDescent="0.25">
      <c r="D1556" s="351"/>
      <c r="O1556" s="351"/>
      <c r="T1556" s="351"/>
      <c r="W1556" s="351"/>
      <c r="BH1556" s="454"/>
    </row>
    <row r="1557" spans="4:60" s="164" customFormat="1" x14ac:dyDescent="0.25">
      <c r="D1557" s="351"/>
      <c r="O1557" s="351"/>
      <c r="T1557" s="351"/>
      <c r="W1557" s="351"/>
      <c r="BH1557" s="454"/>
    </row>
    <row r="1558" spans="4:60" s="164" customFormat="1" x14ac:dyDescent="0.25">
      <c r="D1558" s="351"/>
      <c r="O1558" s="351"/>
      <c r="T1558" s="351"/>
      <c r="W1558" s="351"/>
      <c r="BH1558" s="454"/>
    </row>
    <row r="1559" spans="4:60" s="164" customFormat="1" x14ac:dyDescent="0.25">
      <c r="D1559" s="351"/>
      <c r="O1559" s="351"/>
      <c r="T1559" s="351"/>
      <c r="W1559" s="351"/>
      <c r="BH1559" s="454"/>
    </row>
    <row r="1560" spans="4:60" s="164" customFormat="1" x14ac:dyDescent="0.25">
      <c r="D1560" s="351"/>
      <c r="O1560" s="351"/>
      <c r="T1560" s="351"/>
      <c r="W1560" s="351"/>
      <c r="BH1560" s="454"/>
    </row>
    <row r="1561" spans="4:60" s="164" customFormat="1" x14ac:dyDescent="0.25">
      <c r="D1561" s="351"/>
      <c r="O1561" s="351"/>
      <c r="T1561" s="351"/>
      <c r="W1561" s="351"/>
      <c r="BH1561" s="454"/>
    </row>
    <row r="1562" spans="4:60" s="164" customFormat="1" x14ac:dyDescent="0.25">
      <c r="D1562" s="351"/>
      <c r="O1562" s="351"/>
      <c r="T1562" s="351"/>
      <c r="W1562" s="351"/>
      <c r="BH1562" s="454"/>
    </row>
    <row r="1563" spans="4:60" s="164" customFormat="1" x14ac:dyDescent="0.25">
      <c r="D1563" s="351"/>
      <c r="O1563" s="351"/>
      <c r="T1563" s="351"/>
      <c r="W1563" s="351"/>
      <c r="BH1563" s="454"/>
    </row>
    <row r="1564" spans="4:60" s="164" customFormat="1" x14ac:dyDescent="0.25">
      <c r="D1564" s="351"/>
      <c r="O1564" s="351"/>
      <c r="T1564" s="351"/>
      <c r="W1564" s="351"/>
      <c r="BH1564" s="454"/>
    </row>
    <row r="1565" spans="4:60" s="164" customFormat="1" x14ac:dyDescent="0.25">
      <c r="D1565" s="351"/>
      <c r="O1565" s="351"/>
      <c r="T1565" s="351"/>
      <c r="W1565" s="351"/>
      <c r="BH1565" s="454"/>
    </row>
    <row r="1566" spans="4:60" s="164" customFormat="1" x14ac:dyDescent="0.25">
      <c r="D1566" s="351"/>
      <c r="O1566" s="351"/>
      <c r="T1566" s="351"/>
      <c r="W1566" s="351"/>
      <c r="BH1566" s="454"/>
    </row>
    <row r="1567" spans="4:60" s="164" customFormat="1" x14ac:dyDescent="0.25">
      <c r="D1567" s="351"/>
      <c r="O1567" s="351"/>
      <c r="T1567" s="351"/>
      <c r="W1567" s="351"/>
      <c r="BH1567" s="454"/>
    </row>
    <row r="1568" spans="4:60" s="164" customFormat="1" x14ac:dyDescent="0.25">
      <c r="D1568" s="351"/>
      <c r="O1568" s="351"/>
      <c r="T1568" s="351"/>
      <c r="W1568" s="351"/>
      <c r="BH1568" s="454"/>
    </row>
    <row r="1569" spans="4:60" s="164" customFormat="1" x14ac:dyDescent="0.25">
      <c r="D1569" s="351"/>
      <c r="O1569" s="351"/>
      <c r="T1569" s="351"/>
      <c r="W1569" s="351"/>
      <c r="BH1569" s="454"/>
    </row>
    <row r="1570" spans="4:60" s="164" customFormat="1" x14ac:dyDescent="0.25">
      <c r="D1570" s="351"/>
      <c r="O1570" s="351"/>
      <c r="T1570" s="351"/>
      <c r="W1570" s="351"/>
      <c r="BH1570" s="454"/>
    </row>
    <row r="1571" spans="4:60" s="164" customFormat="1" x14ac:dyDescent="0.25">
      <c r="D1571" s="351"/>
      <c r="O1571" s="351"/>
      <c r="T1571" s="351"/>
      <c r="W1571" s="351"/>
      <c r="BH1571" s="454"/>
    </row>
    <row r="1572" spans="4:60" s="164" customFormat="1" x14ac:dyDescent="0.25">
      <c r="D1572" s="351"/>
      <c r="O1572" s="351"/>
      <c r="T1572" s="351"/>
      <c r="W1572" s="351"/>
      <c r="BH1572" s="454"/>
    </row>
    <row r="1573" spans="4:60" s="164" customFormat="1" x14ac:dyDescent="0.25">
      <c r="D1573" s="351"/>
      <c r="O1573" s="351"/>
      <c r="T1573" s="351"/>
      <c r="W1573" s="351"/>
      <c r="BH1573" s="454"/>
    </row>
    <row r="1574" spans="4:60" s="164" customFormat="1" x14ac:dyDescent="0.25">
      <c r="D1574" s="351"/>
      <c r="O1574" s="351"/>
      <c r="T1574" s="351"/>
      <c r="W1574" s="351"/>
      <c r="BH1574" s="454"/>
    </row>
    <row r="1575" spans="4:60" s="164" customFormat="1" x14ac:dyDescent="0.25">
      <c r="D1575" s="351"/>
      <c r="O1575" s="351"/>
      <c r="T1575" s="351"/>
      <c r="W1575" s="351"/>
      <c r="BH1575" s="454"/>
    </row>
    <row r="1576" spans="4:60" s="164" customFormat="1" x14ac:dyDescent="0.25">
      <c r="D1576" s="351"/>
      <c r="O1576" s="351"/>
      <c r="T1576" s="351"/>
      <c r="W1576" s="351"/>
      <c r="BH1576" s="454"/>
    </row>
    <row r="1577" spans="4:60" s="164" customFormat="1" x14ac:dyDescent="0.25">
      <c r="D1577" s="351"/>
      <c r="O1577" s="351"/>
      <c r="T1577" s="351"/>
      <c r="W1577" s="351"/>
      <c r="BH1577" s="454"/>
    </row>
    <row r="1578" spans="4:60" s="164" customFormat="1" x14ac:dyDescent="0.25">
      <c r="D1578" s="351"/>
      <c r="O1578" s="351"/>
      <c r="T1578" s="351"/>
      <c r="W1578" s="351"/>
      <c r="BH1578" s="454"/>
    </row>
    <row r="1579" spans="4:60" s="164" customFormat="1" x14ac:dyDescent="0.25">
      <c r="D1579" s="351"/>
      <c r="O1579" s="351"/>
      <c r="T1579" s="351"/>
      <c r="W1579" s="351"/>
      <c r="BH1579" s="454"/>
    </row>
    <row r="1580" spans="4:60" s="164" customFormat="1" x14ac:dyDescent="0.25">
      <c r="D1580" s="351"/>
      <c r="O1580" s="351"/>
      <c r="T1580" s="351"/>
      <c r="W1580" s="351"/>
      <c r="BH1580" s="454"/>
    </row>
    <row r="1581" spans="4:60" s="164" customFormat="1" x14ac:dyDescent="0.25">
      <c r="D1581" s="351"/>
      <c r="O1581" s="351"/>
      <c r="T1581" s="351"/>
      <c r="W1581" s="351"/>
      <c r="BH1581" s="454"/>
    </row>
    <row r="1582" spans="4:60" s="164" customFormat="1" x14ac:dyDescent="0.25">
      <c r="D1582" s="351"/>
      <c r="O1582" s="351"/>
      <c r="T1582" s="351"/>
      <c r="W1582" s="351"/>
      <c r="BH1582" s="454"/>
    </row>
    <row r="1583" spans="4:60" s="164" customFormat="1" x14ac:dyDescent="0.25">
      <c r="D1583" s="351"/>
      <c r="O1583" s="351"/>
      <c r="T1583" s="351"/>
      <c r="W1583" s="351"/>
      <c r="BH1583" s="454"/>
    </row>
    <row r="1584" spans="4:60" s="164" customFormat="1" x14ac:dyDescent="0.25">
      <c r="D1584" s="351"/>
      <c r="O1584" s="351"/>
      <c r="T1584" s="351"/>
      <c r="W1584" s="351"/>
      <c r="BH1584" s="454"/>
    </row>
    <row r="1585" spans="4:60" s="164" customFormat="1" x14ac:dyDescent="0.25">
      <c r="D1585" s="351"/>
      <c r="O1585" s="351"/>
      <c r="T1585" s="351"/>
      <c r="W1585" s="351"/>
      <c r="BH1585" s="454"/>
    </row>
    <row r="1586" spans="4:60" s="164" customFormat="1" x14ac:dyDescent="0.25">
      <c r="D1586" s="351"/>
      <c r="O1586" s="351"/>
      <c r="T1586" s="351"/>
      <c r="W1586" s="351"/>
      <c r="BH1586" s="454"/>
    </row>
    <row r="1587" spans="4:60" s="164" customFormat="1" x14ac:dyDescent="0.25">
      <c r="D1587" s="351"/>
      <c r="O1587" s="351"/>
      <c r="T1587" s="351"/>
      <c r="W1587" s="351"/>
      <c r="BH1587" s="454"/>
    </row>
    <row r="1588" spans="4:60" s="164" customFormat="1" x14ac:dyDescent="0.25">
      <c r="D1588" s="351"/>
      <c r="O1588" s="351"/>
      <c r="T1588" s="351"/>
      <c r="W1588" s="351"/>
      <c r="BH1588" s="454"/>
    </row>
    <row r="1589" spans="4:60" s="164" customFormat="1" x14ac:dyDescent="0.25">
      <c r="D1589" s="351"/>
      <c r="O1589" s="351"/>
      <c r="T1589" s="351"/>
      <c r="W1589" s="351"/>
      <c r="BH1589" s="454"/>
    </row>
    <row r="1590" spans="4:60" s="164" customFormat="1" x14ac:dyDescent="0.25">
      <c r="D1590" s="351"/>
      <c r="O1590" s="351"/>
      <c r="T1590" s="351"/>
      <c r="W1590" s="351"/>
      <c r="BH1590" s="454"/>
    </row>
    <row r="1591" spans="4:60" s="164" customFormat="1" x14ac:dyDescent="0.25">
      <c r="D1591" s="351"/>
      <c r="O1591" s="351"/>
      <c r="T1591" s="351"/>
      <c r="W1591" s="351"/>
      <c r="BH1591" s="454"/>
    </row>
    <row r="1592" spans="4:60" s="164" customFormat="1" x14ac:dyDescent="0.25">
      <c r="D1592" s="351"/>
      <c r="O1592" s="351"/>
      <c r="T1592" s="351"/>
      <c r="W1592" s="351"/>
      <c r="BH1592" s="454"/>
    </row>
    <row r="1593" spans="4:60" s="164" customFormat="1" x14ac:dyDescent="0.25">
      <c r="D1593" s="351"/>
      <c r="O1593" s="351"/>
      <c r="T1593" s="351"/>
      <c r="W1593" s="351"/>
      <c r="BH1593" s="454"/>
    </row>
    <row r="1594" spans="4:60" s="164" customFormat="1" x14ac:dyDescent="0.25">
      <c r="D1594" s="351"/>
      <c r="O1594" s="351"/>
      <c r="T1594" s="351"/>
      <c r="W1594" s="351"/>
      <c r="BH1594" s="454"/>
    </row>
    <row r="1595" spans="4:60" s="164" customFormat="1" x14ac:dyDescent="0.25">
      <c r="D1595" s="351"/>
      <c r="O1595" s="351"/>
      <c r="T1595" s="351"/>
      <c r="W1595" s="351"/>
      <c r="BH1595" s="454"/>
    </row>
    <row r="1596" spans="4:60" s="164" customFormat="1" x14ac:dyDescent="0.25">
      <c r="D1596" s="351"/>
      <c r="O1596" s="351"/>
      <c r="T1596" s="351"/>
      <c r="W1596" s="351"/>
      <c r="BH1596" s="454"/>
    </row>
    <row r="1597" spans="4:60" s="164" customFormat="1" x14ac:dyDescent="0.25">
      <c r="D1597" s="351"/>
      <c r="O1597" s="351"/>
      <c r="T1597" s="351"/>
      <c r="W1597" s="351"/>
      <c r="BH1597" s="454"/>
    </row>
    <row r="1598" spans="4:60" s="164" customFormat="1" x14ac:dyDescent="0.25">
      <c r="D1598" s="351"/>
      <c r="O1598" s="351"/>
      <c r="T1598" s="351"/>
      <c r="W1598" s="351"/>
      <c r="BH1598" s="454"/>
    </row>
    <row r="1599" spans="4:60" s="164" customFormat="1" x14ac:dyDescent="0.25">
      <c r="D1599" s="351"/>
      <c r="O1599" s="351"/>
      <c r="T1599" s="351"/>
      <c r="W1599" s="351"/>
      <c r="BH1599" s="454"/>
    </row>
    <row r="1600" spans="4:60" s="164" customFormat="1" x14ac:dyDescent="0.25">
      <c r="D1600" s="351"/>
      <c r="O1600" s="351"/>
      <c r="T1600" s="351"/>
      <c r="W1600" s="351"/>
      <c r="BH1600" s="454"/>
    </row>
    <row r="1601" spans="4:60" s="164" customFormat="1" x14ac:dyDescent="0.25">
      <c r="D1601" s="351"/>
      <c r="O1601" s="351"/>
      <c r="T1601" s="351"/>
      <c r="W1601" s="351"/>
      <c r="BH1601" s="454"/>
    </row>
    <row r="1602" spans="4:60" s="164" customFormat="1" x14ac:dyDescent="0.25">
      <c r="D1602" s="351"/>
      <c r="O1602" s="351"/>
      <c r="T1602" s="351"/>
      <c r="W1602" s="351"/>
      <c r="BH1602" s="454"/>
    </row>
    <row r="1603" spans="4:60" s="164" customFormat="1" x14ac:dyDescent="0.25">
      <c r="D1603" s="351"/>
      <c r="O1603" s="351"/>
      <c r="T1603" s="351"/>
      <c r="W1603" s="351"/>
      <c r="BH1603" s="454"/>
    </row>
    <row r="1604" spans="4:60" s="164" customFormat="1" x14ac:dyDescent="0.25">
      <c r="D1604" s="351"/>
      <c r="O1604" s="351"/>
      <c r="T1604" s="351"/>
      <c r="W1604" s="351"/>
      <c r="BH1604" s="454"/>
    </row>
    <row r="1605" spans="4:60" s="164" customFormat="1" x14ac:dyDescent="0.25">
      <c r="D1605" s="351"/>
      <c r="O1605" s="351"/>
      <c r="T1605" s="351"/>
      <c r="W1605" s="351"/>
      <c r="BH1605" s="454"/>
    </row>
    <row r="1606" spans="4:60" s="164" customFormat="1" x14ac:dyDescent="0.25">
      <c r="D1606" s="351"/>
      <c r="O1606" s="351"/>
      <c r="T1606" s="351"/>
      <c r="W1606" s="351"/>
      <c r="BH1606" s="454"/>
    </row>
    <row r="1607" spans="4:60" s="164" customFormat="1" x14ac:dyDescent="0.25">
      <c r="D1607" s="351"/>
      <c r="O1607" s="351"/>
      <c r="T1607" s="351"/>
      <c r="W1607" s="351"/>
      <c r="BH1607" s="454"/>
    </row>
    <row r="1608" spans="4:60" s="164" customFormat="1" x14ac:dyDescent="0.25">
      <c r="D1608" s="351"/>
      <c r="O1608" s="351"/>
      <c r="T1608" s="351"/>
      <c r="W1608" s="351"/>
      <c r="BH1608" s="454"/>
    </row>
    <row r="1609" spans="4:60" s="164" customFormat="1" x14ac:dyDescent="0.25">
      <c r="D1609" s="351"/>
      <c r="O1609" s="351"/>
      <c r="T1609" s="351"/>
      <c r="W1609" s="351"/>
      <c r="BH1609" s="454"/>
    </row>
    <row r="1610" spans="4:60" s="164" customFormat="1" x14ac:dyDescent="0.25">
      <c r="D1610" s="351"/>
      <c r="O1610" s="351"/>
      <c r="T1610" s="351"/>
      <c r="W1610" s="351"/>
      <c r="BH1610" s="454"/>
    </row>
    <row r="1611" spans="4:60" s="164" customFormat="1" x14ac:dyDescent="0.25">
      <c r="D1611" s="351"/>
      <c r="O1611" s="351"/>
      <c r="T1611" s="351"/>
      <c r="W1611" s="351"/>
      <c r="BH1611" s="454"/>
    </row>
    <row r="1612" spans="4:60" s="164" customFormat="1" x14ac:dyDescent="0.25">
      <c r="D1612" s="351"/>
      <c r="O1612" s="351"/>
      <c r="T1612" s="351"/>
      <c r="W1612" s="351"/>
      <c r="BH1612" s="454"/>
    </row>
    <row r="1613" spans="4:60" s="164" customFormat="1" x14ac:dyDescent="0.25">
      <c r="D1613" s="351"/>
      <c r="O1613" s="351"/>
      <c r="T1613" s="351"/>
      <c r="W1613" s="351"/>
      <c r="BH1613" s="454"/>
    </row>
    <row r="1614" spans="4:60" s="164" customFormat="1" x14ac:dyDescent="0.25">
      <c r="D1614" s="351"/>
      <c r="O1614" s="351"/>
      <c r="T1614" s="351"/>
      <c r="W1614" s="351"/>
      <c r="BH1614" s="454"/>
    </row>
    <row r="1615" spans="4:60" s="164" customFormat="1" x14ac:dyDescent="0.25">
      <c r="D1615" s="351"/>
      <c r="O1615" s="351"/>
      <c r="T1615" s="351"/>
      <c r="W1615" s="351"/>
      <c r="BH1615" s="454"/>
    </row>
    <row r="1616" spans="4:60" s="164" customFormat="1" x14ac:dyDescent="0.25">
      <c r="D1616" s="351"/>
      <c r="O1616" s="351"/>
      <c r="T1616" s="351"/>
      <c r="W1616" s="351"/>
      <c r="BH1616" s="454"/>
    </row>
    <row r="1617" spans="4:60" s="164" customFormat="1" x14ac:dyDescent="0.25">
      <c r="D1617" s="351"/>
      <c r="O1617" s="351"/>
      <c r="T1617" s="351"/>
      <c r="W1617" s="351"/>
      <c r="BH1617" s="454"/>
    </row>
    <row r="1618" spans="4:60" s="164" customFormat="1" x14ac:dyDescent="0.25">
      <c r="D1618" s="351"/>
      <c r="O1618" s="351"/>
      <c r="T1618" s="351"/>
      <c r="W1618" s="351"/>
      <c r="BH1618" s="454"/>
    </row>
    <row r="1619" spans="4:60" s="164" customFormat="1" x14ac:dyDescent="0.25">
      <c r="D1619" s="351"/>
      <c r="O1619" s="351"/>
      <c r="T1619" s="351"/>
      <c r="W1619" s="351"/>
      <c r="BH1619" s="454"/>
    </row>
    <row r="1620" spans="4:60" s="164" customFormat="1" x14ac:dyDescent="0.25">
      <c r="D1620" s="351"/>
      <c r="O1620" s="351"/>
      <c r="T1620" s="351"/>
      <c r="W1620" s="351"/>
      <c r="BH1620" s="454"/>
    </row>
    <row r="1621" spans="4:60" s="164" customFormat="1" x14ac:dyDescent="0.25">
      <c r="D1621" s="351"/>
      <c r="O1621" s="351"/>
      <c r="T1621" s="351"/>
      <c r="W1621" s="351"/>
      <c r="BH1621" s="454"/>
    </row>
    <row r="1622" spans="4:60" s="164" customFormat="1" x14ac:dyDescent="0.25">
      <c r="D1622" s="351"/>
      <c r="O1622" s="351"/>
      <c r="T1622" s="351"/>
      <c r="W1622" s="351"/>
      <c r="BH1622" s="454"/>
    </row>
    <row r="1623" spans="4:60" s="164" customFormat="1" x14ac:dyDescent="0.25">
      <c r="D1623" s="351"/>
      <c r="O1623" s="351"/>
      <c r="T1623" s="351"/>
      <c r="W1623" s="351"/>
      <c r="BH1623" s="454"/>
    </row>
    <row r="1624" spans="4:60" s="164" customFormat="1" x14ac:dyDescent="0.25">
      <c r="D1624" s="351"/>
      <c r="O1624" s="351"/>
      <c r="T1624" s="351"/>
      <c r="W1624" s="351"/>
      <c r="BH1624" s="454"/>
    </row>
    <row r="1625" spans="4:60" s="164" customFormat="1" x14ac:dyDescent="0.25">
      <c r="D1625" s="351"/>
      <c r="O1625" s="351"/>
      <c r="T1625" s="351"/>
      <c r="W1625" s="351"/>
      <c r="BH1625" s="454"/>
    </row>
    <row r="1626" spans="4:60" s="164" customFormat="1" x14ac:dyDescent="0.25">
      <c r="D1626" s="351"/>
      <c r="O1626" s="351"/>
      <c r="T1626" s="351"/>
      <c r="W1626" s="351"/>
      <c r="BH1626" s="454"/>
    </row>
    <row r="1627" spans="4:60" s="164" customFormat="1" x14ac:dyDescent="0.25">
      <c r="D1627" s="351"/>
      <c r="O1627" s="351"/>
      <c r="T1627" s="351"/>
      <c r="W1627" s="351"/>
      <c r="BH1627" s="454"/>
    </row>
    <row r="1628" spans="4:60" s="164" customFormat="1" x14ac:dyDescent="0.25">
      <c r="D1628" s="351"/>
      <c r="O1628" s="351"/>
      <c r="T1628" s="351"/>
      <c r="W1628" s="351"/>
      <c r="BH1628" s="454"/>
    </row>
    <row r="1629" spans="4:60" s="164" customFormat="1" x14ac:dyDescent="0.25">
      <c r="D1629" s="351"/>
      <c r="O1629" s="351"/>
      <c r="T1629" s="351"/>
      <c r="W1629" s="351"/>
      <c r="BH1629" s="454"/>
    </row>
    <row r="1630" spans="4:60" s="164" customFormat="1" x14ac:dyDescent="0.25">
      <c r="D1630" s="351"/>
      <c r="O1630" s="351"/>
      <c r="T1630" s="351"/>
      <c r="W1630" s="351"/>
      <c r="BH1630" s="454"/>
    </row>
    <row r="1631" spans="4:60" s="164" customFormat="1" x14ac:dyDescent="0.25">
      <c r="D1631" s="351"/>
      <c r="O1631" s="351"/>
      <c r="T1631" s="351"/>
      <c r="W1631" s="351"/>
      <c r="BH1631" s="454"/>
    </row>
    <row r="1632" spans="4:60" s="164" customFormat="1" x14ac:dyDescent="0.25">
      <c r="D1632" s="351"/>
      <c r="O1632" s="351"/>
      <c r="T1632" s="351"/>
      <c r="W1632" s="351"/>
      <c r="BH1632" s="454"/>
    </row>
    <row r="1633" spans="4:60" s="164" customFormat="1" x14ac:dyDescent="0.25">
      <c r="D1633" s="351"/>
      <c r="O1633" s="351"/>
      <c r="T1633" s="351"/>
      <c r="W1633" s="351"/>
      <c r="BH1633" s="454"/>
    </row>
    <row r="1634" spans="4:60" s="164" customFormat="1" x14ac:dyDescent="0.25">
      <c r="D1634" s="351"/>
      <c r="O1634" s="351"/>
      <c r="T1634" s="351"/>
      <c r="W1634" s="351"/>
      <c r="BH1634" s="454"/>
    </row>
    <row r="1635" spans="4:60" s="164" customFormat="1" x14ac:dyDescent="0.25">
      <c r="D1635" s="351"/>
      <c r="O1635" s="351"/>
      <c r="T1635" s="351"/>
      <c r="W1635" s="351"/>
      <c r="BH1635" s="454"/>
    </row>
    <row r="1636" spans="4:60" s="164" customFormat="1" x14ac:dyDescent="0.25">
      <c r="D1636" s="351"/>
      <c r="O1636" s="351"/>
      <c r="T1636" s="351"/>
      <c r="W1636" s="351"/>
      <c r="BH1636" s="454"/>
    </row>
    <row r="1637" spans="4:60" s="164" customFormat="1" x14ac:dyDescent="0.25">
      <c r="D1637" s="351"/>
      <c r="O1637" s="351"/>
      <c r="T1637" s="351"/>
      <c r="W1637" s="351"/>
      <c r="BH1637" s="454"/>
    </row>
    <row r="1638" spans="4:60" s="164" customFormat="1" x14ac:dyDescent="0.25">
      <c r="D1638" s="351"/>
      <c r="O1638" s="351"/>
      <c r="T1638" s="351"/>
      <c r="W1638" s="351"/>
      <c r="BH1638" s="454"/>
    </row>
    <row r="1639" spans="4:60" s="164" customFormat="1" x14ac:dyDescent="0.25">
      <c r="D1639" s="351"/>
      <c r="O1639" s="351"/>
      <c r="T1639" s="351"/>
      <c r="W1639" s="351"/>
      <c r="BH1639" s="454"/>
    </row>
    <row r="1640" spans="4:60" s="164" customFormat="1" x14ac:dyDescent="0.25">
      <c r="D1640" s="351"/>
      <c r="O1640" s="351"/>
      <c r="T1640" s="351"/>
      <c r="W1640" s="351"/>
      <c r="BH1640" s="454"/>
    </row>
    <row r="1641" spans="4:60" s="164" customFormat="1" x14ac:dyDescent="0.25">
      <c r="D1641" s="351"/>
      <c r="O1641" s="351"/>
      <c r="T1641" s="351"/>
      <c r="W1641" s="351"/>
      <c r="BH1641" s="454"/>
    </row>
    <row r="1642" spans="4:60" s="164" customFormat="1" x14ac:dyDescent="0.25">
      <c r="D1642" s="351"/>
      <c r="O1642" s="351"/>
      <c r="T1642" s="351"/>
      <c r="W1642" s="351"/>
      <c r="BH1642" s="454"/>
    </row>
    <row r="1643" spans="4:60" s="164" customFormat="1" x14ac:dyDescent="0.25">
      <c r="D1643" s="351"/>
      <c r="O1643" s="351"/>
      <c r="T1643" s="351"/>
      <c r="W1643" s="351"/>
      <c r="BH1643" s="454"/>
    </row>
    <row r="1644" spans="4:60" s="164" customFormat="1" x14ac:dyDescent="0.25">
      <c r="D1644" s="351"/>
      <c r="O1644" s="351"/>
      <c r="T1644" s="351"/>
      <c r="W1644" s="351"/>
      <c r="BH1644" s="454"/>
    </row>
    <row r="1645" spans="4:60" s="164" customFormat="1" x14ac:dyDescent="0.25">
      <c r="D1645" s="351"/>
      <c r="O1645" s="351"/>
      <c r="T1645" s="351"/>
      <c r="W1645" s="351"/>
      <c r="BH1645" s="454"/>
    </row>
    <row r="1646" spans="4:60" s="164" customFormat="1" x14ac:dyDescent="0.25">
      <c r="D1646" s="351"/>
      <c r="O1646" s="351"/>
      <c r="T1646" s="351"/>
      <c r="W1646" s="351"/>
      <c r="BH1646" s="454"/>
    </row>
    <row r="1647" spans="4:60" s="164" customFormat="1" x14ac:dyDescent="0.25">
      <c r="D1647" s="351"/>
      <c r="O1647" s="351"/>
      <c r="T1647" s="351"/>
      <c r="W1647" s="351"/>
      <c r="BH1647" s="454"/>
    </row>
    <row r="1648" spans="4:60" s="164" customFormat="1" x14ac:dyDescent="0.25">
      <c r="D1648" s="351"/>
      <c r="O1648" s="351"/>
      <c r="T1648" s="351"/>
      <c r="W1648" s="351"/>
      <c r="BH1648" s="454"/>
    </row>
    <row r="1649" spans="4:60" s="164" customFormat="1" x14ac:dyDescent="0.25">
      <c r="D1649" s="351"/>
      <c r="O1649" s="351"/>
      <c r="T1649" s="351"/>
      <c r="W1649" s="351"/>
      <c r="BH1649" s="454"/>
    </row>
    <row r="1650" spans="4:60" s="164" customFormat="1" x14ac:dyDescent="0.25">
      <c r="D1650" s="351"/>
      <c r="O1650" s="351"/>
      <c r="T1650" s="351"/>
      <c r="W1650" s="351"/>
      <c r="BH1650" s="454"/>
    </row>
    <row r="1651" spans="4:60" s="164" customFormat="1" x14ac:dyDescent="0.25">
      <c r="D1651" s="351"/>
      <c r="O1651" s="351"/>
      <c r="T1651" s="351"/>
      <c r="W1651" s="351"/>
      <c r="BH1651" s="454"/>
    </row>
    <row r="1652" spans="4:60" s="164" customFormat="1" x14ac:dyDescent="0.25">
      <c r="D1652" s="351"/>
      <c r="O1652" s="351"/>
      <c r="T1652" s="351"/>
      <c r="W1652" s="351"/>
      <c r="BH1652" s="454"/>
    </row>
    <row r="1653" spans="4:60" s="164" customFormat="1" x14ac:dyDescent="0.25">
      <c r="D1653" s="351"/>
      <c r="O1653" s="351"/>
      <c r="T1653" s="351"/>
      <c r="W1653" s="351"/>
      <c r="BH1653" s="454"/>
    </row>
    <row r="1654" spans="4:60" s="164" customFormat="1" x14ac:dyDescent="0.25">
      <c r="D1654" s="351"/>
      <c r="O1654" s="351"/>
      <c r="T1654" s="351"/>
      <c r="W1654" s="351"/>
      <c r="BH1654" s="454"/>
    </row>
    <row r="1655" spans="4:60" s="164" customFormat="1" x14ac:dyDescent="0.25">
      <c r="D1655" s="351"/>
      <c r="O1655" s="351"/>
      <c r="T1655" s="351"/>
      <c r="W1655" s="351"/>
      <c r="BH1655" s="454"/>
    </row>
    <row r="1656" spans="4:60" s="164" customFormat="1" x14ac:dyDescent="0.25">
      <c r="D1656" s="351"/>
      <c r="O1656" s="351"/>
      <c r="T1656" s="351"/>
      <c r="W1656" s="351"/>
      <c r="BH1656" s="454"/>
    </row>
    <row r="1657" spans="4:60" s="164" customFormat="1" x14ac:dyDescent="0.25">
      <c r="D1657" s="351"/>
      <c r="O1657" s="351"/>
      <c r="T1657" s="351"/>
      <c r="W1657" s="351"/>
      <c r="BH1657" s="454"/>
    </row>
    <row r="1658" spans="4:60" s="164" customFormat="1" x14ac:dyDescent="0.25">
      <c r="D1658" s="351"/>
      <c r="O1658" s="351"/>
      <c r="T1658" s="351"/>
      <c r="W1658" s="351"/>
      <c r="BH1658" s="454"/>
    </row>
    <row r="1659" spans="4:60" s="164" customFormat="1" x14ac:dyDescent="0.25">
      <c r="D1659" s="351"/>
      <c r="O1659" s="351"/>
      <c r="T1659" s="351"/>
      <c r="W1659" s="351"/>
      <c r="BH1659" s="454"/>
    </row>
    <row r="1660" spans="4:60" s="164" customFormat="1" x14ac:dyDescent="0.25">
      <c r="D1660" s="351"/>
      <c r="O1660" s="351"/>
      <c r="T1660" s="351"/>
      <c r="W1660" s="351"/>
      <c r="BH1660" s="454"/>
    </row>
    <row r="1661" spans="4:60" s="164" customFormat="1" x14ac:dyDescent="0.25">
      <c r="D1661" s="351"/>
      <c r="O1661" s="351"/>
      <c r="T1661" s="351"/>
      <c r="W1661" s="351"/>
      <c r="BH1661" s="454"/>
    </row>
    <row r="1662" spans="4:60" s="164" customFormat="1" x14ac:dyDescent="0.25">
      <c r="D1662" s="351"/>
      <c r="O1662" s="351"/>
      <c r="T1662" s="351"/>
      <c r="W1662" s="351"/>
      <c r="BH1662" s="454"/>
    </row>
    <row r="1663" spans="4:60" s="164" customFormat="1" x14ac:dyDescent="0.25">
      <c r="D1663" s="351"/>
      <c r="O1663" s="351"/>
      <c r="T1663" s="351"/>
      <c r="W1663" s="351"/>
      <c r="BH1663" s="454"/>
    </row>
    <row r="1664" spans="4:60" s="164" customFormat="1" x14ac:dyDescent="0.25">
      <c r="D1664" s="351"/>
      <c r="O1664" s="351"/>
      <c r="T1664" s="351"/>
      <c r="W1664" s="351"/>
      <c r="BH1664" s="454"/>
    </row>
    <row r="1665" spans="4:60" s="164" customFormat="1" x14ac:dyDescent="0.25">
      <c r="D1665" s="351"/>
      <c r="O1665" s="351"/>
      <c r="T1665" s="351"/>
      <c r="W1665" s="351"/>
      <c r="BH1665" s="454"/>
    </row>
    <row r="1666" spans="4:60" s="164" customFormat="1" x14ac:dyDescent="0.25">
      <c r="D1666" s="351"/>
      <c r="O1666" s="351"/>
      <c r="T1666" s="351"/>
      <c r="W1666" s="351"/>
      <c r="BH1666" s="454"/>
    </row>
    <row r="1667" spans="4:60" s="164" customFormat="1" x14ac:dyDescent="0.25">
      <c r="D1667" s="351"/>
      <c r="O1667" s="351"/>
      <c r="T1667" s="351"/>
      <c r="W1667" s="351"/>
      <c r="BH1667" s="454"/>
    </row>
    <row r="1668" spans="4:60" s="164" customFormat="1" x14ac:dyDescent="0.25">
      <c r="D1668" s="351"/>
      <c r="O1668" s="351"/>
      <c r="T1668" s="351"/>
      <c r="W1668" s="351"/>
      <c r="BH1668" s="454"/>
    </row>
    <row r="1669" spans="4:60" s="164" customFormat="1" x14ac:dyDescent="0.25">
      <c r="D1669" s="351"/>
      <c r="O1669" s="351"/>
      <c r="T1669" s="351"/>
      <c r="W1669" s="351"/>
      <c r="BH1669" s="454"/>
    </row>
    <row r="1670" spans="4:60" s="164" customFormat="1" x14ac:dyDescent="0.25">
      <c r="D1670" s="351"/>
      <c r="O1670" s="351"/>
      <c r="T1670" s="351"/>
      <c r="W1670" s="351"/>
      <c r="BH1670" s="454"/>
    </row>
    <row r="1671" spans="4:60" s="164" customFormat="1" x14ac:dyDescent="0.25">
      <c r="D1671" s="351"/>
      <c r="O1671" s="351"/>
      <c r="T1671" s="351"/>
      <c r="W1671" s="351"/>
      <c r="BH1671" s="454"/>
    </row>
    <row r="1672" spans="4:60" s="164" customFormat="1" x14ac:dyDescent="0.25">
      <c r="D1672" s="351"/>
      <c r="O1672" s="351"/>
      <c r="T1672" s="351"/>
      <c r="W1672" s="351"/>
      <c r="BH1672" s="454"/>
    </row>
    <row r="1673" spans="4:60" s="164" customFormat="1" x14ac:dyDescent="0.25">
      <c r="D1673" s="351"/>
      <c r="O1673" s="351"/>
      <c r="T1673" s="351"/>
      <c r="W1673" s="351"/>
      <c r="BH1673" s="454"/>
    </row>
    <row r="1674" spans="4:60" s="164" customFormat="1" x14ac:dyDescent="0.25">
      <c r="D1674" s="351"/>
      <c r="O1674" s="351"/>
      <c r="T1674" s="351"/>
      <c r="W1674" s="351"/>
      <c r="BH1674" s="454"/>
    </row>
    <row r="1675" spans="4:60" s="164" customFormat="1" x14ac:dyDescent="0.25">
      <c r="D1675" s="351"/>
      <c r="O1675" s="351"/>
      <c r="T1675" s="351"/>
      <c r="W1675" s="351"/>
      <c r="BH1675" s="454"/>
    </row>
    <row r="1676" spans="4:60" s="164" customFormat="1" x14ac:dyDescent="0.25">
      <c r="D1676" s="351"/>
      <c r="O1676" s="351"/>
      <c r="T1676" s="351"/>
      <c r="W1676" s="351"/>
      <c r="BH1676" s="454"/>
    </row>
    <row r="1677" spans="4:60" s="164" customFormat="1" x14ac:dyDescent="0.25">
      <c r="D1677" s="351"/>
      <c r="O1677" s="351"/>
      <c r="T1677" s="351"/>
      <c r="W1677" s="351"/>
      <c r="BH1677" s="454"/>
    </row>
    <row r="1678" spans="4:60" s="164" customFormat="1" x14ac:dyDescent="0.25">
      <c r="D1678" s="351"/>
      <c r="O1678" s="351"/>
      <c r="T1678" s="351"/>
      <c r="W1678" s="351"/>
      <c r="BH1678" s="454"/>
    </row>
    <row r="1679" spans="4:60" s="164" customFormat="1" x14ac:dyDescent="0.25">
      <c r="D1679" s="351"/>
      <c r="O1679" s="351"/>
      <c r="T1679" s="351"/>
      <c r="W1679" s="351"/>
      <c r="BH1679" s="454"/>
    </row>
    <row r="1680" spans="4:60" s="164" customFormat="1" x14ac:dyDescent="0.25">
      <c r="D1680" s="351"/>
      <c r="O1680" s="351"/>
      <c r="T1680" s="351"/>
      <c r="W1680" s="351"/>
      <c r="BH1680" s="454"/>
    </row>
    <row r="1681" spans="4:60" s="164" customFormat="1" x14ac:dyDescent="0.25">
      <c r="D1681" s="351"/>
      <c r="O1681" s="351"/>
      <c r="T1681" s="351"/>
      <c r="W1681" s="351"/>
      <c r="BH1681" s="454"/>
    </row>
    <row r="1682" spans="4:60" s="164" customFormat="1" x14ac:dyDescent="0.25">
      <c r="D1682" s="351"/>
      <c r="O1682" s="351"/>
      <c r="T1682" s="351"/>
      <c r="W1682" s="351"/>
      <c r="BH1682" s="454"/>
    </row>
    <row r="1683" spans="4:60" s="164" customFormat="1" x14ac:dyDescent="0.25">
      <c r="D1683" s="351"/>
      <c r="O1683" s="351"/>
      <c r="T1683" s="351"/>
      <c r="W1683" s="351"/>
      <c r="BH1683" s="454"/>
    </row>
    <row r="1684" spans="4:60" s="164" customFormat="1" x14ac:dyDescent="0.25">
      <c r="D1684" s="351"/>
      <c r="O1684" s="351"/>
      <c r="T1684" s="351"/>
      <c r="W1684" s="351"/>
      <c r="BH1684" s="454"/>
    </row>
    <row r="1685" spans="4:60" s="164" customFormat="1" x14ac:dyDescent="0.25">
      <c r="D1685" s="351"/>
      <c r="O1685" s="351"/>
      <c r="T1685" s="351"/>
      <c r="W1685" s="351"/>
      <c r="BH1685" s="454"/>
    </row>
    <row r="1686" spans="4:60" s="164" customFormat="1" x14ac:dyDescent="0.25">
      <c r="D1686" s="351"/>
      <c r="O1686" s="351"/>
      <c r="T1686" s="351"/>
      <c r="W1686" s="351"/>
      <c r="BH1686" s="454"/>
    </row>
    <row r="1687" spans="4:60" s="164" customFormat="1" x14ac:dyDescent="0.25">
      <c r="D1687" s="351"/>
      <c r="O1687" s="351"/>
      <c r="T1687" s="351"/>
      <c r="W1687" s="351"/>
      <c r="BH1687" s="454"/>
    </row>
    <row r="1688" spans="4:60" s="164" customFormat="1" x14ac:dyDescent="0.25">
      <c r="D1688" s="351"/>
      <c r="O1688" s="351"/>
      <c r="T1688" s="351"/>
      <c r="W1688" s="351"/>
      <c r="BH1688" s="454"/>
    </row>
    <row r="1689" spans="4:60" s="164" customFormat="1" x14ac:dyDescent="0.25">
      <c r="D1689" s="351"/>
      <c r="O1689" s="351"/>
      <c r="T1689" s="351"/>
      <c r="W1689" s="351"/>
      <c r="BH1689" s="454"/>
    </row>
    <row r="1690" spans="4:60" s="164" customFormat="1" x14ac:dyDescent="0.25">
      <c r="D1690" s="351"/>
      <c r="O1690" s="351"/>
      <c r="T1690" s="351"/>
      <c r="W1690" s="351"/>
      <c r="BH1690" s="454"/>
    </row>
    <row r="1691" spans="4:60" s="164" customFormat="1" x14ac:dyDescent="0.25">
      <c r="D1691" s="351"/>
      <c r="O1691" s="351"/>
      <c r="T1691" s="351"/>
      <c r="W1691" s="351"/>
      <c r="BH1691" s="454"/>
    </row>
    <row r="1692" spans="4:60" s="164" customFormat="1" x14ac:dyDescent="0.25">
      <c r="D1692" s="351"/>
      <c r="O1692" s="351"/>
      <c r="T1692" s="351"/>
      <c r="W1692" s="351"/>
      <c r="BH1692" s="454"/>
    </row>
    <row r="1693" spans="4:60" s="164" customFormat="1" x14ac:dyDescent="0.25">
      <c r="D1693" s="351"/>
      <c r="O1693" s="351"/>
      <c r="T1693" s="351"/>
      <c r="W1693" s="351"/>
      <c r="BH1693" s="454"/>
    </row>
    <row r="1694" spans="4:60" s="164" customFormat="1" x14ac:dyDescent="0.25">
      <c r="D1694" s="351"/>
      <c r="O1694" s="351"/>
      <c r="T1694" s="351"/>
      <c r="W1694" s="351"/>
      <c r="BH1694" s="454"/>
    </row>
    <row r="1695" spans="4:60" s="164" customFormat="1" x14ac:dyDescent="0.25">
      <c r="D1695" s="351"/>
      <c r="O1695" s="351"/>
      <c r="T1695" s="351"/>
      <c r="W1695" s="351"/>
      <c r="BH1695" s="454"/>
    </row>
    <row r="1696" spans="4:60" s="164" customFormat="1" x14ac:dyDescent="0.25">
      <c r="D1696" s="351"/>
      <c r="O1696" s="351"/>
      <c r="T1696" s="351"/>
      <c r="W1696" s="351"/>
      <c r="BH1696" s="454"/>
    </row>
    <row r="1697" spans="4:60" s="164" customFormat="1" x14ac:dyDescent="0.25">
      <c r="D1697" s="351"/>
      <c r="O1697" s="351"/>
      <c r="T1697" s="351"/>
      <c r="W1697" s="351"/>
      <c r="BH1697" s="454"/>
    </row>
    <row r="1698" spans="4:60" s="164" customFormat="1" x14ac:dyDescent="0.25">
      <c r="D1698" s="351"/>
      <c r="O1698" s="351"/>
      <c r="T1698" s="351"/>
      <c r="W1698" s="351"/>
      <c r="BH1698" s="454"/>
    </row>
    <row r="1699" spans="4:60" s="164" customFormat="1" x14ac:dyDescent="0.25">
      <c r="D1699" s="351"/>
      <c r="O1699" s="351"/>
      <c r="T1699" s="351"/>
      <c r="W1699" s="351"/>
      <c r="BH1699" s="454"/>
    </row>
    <row r="1700" spans="4:60" s="164" customFormat="1" x14ac:dyDescent="0.25">
      <c r="D1700" s="351"/>
      <c r="O1700" s="351"/>
      <c r="T1700" s="351"/>
      <c r="W1700" s="351"/>
      <c r="BH1700" s="454"/>
    </row>
    <row r="1701" spans="4:60" s="164" customFormat="1" x14ac:dyDescent="0.25">
      <c r="D1701" s="351"/>
      <c r="O1701" s="351"/>
      <c r="T1701" s="351"/>
      <c r="W1701" s="351"/>
      <c r="BH1701" s="454"/>
    </row>
    <row r="1702" spans="4:60" s="164" customFormat="1" x14ac:dyDescent="0.25">
      <c r="D1702" s="351"/>
      <c r="O1702" s="351"/>
      <c r="T1702" s="351"/>
      <c r="W1702" s="351"/>
      <c r="BH1702" s="454"/>
    </row>
    <row r="1703" spans="4:60" s="164" customFormat="1" x14ac:dyDescent="0.25">
      <c r="D1703" s="351"/>
      <c r="O1703" s="351"/>
      <c r="T1703" s="351"/>
      <c r="W1703" s="351"/>
      <c r="BH1703" s="454"/>
    </row>
    <row r="1704" spans="4:60" s="164" customFormat="1" x14ac:dyDescent="0.25">
      <c r="D1704" s="351"/>
      <c r="O1704" s="351"/>
      <c r="T1704" s="351"/>
      <c r="W1704" s="351"/>
      <c r="BH1704" s="454"/>
    </row>
    <row r="1705" spans="4:60" s="164" customFormat="1" x14ac:dyDescent="0.25">
      <c r="D1705" s="351"/>
      <c r="O1705" s="351"/>
      <c r="T1705" s="351"/>
      <c r="W1705" s="351"/>
      <c r="BH1705" s="454"/>
    </row>
    <row r="1706" spans="4:60" s="164" customFormat="1" x14ac:dyDescent="0.25">
      <c r="D1706" s="351"/>
      <c r="O1706" s="351"/>
      <c r="T1706" s="351"/>
      <c r="W1706" s="351"/>
      <c r="BH1706" s="454"/>
    </row>
    <row r="1707" spans="4:60" s="164" customFormat="1" x14ac:dyDescent="0.25">
      <c r="D1707" s="351"/>
      <c r="O1707" s="351"/>
      <c r="T1707" s="351"/>
      <c r="W1707" s="351"/>
      <c r="BH1707" s="454"/>
    </row>
    <row r="1708" spans="4:60" s="164" customFormat="1" x14ac:dyDescent="0.25">
      <c r="D1708" s="351"/>
      <c r="O1708" s="351"/>
      <c r="T1708" s="351"/>
      <c r="W1708" s="351"/>
      <c r="BH1708" s="454"/>
    </row>
    <row r="1709" spans="4:60" s="164" customFormat="1" x14ac:dyDescent="0.25">
      <c r="D1709" s="351"/>
      <c r="O1709" s="351"/>
      <c r="T1709" s="351"/>
      <c r="W1709" s="351"/>
      <c r="BH1709" s="454"/>
    </row>
    <row r="1710" spans="4:60" s="164" customFormat="1" x14ac:dyDescent="0.25">
      <c r="D1710" s="351"/>
      <c r="O1710" s="351"/>
      <c r="T1710" s="351"/>
      <c r="W1710" s="351"/>
      <c r="BH1710" s="454"/>
    </row>
    <row r="1711" spans="4:60" s="164" customFormat="1" x14ac:dyDescent="0.25">
      <c r="D1711" s="351"/>
      <c r="O1711" s="351"/>
      <c r="T1711" s="351"/>
      <c r="W1711" s="351"/>
      <c r="BH1711" s="454"/>
    </row>
    <row r="1712" spans="4:60" s="164" customFormat="1" x14ac:dyDescent="0.25">
      <c r="D1712" s="351"/>
      <c r="O1712" s="351"/>
      <c r="T1712" s="351"/>
      <c r="W1712" s="351"/>
      <c r="BH1712" s="454"/>
    </row>
    <row r="1713" spans="4:60" s="164" customFormat="1" x14ac:dyDescent="0.25">
      <c r="D1713" s="351"/>
      <c r="O1713" s="351"/>
      <c r="T1713" s="351"/>
      <c r="W1713" s="351"/>
      <c r="BH1713" s="454"/>
    </row>
    <row r="1714" spans="4:60" s="164" customFormat="1" x14ac:dyDescent="0.25">
      <c r="D1714" s="351"/>
      <c r="O1714" s="351"/>
      <c r="T1714" s="351"/>
      <c r="W1714" s="351"/>
      <c r="BH1714" s="454"/>
    </row>
    <row r="1715" spans="4:60" s="164" customFormat="1" x14ac:dyDescent="0.25">
      <c r="D1715" s="351"/>
      <c r="O1715" s="351"/>
      <c r="T1715" s="351"/>
      <c r="W1715" s="351"/>
      <c r="BH1715" s="454"/>
    </row>
    <row r="1716" spans="4:60" s="164" customFormat="1" x14ac:dyDescent="0.25">
      <c r="D1716" s="351"/>
      <c r="O1716" s="351"/>
      <c r="T1716" s="351"/>
      <c r="W1716" s="351"/>
      <c r="BH1716" s="454"/>
    </row>
    <row r="1717" spans="4:60" s="164" customFormat="1" x14ac:dyDescent="0.25">
      <c r="D1717" s="351"/>
      <c r="O1717" s="351"/>
      <c r="T1717" s="351"/>
      <c r="W1717" s="351"/>
      <c r="BH1717" s="454"/>
    </row>
    <row r="1718" spans="4:60" s="164" customFormat="1" x14ac:dyDescent="0.25">
      <c r="D1718" s="351"/>
      <c r="O1718" s="351"/>
      <c r="T1718" s="351"/>
      <c r="W1718" s="351"/>
      <c r="BH1718" s="454"/>
    </row>
    <row r="1719" spans="4:60" s="164" customFormat="1" x14ac:dyDescent="0.25">
      <c r="D1719" s="351"/>
      <c r="O1719" s="351"/>
      <c r="T1719" s="351"/>
      <c r="W1719" s="351"/>
      <c r="BH1719" s="454"/>
    </row>
    <row r="1720" spans="4:60" s="164" customFormat="1" x14ac:dyDescent="0.25">
      <c r="D1720" s="351"/>
      <c r="O1720" s="351"/>
      <c r="T1720" s="351"/>
      <c r="W1720" s="351"/>
      <c r="BH1720" s="454"/>
    </row>
    <row r="1721" spans="4:60" s="164" customFormat="1" x14ac:dyDescent="0.25">
      <c r="D1721" s="351"/>
      <c r="O1721" s="351"/>
      <c r="T1721" s="351"/>
      <c r="W1721" s="351"/>
      <c r="BH1721" s="454"/>
    </row>
    <row r="1722" spans="4:60" s="164" customFormat="1" x14ac:dyDescent="0.25">
      <c r="D1722" s="351"/>
      <c r="O1722" s="351"/>
      <c r="T1722" s="351"/>
      <c r="W1722" s="351"/>
      <c r="BH1722" s="454"/>
    </row>
    <row r="1723" spans="4:60" s="164" customFormat="1" x14ac:dyDescent="0.25">
      <c r="D1723" s="351"/>
      <c r="O1723" s="351"/>
      <c r="T1723" s="351"/>
      <c r="W1723" s="351"/>
      <c r="BH1723" s="454"/>
    </row>
    <row r="1724" spans="4:60" s="164" customFormat="1" x14ac:dyDescent="0.25">
      <c r="D1724" s="351"/>
      <c r="O1724" s="351"/>
      <c r="T1724" s="351"/>
      <c r="W1724" s="351"/>
      <c r="BH1724" s="454"/>
    </row>
    <row r="1725" spans="4:60" s="164" customFormat="1" x14ac:dyDescent="0.25">
      <c r="D1725" s="351"/>
      <c r="O1725" s="351"/>
      <c r="T1725" s="351"/>
      <c r="W1725" s="351"/>
      <c r="BH1725" s="454"/>
    </row>
    <row r="1726" spans="4:60" s="164" customFormat="1" x14ac:dyDescent="0.25">
      <c r="D1726" s="351"/>
      <c r="O1726" s="351"/>
      <c r="T1726" s="351"/>
      <c r="W1726" s="351"/>
      <c r="BH1726" s="454"/>
    </row>
    <row r="1727" spans="4:60" s="164" customFormat="1" x14ac:dyDescent="0.25">
      <c r="D1727" s="351"/>
      <c r="O1727" s="351"/>
      <c r="T1727" s="351"/>
      <c r="W1727" s="351"/>
      <c r="BH1727" s="454"/>
    </row>
    <row r="1728" spans="4:60" s="164" customFormat="1" x14ac:dyDescent="0.25">
      <c r="D1728" s="351"/>
      <c r="O1728" s="351"/>
      <c r="T1728" s="351"/>
      <c r="W1728" s="351"/>
      <c r="BH1728" s="454"/>
    </row>
    <row r="1729" spans="4:60" s="164" customFormat="1" x14ac:dyDescent="0.25">
      <c r="D1729" s="351"/>
      <c r="O1729" s="351"/>
      <c r="T1729" s="351"/>
      <c r="W1729" s="351"/>
      <c r="BH1729" s="454"/>
    </row>
    <row r="1730" spans="4:60" s="164" customFormat="1" x14ac:dyDescent="0.25">
      <c r="D1730" s="351"/>
      <c r="O1730" s="351"/>
      <c r="T1730" s="351"/>
      <c r="W1730" s="351"/>
      <c r="BH1730" s="454"/>
    </row>
    <row r="1731" spans="4:60" s="164" customFormat="1" x14ac:dyDescent="0.25">
      <c r="D1731" s="351"/>
      <c r="O1731" s="351"/>
      <c r="T1731" s="351"/>
      <c r="W1731" s="351"/>
      <c r="BH1731" s="454"/>
    </row>
    <row r="1732" spans="4:60" s="164" customFormat="1" x14ac:dyDescent="0.25">
      <c r="D1732" s="351"/>
      <c r="O1732" s="351"/>
      <c r="T1732" s="351"/>
      <c r="W1732" s="351"/>
      <c r="BH1732" s="454"/>
    </row>
    <row r="1733" spans="4:60" s="164" customFormat="1" x14ac:dyDescent="0.25">
      <c r="D1733" s="351"/>
      <c r="O1733" s="351"/>
      <c r="T1733" s="351"/>
      <c r="W1733" s="351"/>
      <c r="BH1733" s="454"/>
    </row>
    <row r="1734" spans="4:60" s="164" customFormat="1" x14ac:dyDescent="0.25">
      <c r="D1734" s="351"/>
      <c r="O1734" s="351"/>
      <c r="T1734" s="351"/>
      <c r="W1734" s="351"/>
      <c r="BH1734" s="454"/>
    </row>
    <row r="1735" spans="4:60" s="164" customFormat="1" x14ac:dyDescent="0.25">
      <c r="D1735" s="351"/>
      <c r="O1735" s="351"/>
      <c r="T1735" s="351"/>
      <c r="W1735" s="351"/>
      <c r="BH1735" s="454"/>
    </row>
    <row r="1736" spans="4:60" s="164" customFormat="1" x14ac:dyDescent="0.25">
      <c r="D1736" s="351"/>
      <c r="O1736" s="351"/>
      <c r="T1736" s="351"/>
      <c r="W1736" s="351"/>
      <c r="BH1736" s="454"/>
    </row>
    <row r="1737" spans="4:60" s="164" customFormat="1" x14ac:dyDescent="0.25">
      <c r="D1737" s="351"/>
      <c r="O1737" s="351"/>
      <c r="T1737" s="351"/>
      <c r="W1737" s="351"/>
      <c r="BH1737" s="454"/>
    </row>
    <row r="1738" spans="4:60" s="164" customFormat="1" x14ac:dyDescent="0.25">
      <c r="D1738" s="351"/>
      <c r="O1738" s="351"/>
      <c r="T1738" s="351"/>
      <c r="W1738" s="351"/>
      <c r="BH1738" s="454"/>
    </row>
    <row r="1739" spans="4:60" s="164" customFormat="1" x14ac:dyDescent="0.25">
      <c r="D1739" s="351"/>
      <c r="O1739" s="351"/>
      <c r="T1739" s="351"/>
      <c r="W1739" s="351"/>
      <c r="BH1739" s="454"/>
    </row>
    <row r="1740" spans="4:60" s="164" customFormat="1" x14ac:dyDescent="0.25">
      <c r="D1740" s="351"/>
      <c r="O1740" s="351"/>
      <c r="T1740" s="351"/>
      <c r="W1740" s="351"/>
      <c r="BH1740" s="454"/>
    </row>
    <row r="1741" spans="4:60" s="164" customFormat="1" x14ac:dyDescent="0.25">
      <c r="D1741" s="351"/>
      <c r="O1741" s="351"/>
      <c r="T1741" s="351"/>
      <c r="W1741" s="351"/>
      <c r="BH1741" s="454"/>
    </row>
    <row r="1742" spans="4:60" s="164" customFormat="1" x14ac:dyDescent="0.25">
      <c r="D1742" s="351"/>
      <c r="O1742" s="351"/>
      <c r="T1742" s="351"/>
      <c r="W1742" s="351"/>
      <c r="BH1742" s="454"/>
    </row>
    <row r="1743" spans="4:60" s="164" customFormat="1" x14ac:dyDescent="0.25">
      <c r="D1743" s="351"/>
      <c r="O1743" s="351"/>
      <c r="T1743" s="351"/>
      <c r="W1743" s="351"/>
      <c r="BH1743" s="454"/>
    </row>
    <row r="1744" spans="4:60" s="164" customFormat="1" x14ac:dyDescent="0.25">
      <c r="D1744" s="351"/>
      <c r="O1744" s="351"/>
      <c r="T1744" s="351"/>
      <c r="W1744" s="351"/>
      <c r="BH1744" s="454"/>
    </row>
    <row r="1745" spans="4:60" s="164" customFormat="1" x14ac:dyDescent="0.25">
      <c r="D1745" s="351"/>
      <c r="O1745" s="351"/>
      <c r="T1745" s="351"/>
      <c r="W1745" s="351"/>
      <c r="BH1745" s="454"/>
    </row>
    <row r="1746" spans="4:60" s="164" customFormat="1" x14ac:dyDescent="0.25">
      <c r="D1746" s="351"/>
      <c r="O1746" s="351"/>
      <c r="T1746" s="351"/>
      <c r="W1746" s="351"/>
      <c r="BH1746" s="454"/>
    </row>
    <row r="1747" spans="4:60" s="164" customFormat="1" x14ac:dyDescent="0.25">
      <c r="D1747" s="351"/>
      <c r="O1747" s="351"/>
      <c r="T1747" s="351"/>
      <c r="W1747" s="351"/>
      <c r="BH1747" s="454"/>
    </row>
    <row r="1748" spans="4:60" s="164" customFormat="1" x14ac:dyDescent="0.25">
      <c r="D1748" s="351"/>
      <c r="O1748" s="351"/>
      <c r="T1748" s="351"/>
      <c r="W1748" s="351"/>
      <c r="BH1748" s="454"/>
    </row>
    <row r="1749" spans="4:60" s="164" customFormat="1" x14ac:dyDescent="0.25">
      <c r="D1749" s="351"/>
      <c r="O1749" s="351"/>
      <c r="T1749" s="351"/>
      <c r="W1749" s="351"/>
      <c r="BH1749" s="454"/>
    </row>
    <row r="1750" spans="4:60" s="164" customFormat="1" x14ac:dyDescent="0.25">
      <c r="D1750" s="351"/>
      <c r="O1750" s="351"/>
      <c r="T1750" s="351"/>
      <c r="W1750" s="351"/>
      <c r="BH1750" s="454"/>
    </row>
    <row r="1751" spans="4:60" s="164" customFormat="1" x14ac:dyDescent="0.25">
      <c r="D1751" s="351"/>
      <c r="O1751" s="351"/>
      <c r="T1751" s="351"/>
      <c r="W1751" s="351"/>
      <c r="BH1751" s="454"/>
    </row>
    <row r="1752" spans="4:60" s="164" customFormat="1" x14ac:dyDescent="0.25">
      <c r="D1752" s="351"/>
      <c r="O1752" s="351"/>
      <c r="T1752" s="351"/>
      <c r="W1752" s="351"/>
      <c r="BH1752" s="454"/>
    </row>
    <row r="1753" spans="4:60" s="164" customFormat="1" x14ac:dyDescent="0.25">
      <c r="D1753" s="351"/>
      <c r="O1753" s="351"/>
      <c r="T1753" s="351"/>
      <c r="W1753" s="351"/>
      <c r="BH1753" s="454"/>
    </row>
    <row r="1754" spans="4:60" s="164" customFormat="1" x14ac:dyDescent="0.25">
      <c r="D1754" s="351"/>
      <c r="O1754" s="351"/>
      <c r="T1754" s="351"/>
      <c r="W1754" s="351"/>
      <c r="BH1754" s="454"/>
    </row>
    <row r="1755" spans="4:60" s="164" customFormat="1" x14ac:dyDescent="0.25">
      <c r="D1755" s="351"/>
      <c r="O1755" s="351"/>
      <c r="T1755" s="351"/>
      <c r="W1755" s="351"/>
      <c r="BH1755" s="454"/>
    </row>
    <row r="1756" spans="4:60" s="164" customFormat="1" x14ac:dyDescent="0.25">
      <c r="D1756" s="351"/>
      <c r="O1756" s="351"/>
      <c r="T1756" s="351"/>
      <c r="W1756" s="351"/>
      <c r="BH1756" s="454"/>
    </row>
    <row r="1757" spans="4:60" s="164" customFormat="1" x14ac:dyDescent="0.25">
      <c r="D1757" s="351"/>
      <c r="O1757" s="351"/>
      <c r="T1757" s="351"/>
      <c r="W1757" s="351"/>
      <c r="BH1757" s="454"/>
    </row>
    <row r="1758" spans="4:60" s="164" customFormat="1" x14ac:dyDescent="0.25">
      <c r="D1758" s="351"/>
      <c r="O1758" s="351"/>
      <c r="T1758" s="351"/>
      <c r="W1758" s="351"/>
      <c r="BH1758" s="454"/>
    </row>
    <row r="1759" spans="4:60" s="164" customFormat="1" x14ac:dyDescent="0.25">
      <c r="D1759" s="351"/>
      <c r="O1759" s="351"/>
      <c r="T1759" s="351"/>
      <c r="W1759" s="351"/>
      <c r="BH1759" s="454"/>
    </row>
    <row r="1760" spans="4:60" s="164" customFormat="1" x14ac:dyDescent="0.25">
      <c r="D1760" s="351"/>
      <c r="O1760" s="351"/>
      <c r="T1760" s="351"/>
      <c r="W1760" s="351"/>
      <c r="BH1760" s="454"/>
    </row>
    <row r="1761" spans="4:60" s="164" customFormat="1" x14ac:dyDescent="0.25">
      <c r="D1761" s="351"/>
      <c r="O1761" s="351"/>
      <c r="T1761" s="351"/>
      <c r="W1761" s="351"/>
      <c r="BH1761" s="454"/>
    </row>
    <row r="1762" spans="4:60" s="164" customFormat="1" x14ac:dyDescent="0.25">
      <c r="D1762" s="351"/>
      <c r="O1762" s="351"/>
      <c r="T1762" s="351"/>
      <c r="W1762" s="351"/>
      <c r="BH1762" s="454"/>
    </row>
    <row r="1763" spans="4:60" s="164" customFormat="1" x14ac:dyDescent="0.25">
      <c r="D1763" s="351"/>
      <c r="O1763" s="351"/>
      <c r="T1763" s="351"/>
      <c r="W1763" s="351"/>
      <c r="BH1763" s="454"/>
    </row>
    <row r="1764" spans="4:60" s="164" customFormat="1" x14ac:dyDescent="0.25">
      <c r="D1764" s="351"/>
      <c r="O1764" s="351"/>
      <c r="T1764" s="351"/>
      <c r="W1764" s="351"/>
      <c r="BH1764" s="454"/>
    </row>
    <row r="1765" spans="4:60" s="164" customFormat="1" x14ac:dyDescent="0.25">
      <c r="D1765" s="351"/>
      <c r="O1765" s="351"/>
      <c r="T1765" s="351"/>
      <c r="W1765" s="351"/>
      <c r="BH1765" s="454"/>
    </row>
    <row r="1766" spans="4:60" s="164" customFormat="1" x14ac:dyDescent="0.25">
      <c r="D1766" s="351"/>
      <c r="O1766" s="351"/>
      <c r="T1766" s="351"/>
      <c r="W1766" s="351"/>
      <c r="BH1766" s="454"/>
    </row>
    <row r="1767" spans="4:60" s="164" customFormat="1" x14ac:dyDescent="0.25">
      <c r="D1767" s="351"/>
      <c r="O1767" s="351"/>
      <c r="T1767" s="351"/>
      <c r="W1767" s="351"/>
      <c r="BH1767" s="454"/>
    </row>
    <row r="1768" spans="4:60" s="164" customFormat="1" x14ac:dyDescent="0.25">
      <c r="D1768" s="351"/>
      <c r="O1768" s="351"/>
      <c r="T1768" s="351"/>
      <c r="W1768" s="351"/>
      <c r="BH1768" s="454"/>
    </row>
    <row r="1769" spans="4:60" s="164" customFormat="1" x14ac:dyDescent="0.25">
      <c r="D1769" s="351"/>
      <c r="O1769" s="351"/>
      <c r="T1769" s="351"/>
      <c r="W1769" s="351"/>
      <c r="BH1769" s="454"/>
    </row>
    <row r="1770" spans="4:60" s="164" customFormat="1" x14ac:dyDescent="0.25">
      <c r="D1770" s="351"/>
      <c r="O1770" s="351"/>
      <c r="T1770" s="351"/>
      <c r="W1770" s="351"/>
      <c r="BH1770" s="454"/>
    </row>
    <row r="1771" spans="4:60" s="164" customFormat="1" x14ac:dyDescent="0.25">
      <c r="D1771" s="351"/>
      <c r="O1771" s="351"/>
      <c r="T1771" s="351"/>
      <c r="W1771" s="351"/>
      <c r="BH1771" s="454"/>
    </row>
    <row r="1772" spans="4:60" s="164" customFormat="1" x14ac:dyDescent="0.25">
      <c r="D1772" s="351"/>
      <c r="O1772" s="351"/>
      <c r="T1772" s="351"/>
      <c r="W1772" s="351"/>
      <c r="BH1772" s="454"/>
    </row>
    <row r="1773" spans="4:60" s="164" customFormat="1" x14ac:dyDescent="0.25">
      <c r="D1773" s="351"/>
      <c r="O1773" s="351"/>
      <c r="T1773" s="351"/>
      <c r="W1773" s="351"/>
      <c r="BH1773" s="454"/>
    </row>
    <row r="1774" spans="4:60" s="164" customFormat="1" x14ac:dyDescent="0.25">
      <c r="D1774" s="351"/>
      <c r="O1774" s="351"/>
      <c r="T1774" s="351"/>
      <c r="W1774" s="351"/>
      <c r="BH1774" s="454"/>
    </row>
    <row r="1775" spans="4:60" s="164" customFormat="1" x14ac:dyDescent="0.25">
      <c r="D1775" s="351"/>
      <c r="O1775" s="351"/>
      <c r="T1775" s="351"/>
      <c r="W1775" s="351"/>
      <c r="BH1775" s="454"/>
    </row>
    <row r="1776" spans="4:60" s="164" customFormat="1" x14ac:dyDescent="0.25">
      <c r="D1776" s="351"/>
      <c r="O1776" s="351"/>
      <c r="T1776" s="351"/>
      <c r="W1776" s="351"/>
      <c r="BH1776" s="454"/>
    </row>
    <row r="1777" spans="4:60" s="164" customFormat="1" x14ac:dyDescent="0.25">
      <c r="D1777" s="351"/>
      <c r="O1777" s="351"/>
      <c r="T1777" s="351"/>
      <c r="W1777" s="351"/>
      <c r="BH1777" s="454"/>
    </row>
    <row r="1778" spans="4:60" s="164" customFormat="1" x14ac:dyDescent="0.25">
      <c r="D1778" s="351"/>
      <c r="O1778" s="351"/>
      <c r="T1778" s="351"/>
      <c r="W1778" s="351"/>
      <c r="BH1778" s="454"/>
    </row>
    <row r="1779" spans="4:60" s="164" customFormat="1" x14ac:dyDescent="0.25">
      <c r="D1779" s="351"/>
      <c r="O1779" s="351"/>
      <c r="T1779" s="351"/>
      <c r="W1779" s="351"/>
      <c r="BH1779" s="454"/>
    </row>
    <row r="1780" spans="4:60" s="164" customFormat="1" x14ac:dyDescent="0.25">
      <c r="D1780" s="351"/>
      <c r="O1780" s="351"/>
      <c r="T1780" s="351"/>
      <c r="W1780" s="351"/>
      <c r="BH1780" s="454"/>
    </row>
    <row r="1781" spans="4:60" s="164" customFormat="1" x14ac:dyDescent="0.25">
      <c r="D1781" s="351"/>
      <c r="O1781" s="351"/>
      <c r="T1781" s="351"/>
      <c r="W1781" s="351"/>
      <c r="BH1781" s="454"/>
    </row>
    <row r="1782" spans="4:60" s="164" customFormat="1" x14ac:dyDescent="0.25">
      <c r="D1782" s="351"/>
      <c r="O1782" s="351"/>
      <c r="T1782" s="351"/>
      <c r="W1782" s="351"/>
      <c r="BH1782" s="454"/>
    </row>
    <row r="1783" spans="4:60" s="164" customFormat="1" x14ac:dyDescent="0.25">
      <c r="D1783" s="351"/>
      <c r="O1783" s="351"/>
      <c r="T1783" s="351"/>
      <c r="W1783" s="351"/>
      <c r="BH1783" s="454"/>
    </row>
    <row r="1784" spans="4:60" s="164" customFormat="1" x14ac:dyDescent="0.25">
      <c r="D1784" s="351"/>
      <c r="O1784" s="351"/>
      <c r="T1784" s="351"/>
      <c r="W1784" s="351"/>
      <c r="BH1784" s="454"/>
    </row>
    <row r="1785" spans="4:60" s="164" customFormat="1" x14ac:dyDescent="0.25">
      <c r="D1785" s="351"/>
      <c r="O1785" s="351"/>
      <c r="T1785" s="351"/>
      <c r="W1785" s="351"/>
      <c r="BH1785" s="454"/>
    </row>
    <row r="1786" spans="4:60" s="164" customFormat="1" x14ac:dyDescent="0.25">
      <c r="D1786" s="351"/>
      <c r="O1786" s="351"/>
      <c r="T1786" s="351"/>
      <c r="W1786" s="351"/>
      <c r="BH1786" s="454"/>
    </row>
    <row r="1787" spans="4:60" s="164" customFormat="1" x14ac:dyDescent="0.25">
      <c r="D1787" s="351"/>
      <c r="O1787" s="351"/>
      <c r="T1787" s="351"/>
      <c r="W1787" s="351"/>
      <c r="BH1787" s="454"/>
    </row>
    <row r="1788" spans="4:60" s="164" customFormat="1" x14ac:dyDescent="0.25">
      <c r="D1788" s="351"/>
      <c r="O1788" s="351"/>
      <c r="T1788" s="351"/>
      <c r="W1788" s="351"/>
      <c r="BH1788" s="454"/>
    </row>
    <row r="1789" spans="4:60" s="164" customFormat="1" x14ac:dyDescent="0.25">
      <c r="D1789" s="351"/>
      <c r="O1789" s="351"/>
      <c r="T1789" s="351"/>
      <c r="W1789" s="351"/>
      <c r="BH1789" s="454"/>
    </row>
    <row r="1790" spans="4:60" s="164" customFormat="1" x14ac:dyDescent="0.25">
      <c r="D1790" s="351"/>
      <c r="O1790" s="351"/>
      <c r="T1790" s="351"/>
      <c r="W1790" s="351"/>
      <c r="BH1790" s="454"/>
    </row>
    <row r="1791" spans="4:60" s="164" customFormat="1" x14ac:dyDescent="0.25">
      <c r="D1791" s="351"/>
      <c r="O1791" s="351"/>
      <c r="T1791" s="351"/>
      <c r="W1791" s="351"/>
      <c r="BH1791" s="454"/>
    </row>
    <row r="1792" spans="4:60" s="164" customFormat="1" x14ac:dyDescent="0.25">
      <c r="D1792" s="351"/>
      <c r="O1792" s="351"/>
      <c r="T1792" s="351"/>
      <c r="W1792" s="351"/>
      <c r="BH1792" s="454"/>
    </row>
    <row r="1793" spans="4:60" s="164" customFormat="1" x14ac:dyDescent="0.25">
      <c r="D1793" s="351"/>
      <c r="O1793" s="351"/>
      <c r="T1793" s="351"/>
      <c r="W1793" s="351"/>
      <c r="BH1793" s="454"/>
    </row>
    <row r="1794" spans="4:60" s="164" customFormat="1" x14ac:dyDescent="0.25">
      <c r="D1794" s="351"/>
      <c r="O1794" s="351"/>
      <c r="T1794" s="351"/>
      <c r="W1794" s="351"/>
      <c r="BH1794" s="454"/>
    </row>
    <row r="1795" spans="4:60" s="164" customFormat="1" x14ac:dyDescent="0.25">
      <c r="D1795" s="351"/>
      <c r="O1795" s="351"/>
      <c r="T1795" s="351"/>
      <c r="W1795" s="351"/>
      <c r="BH1795" s="454"/>
    </row>
    <row r="1796" spans="4:60" s="164" customFormat="1" x14ac:dyDescent="0.25">
      <c r="D1796" s="351"/>
      <c r="O1796" s="351"/>
      <c r="T1796" s="351"/>
      <c r="W1796" s="351"/>
      <c r="BH1796" s="454"/>
    </row>
    <row r="1797" spans="4:60" s="164" customFormat="1" x14ac:dyDescent="0.25">
      <c r="D1797" s="351"/>
      <c r="O1797" s="351"/>
      <c r="T1797" s="351"/>
      <c r="W1797" s="351"/>
      <c r="BH1797" s="454"/>
    </row>
    <row r="1798" spans="4:60" s="164" customFormat="1" x14ac:dyDescent="0.25">
      <c r="D1798" s="351"/>
      <c r="O1798" s="351"/>
      <c r="T1798" s="351"/>
      <c r="W1798" s="351"/>
      <c r="BH1798" s="454"/>
    </row>
    <row r="1799" spans="4:60" s="164" customFormat="1" x14ac:dyDescent="0.25">
      <c r="D1799" s="351"/>
      <c r="O1799" s="351"/>
      <c r="T1799" s="351"/>
      <c r="W1799" s="351"/>
      <c r="BH1799" s="454"/>
    </row>
    <row r="1800" spans="4:60" s="164" customFormat="1" x14ac:dyDescent="0.25">
      <c r="D1800" s="351"/>
      <c r="O1800" s="351"/>
      <c r="T1800" s="351"/>
      <c r="W1800" s="351"/>
      <c r="BH1800" s="454"/>
    </row>
    <row r="1801" spans="4:60" s="164" customFormat="1" x14ac:dyDescent="0.25">
      <c r="D1801" s="351"/>
      <c r="O1801" s="351"/>
      <c r="T1801" s="351"/>
      <c r="W1801" s="351"/>
      <c r="BH1801" s="454"/>
    </row>
    <row r="1802" spans="4:60" s="164" customFormat="1" x14ac:dyDescent="0.25">
      <c r="D1802" s="351"/>
      <c r="O1802" s="351"/>
      <c r="T1802" s="351"/>
      <c r="W1802" s="351"/>
      <c r="BH1802" s="454"/>
    </row>
    <row r="1803" spans="4:60" s="164" customFormat="1" x14ac:dyDescent="0.25">
      <c r="D1803" s="351"/>
      <c r="O1803" s="351"/>
      <c r="T1803" s="351"/>
      <c r="W1803" s="351"/>
      <c r="BH1803" s="454"/>
    </row>
    <row r="1804" spans="4:60" s="164" customFormat="1" x14ac:dyDescent="0.25">
      <c r="D1804" s="351"/>
      <c r="O1804" s="351"/>
      <c r="T1804" s="351"/>
      <c r="W1804" s="351"/>
      <c r="BH1804" s="454"/>
    </row>
    <row r="1805" spans="4:60" s="164" customFormat="1" x14ac:dyDescent="0.25">
      <c r="D1805" s="351"/>
      <c r="O1805" s="351"/>
      <c r="T1805" s="351"/>
      <c r="W1805" s="351"/>
      <c r="BH1805" s="454"/>
    </row>
    <row r="1806" spans="4:60" s="164" customFormat="1" x14ac:dyDescent="0.25">
      <c r="D1806" s="351"/>
      <c r="O1806" s="351"/>
      <c r="T1806" s="351"/>
      <c r="W1806" s="351"/>
      <c r="BH1806" s="454"/>
    </row>
    <row r="1807" spans="4:60" s="164" customFormat="1" x14ac:dyDescent="0.25">
      <c r="D1807" s="351"/>
      <c r="O1807" s="351"/>
      <c r="T1807" s="351"/>
      <c r="W1807" s="351"/>
      <c r="BH1807" s="454"/>
    </row>
    <row r="1808" spans="4:60" s="164" customFormat="1" x14ac:dyDescent="0.25">
      <c r="D1808" s="351"/>
      <c r="O1808" s="351"/>
      <c r="T1808" s="351"/>
      <c r="W1808" s="351"/>
      <c r="BH1808" s="454"/>
    </row>
    <row r="1809" spans="4:60" s="164" customFormat="1" x14ac:dyDescent="0.25">
      <c r="D1809" s="351"/>
      <c r="O1809" s="351"/>
      <c r="T1809" s="351"/>
      <c r="W1809" s="351"/>
      <c r="BH1809" s="454"/>
    </row>
    <row r="1810" spans="4:60" s="164" customFormat="1" x14ac:dyDescent="0.25">
      <c r="D1810" s="351"/>
      <c r="O1810" s="351"/>
      <c r="T1810" s="351"/>
      <c r="W1810" s="351"/>
      <c r="BH1810" s="454"/>
    </row>
    <row r="1811" spans="4:60" s="164" customFormat="1" x14ac:dyDescent="0.25">
      <c r="D1811" s="351"/>
      <c r="O1811" s="351"/>
      <c r="T1811" s="351"/>
      <c r="W1811" s="351"/>
      <c r="BH1811" s="454"/>
    </row>
    <row r="1812" spans="4:60" s="164" customFormat="1" x14ac:dyDescent="0.25">
      <c r="D1812" s="351"/>
      <c r="O1812" s="351"/>
      <c r="T1812" s="351"/>
      <c r="W1812" s="351"/>
      <c r="BH1812" s="454"/>
    </row>
    <row r="1813" spans="4:60" s="164" customFormat="1" x14ac:dyDescent="0.25">
      <c r="D1813" s="351"/>
      <c r="O1813" s="351"/>
      <c r="T1813" s="351"/>
      <c r="W1813" s="351"/>
      <c r="BH1813" s="454"/>
    </row>
    <row r="1814" spans="4:60" s="164" customFormat="1" x14ac:dyDescent="0.25">
      <c r="D1814" s="351"/>
      <c r="O1814" s="351"/>
      <c r="T1814" s="351"/>
      <c r="W1814" s="351"/>
      <c r="BH1814" s="454"/>
    </row>
    <row r="1815" spans="4:60" s="164" customFormat="1" x14ac:dyDescent="0.25">
      <c r="D1815" s="351"/>
      <c r="O1815" s="351"/>
      <c r="T1815" s="351"/>
      <c r="W1815" s="351"/>
      <c r="BH1815" s="454"/>
    </row>
    <row r="1816" spans="4:60" s="164" customFormat="1" x14ac:dyDescent="0.25">
      <c r="D1816" s="351"/>
      <c r="O1816" s="351"/>
      <c r="T1816" s="351"/>
      <c r="W1816" s="351"/>
      <c r="BH1816" s="454"/>
    </row>
    <row r="1817" spans="4:60" s="164" customFormat="1" x14ac:dyDescent="0.25">
      <c r="D1817" s="351"/>
      <c r="O1817" s="351"/>
      <c r="T1817" s="351"/>
      <c r="W1817" s="351"/>
      <c r="BH1817" s="454"/>
    </row>
    <row r="1818" spans="4:60" s="164" customFormat="1" x14ac:dyDescent="0.25">
      <c r="D1818" s="351"/>
      <c r="O1818" s="351"/>
      <c r="T1818" s="351"/>
      <c r="W1818" s="351"/>
      <c r="BH1818" s="454"/>
    </row>
    <row r="1819" spans="4:60" s="164" customFormat="1" x14ac:dyDescent="0.25">
      <c r="D1819" s="351"/>
      <c r="O1819" s="351"/>
      <c r="T1819" s="351"/>
      <c r="W1819" s="351"/>
      <c r="BH1819" s="454"/>
    </row>
    <row r="1820" spans="4:60" s="164" customFormat="1" x14ac:dyDescent="0.25">
      <c r="D1820" s="351"/>
      <c r="O1820" s="351"/>
      <c r="T1820" s="351"/>
      <c r="W1820" s="351"/>
      <c r="BH1820" s="454"/>
    </row>
    <row r="1821" spans="4:60" s="164" customFormat="1" x14ac:dyDescent="0.25">
      <c r="D1821" s="351"/>
      <c r="O1821" s="351"/>
      <c r="T1821" s="351"/>
      <c r="W1821" s="351"/>
      <c r="BH1821" s="454"/>
    </row>
    <row r="1822" spans="4:60" s="164" customFormat="1" x14ac:dyDescent="0.25">
      <c r="D1822" s="351"/>
      <c r="O1822" s="351"/>
      <c r="T1822" s="351"/>
      <c r="W1822" s="351"/>
      <c r="BH1822" s="454"/>
    </row>
    <row r="1823" spans="4:60" s="164" customFormat="1" x14ac:dyDescent="0.25">
      <c r="D1823" s="351"/>
      <c r="O1823" s="351"/>
      <c r="T1823" s="351"/>
      <c r="W1823" s="351"/>
      <c r="BH1823" s="454"/>
    </row>
    <row r="1824" spans="4:60" s="164" customFormat="1" x14ac:dyDescent="0.25">
      <c r="D1824" s="351"/>
      <c r="O1824" s="351"/>
      <c r="T1824" s="351"/>
      <c r="W1824" s="351"/>
      <c r="BH1824" s="454"/>
    </row>
    <row r="1825" spans="4:60" s="164" customFormat="1" x14ac:dyDescent="0.25">
      <c r="D1825" s="351"/>
      <c r="O1825" s="351"/>
      <c r="T1825" s="351"/>
      <c r="W1825" s="351"/>
      <c r="BH1825" s="454"/>
    </row>
    <row r="1826" spans="4:60" s="164" customFormat="1" x14ac:dyDescent="0.25">
      <c r="D1826" s="351"/>
      <c r="O1826" s="351"/>
      <c r="T1826" s="351"/>
      <c r="W1826" s="351"/>
      <c r="BH1826" s="454"/>
    </row>
    <row r="1827" spans="4:60" s="164" customFormat="1" x14ac:dyDescent="0.25">
      <c r="D1827" s="351"/>
      <c r="O1827" s="351"/>
      <c r="T1827" s="351"/>
      <c r="W1827" s="351"/>
      <c r="BH1827" s="454"/>
    </row>
    <row r="1828" spans="4:60" s="164" customFormat="1" x14ac:dyDescent="0.25">
      <c r="D1828" s="351"/>
      <c r="O1828" s="351"/>
      <c r="T1828" s="351"/>
      <c r="W1828" s="351"/>
      <c r="BH1828" s="454"/>
    </row>
    <row r="1829" spans="4:60" s="164" customFormat="1" x14ac:dyDescent="0.25">
      <c r="D1829" s="351"/>
      <c r="O1829" s="351"/>
      <c r="T1829" s="351"/>
      <c r="W1829" s="351"/>
      <c r="BH1829" s="454"/>
    </row>
    <row r="1830" spans="4:60" s="164" customFormat="1" x14ac:dyDescent="0.25">
      <c r="D1830" s="351"/>
      <c r="O1830" s="351"/>
      <c r="T1830" s="351"/>
      <c r="W1830" s="351"/>
      <c r="BH1830" s="454"/>
    </row>
    <row r="1831" spans="4:60" s="164" customFormat="1" x14ac:dyDescent="0.25">
      <c r="D1831" s="351"/>
      <c r="O1831" s="351"/>
      <c r="T1831" s="351"/>
      <c r="W1831" s="351"/>
      <c r="BH1831" s="454"/>
    </row>
    <row r="1832" spans="4:60" s="164" customFormat="1" x14ac:dyDescent="0.25">
      <c r="D1832" s="351"/>
      <c r="O1832" s="351"/>
      <c r="T1832" s="351"/>
      <c r="W1832" s="351"/>
      <c r="BH1832" s="454"/>
    </row>
    <row r="1833" spans="4:60" s="164" customFormat="1" x14ac:dyDescent="0.25">
      <c r="D1833" s="351"/>
      <c r="O1833" s="351"/>
      <c r="T1833" s="351"/>
      <c r="W1833" s="351"/>
      <c r="BH1833" s="454"/>
    </row>
    <row r="1834" spans="4:60" s="164" customFormat="1" x14ac:dyDescent="0.25">
      <c r="D1834" s="351"/>
      <c r="O1834" s="351"/>
      <c r="T1834" s="351"/>
      <c r="W1834" s="351"/>
      <c r="BH1834" s="454"/>
    </row>
    <row r="1835" spans="4:60" s="164" customFormat="1" x14ac:dyDescent="0.25">
      <c r="D1835" s="351"/>
      <c r="O1835" s="351"/>
      <c r="T1835" s="351"/>
      <c r="W1835" s="351"/>
      <c r="BH1835" s="454"/>
    </row>
    <row r="1836" spans="4:60" s="164" customFormat="1" x14ac:dyDescent="0.25">
      <c r="D1836" s="351"/>
      <c r="O1836" s="351"/>
      <c r="T1836" s="351"/>
      <c r="W1836" s="351"/>
      <c r="BH1836" s="454"/>
    </row>
    <row r="1837" spans="4:60" s="164" customFormat="1" x14ac:dyDescent="0.25">
      <c r="D1837" s="351"/>
      <c r="O1837" s="351"/>
      <c r="T1837" s="351"/>
      <c r="W1837" s="351"/>
      <c r="BH1837" s="454"/>
    </row>
    <row r="1838" spans="4:60" s="164" customFormat="1" x14ac:dyDescent="0.25">
      <c r="D1838" s="351"/>
      <c r="O1838" s="351"/>
      <c r="T1838" s="351"/>
      <c r="W1838" s="351"/>
      <c r="BH1838" s="454"/>
    </row>
    <row r="1839" spans="4:60" s="164" customFormat="1" x14ac:dyDescent="0.25">
      <c r="D1839" s="351"/>
      <c r="O1839" s="351"/>
      <c r="T1839" s="351"/>
      <c r="W1839" s="351"/>
      <c r="BH1839" s="454"/>
    </row>
    <row r="1840" spans="4:60" s="164" customFormat="1" x14ac:dyDescent="0.25">
      <c r="D1840" s="351"/>
      <c r="O1840" s="351"/>
      <c r="T1840" s="351"/>
      <c r="W1840" s="351"/>
      <c r="BH1840" s="454"/>
    </row>
    <row r="1841" spans="4:60" s="164" customFormat="1" x14ac:dyDescent="0.25">
      <c r="D1841" s="351"/>
      <c r="O1841" s="351"/>
      <c r="T1841" s="351"/>
      <c r="W1841" s="351"/>
      <c r="BH1841" s="454"/>
    </row>
    <row r="1842" spans="4:60" s="164" customFormat="1" x14ac:dyDescent="0.25">
      <c r="D1842" s="351"/>
      <c r="O1842" s="351"/>
      <c r="T1842" s="351"/>
      <c r="W1842" s="351"/>
      <c r="BH1842" s="454"/>
    </row>
    <row r="1843" spans="4:60" s="164" customFormat="1" x14ac:dyDescent="0.25">
      <c r="D1843" s="351"/>
      <c r="O1843" s="351"/>
      <c r="T1843" s="351"/>
      <c r="W1843" s="351"/>
      <c r="BH1843" s="454"/>
    </row>
    <row r="1844" spans="4:60" s="164" customFormat="1" x14ac:dyDescent="0.25">
      <c r="D1844" s="351"/>
      <c r="O1844" s="351"/>
      <c r="T1844" s="351"/>
      <c r="W1844" s="351"/>
      <c r="BH1844" s="454"/>
    </row>
    <row r="1845" spans="4:60" s="164" customFormat="1" x14ac:dyDescent="0.25">
      <c r="D1845" s="351"/>
      <c r="O1845" s="351"/>
      <c r="T1845" s="351"/>
      <c r="W1845" s="351"/>
      <c r="BH1845" s="454"/>
    </row>
    <row r="1846" spans="4:60" s="164" customFormat="1" x14ac:dyDescent="0.25">
      <c r="D1846" s="351"/>
      <c r="O1846" s="351"/>
      <c r="T1846" s="351"/>
      <c r="W1846" s="351"/>
      <c r="BH1846" s="454"/>
    </row>
    <row r="1847" spans="4:60" s="164" customFormat="1" x14ac:dyDescent="0.25">
      <c r="D1847" s="351"/>
      <c r="O1847" s="351"/>
      <c r="T1847" s="351"/>
      <c r="W1847" s="351"/>
      <c r="BH1847" s="454"/>
    </row>
    <row r="1848" spans="4:60" s="164" customFormat="1" x14ac:dyDescent="0.25">
      <c r="D1848" s="351"/>
      <c r="O1848" s="351"/>
      <c r="T1848" s="351"/>
      <c r="W1848" s="351"/>
      <c r="BH1848" s="454"/>
    </row>
    <row r="1849" spans="4:60" s="164" customFormat="1" x14ac:dyDescent="0.25">
      <c r="D1849" s="351"/>
      <c r="O1849" s="351"/>
      <c r="T1849" s="351"/>
      <c r="W1849" s="351"/>
      <c r="BH1849" s="454"/>
    </row>
    <row r="1850" spans="4:60" s="164" customFormat="1" x14ac:dyDescent="0.25">
      <c r="D1850" s="351"/>
      <c r="O1850" s="351"/>
      <c r="T1850" s="351"/>
      <c r="W1850" s="351"/>
      <c r="BH1850" s="454"/>
    </row>
    <row r="1851" spans="4:60" s="164" customFormat="1" x14ac:dyDescent="0.25">
      <c r="D1851" s="351"/>
      <c r="O1851" s="351"/>
      <c r="T1851" s="351"/>
      <c r="W1851" s="351"/>
      <c r="BH1851" s="454"/>
    </row>
    <row r="1852" spans="4:60" s="164" customFormat="1" x14ac:dyDescent="0.25">
      <c r="D1852" s="351"/>
      <c r="O1852" s="351"/>
      <c r="T1852" s="351"/>
      <c r="W1852" s="351"/>
      <c r="BH1852" s="454"/>
    </row>
    <row r="1853" spans="4:60" s="164" customFormat="1" x14ac:dyDescent="0.25">
      <c r="D1853" s="351"/>
      <c r="O1853" s="351"/>
      <c r="T1853" s="351"/>
      <c r="W1853" s="351"/>
      <c r="BH1853" s="454"/>
    </row>
    <row r="1854" spans="4:60" s="164" customFormat="1" x14ac:dyDescent="0.25">
      <c r="D1854" s="351"/>
      <c r="O1854" s="351"/>
      <c r="T1854" s="351"/>
      <c r="W1854" s="351"/>
      <c r="BH1854" s="454"/>
    </row>
    <row r="1855" spans="4:60" s="164" customFormat="1" x14ac:dyDescent="0.25">
      <c r="D1855" s="351"/>
      <c r="O1855" s="351"/>
      <c r="T1855" s="351"/>
      <c r="W1855" s="351"/>
      <c r="BH1855" s="454"/>
    </row>
    <row r="1856" spans="4:60" s="164" customFormat="1" x14ac:dyDescent="0.25">
      <c r="D1856" s="351"/>
      <c r="O1856" s="351"/>
      <c r="T1856" s="351"/>
      <c r="W1856" s="351"/>
      <c r="BH1856" s="454"/>
    </row>
    <row r="1857" spans="4:60" s="164" customFormat="1" x14ac:dyDescent="0.25">
      <c r="D1857" s="351"/>
      <c r="O1857" s="351"/>
      <c r="T1857" s="351"/>
      <c r="W1857" s="351"/>
      <c r="BH1857" s="454"/>
    </row>
    <row r="1858" spans="4:60" s="164" customFormat="1" x14ac:dyDescent="0.25">
      <c r="D1858" s="351"/>
      <c r="O1858" s="351"/>
      <c r="T1858" s="351"/>
      <c r="W1858" s="351"/>
      <c r="BH1858" s="454"/>
    </row>
    <row r="1859" spans="4:60" s="164" customFormat="1" x14ac:dyDescent="0.25">
      <c r="D1859" s="351"/>
      <c r="O1859" s="351"/>
      <c r="T1859" s="351"/>
      <c r="W1859" s="351"/>
      <c r="BH1859" s="454"/>
    </row>
    <row r="1860" spans="4:60" s="164" customFormat="1" x14ac:dyDescent="0.25">
      <c r="D1860" s="351"/>
      <c r="O1860" s="351"/>
      <c r="T1860" s="351"/>
      <c r="W1860" s="351"/>
      <c r="BH1860" s="454"/>
    </row>
    <row r="1861" spans="4:60" s="164" customFormat="1" x14ac:dyDescent="0.25">
      <c r="D1861" s="351"/>
      <c r="O1861" s="351"/>
      <c r="T1861" s="351"/>
      <c r="W1861" s="351"/>
      <c r="BH1861" s="454"/>
    </row>
    <row r="1862" spans="4:60" s="164" customFormat="1" x14ac:dyDescent="0.25">
      <c r="D1862" s="351"/>
      <c r="O1862" s="351"/>
      <c r="T1862" s="351"/>
      <c r="W1862" s="351"/>
      <c r="BH1862" s="454"/>
    </row>
    <row r="1863" spans="4:60" s="164" customFormat="1" x14ac:dyDescent="0.25">
      <c r="D1863" s="351"/>
      <c r="O1863" s="351"/>
      <c r="T1863" s="351"/>
      <c r="W1863" s="351"/>
      <c r="BH1863" s="454"/>
    </row>
    <row r="1864" spans="4:60" s="164" customFormat="1" x14ac:dyDescent="0.25">
      <c r="D1864" s="351"/>
      <c r="O1864" s="351"/>
      <c r="T1864" s="351"/>
      <c r="W1864" s="351"/>
      <c r="BH1864" s="454"/>
    </row>
    <row r="1865" spans="4:60" s="164" customFormat="1" x14ac:dyDescent="0.25">
      <c r="D1865" s="351"/>
      <c r="O1865" s="351"/>
      <c r="T1865" s="351"/>
      <c r="W1865" s="351"/>
      <c r="BH1865" s="454"/>
    </row>
    <row r="1866" spans="4:60" s="164" customFormat="1" x14ac:dyDescent="0.25">
      <c r="D1866" s="351"/>
      <c r="O1866" s="351"/>
      <c r="T1866" s="351"/>
      <c r="W1866" s="351"/>
      <c r="BH1866" s="454"/>
    </row>
    <row r="1867" spans="4:60" s="164" customFormat="1" x14ac:dyDescent="0.25">
      <c r="D1867" s="351"/>
      <c r="O1867" s="351"/>
      <c r="T1867" s="351"/>
      <c r="W1867" s="351"/>
      <c r="BH1867" s="454"/>
    </row>
    <row r="1868" spans="4:60" s="164" customFormat="1" x14ac:dyDescent="0.25">
      <c r="D1868" s="351"/>
      <c r="O1868" s="351"/>
      <c r="T1868" s="351"/>
      <c r="W1868" s="351"/>
      <c r="BH1868" s="454"/>
    </row>
    <row r="1869" spans="4:60" s="164" customFormat="1" x14ac:dyDescent="0.25">
      <c r="D1869" s="351"/>
      <c r="O1869" s="351"/>
      <c r="T1869" s="351"/>
      <c r="W1869" s="351"/>
      <c r="BH1869" s="454"/>
    </row>
    <row r="1870" spans="4:60" s="164" customFormat="1" x14ac:dyDescent="0.25">
      <c r="D1870" s="351"/>
      <c r="O1870" s="351"/>
      <c r="T1870" s="351"/>
      <c r="W1870" s="351"/>
      <c r="BH1870" s="454"/>
    </row>
    <row r="1871" spans="4:60" s="164" customFormat="1" x14ac:dyDescent="0.25">
      <c r="D1871" s="351"/>
      <c r="O1871" s="351"/>
      <c r="T1871" s="351"/>
      <c r="W1871" s="351"/>
      <c r="BH1871" s="454"/>
    </row>
    <row r="1872" spans="4:60" s="164" customFormat="1" x14ac:dyDescent="0.25">
      <c r="D1872" s="351"/>
      <c r="O1872" s="351"/>
      <c r="T1872" s="351"/>
      <c r="W1872" s="351"/>
      <c r="BH1872" s="454"/>
    </row>
    <row r="1873" spans="4:60" s="164" customFormat="1" x14ac:dyDescent="0.25">
      <c r="D1873" s="351"/>
      <c r="O1873" s="351"/>
      <c r="T1873" s="351"/>
      <c r="W1873" s="351"/>
      <c r="BH1873" s="454"/>
    </row>
    <row r="1874" spans="4:60" s="164" customFormat="1" x14ac:dyDescent="0.25">
      <c r="D1874" s="351"/>
      <c r="O1874" s="351"/>
      <c r="T1874" s="351"/>
      <c r="W1874" s="351"/>
      <c r="BH1874" s="454"/>
    </row>
    <row r="1875" spans="4:60" s="164" customFormat="1" x14ac:dyDescent="0.25">
      <c r="D1875" s="351"/>
      <c r="O1875" s="351"/>
      <c r="T1875" s="351"/>
      <c r="W1875" s="351"/>
      <c r="BH1875" s="454"/>
    </row>
    <row r="1876" spans="4:60" s="164" customFormat="1" x14ac:dyDescent="0.25">
      <c r="D1876" s="351"/>
      <c r="O1876" s="351"/>
      <c r="T1876" s="351"/>
      <c r="W1876" s="351"/>
      <c r="BH1876" s="454"/>
    </row>
    <row r="1877" spans="4:60" s="164" customFormat="1" x14ac:dyDescent="0.25">
      <c r="D1877" s="351"/>
      <c r="O1877" s="351"/>
      <c r="T1877" s="351"/>
      <c r="W1877" s="351"/>
      <c r="BH1877" s="454"/>
    </row>
    <row r="1878" spans="4:60" s="164" customFormat="1" x14ac:dyDescent="0.25">
      <c r="D1878" s="351"/>
      <c r="O1878" s="351"/>
      <c r="T1878" s="351"/>
      <c r="W1878" s="351"/>
      <c r="BH1878" s="454"/>
    </row>
    <row r="1879" spans="4:60" s="164" customFormat="1" x14ac:dyDescent="0.25">
      <c r="D1879" s="351"/>
      <c r="O1879" s="351"/>
      <c r="T1879" s="351"/>
      <c r="W1879" s="351"/>
      <c r="BH1879" s="454"/>
    </row>
    <row r="1880" spans="4:60" s="164" customFormat="1" x14ac:dyDescent="0.25">
      <c r="D1880" s="351"/>
      <c r="O1880" s="351"/>
      <c r="T1880" s="351"/>
      <c r="W1880" s="351"/>
      <c r="BH1880" s="454"/>
    </row>
    <row r="1881" spans="4:60" s="164" customFormat="1" x14ac:dyDescent="0.25">
      <c r="D1881" s="351"/>
      <c r="O1881" s="351"/>
      <c r="T1881" s="351"/>
      <c r="W1881" s="351"/>
      <c r="BH1881" s="454"/>
    </row>
    <row r="1882" spans="4:60" s="164" customFormat="1" x14ac:dyDescent="0.25">
      <c r="D1882" s="351"/>
      <c r="O1882" s="351"/>
      <c r="T1882" s="351"/>
      <c r="W1882" s="351"/>
      <c r="BH1882" s="454"/>
    </row>
    <row r="1883" spans="4:60" s="164" customFormat="1" x14ac:dyDescent="0.25">
      <c r="D1883" s="351"/>
      <c r="O1883" s="351"/>
      <c r="T1883" s="351"/>
      <c r="W1883" s="351"/>
      <c r="BH1883" s="454"/>
    </row>
    <row r="1884" spans="4:60" s="164" customFormat="1" x14ac:dyDescent="0.25">
      <c r="D1884" s="351"/>
      <c r="O1884" s="351"/>
      <c r="T1884" s="351"/>
      <c r="W1884" s="351"/>
      <c r="BH1884" s="454"/>
    </row>
    <row r="1885" spans="4:60" s="164" customFormat="1" x14ac:dyDescent="0.25">
      <c r="D1885" s="351"/>
      <c r="O1885" s="351"/>
      <c r="T1885" s="351"/>
      <c r="W1885" s="351"/>
      <c r="BH1885" s="454"/>
    </row>
    <row r="1886" spans="4:60" s="164" customFormat="1" x14ac:dyDescent="0.25">
      <c r="D1886" s="351"/>
      <c r="O1886" s="351"/>
      <c r="T1886" s="351"/>
      <c r="W1886" s="351"/>
      <c r="BH1886" s="454"/>
    </row>
    <row r="1887" spans="4:60" s="164" customFormat="1" x14ac:dyDescent="0.25">
      <c r="D1887" s="351"/>
      <c r="O1887" s="351"/>
      <c r="T1887" s="351"/>
      <c r="W1887" s="351"/>
      <c r="BH1887" s="454"/>
    </row>
    <row r="1888" spans="4:60" s="164" customFormat="1" x14ac:dyDescent="0.25">
      <c r="D1888" s="351"/>
      <c r="O1888" s="351"/>
      <c r="T1888" s="351"/>
      <c r="W1888" s="351"/>
      <c r="BH1888" s="454"/>
    </row>
    <row r="1889" spans="4:60" s="164" customFormat="1" x14ac:dyDescent="0.25">
      <c r="D1889" s="351"/>
      <c r="O1889" s="351"/>
      <c r="T1889" s="351"/>
      <c r="W1889" s="351"/>
      <c r="BH1889" s="454"/>
    </row>
    <row r="1890" spans="4:60" s="164" customFormat="1" x14ac:dyDescent="0.25">
      <c r="D1890" s="351"/>
      <c r="O1890" s="351"/>
      <c r="T1890" s="351"/>
      <c r="W1890" s="351"/>
      <c r="BH1890" s="454"/>
    </row>
    <row r="1891" spans="4:60" s="164" customFormat="1" x14ac:dyDescent="0.25">
      <c r="D1891" s="351"/>
      <c r="O1891" s="351"/>
      <c r="T1891" s="351"/>
      <c r="W1891" s="351"/>
      <c r="BH1891" s="454"/>
    </row>
    <row r="1892" spans="4:60" s="164" customFormat="1" x14ac:dyDescent="0.25">
      <c r="D1892" s="351"/>
      <c r="O1892" s="351"/>
      <c r="T1892" s="351"/>
      <c r="W1892" s="351"/>
      <c r="BH1892" s="454"/>
    </row>
    <row r="1893" spans="4:60" s="164" customFormat="1" x14ac:dyDescent="0.25">
      <c r="D1893" s="351"/>
      <c r="O1893" s="351"/>
      <c r="T1893" s="351"/>
      <c r="W1893" s="351"/>
      <c r="BH1893" s="454"/>
    </row>
    <row r="1894" spans="4:60" s="164" customFormat="1" x14ac:dyDescent="0.25">
      <c r="D1894" s="351"/>
      <c r="O1894" s="351"/>
      <c r="T1894" s="351"/>
      <c r="W1894" s="351"/>
      <c r="BH1894" s="454"/>
    </row>
    <row r="1895" spans="4:60" s="164" customFormat="1" x14ac:dyDescent="0.25">
      <c r="D1895" s="351"/>
      <c r="O1895" s="351"/>
      <c r="T1895" s="351"/>
      <c r="W1895" s="351"/>
      <c r="BH1895" s="454"/>
    </row>
    <row r="1896" spans="4:60" s="164" customFormat="1" x14ac:dyDescent="0.25">
      <c r="D1896" s="351"/>
      <c r="O1896" s="351"/>
      <c r="T1896" s="351"/>
      <c r="W1896" s="351"/>
      <c r="BH1896" s="454"/>
    </row>
    <row r="1897" spans="4:60" s="164" customFormat="1" x14ac:dyDescent="0.25">
      <c r="D1897" s="351"/>
      <c r="O1897" s="351"/>
      <c r="T1897" s="351"/>
      <c r="W1897" s="351"/>
      <c r="BH1897" s="454"/>
    </row>
    <row r="1898" spans="4:60" s="164" customFormat="1" x14ac:dyDescent="0.25">
      <c r="D1898" s="351"/>
      <c r="O1898" s="351"/>
      <c r="T1898" s="351"/>
      <c r="W1898" s="351"/>
      <c r="BH1898" s="454"/>
    </row>
    <row r="1899" spans="4:60" s="164" customFormat="1" x14ac:dyDescent="0.25">
      <c r="D1899" s="351"/>
      <c r="O1899" s="351"/>
      <c r="T1899" s="351"/>
      <c r="W1899" s="351"/>
      <c r="BH1899" s="454"/>
    </row>
    <row r="1900" spans="4:60" s="164" customFormat="1" x14ac:dyDescent="0.25">
      <c r="D1900" s="351"/>
      <c r="O1900" s="351"/>
      <c r="T1900" s="351"/>
      <c r="W1900" s="351"/>
      <c r="BH1900" s="454"/>
    </row>
    <row r="1901" spans="4:60" s="164" customFormat="1" x14ac:dyDescent="0.25">
      <c r="D1901" s="351"/>
      <c r="O1901" s="351"/>
      <c r="T1901" s="351"/>
      <c r="W1901" s="351"/>
      <c r="BH1901" s="454"/>
    </row>
    <row r="1902" spans="4:60" s="164" customFormat="1" x14ac:dyDescent="0.25">
      <c r="D1902" s="351"/>
      <c r="O1902" s="351"/>
      <c r="T1902" s="351"/>
      <c r="W1902" s="351"/>
      <c r="BH1902" s="454"/>
    </row>
    <row r="1903" spans="4:60" s="164" customFormat="1" x14ac:dyDescent="0.25">
      <c r="D1903" s="351"/>
      <c r="O1903" s="351"/>
      <c r="T1903" s="351"/>
      <c r="W1903" s="351"/>
      <c r="BH1903" s="454"/>
    </row>
    <row r="1904" spans="4:60" s="164" customFormat="1" x14ac:dyDescent="0.25">
      <c r="D1904" s="351"/>
      <c r="O1904" s="351"/>
      <c r="T1904" s="351"/>
      <c r="W1904" s="351"/>
      <c r="BH1904" s="454"/>
    </row>
    <row r="1905" spans="4:60" s="164" customFormat="1" x14ac:dyDescent="0.25">
      <c r="D1905" s="351"/>
      <c r="O1905" s="351"/>
      <c r="T1905" s="351"/>
      <c r="W1905" s="351"/>
      <c r="BH1905" s="454"/>
    </row>
    <row r="1906" spans="4:60" s="164" customFormat="1" x14ac:dyDescent="0.25">
      <c r="D1906" s="351"/>
      <c r="O1906" s="351"/>
      <c r="T1906" s="351"/>
      <c r="W1906" s="351"/>
      <c r="BH1906" s="454"/>
    </row>
    <row r="1907" spans="4:60" s="164" customFormat="1" x14ac:dyDescent="0.25">
      <c r="D1907" s="351"/>
      <c r="O1907" s="351"/>
      <c r="T1907" s="351"/>
      <c r="W1907" s="351"/>
      <c r="BH1907" s="454"/>
    </row>
    <row r="1908" spans="4:60" s="164" customFormat="1" x14ac:dyDescent="0.25">
      <c r="D1908" s="351"/>
      <c r="O1908" s="351"/>
      <c r="T1908" s="351"/>
      <c r="W1908" s="351"/>
      <c r="BH1908" s="454"/>
    </row>
    <row r="1909" spans="4:60" s="164" customFormat="1" x14ac:dyDescent="0.25">
      <c r="D1909" s="351"/>
      <c r="O1909" s="351"/>
      <c r="T1909" s="351"/>
      <c r="W1909" s="351"/>
      <c r="BH1909" s="454"/>
    </row>
    <row r="1910" spans="4:60" s="164" customFormat="1" x14ac:dyDescent="0.25">
      <c r="D1910" s="351"/>
      <c r="O1910" s="351"/>
      <c r="T1910" s="351"/>
      <c r="W1910" s="351"/>
      <c r="BH1910" s="454"/>
    </row>
    <row r="1911" spans="4:60" s="164" customFormat="1" x14ac:dyDescent="0.25">
      <c r="D1911" s="351"/>
      <c r="O1911" s="351"/>
      <c r="T1911" s="351"/>
      <c r="W1911" s="351"/>
      <c r="BH1911" s="454"/>
    </row>
    <row r="1912" spans="4:60" s="164" customFormat="1" x14ac:dyDescent="0.25">
      <c r="D1912" s="351"/>
      <c r="O1912" s="351"/>
      <c r="T1912" s="351"/>
      <c r="W1912" s="351"/>
      <c r="BH1912" s="454"/>
    </row>
    <row r="1913" spans="4:60" s="164" customFormat="1" x14ac:dyDescent="0.25">
      <c r="D1913" s="351"/>
      <c r="O1913" s="351"/>
      <c r="T1913" s="351"/>
      <c r="W1913" s="351"/>
      <c r="BH1913" s="454"/>
    </row>
    <row r="1914" spans="4:60" s="164" customFormat="1" x14ac:dyDescent="0.25">
      <c r="D1914" s="351"/>
      <c r="O1914" s="351"/>
      <c r="T1914" s="351"/>
      <c r="W1914" s="351"/>
      <c r="BH1914" s="454"/>
    </row>
    <row r="1915" spans="4:60" s="164" customFormat="1" x14ac:dyDescent="0.25">
      <c r="D1915" s="351"/>
      <c r="O1915" s="351"/>
      <c r="T1915" s="351"/>
      <c r="W1915" s="351"/>
      <c r="BH1915" s="454"/>
    </row>
    <row r="1916" spans="4:60" s="164" customFormat="1" x14ac:dyDescent="0.25">
      <c r="D1916" s="351"/>
      <c r="O1916" s="351"/>
      <c r="T1916" s="351"/>
      <c r="W1916" s="351"/>
      <c r="BH1916" s="454"/>
    </row>
    <row r="1917" spans="4:60" s="164" customFormat="1" x14ac:dyDescent="0.25">
      <c r="D1917" s="351"/>
      <c r="O1917" s="351"/>
      <c r="T1917" s="351"/>
      <c r="W1917" s="351"/>
      <c r="BH1917" s="454"/>
    </row>
    <row r="1918" spans="4:60" s="164" customFormat="1" x14ac:dyDescent="0.25">
      <c r="D1918" s="351"/>
      <c r="O1918" s="351"/>
      <c r="T1918" s="351"/>
      <c r="W1918" s="351"/>
      <c r="BH1918" s="454"/>
    </row>
    <row r="1919" spans="4:60" s="164" customFormat="1" x14ac:dyDescent="0.25">
      <c r="D1919" s="351"/>
      <c r="O1919" s="351"/>
      <c r="T1919" s="351"/>
      <c r="W1919" s="351"/>
      <c r="BH1919" s="454"/>
    </row>
    <row r="1920" spans="4:60" s="164" customFormat="1" x14ac:dyDescent="0.25">
      <c r="D1920" s="351"/>
      <c r="O1920" s="351"/>
      <c r="T1920" s="351"/>
      <c r="W1920" s="351"/>
      <c r="BH1920" s="454"/>
    </row>
    <row r="1921" spans="4:60" s="164" customFormat="1" x14ac:dyDescent="0.25">
      <c r="D1921" s="351"/>
      <c r="O1921" s="351"/>
      <c r="T1921" s="351"/>
      <c r="W1921" s="351"/>
      <c r="BH1921" s="454"/>
    </row>
    <row r="1922" spans="4:60" s="164" customFormat="1" x14ac:dyDescent="0.25">
      <c r="D1922" s="351"/>
      <c r="O1922" s="351"/>
      <c r="T1922" s="351"/>
      <c r="W1922" s="351"/>
      <c r="BH1922" s="454"/>
    </row>
    <row r="1923" spans="4:60" s="164" customFormat="1" x14ac:dyDescent="0.25">
      <c r="D1923" s="351"/>
      <c r="O1923" s="351"/>
      <c r="T1923" s="351"/>
      <c r="W1923" s="351"/>
      <c r="BH1923" s="454"/>
    </row>
    <row r="1924" spans="4:60" s="164" customFormat="1" x14ac:dyDescent="0.25">
      <c r="D1924" s="351"/>
      <c r="O1924" s="351"/>
      <c r="T1924" s="351"/>
      <c r="W1924" s="351"/>
      <c r="BH1924" s="454"/>
    </row>
    <row r="1925" spans="4:60" s="164" customFormat="1" x14ac:dyDescent="0.25">
      <c r="D1925" s="351"/>
      <c r="O1925" s="351"/>
      <c r="T1925" s="351"/>
      <c r="W1925" s="351"/>
      <c r="BH1925" s="454"/>
    </row>
    <row r="1926" spans="4:60" s="164" customFormat="1" x14ac:dyDescent="0.25">
      <c r="D1926" s="351"/>
      <c r="O1926" s="351"/>
      <c r="T1926" s="351"/>
      <c r="W1926" s="351"/>
      <c r="BH1926" s="454"/>
    </row>
    <row r="1927" spans="4:60" s="164" customFormat="1" x14ac:dyDescent="0.25">
      <c r="D1927" s="351"/>
      <c r="O1927" s="351"/>
      <c r="T1927" s="351"/>
      <c r="W1927" s="351"/>
      <c r="BH1927" s="454"/>
    </row>
    <row r="1928" spans="4:60" s="164" customFormat="1" x14ac:dyDescent="0.25">
      <c r="D1928" s="351"/>
      <c r="O1928" s="351"/>
      <c r="T1928" s="351"/>
      <c r="W1928" s="351"/>
      <c r="BH1928" s="454"/>
    </row>
    <row r="1929" spans="4:60" s="164" customFormat="1" x14ac:dyDescent="0.25">
      <c r="D1929" s="351"/>
      <c r="O1929" s="351"/>
      <c r="T1929" s="351"/>
      <c r="W1929" s="351"/>
      <c r="BH1929" s="454"/>
    </row>
    <row r="1930" spans="4:60" s="164" customFormat="1" x14ac:dyDescent="0.25">
      <c r="D1930" s="351"/>
      <c r="O1930" s="351"/>
      <c r="T1930" s="351"/>
      <c r="W1930" s="351"/>
      <c r="BH1930" s="454"/>
    </row>
    <row r="1931" spans="4:60" s="164" customFormat="1" x14ac:dyDescent="0.25">
      <c r="D1931" s="351"/>
      <c r="O1931" s="351"/>
      <c r="T1931" s="351"/>
      <c r="W1931" s="351"/>
      <c r="BH1931" s="454"/>
    </row>
    <row r="1932" spans="4:60" s="164" customFormat="1" x14ac:dyDescent="0.25">
      <c r="D1932" s="351"/>
      <c r="O1932" s="351"/>
      <c r="T1932" s="351"/>
      <c r="W1932" s="351"/>
      <c r="BH1932" s="454"/>
    </row>
    <row r="1933" spans="4:60" s="164" customFormat="1" x14ac:dyDescent="0.25">
      <c r="D1933" s="351"/>
      <c r="O1933" s="351"/>
      <c r="T1933" s="351"/>
      <c r="W1933" s="351"/>
      <c r="BH1933" s="454"/>
    </row>
    <row r="1934" spans="4:60" s="164" customFormat="1" x14ac:dyDescent="0.25">
      <c r="D1934" s="351"/>
      <c r="O1934" s="351"/>
      <c r="T1934" s="351"/>
      <c r="W1934" s="351"/>
      <c r="BH1934" s="454"/>
    </row>
    <row r="1935" spans="4:60" s="164" customFormat="1" x14ac:dyDescent="0.25">
      <c r="D1935" s="351"/>
      <c r="O1935" s="351"/>
      <c r="T1935" s="351"/>
      <c r="W1935" s="351"/>
      <c r="BH1935" s="454"/>
    </row>
    <row r="1936" spans="4:60" s="164" customFormat="1" x14ac:dyDescent="0.25">
      <c r="D1936" s="351"/>
      <c r="O1936" s="351"/>
      <c r="T1936" s="351"/>
      <c r="W1936" s="351"/>
      <c r="BH1936" s="454"/>
    </row>
    <row r="1937" spans="4:60" s="164" customFormat="1" x14ac:dyDescent="0.25">
      <c r="D1937" s="351"/>
      <c r="O1937" s="351"/>
      <c r="T1937" s="351"/>
      <c r="W1937" s="351"/>
      <c r="BH1937" s="454"/>
    </row>
    <row r="1938" spans="4:60" s="164" customFormat="1" x14ac:dyDescent="0.25">
      <c r="D1938" s="351"/>
      <c r="O1938" s="351"/>
      <c r="T1938" s="351"/>
      <c r="W1938" s="351"/>
      <c r="BH1938" s="454"/>
    </row>
    <row r="1939" spans="4:60" s="164" customFormat="1" x14ac:dyDescent="0.25">
      <c r="D1939" s="351"/>
      <c r="O1939" s="351"/>
      <c r="T1939" s="351"/>
      <c r="W1939" s="351"/>
      <c r="BH1939" s="454"/>
    </row>
    <row r="1940" spans="4:60" s="164" customFormat="1" x14ac:dyDescent="0.25">
      <c r="D1940" s="351"/>
      <c r="O1940" s="351"/>
      <c r="T1940" s="351"/>
      <c r="W1940" s="351"/>
      <c r="BH1940" s="454"/>
    </row>
    <row r="1941" spans="4:60" s="164" customFormat="1" x14ac:dyDescent="0.25">
      <c r="D1941" s="351"/>
      <c r="O1941" s="351"/>
      <c r="T1941" s="351"/>
      <c r="W1941" s="351"/>
      <c r="BH1941" s="454"/>
    </row>
    <row r="1942" spans="4:60" s="164" customFormat="1" x14ac:dyDescent="0.25">
      <c r="D1942" s="351"/>
      <c r="O1942" s="351"/>
      <c r="T1942" s="351"/>
      <c r="W1942" s="351"/>
      <c r="BH1942" s="454"/>
    </row>
    <row r="1943" spans="4:60" s="164" customFormat="1" x14ac:dyDescent="0.25">
      <c r="D1943" s="351"/>
      <c r="O1943" s="351"/>
      <c r="T1943" s="351"/>
      <c r="W1943" s="351"/>
      <c r="BH1943" s="454"/>
    </row>
    <row r="1944" spans="4:60" s="164" customFormat="1" x14ac:dyDescent="0.25">
      <c r="D1944" s="351"/>
      <c r="O1944" s="351"/>
      <c r="T1944" s="351"/>
      <c r="W1944" s="351"/>
      <c r="BH1944" s="454"/>
    </row>
    <row r="1945" spans="4:60" s="164" customFormat="1" x14ac:dyDescent="0.25">
      <c r="D1945" s="351"/>
      <c r="O1945" s="351"/>
      <c r="T1945" s="351"/>
      <c r="W1945" s="351"/>
      <c r="BH1945" s="454"/>
    </row>
    <row r="1946" spans="4:60" s="164" customFormat="1" x14ac:dyDescent="0.25">
      <c r="D1946" s="351"/>
      <c r="O1946" s="351"/>
      <c r="T1946" s="351"/>
      <c r="W1946" s="351"/>
      <c r="BH1946" s="454"/>
    </row>
    <row r="1947" spans="4:60" s="164" customFormat="1" x14ac:dyDescent="0.25">
      <c r="D1947" s="351"/>
      <c r="O1947" s="351"/>
      <c r="T1947" s="351"/>
      <c r="W1947" s="351"/>
      <c r="BH1947" s="454"/>
    </row>
    <row r="1948" spans="4:60" s="164" customFormat="1" x14ac:dyDescent="0.25">
      <c r="D1948" s="351"/>
      <c r="O1948" s="351"/>
      <c r="T1948" s="351"/>
      <c r="W1948" s="351"/>
      <c r="BH1948" s="454"/>
    </row>
    <row r="1949" spans="4:60" s="164" customFormat="1" x14ac:dyDescent="0.25">
      <c r="D1949" s="351"/>
      <c r="O1949" s="351"/>
      <c r="T1949" s="351"/>
      <c r="W1949" s="351"/>
      <c r="BH1949" s="454"/>
    </row>
    <row r="1950" spans="4:60" s="164" customFormat="1" x14ac:dyDescent="0.25">
      <c r="D1950" s="351"/>
      <c r="O1950" s="351"/>
      <c r="T1950" s="351"/>
      <c r="W1950" s="351"/>
      <c r="BH1950" s="454"/>
    </row>
    <row r="1951" spans="4:60" s="164" customFormat="1" x14ac:dyDescent="0.25">
      <c r="D1951" s="351"/>
      <c r="O1951" s="351"/>
      <c r="T1951" s="351"/>
      <c r="W1951" s="351"/>
      <c r="BH1951" s="454"/>
    </row>
    <row r="1952" spans="4:60" s="164" customFormat="1" x14ac:dyDescent="0.25">
      <c r="D1952" s="351"/>
      <c r="O1952" s="351"/>
      <c r="T1952" s="351"/>
      <c r="W1952" s="351"/>
      <c r="BH1952" s="454"/>
    </row>
    <row r="1953" spans="4:60" s="164" customFormat="1" x14ac:dyDescent="0.25">
      <c r="D1953" s="351"/>
      <c r="O1953" s="351"/>
      <c r="T1953" s="351"/>
      <c r="W1953" s="351"/>
      <c r="BH1953" s="454"/>
    </row>
    <row r="1954" spans="4:60" s="164" customFormat="1" x14ac:dyDescent="0.25">
      <c r="D1954" s="351"/>
      <c r="O1954" s="351"/>
      <c r="T1954" s="351"/>
      <c r="W1954" s="351"/>
      <c r="BH1954" s="454"/>
    </row>
    <row r="1955" spans="4:60" s="164" customFormat="1" x14ac:dyDescent="0.25">
      <c r="D1955" s="351"/>
      <c r="O1955" s="351"/>
      <c r="T1955" s="351"/>
      <c r="W1955" s="351"/>
      <c r="BH1955" s="454"/>
    </row>
    <row r="1956" spans="4:60" s="164" customFormat="1" x14ac:dyDescent="0.25">
      <c r="D1956" s="351"/>
      <c r="O1956" s="351"/>
      <c r="T1956" s="351"/>
      <c r="W1956" s="351"/>
      <c r="BH1956" s="454"/>
    </row>
    <row r="1957" spans="4:60" s="164" customFormat="1" x14ac:dyDescent="0.25">
      <c r="D1957" s="351"/>
      <c r="O1957" s="351"/>
      <c r="T1957" s="351"/>
      <c r="W1957" s="351"/>
      <c r="BH1957" s="454"/>
    </row>
    <row r="1958" spans="4:60" s="164" customFormat="1" x14ac:dyDescent="0.25">
      <c r="D1958" s="351"/>
      <c r="O1958" s="351"/>
      <c r="T1958" s="351"/>
      <c r="W1958" s="351"/>
      <c r="BH1958" s="454"/>
    </row>
    <row r="1959" spans="4:60" s="164" customFormat="1" x14ac:dyDescent="0.25">
      <c r="D1959" s="351"/>
      <c r="O1959" s="351"/>
      <c r="T1959" s="351"/>
      <c r="W1959" s="351"/>
      <c r="BH1959" s="454"/>
    </row>
    <row r="1960" spans="4:60" s="164" customFormat="1" x14ac:dyDescent="0.25">
      <c r="D1960" s="351"/>
      <c r="O1960" s="351"/>
      <c r="T1960" s="351"/>
      <c r="W1960" s="351"/>
      <c r="BH1960" s="454"/>
    </row>
    <row r="1961" spans="4:60" s="164" customFormat="1" x14ac:dyDescent="0.25">
      <c r="D1961" s="351"/>
      <c r="O1961" s="351"/>
      <c r="T1961" s="351"/>
      <c r="W1961" s="351"/>
      <c r="BH1961" s="454"/>
    </row>
    <row r="1962" spans="4:60" s="164" customFormat="1" x14ac:dyDescent="0.25">
      <c r="D1962" s="351"/>
      <c r="O1962" s="351"/>
      <c r="T1962" s="351"/>
      <c r="W1962" s="351"/>
      <c r="BH1962" s="454"/>
    </row>
    <row r="1963" spans="4:60" s="164" customFormat="1" x14ac:dyDescent="0.25">
      <c r="D1963" s="351"/>
      <c r="O1963" s="351"/>
      <c r="T1963" s="351"/>
      <c r="W1963" s="351"/>
      <c r="BH1963" s="454"/>
    </row>
    <row r="1964" spans="4:60" s="164" customFormat="1" x14ac:dyDescent="0.25">
      <c r="D1964" s="351"/>
      <c r="O1964" s="351"/>
      <c r="T1964" s="351"/>
      <c r="W1964" s="351"/>
      <c r="BH1964" s="454"/>
    </row>
    <row r="1965" spans="4:60" s="164" customFormat="1" x14ac:dyDescent="0.25">
      <c r="D1965" s="351"/>
      <c r="O1965" s="351"/>
      <c r="T1965" s="351"/>
      <c r="W1965" s="351"/>
      <c r="BH1965" s="454"/>
    </row>
    <row r="1966" spans="4:60" s="164" customFormat="1" x14ac:dyDescent="0.25">
      <c r="D1966" s="351"/>
      <c r="O1966" s="351"/>
      <c r="T1966" s="351"/>
      <c r="W1966" s="351"/>
      <c r="BH1966" s="454"/>
    </row>
    <row r="1967" spans="4:60" s="164" customFormat="1" x14ac:dyDescent="0.25">
      <c r="D1967" s="351"/>
      <c r="O1967" s="351"/>
      <c r="T1967" s="351"/>
      <c r="W1967" s="351"/>
      <c r="BH1967" s="454"/>
    </row>
    <row r="1968" spans="4:60" s="164" customFormat="1" x14ac:dyDescent="0.25">
      <c r="D1968" s="351"/>
      <c r="O1968" s="351"/>
      <c r="T1968" s="351"/>
      <c r="W1968" s="351"/>
      <c r="BH1968" s="454"/>
    </row>
    <row r="1969" spans="4:60" s="164" customFormat="1" x14ac:dyDescent="0.25">
      <c r="D1969" s="351"/>
      <c r="O1969" s="351"/>
      <c r="T1969" s="351"/>
      <c r="W1969" s="351"/>
      <c r="BH1969" s="454"/>
    </row>
    <row r="1970" spans="4:60" s="164" customFormat="1" x14ac:dyDescent="0.25">
      <c r="D1970" s="351"/>
      <c r="O1970" s="351"/>
      <c r="T1970" s="351"/>
      <c r="W1970" s="351"/>
      <c r="BH1970" s="454"/>
    </row>
    <row r="1971" spans="4:60" s="164" customFormat="1" x14ac:dyDescent="0.25">
      <c r="D1971" s="351"/>
      <c r="O1971" s="351"/>
      <c r="T1971" s="351"/>
      <c r="W1971" s="351"/>
      <c r="BH1971" s="454"/>
    </row>
    <row r="1972" spans="4:60" s="164" customFormat="1" x14ac:dyDescent="0.25">
      <c r="D1972" s="351"/>
      <c r="O1972" s="351"/>
      <c r="T1972" s="351"/>
      <c r="W1972" s="351"/>
      <c r="BH1972" s="454"/>
    </row>
    <row r="1973" spans="4:60" s="164" customFormat="1" x14ac:dyDescent="0.25">
      <c r="D1973" s="351"/>
      <c r="O1973" s="351"/>
      <c r="T1973" s="351"/>
      <c r="W1973" s="351"/>
      <c r="BH1973" s="454"/>
    </row>
    <row r="1974" spans="4:60" s="164" customFormat="1" x14ac:dyDescent="0.25">
      <c r="D1974" s="351"/>
      <c r="O1974" s="351"/>
      <c r="T1974" s="351"/>
      <c r="W1974" s="351"/>
      <c r="BH1974" s="454"/>
    </row>
    <row r="1975" spans="4:60" s="164" customFormat="1" x14ac:dyDescent="0.25">
      <c r="D1975" s="351"/>
      <c r="O1975" s="351"/>
      <c r="T1975" s="351"/>
      <c r="W1975" s="351"/>
      <c r="BH1975" s="454"/>
    </row>
    <row r="1976" spans="4:60" s="164" customFormat="1" x14ac:dyDescent="0.25">
      <c r="D1976" s="351"/>
      <c r="O1976" s="351"/>
      <c r="T1976" s="351"/>
      <c r="W1976" s="351"/>
      <c r="BH1976" s="454"/>
    </row>
    <row r="1977" spans="4:60" s="164" customFormat="1" x14ac:dyDescent="0.25">
      <c r="D1977" s="351"/>
      <c r="O1977" s="351"/>
      <c r="T1977" s="351"/>
      <c r="W1977" s="351"/>
      <c r="BH1977" s="454"/>
    </row>
    <row r="1978" spans="4:60" s="164" customFormat="1" x14ac:dyDescent="0.25">
      <c r="D1978" s="351"/>
      <c r="O1978" s="351"/>
      <c r="T1978" s="351"/>
      <c r="W1978" s="351"/>
      <c r="BH1978" s="454"/>
    </row>
    <row r="1979" spans="4:60" s="164" customFormat="1" x14ac:dyDescent="0.25">
      <c r="D1979" s="351"/>
      <c r="O1979" s="351"/>
      <c r="T1979" s="351"/>
      <c r="W1979" s="351"/>
      <c r="BH1979" s="454"/>
    </row>
    <row r="1980" spans="4:60" s="164" customFormat="1" x14ac:dyDescent="0.25">
      <c r="D1980" s="351"/>
      <c r="O1980" s="351"/>
      <c r="T1980" s="351"/>
      <c r="W1980" s="351"/>
      <c r="BH1980" s="454"/>
    </row>
    <row r="1981" spans="4:60" s="164" customFormat="1" x14ac:dyDescent="0.25">
      <c r="D1981" s="351"/>
      <c r="O1981" s="351"/>
      <c r="T1981" s="351"/>
      <c r="W1981" s="351"/>
      <c r="BH1981" s="454"/>
    </row>
    <row r="1982" spans="4:60" s="164" customFormat="1" x14ac:dyDescent="0.25">
      <c r="D1982" s="351"/>
      <c r="O1982" s="351"/>
      <c r="T1982" s="351"/>
      <c r="W1982" s="351"/>
      <c r="BH1982" s="454"/>
    </row>
    <row r="1983" spans="4:60" s="164" customFormat="1" x14ac:dyDescent="0.25">
      <c r="D1983" s="351"/>
      <c r="O1983" s="351"/>
      <c r="T1983" s="351"/>
      <c r="W1983" s="351"/>
      <c r="BH1983" s="454"/>
    </row>
    <row r="1984" spans="4:60" s="164" customFormat="1" x14ac:dyDescent="0.25">
      <c r="D1984" s="351"/>
      <c r="O1984" s="351"/>
      <c r="T1984" s="351"/>
      <c r="W1984" s="351"/>
      <c r="BH1984" s="454"/>
    </row>
    <row r="1985" spans="4:60" s="164" customFormat="1" x14ac:dyDescent="0.25">
      <c r="D1985" s="351"/>
      <c r="O1985" s="351"/>
      <c r="T1985" s="351"/>
      <c r="W1985" s="351"/>
      <c r="BH1985" s="454"/>
    </row>
    <row r="1986" spans="4:60" s="164" customFormat="1" x14ac:dyDescent="0.25">
      <c r="D1986" s="351"/>
      <c r="O1986" s="351"/>
      <c r="T1986" s="351"/>
      <c r="W1986" s="351"/>
      <c r="BH1986" s="454"/>
    </row>
    <row r="1987" spans="4:60" s="164" customFormat="1" x14ac:dyDescent="0.25">
      <c r="D1987" s="351"/>
      <c r="O1987" s="351"/>
      <c r="T1987" s="351"/>
      <c r="W1987" s="351"/>
      <c r="BH1987" s="454"/>
    </row>
    <row r="1988" spans="4:60" s="164" customFormat="1" x14ac:dyDescent="0.25">
      <c r="D1988" s="351"/>
      <c r="O1988" s="351"/>
      <c r="T1988" s="351"/>
      <c r="W1988" s="351"/>
      <c r="BH1988" s="454"/>
    </row>
    <row r="1989" spans="4:60" s="164" customFormat="1" x14ac:dyDescent="0.25">
      <c r="D1989" s="351"/>
      <c r="O1989" s="351"/>
      <c r="T1989" s="351"/>
      <c r="W1989" s="351"/>
      <c r="BH1989" s="454"/>
    </row>
    <row r="1990" spans="4:60" s="164" customFormat="1" x14ac:dyDescent="0.25">
      <c r="D1990" s="351"/>
      <c r="O1990" s="351"/>
      <c r="T1990" s="351"/>
      <c r="W1990" s="351"/>
      <c r="BH1990" s="454"/>
    </row>
    <row r="1991" spans="4:60" s="164" customFormat="1" x14ac:dyDescent="0.25">
      <c r="D1991" s="351"/>
      <c r="O1991" s="351"/>
      <c r="T1991" s="351"/>
      <c r="W1991" s="351"/>
      <c r="BH1991" s="454"/>
    </row>
    <row r="1992" spans="4:60" s="164" customFormat="1" x14ac:dyDescent="0.25">
      <c r="D1992" s="351"/>
      <c r="O1992" s="351"/>
      <c r="T1992" s="351"/>
      <c r="W1992" s="351"/>
      <c r="BH1992" s="454"/>
    </row>
    <row r="1993" spans="4:60" s="164" customFormat="1" x14ac:dyDescent="0.25">
      <c r="D1993" s="351"/>
      <c r="O1993" s="351"/>
      <c r="T1993" s="351"/>
      <c r="W1993" s="351"/>
      <c r="BH1993" s="454"/>
    </row>
    <row r="1994" spans="4:60" s="164" customFormat="1" x14ac:dyDescent="0.25">
      <c r="D1994" s="351"/>
      <c r="O1994" s="351"/>
      <c r="T1994" s="351"/>
      <c r="W1994" s="351"/>
      <c r="BH1994" s="454"/>
    </row>
    <row r="1995" spans="4:60" s="164" customFormat="1" x14ac:dyDescent="0.25">
      <c r="D1995" s="351"/>
      <c r="O1995" s="351"/>
      <c r="T1995" s="351"/>
      <c r="W1995" s="351"/>
      <c r="BH1995" s="454"/>
    </row>
    <row r="1996" spans="4:60" s="164" customFormat="1" x14ac:dyDescent="0.25">
      <c r="D1996" s="351"/>
      <c r="O1996" s="351"/>
      <c r="T1996" s="351"/>
      <c r="W1996" s="351"/>
      <c r="BH1996" s="454"/>
    </row>
    <row r="1997" spans="4:60" s="164" customFormat="1" x14ac:dyDescent="0.25">
      <c r="D1997" s="351"/>
      <c r="O1997" s="351"/>
      <c r="T1997" s="351"/>
      <c r="W1997" s="351"/>
      <c r="BH1997" s="454"/>
    </row>
    <row r="1998" spans="4:60" s="164" customFormat="1" x14ac:dyDescent="0.25">
      <c r="D1998" s="351"/>
      <c r="O1998" s="351"/>
      <c r="T1998" s="351"/>
      <c r="W1998" s="351"/>
      <c r="BH1998" s="454"/>
    </row>
    <row r="1999" spans="4:60" s="164" customFormat="1" x14ac:dyDescent="0.25">
      <c r="D1999" s="351"/>
      <c r="O1999" s="351"/>
      <c r="T1999" s="351"/>
      <c r="W1999" s="351"/>
      <c r="BH1999" s="454"/>
    </row>
    <row r="2000" spans="4:60" s="164" customFormat="1" x14ac:dyDescent="0.25">
      <c r="D2000" s="351"/>
      <c r="O2000" s="351"/>
      <c r="T2000" s="351"/>
      <c r="W2000" s="351"/>
      <c r="BH2000" s="454"/>
    </row>
    <row r="2001" spans="4:60" s="164" customFormat="1" x14ac:dyDescent="0.25">
      <c r="D2001" s="351"/>
      <c r="O2001" s="351"/>
      <c r="T2001" s="351"/>
      <c r="W2001" s="351"/>
      <c r="BH2001" s="454"/>
    </row>
    <row r="2002" spans="4:60" s="164" customFormat="1" x14ac:dyDescent="0.25">
      <c r="D2002" s="351"/>
      <c r="O2002" s="351"/>
      <c r="T2002" s="351"/>
      <c r="W2002" s="351"/>
      <c r="BH2002" s="454"/>
    </row>
    <row r="2003" spans="4:60" s="164" customFormat="1" x14ac:dyDescent="0.25">
      <c r="D2003" s="351"/>
      <c r="O2003" s="351"/>
      <c r="T2003" s="351"/>
      <c r="W2003" s="351"/>
      <c r="BH2003" s="454"/>
    </row>
    <row r="2004" spans="4:60" s="164" customFormat="1" x14ac:dyDescent="0.25">
      <c r="D2004" s="351"/>
      <c r="O2004" s="351"/>
      <c r="T2004" s="351"/>
      <c r="W2004" s="351"/>
      <c r="BH2004" s="454"/>
    </row>
    <row r="2005" spans="4:60" s="164" customFormat="1" x14ac:dyDescent="0.25">
      <c r="D2005" s="351"/>
      <c r="O2005" s="351"/>
      <c r="T2005" s="351"/>
      <c r="W2005" s="351"/>
      <c r="BH2005" s="454"/>
    </row>
    <row r="2006" spans="4:60" s="164" customFormat="1" x14ac:dyDescent="0.25">
      <c r="D2006" s="351"/>
      <c r="O2006" s="351"/>
      <c r="T2006" s="351"/>
      <c r="W2006" s="351"/>
      <c r="BH2006" s="454"/>
    </row>
    <row r="2007" spans="4:60" s="164" customFormat="1" x14ac:dyDescent="0.25">
      <c r="D2007" s="351"/>
      <c r="O2007" s="351"/>
      <c r="T2007" s="351"/>
      <c r="W2007" s="351"/>
      <c r="BH2007" s="454"/>
    </row>
    <row r="2008" spans="4:60" s="164" customFormat="1" x14ac:dyDescent="0.25">
      <c r="D2008" s="351"/>
      <c r="O2008" s="351"/>
      <c r="T2008" s="351"/>
      <c r="W2008" s="351"/>
      <c r="BH2008" s="454"/>
    </row>
    <row r="2009" spans="4:60" s="164" customFormat="1" x14ac:dyDescent="0.25">
      <c r="D2009" s="351"/>
      <c r="O2009" s="351"/>
      <c r="T2009" s="351"/>
      <c r="W2009" s="351"/>
      <c r="BH2009" s="454"/>
    </row>
    <row r="2010" spans="4:60" s="164" customFormat="1" x14ac:dyDescent="0.25">
      <c r="D2010" s="351"/>
      <c r="O2010" s="351"/>
      <c r="T2010" s="351"/>
      <c r="W2010" s="351"/>
      <c r="BH2010" s="454"/>
    </row>
    <row r="2011" spans="4:60" s="164" customFormat="1" x14ac:dyDescent="0.25">
      <c r="D2011" s="351"/>
      <c r="O2011" s="351"/>
      <c r="T2011" s="351"/>
      <c r="W2011" s="351"/>
      <c r="BH2011" s="454"/>
    </row>
    <row r="2012" spans="4:60" s="164" customFormat="1" x14ac:dyDescent="0.25">
      <c r="D2012" s="351"/>
      <c r="O2012" s="351"/>
      <c r="T2012" s="351"/>
      <c r="W2012" s="351"/>
      <c r="BH2012" s="454"/>
    </row>
    <row r="2013" spans="4:60" s="164" customFormat="1" x14ac:dyDescent="0.25">
      <c r="D2013" s="351"/>
      <c r="O2013" s="351"/>
      <c r="T2013" s="351"/>
      <c r="W2013" s="351"/>
      <c r="BH2013" s="454"/>
    </row>
    <row r="2014" spans="4:60" s="164" customFormat="1" x14ac:dyDescent="0.25">
      <c r="D2014" s="351"/>
      <c r="O2014" s="351"/>
      <c r="T2014" s="351"/>
      <c r="W2014" s="351"/>
      <c r="BH2014" s="454"/>
    </row>
    <row r="2015" spans="4:60" s="164" customFormat="1" x14ac:dyDescent="0.25">
      <c r="D2015" s="351"/>
      <c r="O2015" s="351"/>
      <c r="T2015" s="351"/>
      <c r="W2015" s="351"/>
      <c r="BH2015" s="454"/>
    </row>
    <row r="2016" spans="4:60" s="164" customFormat="1" x14ac:dyDescent="0.25">
      <c r="D2016" s="351"/>
      <c r="O2016" s="351"/>
      <c r="T2016" s="351"/>
      <c r="W2016" s="351"/>
      <c r="BH2016" s="454"/>
    </row>
    <row r="2017" spans="4:60" s="164" customFormat="1" x14ac:dyDescent="0.25">
      <c r="D2017" s="351"/>
      <c r="O2017" s="351"/>
      <c r="T2017" s="351"/>
      <c r="W2017" s="351"/>
      <c r="BH2017" s="454"/>
    </row>
    <row r="2018" spans="4:60" s="164" customFormat="1" x14ac:dyDescent="0.25">
      <c r="D2018" s="351"/>
      <c r="O2018" s="351"/>
      <c r="T2018" s="351"/>
      <c r="W2018" s="351"/>
      <c r="BH2018" s="454"/>
    </row>
    <row r="2019" spans="4:60" s="164" customFormat="1" x14ac:dyDescent="0.25">
      <c r="D2019" s="351"/>
      <c r="O2019" s="351"/>
      <c r="T2019" s="351"/>
      <c r="W2019" s="351"/>
      <c r="BH2019" s="454"/>
    </row>
    <row r="2020" spans="4:60" s="164" customFormat="1" x14ac:dyDescent="0.25">
      <c r="D2020" s="351"/>
      <c r="O2020" s="351"/>
      <c r="T2020" s="351"/>
      <c r="W2020" s="351"/>
      <c r="BH2020" s="454"/>
    </row>
    <row r="2021" spans="4:60" s="164" customFormat="1" x14ac:dyDescent="0.25">
      <c r="D2021" s="351"/>
      <c r="O2021" s="351"/>
      <c r="T2021" s="351"/>
      <c r="W2021" s="351"/>
      <c r="BH2021" s="454"/>
    </row>
    <row r="2022" spans="4:60" s="164" customFormat="1" x14ac:dyDescent="0.25">
      <c r="D2022" s="351"/>
      <c r="O2022" s="351"/>
      <c r="T2022" s="351"/>
      <c r="W2022" s="351"/>
      <c r="BH2022" s="454"/>
    </row>
    <row r="2023" spans="4:60" s="164" customFormat="1" x14ac:dyDescent="0.25">
      <c r="D2023" s="351"/>
      <c r="O2023" s="351"/>
      <c r="T2023" s="351"/>
      <c r="W2023" s="351"/>
      <c r="BH2023" s="454"/>
    </row>
    <row r="2024" spans="4:60" s="164" customFormat="1" x14ac:dyDescent="0.25">
      <c r="D2024" s="351"/>
      <c r="O2024" s="351"/>
      <c r="T2024" s="351"/>
      <c r="W2024" s="351"/>
      <c r="BH2024" s="454"/>
    </row>
    <row r="2025" spans="4:60" s="164" customFormat="1" x14ac:dyDescent="0.25">
      <c r="D2025" s="351"/>
      <c r="O2025" s="351"/>
      <c r="T2025" s="351"/>
      <c r="W2025" s="351"/>
      <c r="BH2025" s="454"/>
    </row>
    <row r="2026" spans="4:60" s="164" customFormat="1" x14ac:dyDescent="0.25">
      <c r="D2026" s="351"/>
      <c r="O2026" s="351"/>
      <c r="T2026" s="351"/>
      <c r="W2026" s="351"/>
      <c r="BH2026" s="454"/>
    </row>
    <row r="2027" spans="4:60" s="164" customFormat="1" x14ac:dyDescent="0.25">
      <c r="D2027" s="351"/>
      <c r="O2027" s="351"/>
      <c r="T2027" s="351"/>
      <c r="W2027" s="351"/>
      <c r="BH2027" s="454"/>
    </row>
    <row r="2028" spans="4:60" s="164" customFormat="1" x14ac:dyDescent="0.25">
      <c r="D2028" s="351"/>
      <c r="O2028" s="351"/>
      <c r="T2028" s="351"/>
      <c r="W2028" s="351"/>
      <c r="BH2028" s="454"/>
    </row>
    <row r="2029" spans="4:60" s="164" customFormat="1" x14ac:dyDescent="0.25">
      <c r="D2029" s="351"/>
      <c r="O2029" s="351"/>
      <c r="T2029" s="351"/>
      <c r="W2029" s="351"/>
      <c r="BH2029" s="454"/>
    </row>
    <row r="2030" spans="4:60" s="164" customFormat="1" x14ac:dyDescent="0.25">
      <c r="D2030" s="351"/>
      <c r="O2030" s="351"/>
      <c r="T2030" s="351"/>
      <c r="W2030" s="351"/>
      <c r="BH2030" s="454"/>
    </row>
    <row r="2031" spans="4:60" s="164" customFormat="1" x14ac:dyDescent="0.25">
      <c r="D2031" s="351"/>
      <c r="O2031" s="351"/>
      <c r="T2031" s="351"/>
      <c r="W2031" s="351"/>
      <c r="BH2031" s="454"/>
    </row>
    <row r="2032" spans="4:60" s="164" customFormat="1" x14ac:dyDescent="0.25">
      <c r="D2032" s="351"/>
      <c r="O2032" s="351"/>
      <c r="T2032" s="351"/>
      <c r="W2032" s="351"/>
      <c r="BH2032" s="454"/>
    </row>
    <row r="2033" spans="4:60" s="164" customFormat="1" x14ac:dyDescent="0.25">
      <c r="D2033" s="351"/>
      <c r="O2033" s="351"/>
      <c r="T2033" s="351"/>
      <c r="W2033" s="351"/>
      <c r="BH2033" s="454"/>
    </row>
    <row r="2034" spans="4:60" s="164" customFormat="1" x14ac:dyDescent="0.25">
      <c r="D2034" s="351"/>
      <c r="O2034" s="351"/>
      <c r="T2034" s="351"/>
      <c r="W2034" s="351"/>
      <c r="BH2034" s="454"/>
    </row>
    <row r="2035" spans="4:60" s="164" customFormat="1" x14ac:dyDescent="0.25">
      <c r="D2035" s="351"/>
      <c r="O2035" s="351"/>
      <c r="T2035" s="351"/>
      <c r="W2035" s="351"/>
      <c r="BH2035" s="454"/>
    </row>
    <row r="2036" spans="4:60" s="164" customFormat="1" x14ac:dyDescent="0.25">
      <c r="D2036" s="351"/>
      <c r="O2036" s="351"/>
      <c r="T2036" s="351"/>
      <c r="W2036" s="351"/>
      <c r="BH2036" s="454"/>
    </row>
    <row r="2037" spans="4:60" s="164" customFormat="1" x14ac:dyDescent="0.25">
      <c r="D2037" s="351"/>
      <c r="O2037" s="351"/>
      <c r="T2037" s="351"/>
      <c r="W2037" s="351"/>
      <c r="BH2037" s="454"/>
    </row>
    <row r="2038" spans="4:60" s="164" customFormat="1" x14ac:dyDescent="0.25">
      <c r="D2038" s="351"/>
      <c r="O2038" s="351"/>
      <c r="T2038" s="351"/>
      <c r="W2038" s="351"/>
      <c r="BH2038" s="454"/>
    </row>
    <row r="2039" spans="4:60" s="164" customFormat="1" x14ac:dyDescent="0.25">
      <c r="D2039" s="351"/>
      <c r="O2039" s="351"/>
      <c r="T2039" s="351"/>
      <c r="W2039" s="351"/>
      <c r="BH2039" s="454"/>
    </row>
    <row r="2040" spans="4:60" s="164" customFormat="1" x14ac:dyDescent="0.25">
      <c r="D2040" s="351"/>
      <c r="O2040" s="351"/>
      <c r="T2040" s="351"/>
      <c r="W2040" s="351"/>
      <c r="BH2040" s="454"/>
    </row>
    <row r="2041" spans="4:60" s="164" customFormat="1" x14ac:dyDescent="0.25">
      <c r="D2041" s="351"/>
      <c r="O2041" s="351"/>
      <c r="T2041" s="351"/>
      <c r="W2041" s="351"/>
      <c r="BH2041" s="454"/>
    </row>
    <row r="2042" spans="4:60" s="164" customFormat="1" x14ac:dyDescent="0.25">
      <c r="D2042" s="351"/>
      <c r="O2042" s="351"/>
      <c r="T2042" s="351"/>
      <c r="W2042" s="351"/>
      <c r="BH2042" s="454"/>
    </row>
    <row r="2043" spans="4:60" s="164" customFormat="1" x14ac:dyDescent="0.25">
      <c r="D2043" s="351"/>
      <c r="O2043" s="351"/>
      <c r="T2043" s="351"/>
      <c r="W2043" s="351"/>
      <c r="BH2043" s="454"/>
    </row>
    <row r="2044" spans="4:60" s="164" customFormat="1" x14ac:dyDescent="0.25">
      <c r="D2044" s="351"/>
      <c r="O2044" s="351"/>
      <c r="T2044" s="351"/>
      <c r="W2044" s="351"/>
      <c r="BH2044" s="454"/>
    </row>
    <row r="2045" spans="4:60" s="164" customFormat="1" x14ac:dyDescent="0.25">
      <c r="D2045" s="351"/>
      <c r="O2045" s="351"/>
      <c r="T2045" s="351"/>
      <c r="W2045" s="351"/>
      <c r="BH2045" s="454"/>
    </row>
    <row r="2046" spans="4:60" s="164" customFormat="1" x14ac:dyDescent="0.25">
      <c r="D2046" s="351"/>
      <c r="O2046" s="351"/>
      <c r="T2046" s="351"/>
      <c r="W2046" s="351"/>
      <c r="BH2046" s="454"/>
    </row>
    <row r="2047" spans="4:60" s="164" customFormat="1" x14ac:dyDescent="0.25">
      <c r="D2047" s="351"/>
      <c r="O2047" s="351"/>
      <c r="T2047" s="351"/>
      <c r="W2047" s="351"/>
      <c r="BH2047" s="454"/>
    </row>
    <row r="2048" spans="4:60" s="164" customFormat="1" x14ac:dyDescent="0.25">
      <c r="D2048" s="351"/>
      <c r="O2048" s="351"/>
      <c r="T2048" s="351"/>
      <c r="W2048" s="351"/>
      <c r="BH2048" s="454"/>
    </row>
    <row r="2049" spans="4:60" s="164" customFormat="1" x14ac:dyDescent="0.25">
      <c r="D2049" s="351"/>
      <c r="O2049" s="351"/>
      <c r="T2049" s="351"/>
      <c r="W2049" s="351"/>
      <c r="BH2049" s="454"/>
    </row>
    <row r="2050" spans="4:60" s="164" customFormat="1" x14ac:dyDescent="0.25">
      <c r="D2050" s="351"/>
      <c r="O2050" s="351"/>
      <c r="T2050" s="351"/>
      <c r="W2050" s="351"/>
      <c r="BH2050" s="454"/>
    </row>
    <row r="2051" spans="4:60" s="164" customFormat="1" x14ac:dyDescent="0.25">
      <c r="D2051" s="351"/>
      <c r="O2051" s="351"/>
      <c r="T2051" s="351"/>
      <c r="W2051" s="351"/>
      <c r="BH2051" s="454"/>
    </row>
    <row r="2052" spans="4:60" s="164" customFormat="1" x14ac:dyDescent="0.25">
      <c r="D2052" s="351"/>
      <c r="O2052" s="351"/>
      <c r="T2052" s="351"/>
      <c r="W2052" s="351"/>
      <c r="BH2052" s="454"/>
    </row>
    <row r="2053" spans="4:60" s="164" customFormat="1" x14ac:dyDescent="0.25">
      <c r="D2053" s="351"/>
      <c r="O2053" s="351"/>
      <c r="T2053" s="351"/>
      <c r="W2053" s="351"/>
      <c r="BH2053" s="454"/>
    </row>
    <row r="2054" spans="4:60" s="164" customFormat="1" x14ac:dyDescent="0.25">
      <c r="D2054" s="351"/>
      <c r="O2054" s="351"/>
      <c r="T2054" s="351"/>
      <c r="W2054" s="351"/>
      <c r="BH2054" s="454"/>
    </row>
    <row r="2055" spans="4:60" s="164" customFormat="1" x14ac:dyDescent="0.25">
      <c r="D2055" s="351"/>
      <c r="O2055" s="351"/>
      <c r="T2055" s="351"/>
      <c r="W2055" s="351"/>
      <c r="BH2055" s="454"/>
    </row>
    <row r="2056" spans="4:60" s="164" customFormat="1" x14ac:dyDescent="0.25">
      <c r="D2056" s="351"/>
      <c r="O2056" s="351"/>
      <c r="T2056" s="351"/>
      <c r="W2056" s="351"/>
      <c r="BH2056" s="454"/>
    </row>
    <row r="2057" spans="4:60" s="164" customFormat="1" x14ac:dyDescent="0.25">
      <c r="D2057" s="351"/>
      <c r="O2057" s="351"/>
      <c r="T2057" s="351"/>
      <c r="W2057" s="351"/>
      <c r="BH2057" s="454"/>
    </row>
    <row r="2058" spans="4:60" s="164" customFormat="1" x14ac:dyDescent="0.25">
      <c r="D2058" s="351"/>
      <c r="O2058" s="351"/>
      <c r="T2058" s="351"/>
      <c r="W2058" s="351"/>
      <c r="BH2058" s="454"/>
    </row>
    <row r="2059" spans="4:60" s="164" customFormat="1" x14ac:dyDescent="0.25">
      <c r="D2059" s="351"/>
      <c r="O2059" s="351"/>
      <c r="T2059" s="351"/>
      <c r="W2059" s="351"/>
      <c r="BH2059" s="454"/>
    </row>
    <row r="2060" spans="4:60" s="164" customFormat="1" x14ac:dyDescent="0.25">
      <c r="D2060" s="351"/>
      <c r="O2060" s="351"/>
      <c r="T2060" s="351"/>
      <c r="W2060" s="351"/>
      <c r="BH2060" s="454"/>
    </row>
    <row r="2061" spans="4:60" s="164" customFormat="1" x14ac:dyDescent="0.25">
      <c r="D2061" s="351"/>
      <c r="O2061" s="351"/>
      <c r="T2061" s="351"/>
      <c r="W2061" s="351"/>
      <c r="BH2061" s="454"/>
    </row>
    <row r="2062" spans="4:60" s="164" customFormat="1" x14ac:dyDescent="0.25">
      <c r="D2062" s="351"/>
      <c r="O2062" s="351"/>
      <c r="T2062" s="351"/>
      <c r="W2062" s="351"/>
      <c r="BH2062" s="454"/>
    </row>
    <row r="2063" spans="4:60" s="164" customFormat="1" x14ac:dyDescent="0.25">
      <c r="D2063" s="351"/>
      <c r="O2063" s="351"/>
      <c r="T2063" s="351"/>
      <c r="W2063" s="351"/>
      <c r="BH2063" s="454"/>
    </row>
    <row r="2064" spans="4:60" s="164" customFormat="1" x14ac:dyDescent="0.25">
      <c r="D2064" s="351"/>
      <c r="O2064" s="351"/>
      <c r="T2064" s="351"/>
      <c r="W2064" s="351"/>
      <c r="BH2064" s="454"/>
    </row>
    <row r="2065" spans="4:60" s="164" customFormat="1" x14ac:dyDescent="0.25">
      <c r="D2065" s="351"/>
      <c r="O2065" s="351"/>
      <c r="T2065" s="351"/>
      <c r="W2065" s="351"/>
      <c r="BH2065" s="454"/>
    </row>
    <row r="2066" spans="4:60" s="164" customFormat="1" x14ac:dyDescent="0.25">
      <c r="D2066" s="351"/>
      <c r="O2066" s="351"/>
      <c r="T2066" s="351"/>
      <c r="W2066" s="351"/>
      <c r="BH2066" s="454"/>
    </row>
    <row r="2067" spans="4:60" s="164" customFormat="1" x14ac:dyDescent="0.25">
      <c r="D2067" s="351"/>
      <c r="O2067" s="351"/>
      <c r="T2067" s="351"/>
      <c r="W2067" s="351"/>
      <c r="BH2067" s="454"/>
    </row>
    <row r="2068" spans="4:60" s="164" customFormat="1" x14ac:dyDescent="0.25">
      <c r="D2068" s="351"/>
      <c r="O2068" s="351"/>
      <c r="T2068" s="351"/>
      <c r="W2068" s="351"/>
      <c r="BH2068" s="454"/>
    </row>
    <row r="2069" spans="4:60" s="164" customFormat="1" x14ac:dyDescent="0.25">
      <c r="D2069" s="351"/>
      <c r="O2069" s="351"/>
      <c r="T2069" s="351"/>
      <c r="W2069" s="351"/>
      <c r="BH2069" s="454"/>
    </row>
    <row r="2070" spans="4:60" s="164" customFormat="1" x14ac:dyDescent="0.25">
      <c r="D2070" s="351"/>
      <c r="O2070" s="351"/>
      <c r="T2070" s="351"/>
      <c r="W2070" s="351"/>
      <c r="BH2070" s="454"/>
    </row>
    <row r="2071" spans="4:60" s="164" customFormat="1" x14ac:dyDescent="0.25">
      <c r="D2071" s="351"/>
      <c r="O2071" s="351"/>
      <c r="T2071" s="351"/>
      <c r="W2071" s="351"/>
      <c r="BH2071" s="454"/>
    </row>
    <row r="2072" spans="4:60" s="164" customFormat="1" x14ac:dyDescent="0.25">
      <c r="D2072" s="351"/>
      <c r="O2072" s="351"/>
      <c r="T2072" s="351"/>
      <c r="W2072" s="351"/>
      <c r="BH2072" s="454"/>
    </row>
    <row r="2073" spans="4:60" s="164" customFormat="1" x14ac:dyDescent="0.25">
      <c r="D2073" s="351"/>
      <c r="O2073" s="351"/>
      <c r="T2073" s="351"/>
      <c r="W2073" s="351"/>
      <c r="BH2073" s="454"/>
    </row>
    <row r="2074" spans="4:60" s="164" customFormat="1" x14ac:dyDescent="0.25">
      <c r="D2074" s="351"/>
      <c r="O2074" s="351"/>
      <c r="T2074" s="351"/>
      <c r="W2074" s="351"/>
      <c r="BH2074" s="454"/>
    </row>
    <row r="2075" spans="4:60" s="164" customFormat="1" x14ac:dyDescent="0.25">
      <c r="D2075" s="351"/>
      <c r="O2075" s="351"/>
      <c r="T2075" s="351"/>
      <c r="W2075" s="351"/>
      <c r="BH2075" s="454"/>
    </row>
    <row r="2076" spans="4:60" s="164" customFormat="1" x14ac:dyDescent="0.25">
      <c r="D2076" s="351"/>
      <c r="O2076" s="351"/>
      <c r="T2076" s="351"/>
      <c r="W2076" s="351"/>
      <c r="BH2076" s="454"/>
    </row>
    <row r="2077" spans="4:60" s="164" customFormat="1" x14ac:dyDescent="0.25">
      <c r="D2077" s="351"/>
      <c r="O2077" s="351"/>
      <c r="T2077" s="351"/>
      <c r="W2077" s="351"/>
      <c r="BH2077" s="454"/>
    </row>
    <row r="2078" spans="4:60" s="164" customFormat="1" x14ac:dyDescent="0.25">
      <c r="D2078" s="351"/>
      <c r="O2078" s="351"/>
      <c r="T2078" s="351"/>
      <c r="W2078" s="351"/>
      <c r="BH2078" s="454"/>
    </row>
    <row r="2079" spans="4:60" s="164" customFormat="1" x14ac:dyDescent="0.25">
      <c r="D2079" s="351"/>
      <c r="O2079" s="351"/>
      <c r="T2079" s="351"/>
      <c r="W2079" s="351"/>
      <c r="BH2079" s="454"/>
    </row>
    <row r="2080" spans="4:60" s="164" customFormat="1" x14ac:dyDescent="0.25">
      <c r="D2080" s="351"/>
      <c r="O2080" s="351"/>
      <c r="T2080" s="351"/>
      <c r="W2080" s="351"/>
      <c r="BH2080" s="454"/>
    </row>
    <row r="2081" spans="4:60" s="164" customFormat="1" x14ac:dyDescent="0.25">
      <c r="D2081" s="351"/>
      <c r="O2081" s="351"/>
      <c r="T2081" s="351"/>
      <c r="W2081" s="351"/>
      <c r="BH2081" s="454"/>
    </row>
    <row r="2082" spans="4:60" s="164" customFormat="1" x14ac:dyDescent="0.25">
      <c r="D2082" s="351"/>
      <c r="O2082" s="351"/>
      <c r="T2082" s="351"/>
      <c r="W2082" s="351"/>
      <c r="BH2082" s="454"/>
    </row>
    <row r="2083" spans="4:60" s="164" customFormat="1" x14ac:dyDescent="0.25">
      <c r="D2083" s="351"/>
      <c r="O2083" s="351"/>
      <c r="T2083" s="351"/>
      <c r="W2083" s="351"/>
      <c r="BH2083" s="454"/>
    </row>
    <row r="2084" spans="4:60" s="164" customFormat="1" x14ac:dyDescent="0.25">
      <c r="D2084" s="351"/>
      <c r="O2084" s="351"/>
      <c r="T2084" s="351"/>
      <c r="W2084" s="351"/>
      <c r="BH2084" s="454"/>
    </row>
    <row r="2085" spans="4:60" s="164" customFormat="1" x14ac:dyDescent="0.25">
      <c r="D2085" s="351"/>
      <c r="O2085" s="351"/>
      <c r="T2085" s="351"/>
      <c r="W2085" s="351"/>
      <c r="BH2085" s="454"/>
    </row>
    <row r="2086" spans="4:60" s="164" customFormat="1" x14ac:dyDescent="0.25">
      <c r="D2086" s="351"/>
      <c r="O2086" s="351"/>
      <c r="T2086" s="351"/>
      <c r="W2086" s="351"/>
      <c r="BH2086" s="454"/>
    </row>
    <row r="2087" spans="4:60" s="164" customFormat="1" x14ac:dyDescent="0.25">
      <c r="D2087" s="351"/>
      <c r="O2087" s="351"/>
      <c r="T2087" s="351"/>
      <c r="W2087" s="351"/>
      <c r="BH2087" s="454"/>
    </row>
    <row r="2088" spans="4:60" s="164" customFormat="1" x14ac:dyDescent="0.25">
      <c r="D2088" s="351"/>
      <c r="O2088" s="351"/>
      <c r="T2088" s="351"/>
      <c r="W2088" s="351"/>
      <c r="BH2088" s="454"/>
    </row>
    <row r="2089" spans="4:60" s="164" customFormat="1" x14ac:dyDescent="0.25">
      <c r="D2089" s="351"/>
      <c r="O2089" s="351"/>
      <c r="T2089" s="351"/>
      <c r="W2089" s="351"/>
      <c r="BH2089" s="454"/>
    </row>
    <row r="2090" spans="4:60" s="164" customFormat="1" x14ac:dyDescent="0.25">
      <c r="D2090" s="351"/>
      <c r="O2090" s="351"/>
      <c r="T2090" s="351"/>
      <c r="W2090" s="351"/>
      <c r="BH2090" s="454"/>
    </row>
    <row r="2091" spans="4:60" s="164" customFormat="1" x14ac:dyDescent="0.25">
      <c r="D2091" s="351"/>
      <c r="O2091" s="351"/>
      <c r="T2091" s="351"/>
      <c r="W2091" s="351"/>
      <c r="BH2091" s="454"/>
    </row>
    <row r="2092" spans="4:60" s="164" customFormat="1" x14ac:dyDescent="0.25">
      <c r="D2092" s="351"/>
      <c r="O2092" s="351"/>
      <c r="T2092" s="351"/>
      <c r="W2092" s="351"/>
      <c r="BH2092" s="454"/>
    </row>
    <row r="2093" spans="4:60" s="164" customFormat="1" x14ac:dyDescent="0.25">
      <c r="D2093" s="351"/>
      <c r="O2093" s="351"/>
      <c r="T2093" s="351"/>
      <c r="W2093" s="351"/>
      <c r="BH2093" s="454"/>
    </row>
    <row r="2094" spans="4:60" s="164" customFormat="1" x14ac:dyDescent="0.25">
      <c r="D2094" s="351"/>
      <c r="O2094" s="351"/>
      <c r="T2094" s="351"/>
      <c r="W2094" s="351"/>
      <c r="BH2094" s="454"/>
    </row>
    <row r="2095" spans="4:60" s="164" customFormat="1" x14ac:dyDescent="0.25">
      <c r="D2095" s="351"/>
      <c r="O2095" s="351"/>
      <c r="T2095" s="351"/>
      <c r="W2095" s="351"/>
      <c r="BH2095" s="454"/>
    </row>
    <row r="2096" spans="4:60" s="164" customFormat="1" x14ac:dyDescent="0.25">
      <c r="D2096" s="351"/>
      <c r="O2096" s="351"/>
      <c r="T2096" s="351"/>
      <c r="W2096" s="351"/>
      <c r="BH2096" s="454"/>
    </row>
    <row r="2097" spans="4:60" s="164" customFormat="1" x14ac:dyDescent="0.25">
      <c r="D2097" s="351"/>
      <c r="O2097" s="351"/>
      <c r="T2097" s="351"/>
      <c r="W2097" s="351"/>
      <c r="BH2097" s="454"/>
    </row>
    <row r="2098" spans="4:60" s="164" customFormat="1" x14ac:dyDescent="0.25">
      <c r="D2098" s="351"/>
      <c r="O2098" s="351"/>
      <c r="T2098" s="351"/>
      <c r="W2098" s="351"/>
      <c r="BH2098" s="454"/>
    </row>
    <row r="2099" spans="4:60" s="164" customFormat="1" x14ac:dyDescent="0.25">
      <c r="D2099" s="351"/>
      <c r="O2099" s="351"/>
      <c r="T2099" s="351"/>
      <c r="W2099" s="351"/>
      <c r="BH2099" s="454"/>
    </row>
    <row r="2100" spans="4:60" s="164" customFormat="1" x14ac:dyDescent="0.25">
      <c r="D2100" s="351"/>
      <c r="O2100" s="351"/>
      <c r="T2100" s="351"/>
      <c r="W2100" s="351"/>
      <c r="BH2100" s="454"/>
    </row>
    <row r="2101" spans="4:60" s="164" customFormat="1" x14ac:dyDescent="0.25">
      <c r="D2101" s="351"/>
      <c r="O2101" s="351"/>
      <c r="T2101" s="351"/>
      <c r="W2101" s="351"/>
      <c r="BH2101" s="454"/>
    </row>
    <row r="2102" spans="4:60" s="164" customFormat="1" x14ac:dyDescent="0.25">
      <c r="D2102" s="351"/>
      <c r="O2102" s="351"/>
      <c r="T2102" s="351"/>
      <c r="W2102" s="351"/>
      <c r="BH2102" s="454"/>
    </row>
    <row r="2103" spans="4:60" s="164" customFormat="1" x14ac:dyDescent="0.25">
      <c r="D2103" s="351"/>
      <c r="O2103" s="351"/>
      <c r="T2103" s="351"/>
      <c r="W2103" s="351"/>
      <c r="BH2103" s="454"/>
    </row>
    <row r="2104" spans="4:60" s="164" customFormat="1" x14ac:dyDescent="0.25">
      <c r="D2104" s="351"/>
      <c r="O2104" s="351"/>
      <c r="T2104" s="351"/>
      <c r="W2104" s="351"/>
      <c r="BH2104" s="454"/>
    </row>
    <row r="2105" spans="4:60" s="164" customFormat="1" x14ac:dyDescent="0.25">
      <c r="D2105" s="351"/>
      <c r="O2105" s="351"/>
      <c r="T2105" s="351"/>
      <c r="W2105" s="351"/>
      <c r="BH2105" s="454"/>
    </row>
    <row r="2106" spans="4:60" s="164" customFormat="1" x14ac:dyDescent="0.25">
      <c r="D2106" s="351"/>
      <c r="O2106" s="351"/>
      <c r="T2106" s="351"/>
      <c r="W2106" s="351"/>
      <c r="BH2106" s="454"/>
    </row>
    <row r="2107" spans="4:60" s="164" customFormat="1" x14ac:dyDescent="0.25">
      <c r="D2107" s="351"/>
      <c r="O2107" s="351"/>
      <c r="T2107" s="351"/>
      <c r="W2107" s="351"/>
      <c r="BH2107" s="454"/>
    </row>
    <row r="2108" spans="4:60" s="164" customFormat="1" x14ac:dyDescent="0.25">
      <c r="D2108" s="351"/>
      <c r="O2108" s="351"/>
      <c r="T2108" s="351"/>
      <c r="W2108" s="351"/>
      <c r="BH2108" s="454"/>
    </row>
    <row r="2109" spans="4:60" s="164" customFormat="1" x14ac:dyDescent="0.25">
      <c r="D2109" s="351"/>
      <c r="O2109" s="351"/>
      <c r="T2109" s="351"/>
      <c r="W2109" s="351"/>
      <c r="BH2109" s="454"/>
    </row>
    <row r="2110" spans="4:60" s="164" customFormat="1" x14ac:dyDescent="0.25">
      <c r="D2110" s="351"/>
      <c r="O2110" s="351"/>
      <c r="T2110" s="351"/>
      <c r="W2110" s="351"/>
      <c r="BH2110" s="454"/>
    </row>
    <row r="2111" spans="4:60" s="164" customFormat="1" x14ac:dyDescent="0.25">
      <c r="D2111" s="351"/>
      <c r="O2111" s="351"/>
      <c r="T2111" s="351"/>
      <c r="W2111" s="351"/>
      <c r="BH2111" s="454"/>
    </row>
    <row r="2112" spans="4:60" s="164" customFormat="1" x14ac:dyDescent="0.25">
      <c r="D2112" s="351"/>
      <c r="O2112" s="351"/>
      <c r="T2112" s="351"/>
      <c r="W2112" s="351"/>
      <c r="BH2112" s="454"/>
    </row>
    <row r="2113" spans="4:60" s="164" customFormat="1" x14ac:dyDescent="0.25">
      <c r="D2113" s="351"/>
      <c r="O2113" s="351"/>
      <c r="T2113" s="351"/>
      <c r="W2113" s="351"/>
      <c r="BH2113" s="454"/>
    </row>
    <row r="2114" spans="4:60" s="164" customFormat="1" x14ac:dyDescent="0.25">
      <c r="D2114" s="351"/>
      <c r="O2114" s="351"/>
      <c r="T2114" s="351"/>
      <c r="W2114" s="351"/>
      <c r="BH2114" s="454"/>
    </row>
    <row r="2115" spans="4:60" s="164" customFormat="1" x14ac:dyDescent="0.25">
      <c r="D2115" s="351"/>
      <c r="O2115" s="351"/>
      <c r="T2115" s="351"/>
      <c r="W2115" s="351"/>
      <c r="BH2115" s="454"/>
    </row>
    <row r="2116" spans="4:60" s="164" customFormat="1" x14ac:dyDescent="0.25">
      <c r="D2116" s="351"/>
      <c r="O2116" s="351"/>
      <c r="T2116" s="351"/>
      <c r="W2116" s="351"/>
      <c r="BH2116" s="454"/>
    </row>
    <row r="2117" spans="4:60" s="164" customFormat="1" x14ac:dyDescent="0.25">
      <c r="D2117" s="351"/>
      <c r="O2117" s="351"/>
      <c r="T2117" s="351"/>
      <c r="W2117" s="351"/>
      <c r="BH2117" s="454"/>
    </row>
    <row r="2118" spans="4:60" s="164" customFormat="1" x14ac:dyDescent="0.25">
      <c r="D2118" s="351"/>
      <c r="O2118" s="351"/>
      <c r="T2118" s="351"/>
      <c r="W2118" s="351"/>
      <c r="BH2118" s="454"/>
    </row>
    <row r="2119" spans="4:60" s="164" customFormat="1" x14ac:dyDescent="0.25">
      <c r="D2119" s="351"/>
      <c r="O2119" s="351"/>
      <c r="T2119" s="351"/>
      <c r="W2119" s="351"/>
      <c r="BH2119" s="454"/>
    </row>
    <row r="2120" spans="4:60" s="164" customFormat="1" x14ac:dyDescent="0.25">
      <c r="D2120" s="351"/>
      <c r="O2120" s="351"/>
      <c r="T2120" s="351"/>
      <c r="W2120" s="351"/>
      <c r="BH2120" s="454"/>
    </row>
    <row r="2121" spans="4:60" s="164" customFormat="1" x14ac:dyDescent="0.25">
      <c r="D2121" s="351"/>
      <c r="O2121" s="351"/>
      <c r="T2121" s="351"/>
      <c r="W2121" s="351"/>
      <c r="BH2121" s="454"/>
    </row>
    <row r="2122" spans="4:60" s="164" customFormat="1" x14ac:dyDescent="0.25">
      <c r="D2122" s="351"/>
      <c r="O2122" s="351"/>
      <c r="T2122" s="351"/>
      <c r="W2122" s="351"/>
      <c r="BH2122" s="454"/>
    </row>
    <row r="2123" spans="4:60" s="164" customFormat="1" x14ac:dyDescent="0.25">
      <c r="D2123" s="351"/>
      <c r="O2123" s="351"/>
      <c r="T2123" s="351"/>
      <c r="W2123" s="351"/>
      <c r="BH2123" s="454"/>
    </row>
    <row r="2124" spans="4:60" s="164" customFormat="1" x14ac:dyDescent="0.25">
      <c r="D2124" s="351"/>
      <c r="O2124" s="351"/>
      <c r="T2124" s="351"/>
      <c r="W2124" s="351"/>
      <c r="BH2124" s="454"/>
    </row>
    <row r="2125" spans="4:60" s="164" customFormat="1" x14ac:dyDescent="0.25">
      <c r="D2125" s="351"/>
      <c r="O2125" s="351"/>
      <c r="T2125" s="351"/>
      <c r="W2125" s="351"/>
      <c r="BH2125" s="454"/>
    </row>
    <row r="2126" spans="4:60" s="164" customFormat="1" x14ac:dyDescent="0.25">
      <c r="D2126" s="351"/>
      <c r="O2126" s="351"/>
      <c r="T2126" s="351"/>
      <c r="W2126" s="351"/>
      <c r="BH2126" s="454"/>
    </row>
    <row r="2127" spans="4:60" s="164" customFormat="1" x14ac:dyDescent="0.25">
      <c r="D2127" s="351"/>
      <c r="O2127" s="351"/>
      <c r="T2127" s="351"/>
      <c r="W2127" s="351"/>
      <c r="BH2127" s="454"/>
    </row>
    <row r="2128" spans="4:60" s="164" customFormat="1" x14ac:dyDescent="0.25">
      <c r="D2128" s="351"/>
      <c r="O2128" s="351"/>
      <c r="T2128" s="351"/>
      <c r="W2128" s="351"/>
      <c r="BH2128" s="454"/>
    </row>
    <row r="2129" spans="4:60" s="164" customFormat="1" x14ac:dyDescent="0.25">
      <c r="D2129" s="351"/>
      <c r="O2129" s="351"/>
      <c r="T2129" s="351"/>
      <c r="W2129" s="351"/>
      <c r="BH2129" s="454"/>
    </row>
    <row r="2130" spans="4:60" s="164" customFormat="1" x14ac:dyDescent="0.25">
      <c r="D2130" s="351"/>
      <c r="O2130" s="351"/>
      <c r="T2130" s="351"/>
      <c r="W2130" s="351"/>
      <c r="BH2130" s="454"/>
    </row>
    <row r="2131" spans="4:60" s="164" customFormat="1" x14ac:dyDescent="0.25">
      <c r="D2131" s="351"/>
      <c r="O2131" s="351"/>
      <c r="T2131" s="351"/>
      <c r="W2131" s="351"/>
      <c r="BH2131" s="454"/>
    </row>
    <row r="2132" spans="4:60" s="164" customFormat="1" x14ac:dyDescent="0.25">
      <c r="D2132" s="351"/>
      <c r="O2132" s="351"/>
      <c r="T2132" s="351"/>
      <c r="W2132" s="351"/>
      <c r="BH2132" s="454"/>
    </row>
    <row r="2133" spans="4:60" s="164" customFormat="1" x14ac:dyDescent="0.25">
      <c r="D2133" s="351"/>
      <c r="O2133" s="351"/>
      <c r="T2133" s="351"/>
      <c r="W2133" s="351"/>
      <c r="BH2133" s="454"/>
    </row>
    <row r="2134" spans="4:60" s="164" customFormat="1" x14ac:dyDescent="0.25">
      <c r="D2134" s="351"/>
      <c r="O2134" s="351"/>
      <c r="T2134" s="351"/>
      <c r="W2134" s="351"/>
      <c r="BH2134" s="454"/>
    </row>
    <row r="2135" spans="4:60" s="164" customFormat="1" x14ac:dyDescent="0.25">
      <c r="D2135" s="351"/>
      <c r="O2135" s="351"/>
      <c r="T2135" s="351"/>
      <c r="W2135" s="351"/>
      <c r="BH2135" s="454"/>
    </row>
    <row r="2136" spans="4:60" s="164" customFormat="1" x14ac:dyDescent="0.25">
      <c r="D2136" s="351"/>
      <c r="O2136" s="351"/>
      <c r="T2136" s="351"/>
      <c r="W2136" s="351"/>
      <c r="BH2136" s="454"/>
    </row>
    <row r="2137" spans="4:60" s="164" customFormat="1" x14ac:dyDescent="0.25">
      <c r="D2137" s="351"/>
      <c r="O2137" s="351"/>
      <c r="T2137" s="351"/>
      <c r="W2137" s="351"/>
      <c r="BH2137" s="454"/>
    </row>
    <row r="2138" spans="4:60" s="164" customFormat="1" x14ac:dyDescent="0.25">
      <c r="D2138" s="351"/>
      <c r="O2138" s="351"/>
      <c r="T2138" s="351"/>
      <c r="W2138" s="351"/>
      <c r="BH2138" s="454"/>
    </row>
    <row r="2139" spans="4:60" s="164" customFormat="1" x14ac:dyDescent="0.25">
      <c r="D2139" s="351"/>
      <c r="O2139" s="351"/>
      <c r="T2139" s="351"/>
      <c r="W2139" s="351"/>
      <c r="BH2139" s="454"/>
    </row>
    <row r="2140" spans="4:60" s="164" customFormat="1" x14ac:dyDescent="0.25">
      <c r="D2140" s="351"/>
      <c r="O2140" s="351"/>
      <c r="T2140" s="351"/>
      <c r="W2140" s="351"/>
      <c r="BH2140" s="454"/>
    </row>
    <row r="2141" spans="4:60" s="164" customFormat="1" x14ac:dyDescent="0.25">
      <c r="D2141" s="351"/>
      <c r="O2141" s="351"/>
      <c r="T2141" s="351"/>
      <c r="W2141" s="351"/>
      <c r="BH2141" s="454"/>
    </row>
    <row r="2142" spans="4:60" s="164" customFormat="1" x14ac:dyDescent="0.25">
      <c r="D2142" s="351"/>
      <c r="O2142" s="351"/>
      <c r="T2142" s="351"/>
      <c r="W2142" s="351"/>
      <c r="BH2142" s="454"/>
    </row>
    <row r="2143" spans="4:60" s="164" customFormat="1" x14ac:dyDescent="0.25">
      <c r="D2143" s="351"/>
      <c r="O2143" s="351"/>
      <c r="T2143" s="351"/>
      <c r="W2143" s="351"/>
      <c r="BH2143" s="454"/>
    </row>
    <row r="2144" spans="4:60" s="164" customFormat="1" x14ac:dyDescent="0.25">
      <c r="D2144" s="351"/>
      <c r="O2144" s="351"/>
      <c r="T2144" s="351"/>
      <c r="W2144" s="351"/>
      <c r="BH2144" s="454"/>
    </row>
    <row r="2145" spans="4:60" s="164" customFormat="1" x14ac:dyDescent="0.25">
      <c r="D2145" s="351"/>
      <c r="O2145" s="351"/>
      <c r="T2145" s="351"/>
      <c r="W2145" s="351"/>
      <c r="BH2145" s="454"/>
    </row>
    <row r="2146" spans="4:60" s="164" customFormat="1" x14ac:dyDescent="0.25">
      <c r="D2146" s="351"/>
      <c r="O2146" s="351"/>
      <c r="T2146" s="351"/>
      <c r="W2146" s="351"/>
      <c r="BH2146" s="454"/>
    </row>
    <row r="2147" spans="4:60" s="164" customFormat="1" x14ac:dyDescent="0.25">
      <c r="D2147" s="351"/>
      <c r="O2147" s="351"/>
      <c r="T2147" s="351"/>
      <c r="W2147" s="351"/>
      <c r="BH2147" s="454"/>
    </row>
    <row r="2148" spans="4:60" s="164" customFormat="1" x14ac:dyDescent="0.25">
      <c r="D2148" s="351"/>
      <c r="O2148" s="351"/>
      <c r="T2148" s="351"/>
      <c r="W2148" s="351"/>
      <c r="BH2148" s="454"/>
    </row>
    <row r="2149" spans="4:60" s="164" customFormat="1" x14ac:dyDescent="0.25">
      <c r="D2149" s="351"/>
      <c r="O2149" s="351"/>
      <c r="T2149" s="351"/>
      <c r="W2149" s="351"/>
      <c r="BH2149" s="454"/>
    </row>
    <row r="2150" spans="4:60" s="164" customFormat="1" x14ac:dyDescent="0.25">
      <c r="D2150" s="351"/>
      <c r="O2150" s="351"/>
      <c r="T2150" s="351"/>
      <c r="W2150" s="351"/>
      <c r="BH2150" s="454"/>
    </row>
    <row r="2151" spans="4:60" s="164" customFormat="1" x14ac:dyDescent="0.25">
      <c r="D2151" s="351"/>
      <c r="O2151" s="351"/>
      <c r="T2151" s="351"/>
      <c r="W2151" s="351"/>
      <c r="BH2151" s="454"/>
    </row>
    <row r="2152" spans="4:60" s="164" customFormat="1" x14ac:dyDescent="0.25">
      <c r="D2152" s="351"/>
      <c r="O2152" s="351"/>
      <c r="T2152" s="351"/>
      <c r="W2152" s="351"/>
      <c r="BH2152" s="454"/>
    </row>
    <row r="2153" spans="4:60" s="164" customFormat="1" x14ac:dyDescent="0.25">
      <c r="D2153" s="351"/>
      <c r="O2153" s="351"/>
      <c r="T2153" s="351"/>
      <c r="W2153" s="351"/>
      <c r="BH2153" s="454"/>
    </row>
    <row r="2154" spans="4:60" s="164" customFormat="1" x14ac:dyDescent="0.25">
      <c r="D2154" s="351"/>
      <c r="O2154" s="351"/>
      <c r="T2154" s="351"/>
      <c r="W2154" s="351"/>
      <c r="BH2154" s="454"/>
    </row>
    <row r="2155" spans="4:60" s="164" customFormat="1" x14ac:dyDescent="0.25">
      <c r="D2155" s="351"/>
      <c r="O2155" s="351"/>
      <c r="T2155" s="351"/>
      <c r="W2155" s="351"/>
      <c r="BH2155" s="454"/>
    </row>
    <row r="2156" spans="4:60" s="164" customFormat="1" x14ac:dyDescent="0.25">
      <c r="D2156" s="351"/>
      <c r="O2156" s="351"/>
      <c r="T2156" s="351"/>
      <c r="W2156" s="351"/>
      <c r="BH2156" s="454"/>
    </row>
    <row r="2157" spans="4:60" s="164" customFormat="1" x14ac:dyDescent="0.25">
      <c r="D2157" s="351"/>
      <c r="O2157" s="351"/>
      <c r="T2157" s="351"/>
      <c r="W2157" s="351"/>
      <c r="BH2157" s="454"/>
    </row>
    <row r="2158" spans="4:60" s="164" customFormat="1" x14ac:dyDescent="0.25">
      <c r="D2158" s="351"/>
      <c r="O2158" s="351"/>
      <c r="T2158" s="351"/>
      <c r="W2158" s="351"/>
      <c r="BH2158" s="454"/>
    </row>
    <row r="2159" spans="4:60" s="164" customFormat="1" x14ac:dyDescent="0.25">
      <c r="D2159" s="351"/>
      <c r="O2159" s="351"/>
      <c r="T2159" s="351"/>
      <c r="W2159" s="351"/>
      <c r="BH2159" s="454"/>
    </row>
    <row r="2160" spans="4:60" s="164" customFormat="1" x14ac:dyDescent="0.25">
      <c r="D2160" s="351"/>
      <c r="O2160" s="351"/>
      <c r="T2160" s="351"/>
      <c r="W2160" s="351"/>
      <c r="BH2160" s="454"/>
    </row>
    <row r="2161" spans="4:60" s="164" customFormat="1" x14ac:dyDescent="0.25">
      <c r="D2161" s="351"/>
      <c r="O2161" s="351"/>
      <c r="T2161" s="351"/>
      <c r="W2161" s="351"/>
      <c r="BH2161" s="454"/>
    </row>
    <row r="2162" spans="4:60" s="164" customFormat="1" x14ac:dyDescent="0.25">
      <c r="D2162" s="351"/>
      <c r="O2162" s="351"/>
      <c r="T2162" s="351"/>
      <c r="W2162" s="351"/>
      <c r="BH2162" s="454"/>
    </row>
    <row r="2163" spans="4:60" s="164" customFormat="1" x14ac:dyDescent="0.25">
      <c r="D2163" s="351"/>
      <c r="O2163" s="351"/>
      <c r="T2163" s="351"/>
      <c r="W2163" s="351"/>
      <c r="BH2163" s="454"/>
    </row>
    <row r="2164" spans="4:60" s="164" customFormat="1" x14ac:dyDescent="0.25">
      <c r="D2164" s="351"/>
      <c r="O2164" s="351"/>
      <c r="T2164" s="351"/>
      <c r="W2164" s="351"/>
      <c r="BH2164" s="454"/>
    </row>
    <row r="2165" spans="4:60" s="164" customFormat="1" x14ac:dyDescent="0.25">
      <c r="D2165" s="351"/>
      <c r="O2165" s="351"/>
      <c r="T2165" s="351"/>
      <c r="W2165" s="351"/>
      <c r="BH2165" s="454"/>
    </row>
    <row r="2166" spans="4:60" s="164" customFormat="1" x14ac:dyDescent="0.25">
      <c r="D2166" s="351"/>
      <c r="O2166" s="351"/>
      <c r="T2166" s="351"/>
      <c r="W2166" s="351"/>
      <c r="BH2166" s="454"/>
    </row>
    <row r="2167" spans="4:60" s="164" customFormat="1" x14ac:dyDescent="0.25">
      <c r="D2167" s="351"/>
      <c r="O2167" s="351"/>
      <c r="T2167" s="351"/>
      <c r="W2167" s="351"/>
      <c r="BH2167" s="454"/>
    </row>
    <row r="2168" spans="4:60" s="164" customFormat="1" x14ac:dyDescent="0.25">
      <c r="D2168" s="351"/>
      <c r="O2168" s="351"/>
      <c r="T2168" s="351"/>
      <c r="W2168" s="351"/>
      <c r="BH2168" s="454"/>
    </row>
    <row r="2169" spans="4:60" s="164" customFormat="1" x14ac:dyDescent="0.25">
      <c r="D2169" s="351"/>
      <c r="O2169" s="351"/>
      <c r="T2169" s="351"/>
      <c r="W2169" s="351"/>
      <c r="BH2169" s="454"/>
    </row>
    <row r="2170" spans="4:60" s="164" customFormat="1" x14ac:dyDescent="0.25">
      <c r="D2170" s="351"/>
      <c r="O2170" s="351"/>
      <c r="T2170" s="351"/>
      <c r="W2170" s="351"/>
      <c r="BH2170" s="454"/>
    </row>
    <row r="2171" spans="4:60" s="164" customFormat="1" x14ac:dyDescent="0.25">
      <c r="D2171" s="351"/>
      <c r="O2171" s="351"/>
      <c r="T2171" s="351"/>
      <c r="W2171" s="351"/>
      <c r="BH2171" s="454"/>
    </row>
    <row r="2172" spans="4:60" s="164" customFormat="1" x14ac:dyDescent="0.25">
      <c r="D2172" s="351"/>
      <c r="O2172" s="351"/>
      <c r="T2172" s="351"/>
      <c r="W2172" s="351"/>
      <c r="BH2172" s="454"/>
    </row>
    <row r="2173" spans="4:60" s="164" customFormat="1" x14ac:dyDescent="0.25">
      <c r="D2173" s="351"/>
      <c r="O2173" s="351"/>
      <c r="T2173" s="351"/>
      <c r="W2173" s="351"/>
      <c r="BH2173" s="454"/>
    </row>
    <row r="2174" spans="4:60" s="164" customFormat="1" x14ac:dyDescent="0.25">
      <c r="D2174" s="351"/>
      <c r="O2174" s="351"/>
      <c r="T2174" s="351"/>
      <c r="W2174" s="351"/>
      <c r="BH2174" s="454"/>
    </row>
    <row r="2175" spans="4:60" s="164" customFormat="1" x14ac:dyDescent="0.25">
      <c r="D2175" s="351"/>
      <c r="O2175" s="351"/>
      <c r="T2175" s="351"/>
      <c r="W2175" s="351"/>
      <c r="BH2175" s="454"/>
    </row>
    <row r="2176" spans="4:60" s="164" customFormat="1" x14ac:dyDescent="0.25">
      <c r="D2176" s="351"/>
      <c r="O2176" s="351"/>
      <c r="T2176" s="351"/>
      <c r="W2176" s="351"/>
      <c r="BH2176" s="454"/>
    </row>
    <row r="2177" spans="4:60" s="164" customFormat="1" x14ac:dyDescent="0.25">
      <c r="D2177" s="351"/>
      <c r="O2177" s="351"/>
      <c r="T2177" s="351"/>
      <c r="W2177" s="351"/>
      <c r="BH2177" s="454"/>
    </row>
    <row r="2178" spans="4:60" s="164" customFormat="1" x14ac:dyDescent="0.25">
      <c r="D2178" s="351"/>
      <c r="O2178" s="351"/>
      <c r="T2178" s="351"/>
      <c r="W2178" s="351"/>
      <c r="BH2178" s="454"/>
    </row>
    <row r="2179" spans="4:60" s="164" customFormat="1" x14ac:dyDescent="0.25">
      <c r="D2179" s="351"/>
      <c r="O2179" s="351"/>
      <c r="T2179" s="351"/>
      <c r="W2179" s="351"/>
      <c r="BH2179" s="454"/>
    </row>
    <row r="2180" spans="4:60" s="164" customFormat="1" x14ac:dyDescent="0.25">
      <c r="D2180" s="351"/>
      <c r="O2180" s="351"/>
      <c r="T2180" s="351"/>
      <c r="W2180" s="351"/>
      <c r="BH2180" s="454"/>
    </row>
    <row r="2181" spans="4:60" s="164" customFormat="1" x14ac:dyDescent="0.25">
      <c r="D2181" s="351"/>
      <c r="O2181" s="351"/>
      <c r="T2181" s="351"/>
      <c r="W2181" s="351"/>
      <c r="BH2181" s="454"/>
    </row>
    <row r="2182" spans="4:60" s="164" customFormat="1" x14ac:dyDescent="0.25">
      <c r="D2182" s="351"/>
      <c r="O2182" s="351"/>
      <c r="T2182" s="351"/>
      <c r="W2182" s="351"/>
      <c r="BH2182" s="454"/>
    </row>
    <row r="2183" spans="4:60" s="164" customFormat="1" x14ac:dyDescent="0.25">
      <c r="D2183" s="351"/>
      <c r="O2183" s="351"/>
      <c r="T2183" s="351"/>
      <c r="W2183" s="351"/>
      <c r="BH2183" s="454"/>
    </row>
    <row r="2184" spans="4:60" s="164" customFormat="1" x14ac:dyDescent="0.25">
      <c r="D2184" s="351"/>
      <c r="O2184" s="351"/>
      <c r="T2184" s="351"/>
      <c r="W2184" s="351"/>
      <c r="BH2184" s="454"/>
    </row>
    <row r="2185" spans="4:60" s="164" customFormat="1" x14ac:dyDescent="0.25">
      <c r="D2185" s="351"/>
      <c r="O2185" s="351"/>
      <c r="T2185" s="351"/>
      <c r="W2185" s="351"/>
      <c r="BH2185" s="454"/>
    </row>
    <row r="2186" spans="4:60" s="164" customFormat="1" x14ac:dyDescent="0.25">
      <c r="D2186" s="351"/>
      <c r="O2186" s="351"/>
      <c r="T2186" s="351"/>
      <c r="W2186" s="351"/>
      <c r="BH2186" s="454"/>
    </row>
    <row r="2187" spans="4:60" s="164" customFormat="1" x14ac:dyDescent="0.25">
      <c r="D2187" s="351"/>
      <c r="O2187" s="351"/>
      <c r="T2187" s="351"/>
      <c r="W2187" s="351"/>
      <c r="BH2187" s="454"/>
    </row>
    <row r="2188" spans="4:60" s="164" customFormat="1" x14ac:dyDescent="0.25">
      <c r="D2188" s="351"/>
      <c r="O2188" s="351"/>
      <c r="T2188" s="351"/>
      <c r="W2188" s="351"/>
      <c r="BH2188" s="454"/>
    </row>
    <row r="2189" spans="4:60" s="164" customFormat="1" x14ac:dyDescent="0.25">
      <c r="D2189" s="351"/>
      <c r="O2189" s="351"/>
      <c r="T2189" s="351"/>
      <c r="W2189" s="351"/>
      <c r="BH2189" s="454"/>
    </row>
    <row r="2190" spans="4:60" s="164" customFormat="1" x14ac:dyDescent="0.25">
      <c r="D2190" s="351"/>
      <c r="O2190" s="351"/>
      <c r="T2190" s="351"/>
      <c r="W2190" s="351"/>
      <c r="BH2190" s="454"/>
    </row>
    <row r="2191" spans="4:60" s="164" customFormat="1" x14ac:dyDescent="0.25">
      <c r="D2191" s="351"/>
      <c r="O2191" s="351"/>
      <c r="T2191" s="351"/>
      <c r="W2191" s="351"/>
      <c r="BH2191" s="454"/>
    </row>
    <row r="2192" spans="4:60" s="164" customFormat="1" x14ac:dyDescent="0.25">
      <c r="D2192" s="351"/>
      <c r="O2192" s="351"/>
      <c r="T2192" s="351"/>
      <c r="W2192" s="351"/>
      <c r="BH2192" s="454"/>
    </row>
    <row r="2193" spans="4:60" s="164" customFormat="1" x14ac:dyDescent="0.25">
      <c r="D2193" s="351"/>
      <c r="O2193" s="351"/>
      <c r="T2193" s="351"/>
      <c r="W2193" s="351"/>
      <c r="BH2193" s="454"/>
    </row>
    <row r="2194" spans="4:60" s="164" customFormat="1" x14ac:dyDescent="0.25">
      <c r="D2194" s="351"/>
      <c r="O2194" s="351"/>
      <c r="T2194" s="351"/>
      <c r="W2194" s="351"/>
      <c r="BH2194" s="454"/>
    </row>
    <row r="2195" spans="4:60" s="164" customFormat="1" x14ac:dyDescent="0.25">
      <c r="D2195" s="351"/>
      <c r="O2195" s="351"/>
      <c r="T2195" s="351"/>
      <c r="W2195" s="351"/>
      <c r="BH2195" s="454"/>
    </row>
    <row r="2196" spans="4:60" s="164" customFormat="1" x14ac:dyDescent="0.25">
      <c r="D2196" s="351"/>
      <c r="O2196" s="351"/>
      <c r="T2196" s="351"/>
      <c r="W2196" s="351"/>
      <c r="BH2196" s="454"/>
    </row>
    <row r="2197" spans="4:60" s="164" customFormat="1" x14ac:dyDescent="0.25">
      <c r="D2197" s="351"/>
      <c r="O2197" s="351"/>
      <c r="T2197" s="351"/>
      <c r="W2197" s="351"/>
      <c r="BH2197" s="454"/>
    </row>
    <row r="2198" spans="4:60" s="164" customFormat="1" x14ac:dyDescent="0.25">
      <c r="D2198" s="351"/>
      <c r="O2198" s="351"/>
      <c r="T2198" s="351"/>
      <c r="W2198" s="351"/>
      <c r="BH2198" s="454"/>
    </row>
    <row r="2199" spans="4:60" s="164" customFormat="1" x14ac:dyDescent="0.25">
      <c r="D2199" s="351"/>
      <c r="O2199" s="351"/>
      <c r="T2199" s="351"/>
      <c r="W2199" s="351"/>
      <c r="BH2199" s="454"/>
    </row>
    <row r="2200" spans="4:60" s="164" customFormat="1" x14ac:dyDescent="0.25">
      <c r="D2200" s="351"/>
      <c r="O2200" s="351"/>
      <c r="T2200" s="351"/>
      <c r="W2200" s="351"/>
      <c r="BH2200" s="454"/>
    </row>
    <row r="2201" spans="4:60" s="164" customFormat="1" x14ac:dyDescent="0.25">
      <c r="D2201" s="351"/>
      <c r="O2201" s="351"/>
      <c r="T2201" s="351"/>
      <c r="W2201" s="351"/>
      <c r="BH2201" s="454"/>
    </row>
    <row r="2202" spans="4:60" s="164" customFormat="1" x14ac:dyDescent="0.25">
      <c r="D2202" s="351"/>
      <c r="O2202" s="351"/>
      <c r="T2202" s="351"/>
      <c r="W2202" s="351"/>
      <c r="BH2202" s="454"/>
    </row>
    <row r="2203" spans="4:60" s="164" customFormat="1" x14ac:dyDescent="0.25">
      <c r="D2203" s="351"/>
      <c r="O2203" s="351"/>
      <c r="T2203" s="351"/>
      <c r="W2203" s="351"/>
      <c r="BH2203" s="454"/>
    </row>
    <row r="2204" spans="4:60" s="164" customFormat="1" x14ac:dyDescent="0.25">
      <c r="D2204" s="351"/>
      <c r="O2204" s="351"/>
      <c r="T2204" s="351"/>
      <c r="W2204" s="351"/>
      <c r="BH2204" s="454"/>
    </row>
    <row r="2205" spans="4:60" s="164" customFormat="1" x14ac:dyDescent="0.25">
      <c r="D2205" s="351"/>
      <c r="O2205" s="351"/>
      <c r="T2205" s="351"/>
      <c r="W2205" s="351"/>
      <c r="BH2205" s="454"/>
    </row>
    <row r="2206" spans="4:60" s="164" customFormat="1" x14ac:dyDescent="0.25">
      <c r="D2206" s="351"/>
      <c r="O2206" s="351"/>
      <c r="T2206" s="351"/>
      <c r="W2206" s="351"/>
      <c r="BH2206" s="454"/>
    </row>
    <row r="2207" spans="4:60" s="164" customFormat="1" x14ac:dyDescent="0.25">
      <c r="D2207" s="351"/>
      <c r="O2207" s="351"/>
      <c r="T2207" s="351"/>
      <c r="W2207" s="351"/>
      <c r="BH2207" s="454"/>
    </row>
    <row r="2208" spans="4:60" s="164" customFormat="1" x14ac:dyDescent="0.25">
      <c r="D2208" s="351"/>
      <c r="O2208" s="351"/>
      <c r="T2208" s="351"/>
      <c r="W2208" s="351"/>
      <c r="BH2208" s="454"/>
    </row>
    <row r="2209" spans="4:60" s="164" customFormat="1" x14ac:dyDescent="0.25">
      <c r="D2209" s="351"/>
      <c r="O2209" s="351"/>
      <c r="T2209" s="351"/>
      <c r="W2209" s="351"/>
      <c r="BH2209" s="454"/>
    </row>
    <row r="2210" spans="4:60" s="164" customFormat="1" x14ac:dyDescent="0.25">
      <c r="D2210" s="351"/>
      <c r="O2210" s="351"/>
      <c r="T2210" s="351"/>
      <c r="W2210" s="351"/>
      <c r="BH2210" s="454"/>
    </row>
    <row r="2211" spans="4:60" s="164" customFormat="1" x14ac:dyDescent="0.25">
      <c r="D2211" s="351"/>
      <c r="O2211" s="351"/>
      <c r="T2211" s="351"/>
      <c r="W2211" s="351"/>
      <c r="BH2211" s="454"/>
    </row>
    <row r="2212" spans="4:60" s="164" customFormat="1" x14ac:dyDescent="0.25">
      <c r="D2212" s="351"/>
      <c r="O2212" s="351"/>
      <c r="T2212" s="351"/>
      <c r="W2212" s="351"/>
      <c r="BH2212" s="454"/>
    </row>
    <row r="2213" spans="4:60" s="164" customFormat="1" x14ac:dyDescent="0.25">
      <c r="D2213" s="351"/>
      <c r="O2213" s="351"/>
      <c r="T2213" s="351"/>
      <c r="W2213" s="351"/>
      <c r="BH2213" s="454"/>
    </row>
    <row r="2214" spans="4:60" s="164" customFormat="1" x14ac:dyDescent="0.25">
      <c r="D2214" s="351"/>
      <c r="O2214" s="351"/>
      <c r="T2214" s="351"/>
      <c r="W2214" s="351"/>
      <c r="BH2214" s="454"/>
    </row>
    <row r="2215" spans="4:60" s="164" customFormat="1" x14ac:dyDescent="0.25">
      <c r="D2215" s="351"/>
      <c r="O2215" s="351"/>
      <c r="T2215" s="351"/>
      <c r="W2215" s="351"/>
      <c r="BH2215" s="454"/>
    </row>
    <row r="2216" spans="4:60" s="164" customFormat="1" x14ac:dyDescent="0.25">
      <c r="D2216" s="351"/>
      <c r="O2216" s="351"/>
      <c r="T2216" s="351"/>
      <c r="W2216" s="351"/>
      <c r="BH2216" s="454"/>
    </row>
    <row r="2217" spans="4:60" s="164" customFormat="1" x14ac:dyDescent="0.25">
      <c r="D2217" s="351"/>
      <c r="O2217" s="351"/>
      <c r="T2217" s="351"/>
      <c r="W2217" s="351"/>
      <c r="BH2217" s="454"/>
    </row>
    <row r="2218" spans="4:60" s="164" customFormat="1" x14ac:dyDescent="0.25">
      <c r="D2218" s="351"/>
      <c r="O2218" s="351"/>
      <c r="T2218" s="351"/>
      <c r="W2218" s="351"/>
      <c r="BH2218" s="454"/>
    </row>
    <row r="2219" spans="4:60" s="164" customFormat="1" x14ac:dyDescent="0.25">
      <c r="D2219" s="351"/>
      <c r="O2219" s="351"/>
      <c r="T2219" s="351"/>
      <c r="W2219" s="351"/>
      <c r="BH2219" s="454"/>
    </row>
    <row r="2220" spans="4:60" s="164" customFormat="1" x14ac:dyDescent="0.25">
      <c r="D2220" s="351"/>
      <c r="O2220" s="351"/>
      <c r="T2220" s="351"/>
      <c r="W2220" s="351"/>
      <c r="BH2220" s="454"/>
    </row>
    <row r="2221" spans="4:60" s="164" customFormat="1" x14ac:dyDescent="0.25">
      <c r="D2221" s="351"/>
      <c r="O2221" s="351"/>
      <c r="T2221" s="351"/>
      <c r="W2221" s="351"/>
      <c r="BH2221" s="454"/>
    </row>
    <row r="2222" spans="4:60" s="164" customFormat="1" x14ac:dyDescent="0.25">
      <c r="D2222" s="351"/>
      <c r="O2222" s="351"/>
      <c r="T2222" s="351"/>
      <c r="W2222" s="351"/>
      <c r="BH2222" s="454"/>
    </row>
    <row r="2223" spans="4:60" s="164" customFormat="1" x14ac:dyDescent="0.25">
      <c r="D2223" s="351"/>
      <c r="O2223" s="351"/>
      <c r="T2223" s="351"/>
      <c r="W2223" s="351"/>
      <c r="BH2223" s="454"/>
    </row>
    <row r="2224" spans="4:60" s="164" customFormat="1" x14ac:dyDescent="0.25">
      <c r="D2224" s="351"/>
      <c r="O2224" s="351"/>
      <c r="T2224" s="351"/>
      <c r="W2224" s="351"/>
      <c r="BH2224" s="454"/>
    </row>
    <row r="2225" spans="4:60" s="164" customFormat="1" x14ac:dyDescent="0.25">
      <c r="D2225" s="351"/>
      <c r="O2225" s="351"/>
      <c r="T2225" s="351"/>
      <c r="W2225" s="351"/>
      <c r="BH2225" s="454"/>
    </row>
    <row r="2226" spans="4:60" s="164" customFormat="1" x14ac:dyDescent="0.25">
      <c r="D2226" s="351"/>
      <c r="O2226" s="351"/>
      <c r="T2226" s="351"/>
      <c r="W2226" s="351"/>
      <c r="BH2226" s="454"/>
    </row>
    <row r="2227" spans="4:60" s="164" customFormat="1" x14ac:dyDescent="0.25">
      <c r="D2227" s="351"/>
      <c r="O2227" s="351"/>
      <c r="T2227" s="351"/>
      <c r="W2227" s="351"/>
      <c r="BH2227" s="454"/>
    </row>
    <row r="2228" spans="4:60" s="164" customFormat="1" x14ac:dyDescent="0.25">
      <c r="D2228" s="351"/>
      <c r="O2228" s="351"/>
      <c r="T2228" s="351"/>
      <c r="W2228" s="351"/>
      <c r="BH2228" s="454"/>
    </row>
    <row r="2229" spans="4:60" s="164" customFormat="1" x14ac:dyDescent="0.25">
      <c r="D2229" s="351"/>
      <c r="O2229" s="351"/>
      <c r="T2229" s="351"/>
      <c r="W2229" s="351"/>
      <c r="BH2229" s="454"/>
    </row>
    <row r="2230" spans="4:60" s="164" customFormat="1" x14ac:dyDescent="0.25">
      <c r="D2230" s="351"/>
      <c r="O2230" s="351"/>
      <c r="T2230" s="351"/>
      <c r="W2230" s="351"/>
      <c r="BH2230" s="454"/>
    </row>
    <row r="2231" spans="4:60" s="164" customFormat="1" x14ac:dyDescent="0.25">
      <c r="D2231" s="351"/>
      <c r="O2231" s="351"/>
      <c r="T2231" s="351"/>
      <c r="W2231" s="351"/>
      <c r="BH2231" s="454"/>
    </row>
    <row r="2232" spans="4:60" s="164" customFormat="1" x14ac:dyDescent="0.25">
      <c r="D2232" s="351"/>
      <c r="O2232" s="351"/>
      <c r="T2232" s="351"/>
      <c r="W2232" s="351"/>
      <c r="BH2232" s="454"/>
    </row>
    <row r="2233" spans="4:60" s="164" customFormat="1" x14ac:dyDescent="0.25">
      <c r="D2233" s="351"/>
      <c r="O2233" s="351"/>
      <c r="T2233" s="351"/>
      <c r="W2233" s="351"/>
      <c r="BH2233" s="454"/>
    </row>
    <row r="2234" spans="4:60" s="164" customFormat="1" x14ac:dyDescent="0.25">
      <c r="D2234" s="351"/>
      <c r="O2234" s="351"/>
      <c r="T2234" s="351"/>
      <c r="W2234" s="351"/>
      <c r="BH2234" s="454"/>
    </row>
    <row r="2235" spans="4:60" s="164" customFormat="1" x14ac:dyDescent="0.25">
      <c r="D2235" s="351"/>
      <c r="O2235" s="351"/>
      <c r="T2235" s="351"/>
      <c r="W2235" s="351"/>
      <c r="BH2235" s="454"/>
    </row>
    <row r="2236" spans="4:60" s="164" customFormat="1" x14ac:dyDescent="0.25">
      <c r="D2236" s="351"/>
      <c r="O2236" s="351"/>
      <c r="T2236" s="351"/>
      <c r="W2236" s="351"/>
      <c r="BH2236" s="454"/>
    </row>
    <row r="2237" spans="4:60" s="164" customFormat="1" x14ac:dyDescent="0.25">
      <c r="D2237" s="351"/>
      <c r="O2237" s="351"/>
      <c r="T2237" s="351"/>
      <c r="W2237" s="351"/>
      <c r="BH2237" s="454"/>
    </row>
    <row r="2238" spans="4:60" s="164" customFormat="1" x14ac:dyDescent="0.25">
      <c r="D2238" s="351"/>
      <c r="O2238" s="351"/>
      <c r="T2238" s="351"/>
      <c r="W2238" s="351"/>
      <c r="BH2238" s="454"/>
    </row>
    <row r="2239" spans="4:60" s="164" customFormat="1" x14ac:dyDescent="0.25">
      <c r="D2239" s="351"/>
      <c r="O2239" s="351"/>
      <c r="T2239" s="351"/>
      <c r="W2239" s="351"/>
      <c r="BH2239" s="454"/>
    </row>
    <row r="2240" spans="4:60" s="164" customFormat="1" x14ac:dyDescent="0.25">
      <c r="D2240" s="351"/>
      <c r="O2240" s="351"/>
      <c r="T2240" s="351"/>
      <c r="W2240" s="351"/>
      <c r="BH2240" s="454"/>
    </row>
    <row r="2241" spans="4:60" s="164" customFormat="1" x14ac:dyDescent="0.25">
      <c r="D2241" s="351"/>
      <c r="O2241" s="351"/>
      <c r="T2241" s="351"/>
      <c r="W2241" s="351"/>
      <c r="BH2241" s="454"/>
    </row>
    <row r="2242" spans="4:60" s="164" customFormat="1" x14ac:dyDescent="0.25">
      <c r="D2242" s="351"/>
      <c r="O2242" s="351"/>
      <c r="T2242" s="351"/>
      <c r="W2242" s="351"/>
      <c r="BH2242" s="454"/>
    </row>
    <row r="2243" spans="4:60" s="164" customFormat="1" x14ac:dyDescent="0.25">
      <c r="D2243" s="351"/>
      <c r="O2243" s="351"/>
      <c r="T2243" s="351"/>
      <c r="W2243" s="351"/>
      <c r="BH2243" s="454"/>
    </row>
    <row r="2244" spans="4:60" s="164" customFormat="1" x14ac:dyDescent="0.25">
      <c r="D2244" s="351"/>
      <c r="O2244" s="351"/>
      <c r="T2244" s="351"/>
      <c r="W2244" s="351"/>
      <c r="BH2244" s="454"/>
    </row>
    <row r="2245" spans="4:60" s="164" customFormat="1" x14ac:dyDescent="0.25">
      <c r="D2245" s="351"/>
      <c r="O2245" s="351"/>
      <c r="T2245" s="351"/>
      <c r="W2245" s="351"/>
      <c r="BH2245" s="454"/>
    </row>
    <row r="2246" spans="4:60" s="164" customFormat="1" x14ac:dyDescent="0.25">
      <c r="D2246" s="351"/>
      <c r="O2246" s="351"/>
      <c r="T2246" s="351"/>
      <c r="W2246" s="351"/>
      <c r="BH2246" s="454"/>
    </row>
    <row r="2247" spans="4:60" s="164" customFormat="1" x14ac:dyDescent="0.25">
      <c r="D2247" s="351"/>
      <c r="O2247" s="351"/>
      <c r="T2247" s="351"/>
      <c r="W2247" s="351"/>
      <c r="BH2247" s="454"/>
    </row>
    <row r="2248" spans="4:60" s="164" customFormat="1" x14ac:dyDescent="0.25">
      <c r="D2248" s="351"/>
      <c r="O2248" s="351"/>
      <c r="T2248" s="351"/>
      <c r="W2248" s="351"/>
      <c r="BH2248" s="454"/>
    </row>
    <row r="2249" spans="4:60" s="164" customFormat="1" x14ac:dyDescent="0.25">
      <c r="D2249" s="351"/>
      <c r="O2249" s="351"/>
      <c r="T2249" s="351"/>
      <c r="W2249" s="351"/>
      <c r="BH2249" s="454"/>
    </row>
    <row r="2250" spans="4:60" s="164" customFormat="1" x14ac:dyDescent="0.25">
      <c r="D2250" s="351"/>
      <c r="O2250" s="351"/>
      <c r="T2250" s="351"/>
      <c r="W2250" s="351"/>
      <c r="BH2250" s="454"/>
    </row>
    <row r="2251" spans="4:60" s="164" customFormat="1" x14ac:dyDescent="0.25">
      <c r="D2251" s="351"/>
      <c r="O2251" s="351"/>
      <c r="T2251" s="351"/>
      <c r="W2251" s="351"/>
      <c r="BH2251" s="454"/>
    </row>
    <row r="2252" spans="4:60" s="164" customFormat="1" x14ac:dyDescent="0.25">
      <c r="D2252" s="351"/>
      <c r="O2252" s="351"/>
      <c r="T2252" s="351"/>
      <c r="W2252" s="351"/>
      <c r="BH2252" s="454"/>
    </row>
    <row r="2253" spans="4:60" s="164" customFormat="1" x14ac:dyDescent="0.25">
      <c r="D2253" s="351"/>
      <c r="O2253" s="351"/>
      <c r="T2253" s="351"/>
      <c r="W2253" s="351"/>
      <c r="BH2253" s="454"/>
    </row>
    <row r="2254" spans="4:60" s="164" customFormat="1" x14ac:dyDescent="0.25">
      <c r="D2254" s="351"/>
      <c r="O2254" s="351"/>
      <c r="T2254" s="351"/>
      <c r="W2254" s="351"/>
      <c r="BH2254" s="454"/>
    </row>
    <row r="2255" spans="4:60" s="164" customFormat="1" x14ac:dyDescent="0.25">
      <c r="D2255" s="351"/>
      <c r="O2255" s="351"/>
      <c r="T2255" s="351"/>
      <c r="W2255" s="351"/>
      <c r="BH2255" s="454"/>
    </row>
    <row r="2256" spans="4:60" s="164" customFormat="1" x14ac:dyDescent="0.25">
      <c r="D2256" s="351"/>
      <c r="O2256" s="351"/>
      <c r="T2256" s="351"/>
      <c r="W2256" s="351"/>
      <c r="BH2256" s="454"/>
    </row>
    <row r="2257" spans="4:60" s="164" customFormat="1" x14ac:dyDescent="0.25">
      <c r="D2257" s="351"/>
      <c r="O2257" s="351"/>
      <c r="T2257" s="351"/>
      <c r="W2257" s="351"/>
      <c r="BH2257" s="454"/>
    </row>
    <row r="2258" spans="4:60" s="164" customFormat="1" x14ac:dyDescent="0.25">
      <c r="D2258" s="351"/>
      <c r="O2258" s="351"/>
      <c r="T2258" s="351"/>
      <c r="W2258" s="351"/>
      <c r="BH2258" s="454"/>
    </row>
    <row r="2259" spans="4:60" s="164" customFormat="1" x14ac:dyDescent="0.25">
      <c r="D2259" s="351"/>
      <c r="O2259" s="351"/>
      <c r="T2259" s="351"/>
      <c r="W2259" s="351"/>
      <c r="BH2259" s="454"/>
    </row>
    <row r="2260" spans="4:60" s="164" customFormat="1" x14ac:dyDescent="0.25">
      <c r="D2260" s="351"/>
      <c r="O2260" s="351"/>
      <c r="T2260" s="351"/>
      <c r="W2260" s="351"/>
      <c r="BH2260" s="454"/>
    </row>
    <row r="2261" spans="4:60" s="164" customFormat="1" x14ac:dyDescent="0.25">
      <c r="D2261" s="351"/>
      <c r="O2261" s="351"/>
      <c r="T2261" s="351"/>
      <c r="W2261" s="351"/>
      <c r="BH2261" s="454"/>
    </row>
    <row r="2262" spans="4:60" s="164" customFormat="1" x14ac:dyDescent="0.25">
      <c r="D2262" s="351"/>
      <c r="O2262" s="351"/>
      <c r="T2262" s="351"/>
      <c r="W2262" s="351"/>
      <c r="BH2262" s="454"/>
    </row>
    <row r="2263" spans="4:60" s="164" customFormat="1" x14ac:dyDescent="0.25">
      <c r="D2263" s="351"/>
      <c r="O2263" s="351"/>
      <c r="T2263" s="351"/>
      <c r="W2263" s="351"/>
      <c r="BH2263" s="454"/>
    </row>
    <row r="2264" spans="4:60" s="164" customFormat="1" x14ac:dyDescent="0.25">
      <c r="D2264" s="351"/>
      <c r="O2264" s="351"/>
      <c r="T2264" s="351"/>
      <c r="W2264" s="351"/>
      <c r="BH2264" s="454"/>
    </row>
    <row r="2265" spans="4:60" s="164" customFormat="1" x14ac:dyDescent="0.25">
      <c r="D2265" s="351"/>
      <c r="O2265" s="351"/>
      <c r="T2265" s="351"/>
      <c r="W2265" s="351"/>
      <c r="BH2265" s="454"/>
    </row>
    <row r="2266" spans="4:60" s="164" customFormat="1" x14ac:dyDescent="0.25">
      <c r="D2266" s="351"/>
      <c r="O2266" s="351"/>
      <c r="T2266" s="351"/>
      <c r="W2266" s="351"/>
      <c r="BH2266" s="454"/>
    </row>
    <row r="2267" spans="4:60" s="164" customFormat="1" x14ac:dyDescent="0.25">
      <c r="D2267" s="351"/>
      <c r="O2267" s="351"/>
      <c r="T2267" s="351"/>
      <c r="W2267" s="351"/>
      <c r="BH2267" s="454"/>
    </row>
    <row r="2268" spans="4:60" s="164" customFormat="1" x14ac:dyDescent="0.25">
      <c r="D2268" s="351"/>
      <c r="O2268" s="351"/>
      <c r="T2268" s="351"/>
      <c r="W2268" s="351"/>
      <c r="BH2268" s="454"/>
    </row>
    <row r="2269" spans="4:60" s="164" customFormat="1" x14ac:dyDescent="0.25">
      <c r="D2269" s="351"/>
      <c r="O2269" s="351"/>
      <c r="T2269" s="351"/>
      <c r="W2269" s="351"/>
      <c r="BH2269" s="454"/>
    </row>
    <row r="2270" spans="4:60" s="164" customFormat="1" x14ac:dyDescent="0.25">
      <c r="D2270" s="351"/>
      <c r="O2270" s="351"/>
      <c r="T2270" s="351"/>
      <c r="W2270" s="351"/>
      <c r="BH2270" s="454"/>
    </row>
    <row r="2271" spans="4:60" s="164" customFormat="1" x14ac:dyDescent="0.25">
      <c r="D2271" s="351"/>
      <c r="O2271" s="351"/>
      <c r="T2271" s="351"/>
      <c r="W2271" s="351"/>
      <c r="BH2271" s="454"/>
    </row>
    <row r="2272" spans="4:60" s="164" customFormat="1" x14ac:dyDescent="0.25">
      <c r="D2272" s="351"/>
      <c r="O2272" s="351"/>
      <c r="T2272" s="351"/>
      <c r="W2272" s="351"/>
      <c r="BH2272" s="454"/>
    </row>
    <row r="2273" spans="4:60" s="164" customFormat="1" x14ac:dyDescent="0.25">
      <c r="D2273" s="351"/>
      <c r="O2273" s="351"/>
      <c r="T2273" s="351"/>
      <c r="W2273" s="351"/>
      <c r="BH2273" s="454"/>
    </row>
    <row r="2274" spans="4:60" s="164" customFormat="1" x14ac:dyDescent="0.25">
      <c r="D2274" s="351"/>
      <c r="O2274" s="351"/>
      <c r="T2274" s="351"/>
      <c r="W2274" s="351"/>
      <c r="BH2274" s="454"/>
    </row>
    <row r="2275" spans="4:60" s="164" customFormat="1" x14ac:dyDescent="0.25">
      <c r="D2275" s="351"/>
      <c r="O2275" s="351"/>
      <c r="T2275" s="351"/>
      <c r="W2275" s="351"/>
      <c r="BH2275" s="454"/>
    </row>
    <row r="2276" spans="4:60" s="164" customFormat="1" x14ac:dyDescent="0.25">
      <c r="D2276" s="351"/>
      <c r="O2276" s="351"/>
      <c r="T2276" s="351"/>
      <c r="W2276" s="351"/>
      <c r="BH2276" s="454"/>
    </row>
    <row r="2277" spans="4:60" s="164" customFormat="1" x14ac:dyDescent="0.25">
      <c r="D2277" s="351"/>
      <c r="O2277" s="351"/>
      <c r="T2277" s="351"/>
      <c r="W2277" s="351"/>
      <c r="BH2277" s="454"/>
    </row>
    <row r="2278" spans="4:60" s="164" customFormat="1" x14ac:dyDescent="0.25">
      <c r="D2278" s="351"/>
      <c r="O2278" s="351"/>
      <c r="T2278" s="351"/>
      <c r="W2278" s="351"/>
      <c r="BH2278" s="454"/>
    </row>
    <row r="2279" spans="4:60" s="164" customFormat="1" x14ac:dyDescent="0.25">
      <c r="D2279" s="351"/>
      <c r="O2279" s="351"/>
      <c r="T2279" s="351"/>
      <c r="W2279" s="351"/>
      <c r="BH2279" s="454"/>
    </row>
    <row r="2280" spans="4:60" s="164" customFormat="1" x14ac:dyDescent="0.25">
      <c r="D2280" s="351"/>
      <c r="O2280" s="351"/>
      <c r="T2280" s="351"/>
      <c r="W2280" s="351"/>
      <c r="BH2280" s="454"/>
    </row>
    <row r="2281" spans="4:60" s="164" customFormat="1" x14ac:dyDescent="0.25">
      <c r="D2281" s="351"/>
      <c r="O2281" s="351"/>
      <c r="T2281" s="351"/>
      <c r="W2281" s="351"/>
      <c r="BH2281" s="454"/>
    </row>
    <row r="2282" spans="4:60" s="164" customFormat="1" x14ac:dyDescent="0.25">
      <c r="D2282" s="351"/>
      <c r="O2282" s="351"/>
      <c r="T2282" s="351"/>
      <c r="W2282" s="351"/>
      <c r="BH2282" s="454"/>
    </row>
    <row r="2283" spans="4:60" s="164" customFormat="1" x14ac:dyDescent="0.25">
      <c r="D2283" s="351"/>
      <c r="O2283" s="351"/>
      <c r="T2283" s="351"/>
      <c r="W2283" s="351"/>
      <c r="BH2283" s="454"/>
    </row>
    <row r="2284" spans="4:60" s="164" customFormat="1" x14ac:dyDescent="0.25">
      <c r="D2284" s="351"/>
      <c r="O2284" s="351"/>
      <c r="T2284" s="351"/>
      <c r="W2284" s="351"/>
      <c r="BH2284" s="454"/>
    </row>
    <row r="2285" spans="4:60" s="164" customFormat="1" x14ac:dyDescent="0.25">
      <c r="D2285" s="351"/>
      <c r="O2285" s="351"/>
      <c r="T2285" s="351"/>
      <c r="W2285" s="351"/>
      <c r="BH2285" s="454"/>
    </row>
    <row r="2286" spans="4:60" s="164" customFormat="1" x14ac:dyDescent="0.25">
      <c r="D2286" s="351"/>
      <c r="O2286" s="351"/>
      <c r="T2286" s="351"/>
      <c r="W2286" s="351"/>
      <c r="BH2286" s="454"/>
    </row>
    <row r="2287" spans="4:60" s="164" customFormat="1" x14ac:dyDescent="0.25">
      <c r="D2287" s="351"/>
      <c r="O2287" s="351"/>
      <c r="T2287" s="351"/>
      <c r="W2287" s="351"/>
      <c r="BH2287" s="454"/>
    </row>
    <row r="2288" spans="4:60" s="164" customFormat="1" x14ac:dyDescent="0.25">
      <c r="D2288" s="351"/>
      <c r="O2288" s="351"/>
      <c r="T2288" s="351"/>
      <c r="W2288" s="351"/>
      <c r="BH2288" s="454"/>
    </row>
    <row r="2289" spans="4:60" s="164" customFormat="1" x14ac:dyDescent="0.25">
      <c r="D2289" s="351"/>
      <c r="O2289" s="351"/>
      <c r="T2289" s="351"/>
      <c r="W2289" s="351"/>
      <c r="BH2289" s="454"/>
    </row>
    <row r="2290" spans="4:60" s="164" customFormat="1" x14ac:dyDescent="0.25">
      <c r="D2290" s="351"/>
      <c r="O2290" s="351"/>
      <c r="T2290" s="351"/>
      <c r="W2290" s="351"/>
      <c r="BH2290" s="454"/>
    </row>
    <row r="2291" spans="4:60" s="164" customFormat="1" x14ac:dyDescent="0.25">
      <c r="D2291" s="351"/>
      <c r="O2291" s="351"/>
      <c r="T2291" s="351"/>
      <c r="W2291" s="351"/>
      <c r="BH2291" s="454"/>
    </row>
    <row r="2292" spans="4:60" s="164" customFormat="1" x14ac:dyDescent="0.25">
      <c r="D2292" s="351"/>
      <c r="O2292" s="351"/>
      <c r="T2292" s="351"/>
      <c r="W2292" s="351"/>
      <c r="BH2292" s="454"/>
    </row>
    <row r="2293" spans="4:60" s="164" customFormat="1" x14ac:dyDescent="0.25">
      <c r="D2293" s="351"/>
      <c r="O2293" s="351"/>
      <c r="T2293" s="351"/>
      <c r="W2293" s="351"/>
      <c r="BH2293" s="454"/>
    </row>
    <row r="2294" spans="4:60" s="164" customFormat="1" x14ac:dyDescent="0.25">
      <c r="D2294" s="351"/>
      <c r="O2294" s="351"/>
      <c r="T2294" s="351"/>
      <c r="W2294" s="351"/>
      <c r="BH2294" s="454"/>
    </row>
    <row r="2295" spans="4:60" s="164" customFormat="1" x14ac:dyDescent="0.25">
      <c r="D2295" s="351"/>
      <c r="O2295" s="351"/>
      <c r="T2295" s="351"/>
      <c r="W2295" s="351"/>
      <c r="BH2295" s="454"/>
    </row>
    <row r="2296" spans="4:60" s="164" customFormat="1" x14ac:dyDescent="0.25">
      <c r="D2296" s="351"/>
      <c r="O2296" s="351"/>
      <c r="T2296" s="351"/>
      <c r="W2296" s="351"/>
      <c r="BH2296" s="454"/>
    </row>
    <row r="2297" spans="4:60" s="164" customFormat="1" x14ac:dyDescent="0.25">
      <c r="D2297" s="351"/>
      <c r="O2297" s="351"/>
      <c r="T2297" s="351"/>
      <c r="W2297" s="351"/>
      <c r="BH2297" s="454"/>
    </row>
    <row r="2298" spans="4:60" s="164" customFormat="1" x14ac:dyDescent="0.25">
      <c r="D2298" s="351"/>
      <c r="O2298" s="351"/>
      <c r="T2298" s="351"/>
      <c r="W2298" s="351"/>
      <c r="BH2298" s="454"/>
    </row>
    <row r="2299" spans="4:60" s="164" customFormat="1" x14ac:dyDescent="0.25">
      <c r="D2299" s="351"/>
      <c r="O2299" s="351"/>
      <c r="T2299" s="351"/>
      <c r="W2299" s="351"/>
      <c r="BH2299" s="454"/>
    </row>
    <row r="2300" spans="4:60" s="164" customFormat="1" x14ac:dyDescent="0.25">
      <c r="D2300" s="351"/>
      <c r="O2300" s="351"/>
      <c r="T2300" s="351"/>
      <c r="W2300" s="351"/>
      <c r="BH2300" s="454"/>
    </row>
    <row r="2301" spans="4:60" s="164" customFormat="1" x14ac:dyDescent="0.25">
      <c r="D2301" s="351"/>
      <c r="O2301" s="351"/>
      <c r="T2301" s="351"/>
      <c r="W2301" s="351"/>
      <c r="BH2301" s="454"/>
    </row>
    <row r="2302" spans="4:60" s="164" customFormat="1" x14ac:dyDescent="0.25">
      <c r="D2302" s="351"/>
      <c r="O2302" s="351"/>
      <c r="T2302" s="351"/>
      <c r="W2302" s="351"/>
      <c r="BH2302" s="454"/>
    </row>
    <row r="2303" spans="4:60" s="164" customFormat="1" x14ac:dyDescent="0.25">
      <c r="D2303" s="351"/>
      <c r="O2303" s="351"/>
      <c r="T2303" s="351"/>
      <c r="W2303" s="351"/>
      <c r="BH2303" s="454"/>
    </row>
    <row r="2304" spans="4:60" s="164" customFormat="1" x14ac:dyDescent="0.25">
      <c r="D2304" s="351"/>
      <c r="O2304" s="351"/>
      <c r="T2304" s="351"/>
      <c r="W2304" s="351"/>
      <c r="BH2304" s="454"/>
    </row>
    <row r="2305" spans="4:60" s="164" customFormat="1" x14ac:dyDescent="0.25">
      <c r="D2305" s="351"/>
      <c r="O2305" s="351"/>
      <c r="T2305" s="351"/>
      <c r="W2305" s="351"/>
      <c r="BH2305" s="454"/>
    </row>
    <row r="2306" spans="4:60" s="164" customFormat="1" x14ac:dyDescent="0.25">
      <c r="D2306" s="351"/>
      <c r="O2306" s="351"/>
      <c r="T2306" s="351"/>
      <c r="W2306" s="351"/>
      <c r="BH2306" s="454"/>
    </row>
    <row r="2307" spans="4:60" s="164" customFormat="1" x14ac:dyDescent="0.25">
      <c r="D2307" s="351"/>
      <c r="O2307" s="351"/>
      <c r="T2307" s="351"/>
      <c r="W2307" s="351"/>
      <c r="BH2307" s="454"/>
    </row>
    <row r="2308" spans="4:60" s="164" customFormat="1" x14ac:dyDescent="0.25">
      <c r="D2308" s="351"/>
      <c r="O2308" s="351"/>
      <c r="T2308" s="351"/>
      <c r="W2308" s="351"/>
      <c r="BH2308" s="454"/>
    </row>
    <row r="2309" spans="4:60" s="164" customFormat="1" x14ac:dyDescent="0.25">
      <c r="D2309" s="351"/>
      <c r="O2309" s="351"/>
      <c r="T2309" s="351"/>
      <c r="W2309" s="351"/>
      <c r="BH2309" s="454"/>
    </row>
    <row r="2310" spans="4:60" s="164" customFormat="1" x14ac:dyDescent="0.25">
      <c r="D2310" s="351"/>
      <c r="O2310" s="351"/>
      <c r="T2310" s="351"/>
      <c r="W2310" s="351"/>
      <c r="BH2310" s="454"/>
    </row>
    <row r="2311" spans="4:60" s="164" customFormat="1" x14ac:dyDescent="0.25">
      <c r="D2311" s="351"/>
      <c r="O2311" s="351"/>
      <c r="T2311" s="351"/>
      <c r="W2311" s="351"/>
      <c r="BH2311" s="454"/>
    </row>
    <row r="2312" spans="4:60" s="164" customFormat="1" x14ac:dyDescent="0.25">
      <c r="D2312" s="351"/>
      <c r="O2312" s="351"/>
      <c r="T2312" s="351"/>
      <c r="W2312" s="351"/>
      <c r="BH2312" s="454"/>
    </row>
    <row r="2313" spans="4:60" s="164" customFormat="1" x14ac:dyDescent="0.25">
      <c r="D2313" s="351"/>
      <c r="O2313" s="351"/>
      <c r="T2313" s="351"/>
      <c r="W2313" s="351"/>
      <c r="BH2313" s="454"/>
    </row>
    <row r="2314" spans="4:60" s="164" customFormat="1" x14ac:dyDescent="0.25">
      <c r="D2314" s="351"/>
      <c r="O2314" s="351"/>
      <c r="T2314" s="351"/>
      <c r="W2314" s="351"/>
      <c r="BH2314" s="454"/>
    </row>
    <row r="2315" spans="4:60" s="164" customFormat="1" x14ac:dyDescent="0.25">
      <c r="D2315" s="351"/>
      <c r="O2315" s="351"/>
      <c r="T2315" s="351"/>
      <c r="W2315" s="351"/>
      <c r="BH2315" s="454"/>
    </row>
    <row r="2316" spans="4:60" s="164" customFormat="1" x14ac:dyDescent="0.25">
      <c r="D2316" s="351"/>
      <c r="O2316" s="351"/>
      <c r="T2316" s="351"/>
      <c r="W2316" s="351"/>
      <c r="BH2316" s="454"/>
    </row>
    <row r="2317" spans="4:60" s="164" customFormat="1" x14ac:dyDescent="0.25">
      <c r="D2317" s="351"/>
      <c r="O2317" s="351"/>
      <c r="T2317" s="351"/>
      <c r="W2317" s="351"/>
      <c r="BH2317" s="454"/>
    </row>
    <row r="2318" spans="4:60" s="164" customFormat="1" x14ac:dyDescent="0.25">
      <c r="D2318" s="351"/>
      <c r="O2318" s="351"/>
      <c r="T2318" s="351"/>
      <c r="W2318" s="351"/>
      <c r="BH2318" s="454"/>
    </row>
    <row r="2319" spans="4:60" s="164" customFormat="1" x14ac:dyDescent="0.25">
      <c r="D2319" s="351"/>
      <c r="O2319" s="351"/>
      <c r="T2319" s="351"/>
      <c r="W2319" s="351"/>
      <c r="BH2319" s="454"/>
    </row>
    <row r="2320" spans="4:60" s="164" customFormat="1" x14ac:dyDescent="0.25">
      <c r="D2320" s="351"/>
      <c r="O2320" s="351"/>
      <c r="T2320" s="351"/>
      <c r="W2320" s="351"/>
      <c r="BH2320" s="454"/>
    </row>
    <row r="2321" spans="4:60" s="164" customFormat="1" x14ac:dyDescent="0.25">
      <c r="D2321" s="351"/>
      <c r="O2321" s="351"/>
      <c r="T2321" s="351"/>
      <c r="W2321" s="351"/>
      <c r="BH2321" s="454"/>
    </row>
    <row r="2322" spans="4:60" s="164" customFormat="1" x14ac:dyDescent="0.25">
      <c r="D2322" s="351"/>
      <c r="O2322" s="351"/>
      <c r="T2322" s="351"/>
      <c r="W2322" s="351"/>
      <c r="BH2322" s="454"/>
    </row>
    <row r="2323" spans="4:60" s="164" customFormat="1" x14ac:dyDescent="0.25">
      <c r="D2323" s="351"/>
      <c r="O2323" s="351"/>
      <c r="T2323" s="351"/>
      <c r="W2323" s="351"/>
      <c r="BH2323" s="454"/>
    </row>
    <row r="2324" spans="4:60" s="164" customFormat="1" x14ac:dyDescent="0.25">
      <c r="D2324" s="351"/>
      <c r="O2324" s="351"/>
      <c r="T2324" s="351"/>
      <c r="W2324" s="351"/>
      <c r="BH2324" s="454"/>
    </row>
    <row r="2325" spans="4:60" s="164" customFormat="1" x14ac:dyDescent="0.25">
      <c r="D2325" s="351"/>
      <c r="O2325" s="351"/>
      <c r="T2325" s="351"/>
      <c r="W2325" s="351"/>
      <c r="BH2325" s="454"/>
    </row>
    <row r="2326" spans="4:60" s="164" customFormat="1" x14ac:dyDescent="0.25">
      <c r="D2326" s="351"/>
      <c r="O2326" s="351"/>
      <c r="T2326" s="351"/>
      <c r="W2326" s="351"/>
      <c r="BH2326" s="454"/>
    </row>
    <row r="2327" spans="4:60" s="164" customFormat="1" x14ac:dyDescent="0.25">
      <c r="D2327" s="351"/>
      <c r="O2327" s="351"/>
      <c r="T2327" s="351"/>
      <c r="W2327" s="351"/>
      <c r="BH2327" s="454"/>
    </row>
    <row r="2328" spans="4:60" s="164" customFormat="1" x14ac:dyDescent="0.25">
      <c r="D2328" s="351"/>
      <c r="O2328" s="351"/>
      <c r="T2328" s="351"/>
      <c r="W2328" s="351"/>
      <c r="BH2328" s="454"/>
    </row>
    <row r="2329" spans="4:60" s="164" customFormat="1" x14ac:dyDescent="0.25">
      <c r="D2329" s="351"/>
      <c r="O2329" s="351"/>
      <c r="T2329" s="351"/>
      <c r="W2329" s="351"/>
      <c r="BH2329" s="454"/>
    </row>
    <row r="2330" spans="4:60" s="164" customFormat="1" x14ac:dyDescent="0.25">
      <c r="D2330" s="351"/>
      <c r="O2330" s="351"/>
      <c r="T2330" s="351"/>
      <c r="W2330" s="351"/>
      <c r="BH2330" s="454"/>
    </row>
    <row r="2331" spans="4:60" s="164" customFormat="1" x14ac:dyDescent="0.25">
      <c r="D2331" s="351"/>
      <c r="O2331" s="351"/>
      <c r="T2331" s="351"/>
      <c r="W2331" s="351"/>
      <c r="BH2331" s="454"/>
    </row>
    <row r="2332" spans="4:60" s="164" customFormat="1" x14ac:dyDescent="0.25">
      <c r="D2332" s="351"/>
      <c r="O2332" s="351"/>
      <c r="T2332" s="351"/>
      <c r="W2332" s="351"/>
      <c r="BH2332" s="454"/>
    </row>
    <row r="2333" spans="4:60" s="164" customFormat="1" x14ac:dyDescent="0.25">
      <c r="D2333" s="351"/>
      <c r="O2333" s="351"/>
      <c r="T2333" s="351"/>
      <c r="W2333" s="351"/>
      <c r="BH2333" s="454"/>
    </row>
    <row r="2334" spans="4:60" s="164" customFormat="1" x14ac:dyDescent="0.25">
      <c r="D2334" s="351"/>
      <c r="O2334" s="351"/>
      <c r="T2334" s="351"/>
      <c r="W2334" s="351"/>
      <c r="BH2334" s="454"/>
    </row>
    <row r="2335" spans="4:60" s="164" customFormat="1" x14ac:dyDescent="0.25">
      <c r="D2335" s="351"/>
      <c r="O2335" s="351"/>
      <c r="T2335" s="351"/>
      <c r="W2335" s="351"/>
      <c r="BH2335" s="454"/>
    </row>
    <row r="2336" spans="4:60" s="164" customFormat="1" x14ac:dyDescent="0.25">
      <c r="D2336" s="351"/>
      <c r="O2336" s="351"/>
      <c r="T2336" s="351"/>
      <c r="W2336" s="351"/>
      <c r="BH2336" s="454"/>
    </row>
    <row r="2337" spans="4:60" s="164" customFormat="1" x14ac:dyDescent="0.25">
      <c r="D2337" s="351"/>
      <c r="O2337" s="351"/>
      <c r="T2337" s="351"/>
      <c r="W2337" s="351"/>
      <c r="BH2337" s="454"/>
    </row>
    <row r="2338" spans="4:60" s="164" customFormat="1" x14ac:dyDescent="0.25">
      <c r="D2338" s="351"/>
      <c r="O2338" s="351"/>
      <c r="T2338" s="351"/>
      <c r="W2338" s="351"/>
      <c r="BH2338" s="454"/>
    </row>
    <row r="2339" spans="4:60" s="164" customFormat="1" x14ac:dyDescent="0.25">
      <c r="D2339" s="351"/>
      <c r="O2339" s="351"/>
      <c r="T2339" s="351"/>
      <c r="W2339" s="351"/>
      <c r="BH2339" s="454"/>
    </row>
    <row r="2340" spans="4:60" s="164" customFormat="1" x14ac:dyDescent="0.25">
      <c r="D2340" s="351"/>
      <c r="O2340" s="351"/>
      <c r="T2340" s="351"/>
      <c r="W2340" s="351"/>
      <c r="BH2340" s="454"/>
    </row>
    <row r="2341" spans="4:60" s="164" customFormat="1" x14ac:dyDescent="0.25">
      <c r="D2341" s="351"/>
      <c r="O2341" s="351"/>
      <c r="T2341" s="351"/>
      <c r="W2341" s="351"/>
      <c r="BH2341" s="454"/>
    </row>
    <row r="2342" spans="4:60" s="164" customFormat="1" x14ac:dyDescent="0.25">
      <c r="D2342" s="351"/>
      <c r="O2342" s="351"/>
      <c r="T2342" s="351"/>
      <c r="W2342" s="351"/>
      <c r="BH2342" s="454"/>
    </row>
    <row r="2343" spans="4:60" s="164" customFormat="1" x14ac:dyDescent="0.25">
      <c r="D2343" s="351"/>
      <c r="O2343" s="351"/>
      <c r="T2343" s="351"/>
      <c r="W2343" s="351"/>
      <c r="BH2343" s="454"/>
    </row>
    <row r="2344" spans="4:60" s="164" customFormat="1" x14ac:dyDescent="0.25">
      <c r="D2344" s="351"/>
      <c r="O2344" s="351"/>
      <c r="T2344" s="351"/>
      <c r="W2344" s="351"/>
      <c r="BH2344" s="454"/>
    </row>
    <row r="2345" spans="4:60" s="164" customFormat="1" x14ac:dyDescent="0.25">
      <c r="D2345" s="351"/>
      <c r="O2345" s="351"/>
      <c r="T2345" s="351"/>
      <c r="W2345" s="351"/>
      <c r="BH2345" s="454"/>
    </row>
    <row r="2346" spans="4:60" s="164" customFormat="1" x14ac:dyDescent="0.25">
      <c r="D2346" s="351"/>
      <c r="O2346" s="351"/>
      <c r="T2346" s="351"/>
      <c r="W2346" s="351"/>
      <c r="BH2346" s="454"/>
    </row>
    <row r="2347" spans="4:60" s="164" customFormat="1" x14ac:dyDescent="0.25">
      <c r="D2347" s="351"/>
      <c r="O2347" s="351"/>
      <c r="T2347" s="351"/>
      <c r="W2347" s="351"/>
      <c r="BH2347" s="454"/>
    </row>
    <row r="2348" spans="4:60" s="164" customFormat="1" x14ac:dyDescent="0.25">
      <c r="D2348" s="351"/>
      <c r="O2348" s="351"/>
      <c r="T2348" s="351"/>
      <c r="W2348" s="351"/>
      <c r="BH2348" s="454"/>
    </row>
    <row r="2349" spans="4:60" s="164" customFormat="1" x14ac:dyDescent="0.25">
      <c r="D2349" s="351"/>
      <c r="O2349" s="351"/>
      <c r="T2349" s="351"/>
      <c r="W2349" s="351"/>
      <c r="BH2349" s="454"/>
    </row>
    <row r="2350" spans="4:60" s="164" customFormat="1" x14ac:dyDescent="0.25">
      <c r="D2350" s="351"/>
      <c r="O2350" s="351"/>
      <c r="T2350" s="351"/>
      <c r="W2350" s="351"/>
      <c r="BH2350" s="454"/>
    </row>
    <row r="2351" spans="4:60" s="164" customFormat="1" x14ac:dyDescent="0.25">
      <c r="D2351" s="351"/>
      <c r="O2351" s="351"/>
      <c r="T2351" s="351"/>
      <c r="W2351" s="351"/>
      <c r="BH2351" s="454"/>
    </row>
    <row r="2352" spans="4:60" s="164" customFormat="1" x14ac:dyDescent="0.25">
      <c r="D2352" s="351"/>
      <c r="O2352" s="351"/>
      <c r="T2352" s="351"/>
      <c r="W2352" s="351"/>
      <c r="BH2352" s="454"/>
    </row>
    <row r="2353" spans="4:60" s="164" customFormat="1" x14ac:dyDescent="0.25">
      <c r="D2353" s="351"/>
      <c r="O2353" s="351"/>
      <c r="T2353" s="351"/>
      <c r="W2353" s="351"/>
      <c r="BH2353" s="454"/>
    </row>
    <row r="2354" spans="4:60" s="164" customFormat="1" x14ac:dyDescent="0.25">
      <c r="D2354" s="351"/>
      <c r="O2354" s="351"/>
      <c r="T2354" s="351"/>
      <c r="W2354" s="351"/>
      <c r="BH2354" s="454"/>
    </row>
    <row r="2355" spans="4:60" s="164" customFormat="1" x14ac:dyDescent="0.25">
      <c r="D2355" s="351"/>
      <c r="O2355" s="351"/>
      <c r="T2355" s="351"/>
      <c r="W2355" s="351"/>
      <c r="BH2355" s="454"/>
    </row>
    <row r="2356" spans="4:60" s="164" customFormat="1" x14ac:dyDescent="0.25">
      <c r="D2356" s="351"/>
      <c r="O2356" s="351"/>
      <c r="T2356" s="351"/>
      <c r="W2356" s="351"/>
      <c r="BH2356" s="454"/>
    </row>
    <row r="2357" spans="4:60" s="164" customFormat="1" x14ac:dyDescent="0.25">
      <c r="D2357" s="351"/>
      <c r="O2357" s="351"/>
      <c r="T2357" s="351"/>
      <c r="W2357" s="351"/>
      <c r="BH2357" s="454"/>
    </row>
    <row r="2358" spans="4:60" s="164" customFormat="1" x14ac:dyDescent="0.25">
      <c r="D2358" s="351"/>
      <c r="O2358" s="351"/>
      <c r="T2358" s="351"/>
      <c r="W2358" s="351"/>
      <c r="BH2358" s="454"/>
    </row>
    <row r="2359" spans="4:60" s="164" customFormat="1" x14ac:dyDescent="0.25">
      <c r="D2359" s="351"/>
      <c r="O2359" s="351"/>
      <c r="T2359" s="351"/>
      <c r="W2359" s="351"/>
      <c r="BH2359" s="454"/>
    </row>
    <row r="2360" spans="4:60" s="164" customFormat="1" x14ac:dyDescent="0.25">
      <c r="D2360" s="351"/>
      <c r="O2360" s="351"/>
      <c r="T2360" s="351"/>
      <c r="W2360" s="351"/>
      <c r="BH2360" s="454"/>
    </row>
    <row r="2361" spans="4:60" s="164" customFormat="1" x14ac:dyDescent="0.25">
      <c r="D2361" s="351"/>
      <c r="O2361" s="351"/>
      <c r="T2361" s="351"/>
      <c r="W2361" s="351"/>
      <c r="BH2361" s="454"/>
    </row>
    <row r="2362" spans="4:60" s="164" customFormat="1" x14ac:dyDescent="0.25">
      <c r="D2362" s="351"/>
      <c r="O2362" s="351"/>
      <c r="T2362" s="351"/>
      <c r="W2362" s="351"/>
      <c r="BH2362" s="454"/>
    </row>
    <row r="2363" spans="4:60" s="164" customFormat="1" x14ac:dyDescent="0.25">
      <c r="D2363" s="351"/>
      <c r="O2363" s="351"/>
      <c r="T2363" s="351"/>
      <c r="W2363" s="351"/>
      <c r="BH2363" s="454"/>
    </row>
    <row r="2364" spans="4:60" s="164" customFormat="1" x14ac:dyDescent="0.25">
      <c r="D2364" s="351"/>
      <c r="O2364" s="351"/>
      <c r="T2364" s="351"/>
      <c r="W2364" s="351"/>
      <c r="BH2364" s="454"/>
    </row>
    <row r="2365" spans="4:60" s="164" customFormat="1" x14ac:dyDescent="0.25">
      <c r="D2365" s="351"/>
      <c r="O2365" s="351"/>
      <c r="T2365" s="351"/>
      <c r="W2365" s="351"/>
      <c r="BH2365" s="454"/>
    </row>
    <row r="2366" spans="4:60" s="164" customFormat="1" x14ac:dyDescent="0.25">
      <c r="D2366" s="351"/>
      <c r="O2366" s="351"/>
      <c r="T2366" s="351"/>
      <c r="W2366" s="351"/>
      <c r="BH2366" s="454"/>
    </row>
    <row r="2367" spans="4:60" s="164" customFormat="1" x14ac:dyDescent="0.25">
      <c r="D2367" s="351"/>
      <c r="O2367" s="351"/>
      <c r="T2367" s="351"/>
      <c r="W2367" s="351"/>
      <c r="BH2367" s="454"/>
    </row>
    <row r="2368" spans="4:60" s="164" customFormat="1" x14ac:dyDescent="0.25">
      <c r="D2368" s="351"/>
      <c r="O2368" s="351"/>
      <c r="T2368" s="351"/>
      <c r="W2368" s="351"/>
      <c r="BH2368" s="454"/>
    </row>
    <row r="2369" spans="4:60" s="164" customFormat="1" x14ac:dyDescent="0.25">
      <c r="D2369" s="351"/>
      <c r="O2369" s="351"/>
      <c r="T2369" s="351"/>
      <c r="W2369" s="351"/>
      <c r="BH2369" s="454"/>
    </row>
    <row r="2370" spans="4:60" s="164" customFormat="1" x14ac:dyDescent="0.25">
      <c r="D2370" s="351"/>
      <c r="O2370" s="351"/>
      <c r="T2370" s="351"/>
      <c r="W2370" s="351"/>
      <c r="BH2370" s="454"/>
    </row>
    <row r="2371" spans="4:60" s="164" customFormat="1" x14ac:dyDescent="0.25">
      <c r="D2371" s="351"/>
      <c r="O2371" s="351"/>
      <c r="T2371" s="351"/>
      <c r="W2371" s="351"/>
      <c r="BH2371" s="454"/>
    </row>
    <row r="2372" spans="4:60" s="164" customFormat="1" x14ac:dyDescent="0.25">
      <c r="D2372" s="351"/>
      <c r="O2372" s="351"/>
      <c r="T2372" s="351"/>
      <c r="W2372" s="351"/>
      <c r="BH2372" s="454"/>
    </row>
    <row r="2373" spans="4:60" s="164" customFormat="1" x14ac:dyDescent="0.25">
      <c r="D2373" s="351"/>
      <c r="O2373" s="351"/>
      <c r="T2373" s="351"/>
      <c r="W2373" s="351"/>
      <c r="BH2373" s="454"/>
    </row>
    <row r="2374" spans="4:60" s="164" customFormat="1" x14ac:dyDescent="0.25">
      <c r="D2374" s="351"/>
      <c r="O2374" s="351"/>
      <c r="T2374" s="351"/>
      <c r="W2374" s="351"/>
      <c r="BH2374" s="454"/>
    </row>
    <row r="2375" spans="4:60" s="164" customFormat="1" x14ac:dyDescent="0.25">
      <c r="D2375" s="351"/>
      <c r="O2375" s="351"/>
      <c r="T2375" s="351"/>
      <c r="W2375" s="351"/>
      <c r="BH2375" s="454"/>
    </row>
    <row r="2376" spans="4:60" s="164" customFormat="1" x14ac:dyDescent="0.25">
      <c r="D2376" s="351"/>
      <c r="O2376" s="351"/>
      <c r="T2376" s="351"/>
      <c r="W2376" s="351"/>
      <c r="BH2376" s="454"/>
    </row>
    <row r="2377" spans="4:60" s="164" customFormat="1" x14ac:dyDescent="0.25">
      <c r="D2377" s="351"/>
      <c r="O2377" s="351"/>
      <c r="T2377" s="351"/>
      <c r="W2377" s="351"/>
      <c r="BH2377" s="454"/>
    </row>
    <row r="2378" spans="4:60" s="164" customFormat="1" x14ac:dyDescent="0.25">
      <c r="D2378" s="351"/>
      <c r="O2378" s="351"/>
      <c r="T2378" s="351"/>
      <c r="W2378" s="351"/>
      <c r="BH2378" s="454"/>
    </row>
    <row r="2379" spans="4:60" s="164" customFormat="1" x14ac:dyDescent="0.25">
      <c r="D2379" s="351"/>
      <c r="O2379" s="351"/>
      <c r="T2379" s="351"/>
      <c r="W2379" s="351"/>
      <c r="BH2379" s="454"/>
    </row>
    <row r="2380" spans="4:60" s="164" customFormat="1" x14ac:dyDescent="0.25">
      <c r="D2380" s="351"/>
      <c r="O2380" s="351"/>
      <c r="T2380" s="351"/>
      <c r="W2380" s="351"/>
      <c r="BH2380" s="454"/>
    </row>
    <row r="2381" spans="4:60" s="164" customFormat="1" x14ac:dyDescent="0.25">
      <c r="D2381" s="351"/>
      <c r="O2381" s="351"/>
      <c r="T2381" s="351"/>
      <c r="W2381" s="351"/>
      <c r="BH2381" s="454"/>
    </row>
    <row r="2382" spans="4:60" s="164" customFormat="1" x14ac:dyDescent="0.25">
      <c r="D2382" s="351"/>
      <c r="O2382" s="351"/>
      <c r="T2382" s="351"/>
      <c r="W2382" s="351"/>
      <c r="BH2382" s="454"/>
    </row>
    <row r="2383" spans="4:60" s="164" customFormat="1" x14ac:dyDescent="0.25">
      <c r="D2383" s="351"/>
      <c r="O2383" s="351"/>
      <c r="T2383" s="351"/>
      <c r="W2383" s="351"/>
      <c r="BH2383" s="454"/>
    </row>
    <row r="2384" spans="4:60" s="164" customFormat="1" x14ac:dyDescent="0.25">
      <c r="D2384" s="351"/>
      <c r="O2384" s="351"/>
      <c r="T2384" s="351"/>
      <c r="W2384" s="351"/>
      <c r="BH2384" s="454"/>
    </row>
    <row r="2385" spans="4:60" s="164" customFormat="1" x14ac:dyDescent="0.25">
      <c r="D2385" s="351"/>
      <c r="O2385" s="351"/>
      <c r="T2385" s="351"/>
      <c r="W2385" s="351"/>
      <c r="BH2385" s="454"/>
    </row>
    <row r="2386" spans="4:60" s="164" customFormat="1" x14ac:dyDescent="0.25">
      <c r="D2386" s="351"/>
      <c r="O2386" s="351"/>
      <c r="T2386" s="351"/>
      <c r="W2386" s="351"/>
      <c r="BH2386" s="454"/>
    </row>
    <row r="2387" spans="4:60" s="164" customFormat="1" x14ac:dyDescent="0.25">
      <c r="D2387" s="351"/>
      <c r="O2387" s="351"/>
      <c r="T2387" s="351"/>
      <c r="W2387" s="351"/>
      <c r="BH2387" s="454"/>
    </row>
    <row r="2388" spans="4:60" s="164" customFormat="1" x14ac:dyDescent="0.25">
      <c r="D2388" s="351"/>
      <c r="O2388" s="351"/>
      <c r="T2388" s="351"/>
      <c r="W2388" s="351"/>
      <c r="BH2388" s="454"/>
    </row>
    <row r="2389" spans="4:60" s="164" customFormat="1" x14ac:dyDescent="0.25">
      <c r="D2389" s="351"/>
      <c r="O2389" s="351"/>
      <c r="T2389" s="351"/>
      <c r="W2389" s="351"/>
      <c r="BH2389" s="454"/>
    </row>
    <row r="2390" spans="4:60" s="164" customFormat="1" x14ac:dyDescent="0.25">
      <c r="D2390" s="351"/>
      <c r="O2390" s="351"/>
      <c r="T2390" s="351"/>
      <c r="W2390" s="351"/>
      <c r="BH2390" s="454"/>
    </row>
    <row r="2391" spans="4:60" s="164" customFormat="1" x14ac:dyDescent="0.25">
      <c r="D2391" s="351"/>
      <c r="O2391" s="351"/>
      <c r="T2391" s="351"/>
      <c r="W2391" s="351"/>
      <c r="BH2391" s="454"/>
    </row>
    <row r="2392" spans="4:60" s="164" customFormat="1" x14ac:dyDescent="0.25">
      <c r="D2392" s="351"/>
      <c r="O2392" s="351"/>
      <c r="T2392" s="351"/>
      <c r="W2392" s="351"/>
      <c r="BH2392" s="454"/>
    </row>
    <row r="2393" spans="4:60" s="164" customFormat="1" x14ac:dyDescent="0.25">
      <c r="D2393" s="351"/>
      <c r="O2393" s="351"/>
      <c r="T2393" s="351"/>
      <c r="W2393" s="351"/>
      <c r="BH2393" s="454"/>
    </row>
    <row r="2394" spans="4:60" s="164" customFormat="1" x14ac:dyDescent="0.25">
      <c r="D2394" s="351"/>
      <c r="O2394" s="351"/>
      <c r="T2394" s="351"/>
      <c r="W2394" s="351"/>
      <c r="BH2394" s="454"/>
    </row>
    <row r="2395" spans="4:60" s="164" customFormat="1" x14ac:dyDescent="0.25">
      <c r="D2395" s="351"/>
      <c r="O2395" s="351"/>
      <c r="T2395" s="351"/>
      <c r="W2395" s="351"/>
      <c r="BH2395" s="454"/>
    </row>
    <row r="2396" spans="4:60" s="164" customFormat="1" x14ac:dyDescent="0.25">
      <c r="D2396" s="351"/>
      <c r="O2396" s="351"/>
      <c r="T2396" s="351"/>
      <c r="W2396" s="351"/>
      <c r="BH2396" s="454"/>
    </row>
    <row r="2397" spans="4:60" s="164" customFormat="1" x14ac:dyDescent="0.25">
      <c r="D2397" s="351"/>
      <c r="O2397" s="351"/>
      <c r="T2397" s="351"/>
      <c r="W2397" s="351"/>
      <c r="BH2397" s="454"/>
    </row>
    <row r="2398" spans="4:60" s="164" customFormat="1" x14ac:dyDescent="0.25">
      <c r="D2398" s="351"/>
      <c r="O2398" s="351"/>
      <c r="T2398" s="351"/>
      <c r="W2398" s="351"/>
      <c r="BH2398" s="454"/>
    </row>
    <row r="2399" spans="4:60" s="164" customFormat="1" x14ac:dyDescent="0.25">
      <c r="D2399" s="351"/>
      <c r="O2399" s="351"/>
      <c r="T2399" s="351"/>
      <c r="W2399" s="351"/>
      <c r="BH2399" s="454"/>
    </row>
    <row r="2400" spans="4:60" s="164" customFormat="1" x14ac:dyDescent="0.25">
      <c r="D2400" s="351"/>
      <c r="O2400" s="351"/>
      <c r="T2400" s="351"/>
      <c r="W2400" s="351"/>
      <c r="BH2400" s="454"/>
    </row>
    <row r="2401" spans="4:60" s="164" customFormat="1" x14ac:dyDescent="0.25">
      <c r="D2401" s="351"/>
      <c r="O2401" s="351"/>
      <c r="T2401" s="351"/>
      <c r="W2401" s="351"/>
      <c r="BH2401" s="454"/>
    </row>
    <row r="2402" spans="4:60" s="164" customFormat="1" x14ac:dyDescent="0.25">
      <c r="D2402" s="351"/>
      <c r="O2402" s="351"/>
      <c r="T2402" s="351"/>
      <c r="W2402" s="351"/>
      <c r="BH2402" s="454"/>
    </row>
    <row r="2403" spans="4:60" s="164" customFormat="1" x14ac:dyDescent="0.25">
      <c r="D2403" s="351"/>
      <c r="O2403" s="351"/>
      <c r="T2403" s="351"/>
      <c r="W2403" s="351"/>
      <c r="BH2403" s="454"/>
    </row>
    <row r="2404" spans="4:60" s="164" customFormat="1" x14ac:dyDescent="0.25">
      <c r="D2404" s="351"/>
      <c r="O2404" s="351"/>
      <c r="T2404" s="351"/>
      <c r="W2404" s="351"/>
      <c r="BH2404" s="454"/>
    </row>
    <row r="2405" spans="4:60" s="164" customFormat="1" x14ac:dyDescent="0.25">
      <c r="D2405" s="351"/>
      <c r="O2405" s="351"/>
      <c r="T2405" s="351"/>
      <c r="W2405" s="351"/>
      <c r="BH2405" s="454"/>
    </row>
    <row r="2406" spans="4:60" s="164" customFormat="1" x14ac:dyDescent="0.25">
      <c r="D2406" s="351"/>
      <c r="O2406" s="351"/>
      <c r="T2406" s="351"/>
      <c r="W2406" s="351"/>
      <c r="BH2406" s="454"/>
    </row>
    <row r="2407" spans="4:60" s="164" customFormat="1" x14ac:dyDescent="0.25">
      <c r="D2407" s="351"/>
      <c r="O2407" s="351"/>
      <c r="T2407" s="351"/>
      <c r="W2407" s="351"/>
      <c r="BH2407" s="454"/>
    </row>
    <row r="2408" spans="4:60" s="164" customFormat="1" x14ac:dyDescent="0.25">
      <c r="D2408" s="351"/>
      <c r="O2408" s="351"/>
      <c r="T2408" s="351"/>
      <c r="W2408" s="351"/>
      <c r="BH2408" s="454"/>
    </row>
    <row r="2409" spans="4:60" s="164" customFormat="1" x14ac:dyDescent="0.25">
      <c r="D2409" s="351"/>
      <c r="O2409" s="351"/>
      <c r="T2409" s="351"/>
      <c r="W2409" s="351"/>
      <c r="BH2409" s="454"/>
    </row>
    <row r="2410" spans="4:60" s="164" customFormat="1" x14ac:dyDescent="0.25">
      <c r="D2410" s="351"/>
      <c r="O2410" s="351"/>
      <c r="T2410" s="351"/>
      <c r="W2410" s="351"/>
      <c r="BH2410" s="454"/>
    </row>
    <row r="2411" spans="4:60" s="164" customFormat="1" x14ac:dyDescent="0.25">
      <c r="D2411" s="351"/>
      <c r="O2411" s="351"/>
      <c r="T2411" s="351"/>
      <c r="W2411" s="351"/>
      <c r="BH2411" s="454"/>
    </row>
    <row r="2412" spans="4:60" s="164" customFormat="1" x14ac:dyDescent="0.25">
      <c r="D2412" s="351"/>
      <c r="O2412" s="351"/>
      <c r="T2412" s="351"/>
      <c r="W2412" s="351"/>
      <c r="BH2412" s="454"/>
    </row>
    <row r="2413" spans="4:60" s="164" customFormat="1" x14ac:dyDescent="0.25">
      <c r="D2413" s="351"/>
      <c r="O2413" s="351"/>
      <c r="T2413" s="351"/>
      <c r="W2413" s="351"/>
      <c r="BH2413" s="454"/>
    </row>
    <row r="2414" spans="4:60" s="164" customFormat="1" x14ac:dyDescent="0.25">
      <c r="D2414" s="351"/>
      <c r="O2414" s="351"/>
      <c r="T2414" s="351"/>
      <c r="W2414" s="351"/>
      <c r="BH2414" s="454"/>
    </row>
    <row r="2415" spans="4:60" s="164" customFormat="1" x14ac:dyDescent="0.25">
      <c r="D2415" s="351"/>
      <c r="O2415" s="351"/>
      <c r="T2415" s="351"/>
      <c r="W2415" s="351"/>
      <c r="BH2415" s="454"/>
    </row>
    <row r="2416" spans="4:60" s="164" customFormat="1" x14ac:dyDescent="0.25">
      <c r="D2416" s="351"/>
      <c r="O2416" s="351"/>
      <c r="T2416" s="351"/>
      <c r="W2416" s="351"/>
      <c r="BH2416" s="454"/>
    </row>
    <row r="2417" spans="4:60" s="164" customFormat="1" x14ac:dyDescent="0.25">
      <c r="D2417" s="351"/>
      <c r="O2417" s="351"/>
      <c r="T2417" s="351"/>
      <c r="W2417" s="351"/>
      <c r="BH2417" s="454"/>
    </row>
    <row r="2418" spans="4:60" s="164" customFormat="1" x14ac:dyDescent="0.25">
      <c r="D2418" s="351"/>
      <c r="O2418" s="351"/>
      <c r="T2418" s="351"/>
      <c r="W2418" s="351"/>
      <c r="BH2418" s="454"/>
    </row>
    <row r="2419" spans="4:60" s="164" customFormat="1" x14ac:dyDescent="0.25">
      <c r="D2419" s="351"/>
      <c r="O2419" s="351"/>
      <c r="T2419" s="351"/>
      <c r="W2419" s="351"/>
      <c r="BH2419" s="454"/>
    </row>
    <row r="2420" spans="4:60" s="164" customFormat="1" x14ac:dyDescent="0.25">
      <c r="D2420" s="351"/>
      <c r="O2420" s="351"/>
      <c r="T2420" s="351"/>
      <c r="W2420" s="351"/>
      <c r="BH2420" s="454"/>
    </row>
    <row r="2421" spans="4:60" s="164" customFormat="1" x14ac:dyDescent="0.25">
      <c r="D2421" s="351"/>
      <c r="O2421" s="351"/>
      <c r="T2421" s="351"/>
      <c r="W2421" s="351"/>
      <c r="BH2421" s="454"/>
    </row>
    <row r="2422" spans="4:60" s="164" customFormat="1" x14ac:dyDescent="0.25">
      <c r="D2422" s="351"/>
      <c r="O2422" s="351"/>
      <c r="T2422" s="351"/>
      <c r="W2422" s="351"/>
      <c r="BH2422" s="454"/>
    </row>
    <row r="2423" spans="4:60" s="164" customFormat="1" x14ac:dyDescent="0.25">
      <c r="D2423" s="351"/>
      <c r="O2423" s="351"/>
      <c r="T2423" s="351"/>
      <c r="W2423" s="351"/>
      <c r="BH2423" s="454"/>
    </row>
    <row r="2424" spans="4:60" s="164" customFormat="1" x14ac:dyDescent="0.25">
      <c r="D2424" s="351"/>
      <c r="O2424" s="351"/>
      <c r="T2424" s="351"/>
      <c r="W2424" s="351"/>
      <c r="BH2424" s="454"/>
    </row>
    <row r="2425" spans="4:60" s="164" customFormat="1" x14ac:dyDescent="0.25">
      <c r="D2425" s="351"/>
      <c r="O2425" s="351"/>
      <c r="T2425" s="351"/>
      <c r="W2425" s="351"/>
      <c r="BH2425" s="454"/>
    </row>
    <row r="2426" spans="4:60" s="164" customFormat="1" x14ac:dyDescent="0.25">
      <c r="D2426" s="351"/>
      <c r="O2426" s="351"/>
      <c r="T2426" s="351"/>
      <c r="W2426" s="351"/>
      <c r="BH2426" s="454"/>
    </row>
    <row r="2427" spans="4:60" s="164" customFormat="1" x14ac:dyDescent="0.25">
      <c r="D2427" s="351"/>
      <c r="O2427" s="351"/>
      <c r="T2427" s="351"/>
      <c r="W2427" s="351"/>
      <c r="BH2427" s="454"/>
    </row>
    <row r="2428" spans="4:60" s="164" customFormat="1" x14ac:dyDescent="0.25">
      <c r="D2428" s="351"/>
      <c r="O2428" s="351"/>
      <c r="T2428" s="351"/>
      <c r="W2428" s="351"/>
      <c r="BH2428" s="454"/>
    </row>
    <row r="2429" spans="4:60" s="164" customFormat="1" x14ac:dyDescent="0.25">
      <c r="D2429" s="351"/>
      <c r="O2429" s="351"/>
      <c r="T2429" s="351"/>
      <c r="W2429" s="351"/>
      <c r="BH2429" s="454"/>
    </row>
    <row r="2430" spans="4:60" s="164" customFormat="1" x14ac:dyDescent="0.25">
      <c r="D2430" s="351"/>
      <c r="O2430" s="351"/>
      <c r="T2430" s="351"/>
      <c r="W2430" s="351"/>
      <c r="BH2430" s="454"/>
    </row>
    <row r="2431" spans="4:60" s="164" customFormat="1" x14ac:dyDescent="0.25">
      <c r="D2431" s="351"/>
      <c r="O2431" s="351"/>
      <c r="T2431" s="351"/>
      <c r="W2431" s="351"/>
      <c r="BH2431" s="454"/>
    </row>
    <row r="2432" spans="4:60" s="164" customFormat="1" x14ac:dyDescent="0.25">
      <c r="D2432" s="351"/>
      <c r="O2432" s="351"/>
      <c r="T2432" s="351"/>
      <c r="W2432" s="351"/>
      <c r="BH2432" s="454"/>
    </row>
    <row r="2433" spans="4:60" s="164" customFormat="1" x14ac:dyDescent="0.25">
      <c r="D2433" s="351"/>
      <c r="O2433" s="351"/>
      <c r="T2433" s="351"/>
      <c r="W2433" s="351"/>
      <c r="BH2433" s="454"/>
    </row>
    <row r="2434" spans="4:60" s="164" customFormat="1" x14ac:dyDescent="0.25">
      <c r="D2434" s="351"/>
      <c r="O2434" s="351"/>
      <c r="T2434" s="351"/>
      <c r="W2434" s="351"/>
      <c r="BH2434" s="454"/>
    </row>
    <row r="2435" spans="4:60" s="164" customFormat="1" x14ac:dyDescent="0.25">
      <c r="D2435" s="351"/>
      <c r="O2435" s="351"/>
      <c r="T2435" s="351"/>
      <c r="W2435" s="351"/>
      <c r="BH2435" s="454"/>
    </row>
    <row r="2436" spans="4:60" s="164" customFormat="1" x14ac:dyDescent="0.25">
      <c r="D2436" s="351"/>
      <c r="O2436" s="351"/>
      <c r="T2436" s="351"/>
      <c r="W2436" s="351"/>
      <c r="BH2436" s="454"/>
    </row>
    <row r="2437" spans="4:60" s="164" customFormat="1" x14ac:dyDescent="0.25">
      <c r="D2437" s="351"/>
      <c r="O2437" s="351"/>
      <c r="T2437" s="351"/>
      <c r="W2437" s="351"/>
      <c r="BH2437" s="454"/>
    </row>
    <row r="2438" spans="4:60" s="164" customFormat="1" x14ac:dyDescent="0.25">
      <c r="D2438" s="351"/>
      <c r="O2438" s="351"/>
      <c r="T2438" s="351"/>
      <c r="W2438" s="351"/>
      <c r="BH2438" s="454"/>
    </row>
    <row r="2439" spans="4:60" s="164" customFormat="1" x14ac:dyDescent="0.25">
      <c r="D2439" s="351"/>
      <c r="O2439" s="351"/>
      <c r="T2439" s="351"/>
      <c r="W2439" s="351"/>
      <c r="BH2439" s="454"/>
    </row>
    <row r="2440" spans="4:60" s="164" customFormat="1" x14ac:dyDescent="0.25">
      <c r="D2440" s="351"/>
      <c r="O2440" s="351"/>
      <c r="T2440" s="351"/>
      <c r="W2440" s="351"/>
      <c r="BH2440" s="454"/>
    </row>
    <row r="2441" spans="4:60" s="164" customFormat="1" x14ac:dyDescent="0.25">
      <c r="D2441" s="351"/>
      <c r="O2441" s="351"/>
      <c r="T2441" s="351"/>
      <c r="W2441" s="351"/>
      <c r="BH2441" s="454"/>
    </row>
    <row r="2442" spans="4:60" s="164" customFormat="1" x14ac:dyDescent="0.25">
      <c r="D2442" s="351"/>
      <c r="O2442" s="351"/>
      <c r="T2442" s="351"/>
      <c r="W2442" s="351"/>
      <c r="BH2442" s="454"/>
    </row>
    <row r="2443" spans="4:60" s="164" customFormat="1" x14ac:dyDescent="0.25">
      <c r="D2443" s="351"/>
      <c r="O2443" s="351"/>
      <c r="T2443" s="351"/>
      <c r="W2443" s="351"/>
      <c r="BH2443" s="454"/>
    </row>
    <row r="2444" spans="4:60" s="164" customFormat="1" x14ac:dyDescent="0.25">
      <c r="D2444" s="351"/>
      <c r="O2444" s="351"/>
      <c r="T2444" s="351"/>
      <c r="W2444" s="351"/>
      <c r="BH2444" s="454"/>
    </row>
    <row r="2445" spans="4:60" s="164" customFormat="1" x14ac:dyDescent="0.25">
      <c r="D2445" s="351"/>
      <c r="O2445" s="351"/>
      <c r="T2445" s="351"/>
      <c r="W2445" s="351"/>
      <c r="BH2445" s="454"/>
    </row>
    <row r="2446" spans="4:60" s="164" customFormat="1" x14ac:dyDescent="0.25">
      <c r="D2446" s="351"/>
      <c r="O2446" s="351"/>
      <c r="T2446" s="351"/>
      <c r="W2446" s="351"/>
      <c r="BH2446" s="454"/>
    </row>
    <row r="2447" spans="4:60" s="164" customFormat="1" x14ac:dyDescent="0.25">
      <c r="D2447" s="351"/>
      <c r="O2447" s="351"/>
      <c r="T2447" s="351"/>
      <c r="W2447" s="351"/>
      <c r="BH2447" s="454"/>
    </row>
    <row r="2448" spans="4:60" s="164" customFormat="1" x14ac:dyDescent="0.25">
      <c r="D2448" s="351"/>
      <c r="O2448" s="351"/>
      <c r="T2448" s="351"/>
      <c r="W2448" s="351"/>
      <c r="BH2448" s="454"/>
    </row>
    <row r="2449" spans="4:60" s="164" customFormat="1" x14ac:dyDescent="0.25">
      <c r="D2449" s="351"/>
      <c r="O2449" s="351"/>
      <c r="T2449" s="351"/>
      <c r="W2449" s="351"/>
      <c r="BH2449" s="454"/>
    </row>
    <row r="2450" spans="4:60" s="164" customFormat="1" x14ac:dyDescent="0.25">
      <c r="D2450" s="351"/>
      <c r="O2450" s="351"/>
      <c r="T2450" s="351"/>
      <c r="W2450" s="351"/>
      <c r="BH2450" s="454"/>
    </row>
    <row r="2451" spans="4:60" s="164" customFormat="1" x14ac:dyDescent="0.25">
      <c r="D2451" s="351"/>
      <c r="O2451" s="351"/>
      <c r="T2451" s="351"/>
      <c r="W2451" s="351"/>
      <c r="BH2451" s="454"/>
    </row>
    <row r="2452" spans="4:60" s="164" customFormat="1" x14ac:dyDescent="0.25">
      <c r="D2452" s="351"/>
      <c r="O2452" s="351"/>
      <c r="T2452" s="351"/>
      <c r="W2452" s="351"/>
      <c r="BH2452" s="454"/>
    </row>
    <row r="2453" spans="4:60" s="164" customFormat="1" x14ac:dyDescent="0.25">
      <c r="D2453" s="351"/>
      <c r="O2453" s="351"/>
      <c r="T2453" s="351"/>
      <c r="W2453" s="351"/>
      <c r="BH2453" s="454"/>
    </row>
    <row r="2454" spans="4:60" s="164" customFormat="1" x14ac:dyDescent="0.25">
      <c r="D2454" s="351"/>
      <c r="O2454" s="351"/>
      <c r="T2454" s="351"/>
      <c r="W2454" s="351"/>
      <c r="BH2454" s="454"/>
    </row>
    <row r="2455" spans="4:60" s="164" customFormat="1" x14ac:dyDescent="0.25">
      <c r="D2455" s="351"/>
      <c r="O2455" s="351"/>
      <c r="T2455" s="351"/>
      <c r="W2455" s="351"/>
      <c r="BH2455" s="454"/>
    </row>
    <row r="2456" spans="4:60" s="164" customFormat="1" x14ac:dyDescent="0.25">
      <c r="D2456" s="351"/>
      <c r="O2456" s="351"/>
      <c r="T2456" s="351"/>
      <c r="W2456" s="351"/>
      <c r="BH2456" s="454"/>
    </row>
    <row r="2457" spans="4:60" s="164" customFormat="1" x14ac:dyDescent="0.25">
      <c r="D2457" s="351"/>
      <c r="O2457" s="351"/>
      <c r="T2457" s="351"/>
      <c r="W2457" s="351"/>
      <c r="BH2457" s="454"/>
    </row>
    <row r="2458" spans="4:60" s="164" customFormat="1" x14ac:dyDescent="0.25">
      <c r="D2458" s="351"/>
      <c r="O2458" s="351"/>
      <c r="T2458" s="351"/>
      <c r="W2458" s="351"/>
      <c r="BH2458" s="454"/>
    </row>
    <row r="2459" spans="4:60" s="164" customFormat="1" x14ac:dyDescent="0.25">
      <c r="D2459" s="351"/>
      <c r="O2459" s="351"/>
      <c r="T2459" s="351"/>
      <c r="W2459" s="351"/>
      <c r="BH2459" s="454"/>
    </row>
    <row r="2460" spans="4:60" s="164" customFormat="1" x14ac:dyDescent="0.25">
      <c r="D2460" s="351"/>
      <c r="O2460" s="351"/>
      <c r="T2460" s="351"/>
      <c r="W2460" s="351"/>
      <c r="BH2460" s="454"/>
    </row>
    <row r="2461" spans="4:60" s="164" customFormat="1" x14ac:dyDescent="0.25">
      <c r="D2461" s="351"/>
      <c r="O2461" s="351"/>
      <c r="T2461" s="351"/>
      <c r="W2461" s="351"/>
      <c r="BH2461" s="454"/>
    </row>
    <row r="2462" spans="4:60" s="164" customFormat="1" x14ac:dyDescent="0.25">
      <c r="D2462" s="351"/>
      <c r="O2462" s="351"/>
      <c r="T2462" s="351"/>
      <c r="W2462" s="351"/>
      <c r="BH2462" s="454"/>
    </row>
    <row r="2463" spans="4:60" s="164" customFormat="1" x14ac:dyDescent="0.25">
      <c r="D2463" s="351"/>
      <c r="O2463" s="351"/>
      <c r="T2463" s="351"/>
      <c r="W2463" s="351"/>
      <c r="BH2463" s="454"/>
    </row>
    <row r="2464" spans="4:60" s="164" customFormat="1" x14ac:dyDescent="0.25">
      <c r="D2464" s="351"/>
      <c r="O2464" s="351"/>
      <c r="T2464" s="351"/>
      <c r="W2464" s="351"/>
      <c r="BH2464" s="454"/>
    </row>
    <row r="2465" spans="4:60" s="164" customFormat="1" x14ac:dyDescent="0.25">
      <c r="D2465" s="351"/>
      <c r="O2465" s="351"/>
      <c r="T2465" s="351"/>
      <c r="W2465" s="351"/>
      <c r="BH2465" s="454"/>
    </row>
    <row r="2466" spans="4:60" s="164" customFormat="1" x14ac:dyDescent="0.25">
      <c r="D2466" s="351"/>
      <c r="O2466" s="351"/>
      <c r="T2466" s="351"/>
      <c r="W2466" s="351"/>
      <c r="BH2466" s="454"/>
    </row>
    <row r="2467" spans="4:60" s="164" customFormat="1" x14ac:dyDescent="0.25">
      <c r="D2467" s="351"/>
      <c r="O2467" s="351"/>
      <c r="T2467" s="351"/>
      <c r="W2467" s="351"/>
      <c r="BH2467" s="454"/>
    </row>
    <row r="2468" spans="4:60" s="164" customFormat="1" x14ac:dyDescent="0.25">
      <c r="D2468" s="351"/>
      <c r="O2468" s="351"/>
      <c r="T2468" s="351"/>
      <c r="W2468" s="351"/>
      <c r="BH2468" s="454"/>
    </row>
    <row r="2469" spans="4:60" s="164" customFormat="1" x14ac:dyDescent="0.25">
      <c r="D2469" s="351"/>
      <c r="O2469" s="351"/>
      <c r="T2469" s="351"/>
      <c r="W2469" s="351"/>
      <c r="BH2469" s="454"/>
    </row>
    <row r="2470" spans="4:60" s="164" customFormat="1" x14ac:dyDescent="0.25">
      <c r="D2470" s="351"/>
      <c r="O2470" s="351"/>
      <c r="T2470" s="351"/>
      <c r="W2470" s="351"/>
      <c r="BH2470" s="454"/>
    </row>
    <row r="2471" spans="4:60" s="164" customFormat="1" x14ac:dyDescent="0.25">
      <c r="D2471" s="351"/>
      <c r="O2471" s="351"/>
      <c r="T2471" s="351"/>
      <c r="W2471" s="351"/>
      <c r="BH2471" s="454"/>
    </row>
    <row r="2472" spans="4:60" s="164" customFormat="1" x14ac:dyDescent="0.25">
      <c r="D2472" s="351"/>
      <c r="O2472" s="351"/>
      <c r="T2472" s="351"/>
      <c r="W2472" s="351"/>
      <c r="BH2472" s="454"/>
    </row>
    <row r="2473" spans="4:60" s="164" customFormat="1" x14ac:dyDescent="0.25">
      <c r="D2473" s="351"/>
      <c r="O2473" s="351"/>
      <c r="T2473" s="351"/>
      <c r="W2473" s="351"/>
      <c r="BH2473" s="454"/>
    </row>
    <row r="2474" spans="4:60" s="164" customFormat="1" x14ac:dyDescent="0.25">
      <c r="D2474" s="351"/>
      <c r="O2474" s="351"/>
      <c r="T2474" s="351"/>
      <c r="W2474" s="351"/>
      <c r="BH2474" s="454"/>
    </row>
    <row r="2475" spans="4:60" s="164" customFormat="1" x14ac:dyDescent="0.25">
      <c r="D2475" s="351"/>
      <c r="O2475" s="351"/>
      <c r="T2475" s="351"/>
      <c r="W2475" s="351"/>
      <c r="BH2475" s="454"/>
    </row>
    <row r="2476" spans="4:60" s="164" customFormat="1" x14ac:dyDescent="0.25">
      <c r="D2476" s="351"/>
      <c r="O2476" s="351"/>
      <c r="T2476" s="351"/>
      <c r="W2476" s="351"/>
      <c r="BH2476" s="454"/>
    </row>
    <row r="2477" spans="4:60" s="164" customFormat="1" x14ac:dyDescent="0.25">
      <c r="D2477" s="351"/>
      <c r="O2477" s="351"/>
      <c r="T2477" s="351"/>
      <c r="W2477" s="351"/>
      <c r="BH2477" s="454"/>
    </row>
    <row r="2478" spans="4:60" s="164" customFormat="1" x14ac:dyDescent="0.25">
      <c r="D2478" s="351"/>
      <c r="O2478" s="351"/>
      <c r="T2478" s="351"/>
      <c r="W2478" s="351"/>
      <c r="BH2478" s="454"/>
    </row>
    <row r="2479" spans="4:60" s="164" customFormat="1" x14ac:dyDescent="0.25">
      <c r="D2479" s="351"/>
      <c r="O2479" s="351"/>
      <c r="T2479" s="351"/>
      <c r="W2479" s="351"/>
      <c r="BH2479" s="454"/>
    </row>
    <row r="2480" spans="4:60" s="164" customFormat="1" x14ac:dyDescent="0.25">
      <c r="D2480" s="351"/>
      <c r="O2480" s="351"/>
      <c r="T2480" s="351"/>
      <c r="W2480" s="351"/>
      <c r="BH2480" s="454"/>
    </row>
    <row r="2481" spans="4:60" s="164" customFormat="1" x14ac:dyDescent="0.25">
      <c r="D2481" s="351"/>
      <c r="O2481" s="351"/>
      <c r="T2481" s="351"/>
      <c r="W2481" s="351"/>
      <c r="BH2481" s="454"/>
    </row>
    <row r="2482" spans="4:60" s="164" customFormat="1" x14ac:dyDescent="0.25">
      <c r="D2482" s="351"/>
      <c r="O2482" s="351"/>
      <c r="T2482" s="351"/>
      <c r="W2482" s="351"/>
      <c r="BH2482" s="454"/>
    </row>
    <row r="2483" spans="4:60" s="164" customFormat="1" x14ac:dyDescent="0.25">
      <c r="D2483" s="351"/>
      <c r="O2483" s="351"/>
      <c r="T2483" s="351"/>
      <c r="W2483" s="351"/>
      <c r="BH2483" s="454"/>
    </row>
    <row r="2484" spans="4:60" s="164" customFormat="1" x14ac:dyDescent="0.25">
      <c r="D2484" s="351"/>
      <c r="O2484" s="351"/>
      <c r="T2484" s="351"/>
      <c r="W2484" s="351"/>
      <c r="BH2484" s="454"/>
    </row>
    <row r="2485" spans="4:60" s="164" customFormat="1" x14ac:dyDescent="0.25">
      <c r="D2485" s="351"/>
      <c r="O2485" s="351"/>
      <c r="T2485" s="351"/>
      <c r="W2485" s="351"/>
      <c r="BH2485" s="454"/>
    </row>
    <row r="2486" spans="4:60" s="164" customFormat="1" x14ac:dyDescent="0.25">
      <c r="D2486" s="351"/>
      <c r="O2486" s="351"/>
      <c r="T2486" s="351"/>
      <c r="W2486" s="351"/>
      <c r="BH2486" s="454"/>
    </row>
    <row r="2487" spans="4:60" s="164" customFormat="1" x14ac:dyDescent="0.25">
      <c r="D2487" s="351"/>
      <c r="O2487" s="351"/>
      <c r="T2487" s="351"/>
      <c r="W2487" s="351"/>
      <c r="BH2487" s="454"/>
    </row>
    <row r="2488" spans="4:60" s="164" customFormat="1" x14ac:dyDescent="0.25">
      <c r="D2488" s="351"/>
      <c r="O2488" s="351"/>
      <c r="T2488" s="351"/>
      <c r="W2488" s="351"/>
      <c r="BH2488" s="454"/>
    </row>
    <row r="2489" spans="4:60" s="164" customFormat="1" x14ac:dyDescent="0.25">
      <c r="D2489" s="351"/>
      <c r="O2489" s="351"/>
      <c r="T2489" s="351"/>
      <c r="W2489" s="351"/>
      <c r="BH2489" s="454"/>
    </row>
    <row r="2490" spans="4:60" s="164" customFormat="1" x14ac:dyDescent="0.25">
      <c r="D2490" s="351"/>
      <c r="O2490" s="351"/>
      <c r="T2490" s="351"/>
      <c r="W2490" s="351"/>
      <c r="BH2490" s="454"/>
    </row>
    <row r="2491" spans="4:60" s="164" customFormat="1" x14ac:dyDescent="0.25">
      <c r="D2491" s="351"/>
      <c r="O2491" s="351"/>
      <c r="T2491" s="351"/>
      <c r="W2491" s="351"/>
      <c r="BH2491" s="454"/>
    </row>
    <row r="2492" spans="4:60" s="164" customFormat="1" x14ac:dyDescent="0.25">
      <c r="D2492" s="351"/>
      <c r="O2492" s="351"/>
      <c r="T2492" s="351"/>
      <c r="W2492" s="351"/>
      <c r="BH2492" s="454"/>
    </row>
    <row r="2493" spans="4:60" s="164" customFormat="1" x14ac:dyDescent="0.25">
      <c r="D2493" s="351"/>
      <c r="O2493" s="351"/>
      <c r="T2493" s="351"/>
      <c r="W2493" s="351"/>
      <c r="BH2493" s="454"/>
    </row>
    <row r="2494" spans="4:60" s="164" customFormat="1" x14ac:dyDescent="0.25">
      <c r="D2494" s="351"/>
      <c r="O2494" s="351"/>
      <c r="T2494" s="351"/>
      <c r="W2494" s="351"/>
      <c r="BH2494" s="454"/>
    </row>
    <row r="2495" spans="4:60" s="164" customFormat="1" x14ac:dyDescent="0.25">
      <c r="D2495" s="351"/>
      <c r="O2495" s="351"/>
      <c r="T2495" s="351"/>
      <c r="W2495" s="351"/>
      <c r="BH2495" s="454"/>
    </row>
    <row r="2496" spans="4:60" s="164" customFormat="1" x14ac:dyDescent="0.25">
      <c r="D2496" s="351"/>
      <c r="O2496" s="351"/>
      <c r="T2496" s="351"/>
      <c r="W2496" s="351"/>
      <c r="BH2496" s="454"/>
    </row>
    <row r="2497" spans="4:60" s="164" customFormat="1" x14ac:dyDescent="0.25">
      <c r="D2497" s="351"/>
      <c r="O2497" s="351"/>
      <c r="T2497" s="351"/>
      <c r="W2497" s="351"/>
      <c r="BH2497" s="454"/>
    </row>
    <row r="2498" spans="4:60" s="164" customFormat="1" x14ac:dyDescent="0.25">
      <c r="D2498" s="351"/>
      <c r="O2498" s="351"/>
      <c r="T2498" s="351"/>
      <c r="W2498" s="351"/>
      <c r="BH2498" s="454"/>
    </row>
    <row r="2499" spans="4:60" s="164" customFormat="1" x14ac:dyDescent="0.25">
      <c r="D2499" s="351"/>
      <c r="O2499" s="351"/>
      <c r="T2499" s="351"/>
      <c r="W2499" s="351"/>
      <c r="BH2499" s="454"/>
    </row>
    <row r="2500" spans="4:60" s="164" customFormat="1" x14ac:dyDescent="0.25">
      <c r="D2500" s="351"/>
      <c r="O2500" s="351"/>
      <c r="T2500" s="351"/>
      <c r="W2500" s="351"/>
      <c r="BH2500" s="454"/>
    </row>
    <row r="2501" spans="4:60" s="164" customFormat="1" x14ac:dyDescent="0.25">
      <c r="D2501" s="351"/>
      <c r="O2501" s="351"/>
      <c r="T2501" s="351"/>
      <c r="W2501" s="351"/>
      <c r="BH2501" s="454"/>
    </row>
    <row r="2502" spans="4:60" s="164" customFormat="1" x14ac:dyDescent="0.25">
      <c r="D2502" s="351"/>
      <c r="O2502" s="351"/>
      <c r="T2502" s="351"/>
      <c r="W2502" s="351"/>
      <c r="BH2502" s="454"/>
    </row>
    <row r="2503" spans="4:60" s="164" customFormat="1" x14ac:dyDescent="0.25">
      <c r="D2503" s="351"/>
      <c r="O2503" s="351"/>
      <c r="T2503" s="351"/>
      <c r="W2503" s="351"/>
      <c r="BH2503" s="454"/>
    </row>
    <row r="2504" spans="4:60" s="164" customFormat="1" x14ac:dyDescent="0.25">
      <c r="D2504" s="351"/>
      <c r="O2504" s="351"/>
      <c r="T2504" s="351"/>
      <c r="W2504" s="351"/>
      <c r="BH2504" s="454"/>
    </row>
    <row r="2505" spans="4:60" s="164" customFormat="1" x14ac:dyDescent="0.25">
      <c r="D2505" s="351"/>
      <c r="O2505" s="351"/>
      <c r="T2505" s="351"/>
      <c r="W2505" s="351"/>
      <c r="BH2505" s="454"/>
    </row>
    <row r="2506" spans="4:60" s="164" customFormat="1" x14ac:dyDescent="0.25">
      <c r="D2506" s="351"/>
      <c r="O2506" s="351"/>
      <c r="T2506" s="351"/>
      <c r="W2506" s="351"/>
      <c r="BH2506" s="454"/>
    </row>
    <row r="2507" spans="4:60" s="164" customFormat="1" x14ac:dyDescent="0.25">
      <c r="D2507" s="351"/>
      <c r="O2507" s="351"/>
      <c r="T2507" s="351"/>
      <c r="W2507" s="351"/>
      <c r="BH2507" s="454"/>
    </row>
    <row r="2508" spans="4:60" s="164" customFormat="1" x14ac:dyDescent="0.25">
      <c r="D2508" s="351"/>
      <c r="O2508" s="351"/>
      <c r="T2508" s="351"/>
      <c r="W2508" s="351"/>
      <c r="BH2508" s="454"/>
    </row>
    <row r="2509" spans="4:60" s="164" customFormat="1" x14ac:dyDescent="0.25">
      <c r="D2509" s="351"/>
      <c r="O2509" s="351"/>
      <c r="T2509" s="351"/>
      <c r="W2509" s="351"/>
      <c r="BH2509" s="454"/>
    </row>
    <row r="2510" spans="4:60" s="164" customFormat="1" x14ac:dyDescent="0.25">
      <c r="D2510" s="351"/>
      <c r="O2510" s="351"/>
      <c r="T2510" s="351"/>
      <c r="W2510" s="351"/>
      <c r="BH2510" s="454"/>
    </row>
    <row r="2511" spans="4:60" s="164" customFormat="1" x14ac:dyDescent="0.25">
      <c r="D2511" s="351"/>
      <c r="O2511" s="351"/>
      <c r="T2511" s="351"/>
      <c r="W2511" s="351"/>
      <c r="BH2511" s="454"/>
    </row>
    <row r="2512" spans="4:60" s="164" customFormat="1" x14ac:dyDescent="0.25">
      <c r="D2512" s="351"/>
      <c r="O2512" s="351"/>
      <c r="T2512" s="351"/>
      <c r="W2512" s="351"/>
      <c r="BH2512" s="454"/>
    </row>
    <row r="2513" spans="4:60" s="164" customFormat="1" x14ac:dyDescent="0.25">
      <c r="D2513" s="351"/>
      <c r="O2513" s="351"/>
      <c r="T2513" s="351"/>
      <c r="W2513" s="351"/>
      <c r="BH2513" s="454"/>
    </row>
    <row r="2514" spans="4:60" s="164" customFormat="1" x14ac:dyDescent="0.25">
      <c r="D2514" s="351"/>
      <c r="O2514" s="351"/>
      <c r="T2514" s="351"/>
      <c r="W2514" s="351"/>
      <c r="BH2514" s="454"/>
    </row>
    <row r="2515" spans="4:60" s="164" customFormat="1" x14ac:dyDescent="0.25">
      <c r="D2515" s="351"/>
      <c r="O2515" s="351"/>
      <c r="T2515" s="351"/>
      <c r="W2515" s="351"/>
      <c r="BH2515" s="454"/>
    </row>
    <row r="2516" spans="4:60" s="164" customFormat="1" x14ac:dyDescent="0.25">
      <c r="D2516" s="351"/>
      <c r="O2516" s="351"/>
      <c r="T2516" s="351"/>
      <c r="W2516" s="351"/>
      <c r="BH2516" s="454"/>
    </row>
    <row r="2517" spans="4:60" s="164" customFormat="1" x14ac:dyDescent="0.25">
      <c r="D2517" s="351"/>
      <c r="O2517" s="351"/>
      <c r="T2517" s="351"/>
      <c r="W2517" s="351"/>
      <c r="BH2517" s="454"/>
    </row>
    <row r="2518" spans="4:60" s="164" customFormat="1" x14ac:dyDescent="0.25">
      <c r="D2518" s="351"/>
      <c r="O2518" s="351"/>
      <c r="T2518" s="351"/>
      <c r="W2518" s="351"/>
      <c r="BH2518" s="454"/>
    </row>
    <row r="2519" spans="4:60" s="164" customFormat="1" x14ac:dyDescent="0.25">
      <c r="D2519" s="351"/>
      <c r="O2519" s="351"/>
      <c r="T2519" s="351"/>
      <c r="W2519" s="351"/>
      <c r="BH2519" s="454"/>
    </row>
    <row r="2520" spans="4:60" s="164" customFormat="1" x14ac:dyDescent="0.25">
      <c r="D2520" s="351"/>
      <c r="O2520" s="351"/>
      <c r="T2520" s="351"/>
      <c r="W2520" s="351"/>
      <c r="BH2520" s="454"/>
    </row>
    <row r="2521" spans="4:60" s="164" customFormat="1" x14ac:dyDescent="0.25">
      <c r="D2521" s="351"/>
      <c r="O2521" s="351"/>
      <c r="T2521" s="351"/>
      <c r="W2521" s="351"/>
      <c r="BH2521" s="454"/>
    </row>
    <row r="2522" spans="4:60" s="164" customFormat="1" x14ac:dyDescent="0.25">
      <c r="D2522" s="351"/>
      <c r="O2522" s="351"/>
      <c r="T2522" s="351"/>
      <c r="W2522" s="351"/>
      <c r="BH2522" s="454"/>
    </row>
    <row r="2523" spans="4:60" s="164" customFormat="1" x14ac:dyDescent="0.25">
      <c r="D2523" s="351"/>
      <c r="O2523" s="351"/>
      <c r="T2523" s="351"/>
      <c r="W2523" s="351"/>
      <c r="BH2523" s="454"/>
    </row>
    <row r="2524" spans="4:60" s="164" customFormat="1" x14ac:dyDescent="0.25">
      <c r="D2524" s="351"/>
      <c r="O2524" s="351"/>
      <c r="T2524" s="351"/>
      <c r="W2524" s="351"/>
      <c r="BH2524" s="454"/>
    </row>
    <row r="2525" spans="4:60" s="164" customFormat="1" x14ac:dyDescent="0.25">
      <c r="D2525" s="351"/>
      <c r="O2525" s="351"/>
      <c r="T2525" s="351"/>
      <c r="W2525" s="351"/>
      <c r="BH2525" s="454"/>
    </row>
    <row r="2526" spans="4:60" s="164" customFormat="1" x14ac:dyDescent="0.25">
      <c r="D2526" s="351"/>
      <c r="O2526" s="351"/>
      <c r="T2526" s="351"/>
      <c r="W2526" s="351"/>
      <c r="BH2526" s="454"/>
    </row>
    <row r="2527" spans="4:60" s="164" customFormat="1" x14ac:dyDescent="0.25">
      <c r="D2527" s="351"/>
      <c r="O2527" s="351"/>
      <c r="T2527" s="351"/>
      <c r="W2527" s="351"/>
      <c r="BH2527" s="454"/>
    </row>
    <row r="2528" spans="4:60" s="164" customFormat="1" x14ac:dyDescent="0.25">
      <c r="D2528" s="351"/>
      <c r="O2528" s="351"/>
      <c r="T2528" s="351"/>
      <c r="W2528" s="351"/>
      <c r="BH2528" s="454"/>
    </row>
    <row r="2529" spans="4:60" s="164" customFormat="1" x14ac:dyDescent="0.25">
      <c r="D2529" s="351"/>
      <c r="O2529" s="351"/>
      <c r="T2529" s="351"/>
      <c r="W2529" s="351"/>
      <c r="BH2529" s="454"/>
    </row>
    <row r="2530" spans="4:60" s="164" customFormat="1" x14ac:dyDescent="0.25">
      <c r="D2530" s="351"/>
      <c r="O2530" s="351"/>
      <c r="T2530" s="351"/>
      <c r="W2530" s="351"/>
      <c r="BH2530" s="454"/>
    </row>
    <row r="2531" spans="4:60" s="164" customFormat="1" x14ac:dyDescent="0.25">
      <c r="D2531" s="351"/>
      <c r="O2531" s="351"/>
      <c r="T2531" s="351"/>
      <c r="W2531" s="351"/>
      <c r="BH2531" s="454"/>
    </row>
    <row r="2532" spans="4:60" s="164" customFormat="1" x14ac:dyDescent="0.25">
      <c r="D2532" s="351"/>
      <c r="O2532" s="351"/>
      <c r="T2532" s="351"/>
      <c r="W2532" s="351"/>
      <c r="BH2532" s="454"/>
    </row>
    <row r="2533" spans="4:60" s="164" customFormat="1" x14ac:dyDescent="0.25">
      <c r="D2533" s="351"/>
      <c r="O2533" s="351"/>
      <c r="T2533" s="351"/>
      <c r="W2533" s="351"/>
      <c r="BH2533" s="454"/>
    </row>
    <row r="2534" spans="4:60" s="164" customFormat="1" x14ac:dyDescent="0.25">
      <c r="D2534" s="351"/>
      <c r="O2534" s="351"/>
      <c r="T2534" s="351"/>
      <c r="W2534" s="351"/>
      <c r="BH2534" s="454"/>
    </row>
    <row r="2535" spans="4:60" s="164" customFormat="1" x14ac:dyDescent="0.25">
      <c r="D2535" s="351"/>
      <c r="O2535" s="351"/>
      <c r="T2535" s="351"/>
      <c r="W2535" s="351"/>
      <c r="BH2535" s="454"/>
    </row>
    <row r="2536" spans="4:60" s="164" customFormat="1" x14ac:dyDescent="0.25">
      <c r="D2536" s="351"/>
      <c r="O2536" s="351"/>
      <c r="T2536" s="351"/>
      <c r="W2536" s="351"/>
      <c r="BH2536" s="454"/>
    </row>
    <row r="2537" spans="4:60" s="164" customFormat="1" x14ac:dyDescent="0.25">
      <c r="D2537" s="351"/>
      <c r="O2537" s="351"/>
      <c r="T2537" s="351"/>
      <c r="W2537" s="351"/>
      <c r="BH2537" s="454"/>
    </row>
    <row r="2538" spans="4:60" s="164" customFormat="1" x14ac:dyDescent="0.25">
      <c r="D2538" s="351"/>
      <c r="O2538" s="351"/>
      <c r="T2538" s="351"/>
      <c r="W2538" s="351"/>
      <c r="BH2538" s="454"/>
    </row>
    <row r="2539" spans="4:60" s="164" customFormat="1" x14ac:dyDescent="0.25">
      <c r="D2539" s="351"/>
      <c r="O2539" s="351"/>
      <c r="T2539" s="351"/>
      <c r="W2539" s="351"/>
      <c r="BH2539" s="454"/>
    </row>
    <row r="2540" spans="4:60" s="164" customFormat="1" x14ac:dyDescent="0.25">
      <c r="D2540" s="351"/>
      <c r="O2540" s="351"/>
      <c r="T2540" s="351"/>
      <c r="W2540" s="351"/>
      <c r="BH2540" s="454"/>
    </row>
    <row r="2541" spans="4:60" s="164" customFormat="1" x14ac:dyDescent="0.25">
      <c r="D2541" s="351"/>
      <c r="O2541" s="351"/>
      <c r="T2541" s="351"/>
      <c r="W2541" s="351"/>
      <c r="BH2541" s="454"/>
    </row>
    <row r="2542" spans="4:60" s="164" customFormat="1" x14ac:dyDescent="0.25">
      <c r="D2542" s="351"/>
      <c r="O2542" s="351"/>
      <c r="T2542" s="351"/>
      <c r="W2542" s="351"/>
      <c r="BH2542" s="454"/>
    </row>
    <row r="2543" spans="4:60" s="164" customFormat="1" x14ac:dyDescent="0.25">
      <c r="D2543" s="351"/>
      <c r="O2543" s="351"/>
      <c r="T2543" s="351"/>
      <c r="W2543" s="351"/>
      <c r="BH2543" s="454"/>
    </row>
    <row r="2544" spans="4:60" s="164" customFormat="1" x14ac:dyDescent="0.25">
      <c r="D2544" s="351"/>
      <c r="O2544" s="351"/>
      <c r="T2544" s="351"/>
      <c r="W2544" s="351"/>
      <c r="BH2544" s="454"/>
    </row>
    <row r="2545" spans="4:60" s="164" customFormat="1" x14ac:dyDescent="0.25">
      <c r="D2545" s="351"/>
      <c r="O2545" s="351"/>
      <c r="T2545" s="351"/>
      <c r="W2545" s="351"/>
      <c r="BH2545" s="454"/>
    </row>
    <row r="2546" spans="4:60" s="164" customFormat="1" x14ac:dyDescent="0.25">
      <c r="D2546" s="351"/>
      <c r="O2546" s="351"/>
      <c r="T2546" s="351"/>
      <c r="W2546" s="351"/>
      <c r="BH2546" s="454"/>
    </row>
    <row r="2547" spans="4:60" s="164" customFormat="1" x14ac:dyDescent="0.25">
      <c r="D2547" s="351"/>
      <c r="O2547" s="351"/>
      <c r="T2547" s="351"/>
      <c r="W2547" s="351"/>
      <c r="BH2547" s="454"/>
    </row>
    <row r="2548" spans="4:60" s="164" customFormat="1" x14ac:dyDescent="0.25">
      <c r="D2548" s="351"/>
      <c r="O2548" s="351"/>
      <c r="T2548" s="351"/>
      <c r="W2548" s="351"/>
      <c r="BH2548" s="454"/>
    </row>
    <row r="2549" spans="4:60" s="164" customFormat="1" x14ac:dyDescent="0.25">
      <c r="D2549" s="351"/>
      <c r="O2549" s="351"/>
      <c r="T2549" s="351"/>
      <c r="W2549" s="351"/>
      <c r="BH2549" s="454"/>
    </row>
    <row r="2550" spans="4:60" s="164" customFormat="1" x14ac:dyDescent="0.25">
      <c r="D2550" s="351"/>
      <c r="O2550" s="351"/>
      <c r="T2550" s="351"/>
      <c r="W2550" s="351"/>
      <c r="BH2550" s="454"/>
    </row>
    <row r="2551" spans="4:60" s="164" customFormat="1" x14ac:dyDescent="0.25">
      <c r="D2551" s="351"/>
      <c r="O2551" s="351"/>
      <c r="T2551" s="351"/>
      <c r="W2551" s="351"/>
      <c r="BH2551" s="454"/>
    </row>
    <row r="2552" spans="4:60" s="164" customFormat="1" x14ac:dyDescent="0.25">
      <c r="D2552" s="351"/>
      <c r="O2552" s="351"/>
      <c r="T2552" s="351"/>
      <c r="W2552" s="351"/>
      <c r="BH2552" s="454"/>
    </row>
    <row r="2553" spans="4:60" s="164" customFormat="1" x14ac:dyDescent="0.25">
      <c r="D2553" s="351"/>
      <c r="O2553" s="351"/>
      <c r="T2553" s="351"/>
      <c r="W2553" s="351"/>
      <c r="BH2553" s="454"/>
    </row>
    <row r="2554" spans="4:60" s="164" customFormat="1" x14ac:dyDescent="0.25">
      <c r="D2554" s="351"/>
      <c r="O2554" s="351"/>
      <c r="T2554" s="351"/>
      <c r="W2554" s="351"/>
      <c r="BH2554" s="454"/>
    </row>
    <row r="2555" spans="4:60" s="164" customFormat="1" x14ac:dyDescent="0.25">
      <c r="D2555" s="351"/>
      <c r="O2555" s="351"/>
      <c r="T2555" s="351"/>
      <c r="W2555" s="351"/>
      <c r="BH2555" s="454"/>
    </row>
    <row r="2556" spans="4:60" s="164" customFormat="1" x14ac:dyDescent="0.25">
      <c r="D2556" s="351"/>
      <c r="O2556" s="351"/>
      <c r="T2556" s="351"/>
      <c r="W2556" s="351"/>
      <c r="BH2556" s="454"/>
    </row>
    <row r="2557" spans="4:60" s="164" customFormat="1" x14ac:dyDescent="0.25">
      <c r="D2557" s="351"/>
      <c r="O2557" s="351"/>
      <c r="T2557" s="351"/>
      <c r="W2557" s="351"/>
      <c r="BH2557" s="454"/>
    </row>
    <row r="2558" spans="4:60" s="164" customFormat="1" x14ac:dyDescent="0.25">
      <c r="D2558" s="351"/>
      <c r="O2558" s="351"/>
      <c r="T2558" s="351"/>
      <c r="W2558" s="351"/>
      <c r="BH2558" s="454"/>
    </row>
    <row r="2559" spans="4:60" s="164" customFormat="1" x14ac:dyDescent="0.25">
      <c r="D2559" s="351"/>
      <c r="O2559" s="351"/>
      <c r="T2559" s="351"/>
      <c r="W2559" s="351"/>
      <c r="BH2559" s="454"/>
    </row>
    <row r="2560" spans="4:60" s="164" customFormat="1" x14ac:dyDescent="0.25">
      <c r="D2560" s="351"/>
      <c r="O2560" s="351"/>
      <c r="T2560" s="351"/>
      <c r="W2560" s="351"/>
      <c r="BH2560" s="454"/>
    </row>
    <row r="2561" spans="4:60" s="164" customFormat="1" x14ac:dyDescent="0.25">
      <c r="D2561" s="351"/>
      <c r="O2561" s="351"/>
      <c r="T2561" s="351"/>
      <c r="W2561" s="351"/>
      <c r="BH2561" s="454"/>
    </row>
    <row r="2562" spans="4:60" s="164" customFormat="1" x14ac:dyDescent="0.25">
      <c r="D2562" s="351"/>
      <c r="O2562" s="351"/>
      <c r="T2562" s="351"/>
      <c r="W2562" s="351"/>
      <c r="BH2562" s="454"/>
    </row>
    <row r="2563" spans="4:60" s="164" customFormat="1" x14ac:dyDescent="0.25">
      <c r="D2563" s="351"/>
      <c r="O2563" s="351"/>
      <c r="T2563" s="351"/>
      <c r="W2563" s="351"/>
      <c r="BH2563" s="454"/>
    </row>
    <row r="2564" spans="4:60" s="164" customFormat="1" x14ac:dyDescent="0.25">
      <c r="D2564" s="351"/>
      <c r="O2564" s="351"/>
      <c r="T2564" s="351"/>
      <c r="W2564" s="351"/>
      <c r="BH2564" s="454"/>
    </row>
    <row r="2565" spans="4:60" s="164" customFormat="1" x14ac:dyDescent="0.25">
      <c r="D2565" s="351"/>
      <c r="O2565" s="351"/>
      <c r="T2565" s="351"/>
      <c r="W2565" s="351"/>
      <c r="BH2565" s="454"/>
    </row>
    <row r="2566" spans="4:60" s="164" customFormat="1" x14ac:dyDescent="0.25">
      <c r="D2566" s="351"/>
      <c r="O2566" s="351"/>
      <c r="T2566" s="351"/>
      <c r="W2566" s="351"/>
      <c r="BH2566" s="454"/>
    </row>
    <row r="2567" spans="4:60" s="164" customFormat="1" x14ac:dyDescent="0.25">
      <c r="D2567" s="351"/>
      <c r="O2567" s="351"/>
      <c r="T2567" s="351"/>
      <c r="W2567" s="351"/>
      <c r="BH2567" s="454"/>
    </row>
    <row r="2568" spans="4:60" s="164" customFormat="1" x14ac:dyDescent="0.25">
      <c r="D2568" s="351"/>
      <c r="O2568" s="351"/>
      <c r="T2568" s="351"/>
      <c r="W2568" s="351"/>
      <c r="BH2568" s="454"/>
    </row>
    <row r="2569" spans="4:60" s="164" customFormat="1" x14ac:dyDescent="0.25">
      <c r="D2569" s="351"/>
      <c r="O2569" s="351"/>
      <c r="T2569" s="351"/>
      <c r="W2569" s="351"/>
      <c r="BH2569" s="454"/>
    </row>
    <row r="2570" spans="4:60" s="164" customFormat="1" x14ac:dyDescent="0.25">
      <c r="D2570" s="351"/>
      <c r="O2570" s="351"/>
      <c r="T2570" s="351"/>
      <c r="W2570" s="351"/>
      <c r="BH2570" s="454"/>
    </row>
    <row r="2571" spans="4:60" s="164" customFormat="1" x14ac:dyDescent="0.25">
      <c r="D2571" s="351"/>
      <c r="O2571" s="351"/>
      <c r="T2571" s="351"/>
      <c r="W2571" s="351"/>
      <c r="BH2571" s="454"/>
    </row>
    <row r="2572" spans="4:60" s="164" customFormat="1" x14ac:dyDescent="0.25">
      <c r="D2572" s="351"/>
      <c r="O2572" s="351"/>
      <c r="T2572" s="351"/>
      <c r="W2572" s="351"/>
      <c r="BH2572" s="454"/>
    </row>
    <row r="2573" spans="4:60" s="164" customFormat="1" x14ac:dyDescent="0.25">
      <c r="D2573" s="351"/>
      <c r="O2573" s="351"/>
      <c r="T2573" s="351"/>
      <c r="W2573" s="351"/>
      <c r="BH2573" s="454"/>
    </row>
    <row r="2574" spans="4:60" s="164" customFormat="1" x14ac:dyDescent="0.25">
      <c r="D2574" s="351"/>
      <c r="O2574" s="351"/>
      <c r="T2574" s="351"/>
      <c r="W2574" s="351"/>
      <c r="BH2574" s="454"/>
    </row>
    <row r="2575" spans="4:60" s="164" customFormat="1" x14ac:dyDescent="0.25">
      <c r="D2575" s="351"/>
      <c r="O2575" s="351"/>
      <c r="T2575" s="351"/>
      <c r="W2575" s="351"/>
      <c r="BH2575" s="454"/>
    </row>
    <row r="2576" spans="4:60" s="164" customFormat="1" x14ac:dyDescent="0.25">
      <c r="D2576" s="351"/>
      <c r="O2576" s="351"/>
      <c r="T2576" s="351"/>
      <c r="W2576" s="351"/>
      <c r="BH2576" s="454"/>
    </row>
    <row r="2577" spans="4:60" s="164" customFormat="1" x14ac:dyDescent="0.25">
      <c r="D2577" s="351"/>
      <c r="O2577" s="351"/>
      <c r="T2577" s="351"/>
      <c r="W2577" s="351"/>
      <c r="BH2577" s="454"/>
    </row>
    <row r="2578" spans="4:60" s="164" customFormat="1" x14ac:dyDescent="0.25">
      <c r="D2578" s="351"/>
      <c r="O2578" s="351"/>
      <c r="T2578" s="351"/>
      <c r="W2578" s="351"/>
      <c r="BH2578" s="454"/>
    </row>
    <row r="2579" spans="4:60" s="164" customFormat="1" x14ac:dyDescent="0.25">
      <c r="D2579" s="351"/>
      <c r="O2579" s="351"/>
      <c r="T2579" s="351"/>
      <c r="W2579" s="351"/>
      <c r="BH2579" s="454"/>
    </row>
    <row r="2580" spans="4:60" s="164" customFormat="1" x14ac:dyDescent="0.25">
      <c r="D2580" s="351"/>
      <c r="O2580" s="351"/>
      <c r="T2580" s="351"/>
      <c r="W2580" s="351"/>
      <c r="BH2580" s="454"/>
    </row>
    <row r="2581" spans="4:60" s="164" customFormat="1" x14ac:dyDescent="0.25">
      <c r="D2581" s="351"/>
      <c r="O2581" s="351"/>
      <c r="T2581" s="351"/>
      <c r="W2581" s="351"/>
      <c r="BH2581" s="454"/>
    </row>
    <row r="2582" spans="4:60" s="164" customFormat="1" x14ac:dyDescent="0.25">
      <c r="D2582" s="351"/>
      <c r="O2582" s="351"/>
      <c r="T2582" s="351"/>
      <c r="W2582" s="351"/>
      <c r="BH2582" s="454"/>
    </row>
    <row r="2583" spans="4:60" s="164" customFormat="1" x14ac:dyDescent="0.25">
      <c r="D2583" s="351"/>
      <c r="O2583" s="351"/>
      <c r="T2583" s="351"/>
      <c r="W2583" s="351"/>
      <c r="BH2583" s="454"/>
    </row>
    <row r="2584" spans="4:60" s="164" customFormat="1" x14ac:dyDescent="0.25">
      <c r="D2584" s="351"/>
      <c r="O2584" s="351"/>
      <c r="T2584" s="351"/>
      <c r="W2584" s="351"/>
      <c r="BH2584" s="454"/>
    </row>
    <row r="2585" spans="4:60" s="164" customFormat="1" x14ac:dyDescent="0.25">
      <c r="D2585" s="351"/>
      <c r="O2585" s="351"/>
      <c r="T2585" s="351"/>
      <c r="W2585" s="351"/>
      <c r="BH2585" s="454"/>
    </row>
    <row r="2586" spans="4:60" s="164" customFormat="1" x14ac:dyDescent="0.25">
      <c r="D2586" s="351"/>
      <c r="O2586" s="351"/>
      <c r="T2586" s="351"/>
      <c r="W2586" s="351"/>
      <c r="BH2586" s="454"/>
    </row>
    <row r="2587" spans="4:60" s="164" customFormat="1" x14ac:dyDescent="0.25">
      <c r="D2587" s="351"/>
      <c r="O2587" s="351"/>
      <c r="T2587" s="351"/>
      <c r="W2587" s="351"/>
      <c r="BH2587" s="454"/>
    </row>
    <row r="2588" spans="4:60" s="164" customFormat="1" x14ac:dyDescent="0.25">
      <c r="D2588" s="351"/>
      <c r="O2588" s="351"/>
      <c r="T2588" s="351"/>
      <c r="W2588" s="351"/>
      <c r="BH2588" s="454"/>
    </row>
    <row r="2589" spans="4:60" s="164" customFormat="1" x14ac:dyDescent="0.25">
      <c r="D2589" s="351"/>
      <c r="O2589" s="351"/>
      <c r="T2589" s="351"/>
      <c r="W2589" s="351"/>
      <c r="BH2589" s="454"/>
    </row>
    <row r="2590" spans="4:60" s="164" customFormat="1" x14ac:dyDescent="0.25">
      <c r="D2590" s="351"/>
      <c r="O2590" s="351"/>
      <c r="T2590" s="351"/>
      <c r="W2590" s="351"/>
      <c r="BH2590" s="454"/>
    </row>
    <row r="2591" spans="4:60" s="164" customFormat="1" x14ac:dyDescent="0.25">
      <c r="D2591" s="351"/>
      <c r="O2591" s="351"/>
      <c r="T2591" s="351"/>
      <c r="W2591" s="351"/>
      <c r="BH2591" s="454"/>
    </row>
    <row r="2592" spans="4:60" s="164" customFormat="1" x14ac:dyDescent="0.25">
      <c r="D2592" s="351"/>
      <c r="O2592" s="351"/>
      <c r="T2592" s="351"/>
      <c r="W2592" s="351"/>
      <c r="BH2592" s="454"/>
    </row>
    <row r="2593" spans="4:60" s="164" customFormat="1" x14ac:dyDescent="0.25">
      <c r="D2593" s="351"/>
      <c r="O2593" s="351"/>
      <c r="T2593" s="351"/>
      <c r="W2593" s="351"/>
      <c r="BH2593" s="454"/>
    </row>
    <row r="2594" spans="4:60" s="164" customFormat="1" x14ac:dyDescent="0.25">
      <c r="D2594" s="351"/>
      <c r="O2594" s="351"/>
      <c r="T2594" s="351"/>
      <c r="W2594" s="351"/>
      <c r="BH2594" s="454"/>
    </row>
    <row r="2595" spans="4:60" s="164" customFormat="1" x14ac:dyDescent="0.25">
      <c r="D2595" s="351"/>
      <c r="O2595" s="351"/>
      <c r="T2595" s="351"/>
      <c r="W2595" s="351"/>
      <c r="BH2595" s="454"/>
    </row>
    <row r="2596" spans="4:60" s="164" customFormat="1" x14ac:dyDescent="0.25">
      <c r="D2596" s="351"/>
      <c r="O2596" s="351"/>
      <c r="T2596" s="351"/>
      <c r="W2596" s="351"/>
      <c r="BH2596" s="454"/>
    </row>
    <row r="2597" spans="4:60" s="164" customFormat="1" x14ac:dyDescent="0.25">
      <c r="D2597" s="351"/>
      <c r="O2597" s="351"/>
      <c r="T2597" s="351"/>
      <c r="W2597" s="351"/>
      <c r="BH2597" s="454"/>
    </row>
    <row r="2598" spans="4:60" s="164" customFormat="1" x14ac:dyDescent="0.25">
      <c r="D2598" s="351"/>
      <c r="O2598" s="351"/>
      <c r="T2598" s="351"/>
      <c r="W2598" s="351"/>
      <c r="BH2598" s="454"/>
    </row>
    <row r="2599" spans="4:60" s="164" customFormat="1" x14ac:dyDescent="0.25">
      <c r="D2599" s="351"/>
      <c r="O2599" s="351"/>
      <c r="T2599" s="351"/>
      <c r="W2599" s="351"/>
      <c r="BH2599" s="454"/>
    </row>
    <row r="2600" spans="4:60" s="164" customFormat="1" x14ac:dyDescent="0.25">
      <c r="D2600" s="351"/>
      <c r="O2600" s="351"/>
      <c r="T2600" s="351"/>
      <c r="W2600" s="351"/>
      <c r="BH2600" s="454"/>
    </row>
    <row r="2601" spans="4:60" s="164" customFormat="1" x14ac:dyDescent="0.25">
      <c r="D2601" s="351"/>
      <c r="O2601" s="351"/>
      <c r="T2601" s="351"/>
      <c r="W2601" s="351"/>
      <c r="BH2601" s="454"/>
    </row>
    <row r="2602" spans="4:60" s="164" customFormat="1" x14ac:dyDescent="0.25">
      <c r="D2602" s="351"/>
      <c r="O2602" s="351"/>
      <c r="T2602" s="351"/>
      <c r="W2602" s="351"/>
      <c r="BH2602" s="454"/>
    </row>
    <row r="2603" spans="4:60" s="164" customFormat="1" x14ac:dyDescent="0.25">
      <c r="D2603" s="351"/>
      <c r="O2603" s="351"/>
      <c r="T2603" s="351"/>
      <c r="W2603" s="351"/>
      <c r="BH2603" s="454"/>
    </row>
    <row r="2604" spans="4:60" s="164" customFormat="1" x14ac:dyDescent="0.25">
      <c r="D2604" s="351"/>
      <c r="O2604" s="351"/>
      <c r="T2604" s="351"/>
      <c r="W2604" s="351"/>
      <c r="BH2604" s="454"/>
    </row>
    <row r="2605" spans="4:60" s="164" customFormat="1" x14ac:dyDescent="0.25">
      <c r="D2605" s="351"/>
      <c r="O2605" s="351"/>
      <c r="T2605" s="351"/>
      <c r="W2605" s="351"/>
      <c r="BH2605" s="454"/>
    </row>
    <row r="2606" spans="4:60" s="164" customFormat="1" x14ac:dyDescent="0.25">
      <c r="D2606" s="351"/>
      <c r="O2606" s="351"/>
      <c r="T2606" s="351"/>
      <c r="W2606" s="351"/>
      <c r="BH2606" s="454"/>
    </row>
    <row r="2607" spans="4:60" s="164" customFormat="1" x14ac:dyDescent="0.25">
      <c r="D2607" s="351"/>
      <c r="O2607" s="351"/>
      <c r="T2607" s="351"/>
      <c r="W2607" s="351"/>
      <c r="BH2607" s="454"/>
    </row>
    <row r="2608" spans="4:60" s="164" customFormat="1" x14ac:dyDescent="0.25">
      <c r="D2608" s="351"/>
      <c r="O2608" s="351"/>
      <c r="T2608" s="351"/>
      <c r="W2608" s="351"/>
      <c r="BH2608" s="454"/>
    </row>
    <row r="2609" spans="4:60" s="164" customFormat="1" x14ac:dyDescent="0.25">
      <c r="D2609" s="351"/>
      <c r="O2609" s="351"/>
      <c r="T2609" s="351"/>
      <c r="W2609" s="351"/>
      <c r="BH2609" s="454"/>
    </row>
    <row r="2610" spans="4:60" s="164" customFormat="1" x14ac:dyDescent="0.25">
      <c r="D2610" s="351"/>
      <c r="O2610" s="351"/>
      <c r="T2610" s="351"/>
      <c r="W2610" s="351"/>
      <c r="BH2610" s="454"/>
    </row>
    <row r="2611" spans="4:60" s="164" customFormat="1" x14ac:dyDescent="0.25">
      <c r="D2611" s="351"/>
      <c r="O2611" s="351"/>
      <c r="T2611" s="351"/>
      <c r="W2611" s="351"/>
      <c r="BH2611" s="454"/>
    </row>
    <row r="2612" spans="4:60" s="164" customFormat="1" x14ac:dyDescent="0.25">
      <c r="D2612" s="351"/>
      <c r="O2612" s="351"/>
      <c r="T2612" s="351"/>
      <c r="W2612" s="351"/>
      <c r="BH2612" s="454"/>
    </row>
    <row r="2613" spans="4:60" s="164" customFormat="1" x14ac:dyDescent="0.25">
      <c r="D2613" s="351"/>
      <c r="O2613" s="351"/>
      <c r="T2613" s="351"/>
      <c r="W2613" s="351"/>
      <c r="BH2613" s="454"/>
    </row>
    <row r="2614" spans="4:60" s="164" customFormat="1" x14ac:dyDescent="0.25">
      <c r="D2614" s="351"/>
      <c r="O2614" s="351"/>
      <c r="T2614" s="351"/>
      <c r="W2614" s="351"/>
      <c r="BH2614" s="454"/>
    </row>
    <row r="2615" spans="4:60" s="164" customFormat="1" x14ac:dyDescent="0.25">
      <c r="D2615" s="351"/>
      <c r="O2615" s="351"/>
      <c r="T2615" s="351"/>
      <c r="W2615" s="351"/>
      <c r="BH2615" s="454"/>
    </row>
    <row r="2616" spans="4:60" s="164" customFormat="1" x14ac:dyDescent="0.25">
      <c r="D2616" s="351"/>
      <c r="O2616" s="351"/>
      <c r="T2616" s="351"/>
      <c r="W2616" s="351"/>
      <c r="BH2616" s="454"/>
    </row>
    <row r="2617" spans="4:60" s="164" customFormat="1" x14ac:dyDescent="0.25">
      <c r="D2617" s="351"/>
      <c r="O2617" s="351"/>
      <c r="T2617" s="351"/>
      <c r="W2617" s="351"/>
      <c r="BH2617" s="454"/>
    </row>
    <row r="2618" spans="4:60" s="164" customFormat="1" x14ac:dyDescent="0.25">
      <c r="D2618" s="351"/>
      <c r="O2618" s="351"/>
      <c r="T2618" s="351"/>
      <c r="W2618" s="351"/>
      <c r="BH2618" s="454"/>
    </row>
    <row r="2619" spans="4:60" s="164" customFormat="1" x14ac:dyDescent="0.25">
      <c r="D2619" s="351"/>
      <c r="O2619" s="351"/>
      <c r="T2619" s="351"/>
      <c r="W2619" s="351"/>
      <c r="BH2619" s="454"/>
    </row>
    <row r="2620" spans="4:60" s="164" customFormat="1" x14ac:dyDescent="0.25">
      <c r="D2620" s="351"/>
      <c r="O2620" s="351"/>
      <c r="T2620" s="351"/>
      <c r="W2620" s="351"/>
      <c r="BH2620" s="454"/>
    </row>
    <row r="2621" spans="4:60" s="164" customFormat="1" x14ac:dyDescent="0.25">
      <c r="D2621" s="351"/>
      <c r="O2621" s="351"/>
      <c r="T2621" s="351"/>
      <c r="W2621" s="351"/>
      <c r="BH2621" s="454"/>
    </row>
    <row r="2622" spans="4:60" s="164" customFormat="1" x14ac:dyDescent="0.25">
      <c r="D2622" s="351"/>
      <c r="O2622" s="351"/>
      <c r="T2622" s="351"/>
      <c r="W2622" s="351"/>
      <c r="BH2622" s="454"/>
    </row>
    <row r="2623" spans="4:60" s="164" customFormat="1" x14ac:dyDescent="0.25">
      <c r="D2623" s="351"/>
      <c r="O2623" s="351"/>
      <c r="T2623" s="351"/>
      <c r="W2623" s="351"/>
      <c r="BH2623" s="454"/>
    </row>
    <row r="2624" spans="4:60" s="164" customFormat="1" x14ac:dyDescent="0.25">
      <c r="D2624" s="351"/>
      <c r="O2624" s="351"/>
      <c r="T2624" s="351"/>
      <c r="W2624" s="351"/>
      <c r="BH2624" s="454"/>
    </row>
    <row r="2625" spans="4:60" s="164" customFormat="1" x14ac:dyDescent="0.25">
      <c r="D2625" s="351"/>
      <c r="O2625" s="351"/>
      <c r="T2625" s="351"/>
      <c r="W2625" s="351"/>
      <c r="BH2625" s="454"/>
    </row>
    <row r="2626" spans="4:60" s="164" customFormat="1" x14ac:dyDescent="0.25">
      <c r="D2626" s="351"/>
      <c r="O2626" s="351"/>
      <c r="T2626" s="351"/>
      <c r="W2626" s="351"/>
      <c r="BH2626" s="454"/>
    </row>
    <row r="2627" spans="4:60" s="164" customFormat="1" x14ac:dyDescent="0.25">
      <c r="D2627" s="351"/>
      <c r="O2627" s="351"/>
      <c r="T2627" s="351"/>
      <c r="W2627" s="351"/>
      <c r="BH2627" s="454"/>
    </row>
    <row r="2628" spans="4:60" s="164" customFormat="1" x14ac:dyDescent="0.25">
      <c r="D2628" s="351"/>
      <c r="O2628" s="351"/>
      <c r="T2628" s="351"/>
      <c r="W2628" s="351"/>
      <c r="BH2628" s="454"/>
    </row>
    <row r="2629" spans="4:60" s="164" customFormat="1" x14ac:dyDescent="0.25">
      <c r="D2629" s="351"/>
      <c r="O2629" s="351"/>
      <c r="T2629" s="351"/>
      <c r="W2629" s="351"/>
      <c r="BH2629" s="454"/>
    </row>
    <row r="2630" spans="4:60" s="164" customFormat="1" x14ac:dyDescent="0.25">
      <c r="D2630" s="351"/>
      <c r="O2630" s="351"/>
      <c r="T2630" s="351"/>
      <c r="W2630" s="351"/>
      <c r="BH2630" s="454"/>
    </row>
    <row r="2631" spans="4:60" s="164" customFormat="1" x14ac:dyDescent="0.25">
      <c r="D2631" s="351"/>
      <c r="O2631" s="351"/>
      <c r="T2631" s="351"/>
      <c r="W2631" s="351"/>
      <c r="BH2631" s="454"/>
    </row>
    <row r="2632" spans="4:60" s="164" customFormat="1" x14ac:dyDescent="0.25">
      <c r="D2632" s="351"/>
      <c r="O2632" s="351"/>
      <c r="T2632" s="351"/>
      <c r="W2632" s="351"/>
      <c r="BH2632" s="454"/>
    </row>
    <row r="2633" spans="4:60" s="164" customFormat="1" x14ac:dyDescent="0.25">
      <c r="D2633" s="351"/>
      <c r="O2633" s="351"/>
      <c r="T2633" s="351"/>
      <c r="W2633" s="351"/>
      <c r="BH2633" s="454"/>
    </row>
    <row r="2634" spans="4:60" s="164" customFormat="1" x14ac:dyDescent="0.25">
      <c r="D2634" s="351"/>
      <c r="O2634" s="351"/>
      <c r="T2634" s="351"/>
      <c r="W2634" s="351"/>
      <c r="BH2634" s="454"/>
    </row>
    <row r="2635" spans="4:60" s="164" customFormat="1" x14ac:dyDescent="0.25">
      <c r="D2635" s="351"/>
      <c r="O2635" s="351"/>
      <c r="T2635" s="351"/>
      <c r="W2635" s="351"/>
      <c r="BH2635" s="454"/>
    </row>
    <row r="2636" spans="4:60" s="164" customFormat="1" x14ac:dyDescent="0.25">
      <c r="D2636" s="351"/>
      <c r="O2636" s="351"/>
      <c r="T2636" s="351"/>
      <c r="W2636" s="351"/>
      <c r="BH2636" s="454"/>
    </row>
    <row r="2637" spans="4:60" s="164" customFormat="1" x14ac:dyDescent="0.25">
      <c r="D2637" s="351"/>
      <c r="O2637" s="351"/>
      <c r="T2637" s="351"/>
      <c r="W2637" s="351"/>
      <c r="BH2637" s="454"/>
    </row>
    <row r="2638" spans="4:60" s="164" customFormat="1" x14ac:dyDescent="0.25">
      <c r="D2638" s="351"/>
      <c r="O2638" s="351"/>
      <c r="T2638" s="351"/>
      <c r="W2638" s="351"/>
      <c r="BH2638" s="454"/>
    </row>
    <row r="2639" spans="4:60" s="164" customFormat="1" x14ac:dyDescent="0.25">
      <c r="D2639" s="351"/>
      <c r="O2639" s="351"/>
      <c r="T2639" s="351"/>
      <c r="W2639" s="351"/>
      <c r="BH2639" s="454"/>
    </row>
    <row r="2640" spans="4:60" s="164" customFormat="1" x14ac:dyDescent="0.25">
      <c r="D2640" s="351"/>
      <c r="O2640" s="351"/>
      <c r="T2640" s="351"/>
      <c r="W2640" s="351"/>
      <c r="BH2640" s="454"/>
    </row>
    <row r="2641" spans="4:60" s="164" customFormat="1" x14ac:dyDescent="0.25">
      <c r="D2641" s="351"/>
      <c r="O2641" s="351"/>
      <c r="T2641" s="351"/>
      <c r="W2641" s="351"/>
      <c r="BH2641" s="454"/>
    </row>
    <row r="2642" spans="4:60" s="164" customFormat="1" x14ac:dyDescent="0.25">
      <c r="D2642" s="351"/>
      <c r="O2642" s="351"/>
      <c r="T2642" s="351"/>
      <c r="W2642" s="351"/>
      <c r="BH2642" s="454"/>
    </row>
    <row r="2643" spans="4:60" s="164" customFormat="1" x14ac:dyDescent="0.25">
      <c r="D2643" s="351"/>
      <c r="O2643" s="351"/>
      <c r="T2643" s="351"/>
      <c r="W2643" s="351"/>
      <c r="BH2643" s="454"/>
    </row>
    <row r="2644" spans="4:60" s="164" customFormat="1" x14ac:dyDescent="0.25">
      <c r="D2644" s="351"/>
      <c r="O2644" s="351"/>
      <c r="T2644" s="351"/>
      <c r="W2644" s="351"/>
      <c r="BH2644" s="454"/>
    </row>
    <row r="2645" spans="4:60" s="164" customFormat="1" x14ac:dyDescent="0.25">
      <c r="D2645" s="351"/>
      <c r="O2645" s="351"/>
      <c r="T2645" s="351"/>
      <c r="W2645" s="351"/>
      <c r="BH2645" s="454"/>
    </row>
    <row r="2646" spans="4:60" s="164" customFormat="1" x14ac:dyDescent="0.25">
      <c r="D2646" s="351"/>
      <c r="O2646" s="351"/>
      <c r="T2646" s="351"/>
      <c r="W2646" s="351"/>
      <c r="BH2646" s="454"/>
    </row>
    <row r="2647" spans="4:60" s="164" customFormat="1" x14ac:dyDescent="0.25">
      <c r="D2647" s="351"/>
      <c r="O2647" s="351"/>
      <c r="T2647" s="351"/>
      <c r="W2647" s="351"/>
      <c r="BH2647" s="454"/>
    </row>
    <row r="2648" spans="4:60" s="164" customFormat="1" x14ac:dyDescent="0.25">
      <c r="D2648" s="351"/>
      <c r="O2648" s="351"/>
      <c r="T2648" s="351"/>
      <c r="W2648" s="351"/>
      <c r="BH2648" s="454"/>
    </row>
    <row r="2649" spans="4:60" s="164" customFormat="1" x14ac:dyDescent="0.25">
      <c r="D2649" s="351"/>
      <c r="O2649" s="351"/>
      <c r="T2649" s="351"/>
      <c r="W2649" s="351"/>
      <c r="BH2649" s="454"/>
    </row>
    <row r="2650" spans="4:60" s="164" customFormat="1" x14ac:dyDescent="0.25">
      <c r="D2650" s="351"/>
      <c r="O2650" s="351"/>
      <c r="T2650" s="351"/>
      <c r="W2650" s="351"/>
      <c r="BH2650" s="454"/>
    </row>
    <row r="2651" spans="4:60" s="164" customFormat="1" x14ac:dyDescent="0.25">
      <c r="D2651" s="351"/>
      <c r="O2651" s="351"/>
      <c r="T2651" s="351"/>
      <c r="W2651" s="351"/>
      <c r="BH2651" s="454"/>
    </row>
    <row r="2652" spans="4:60" s="164" customFormat="1" x14ac:dyDescent="0.25">
      <c r="D2652" s="351"/>
      <c r="O2652" s="351"/>
      <c r="T2652" s="351"/>
      <c r="W2652" s="351"/>
      <c r="BH2652" s="454"/>
    </row>
    <row r="2653" spans="4:60" s="164" customFormat="1" x14ac:dyDescent="0.25">
      <c r="D2653" s="351"/>
      <c r="O2653" s="351"/>
      <c r="T2653" s="351"/>
      <c r="W2653" s="351"/>
      <c r="BH2653" s="454"/>
    </row>
    <row r="2654" spans="4:60" s="164" customFormat="1" x14ac:dyDescent="0.25">
      <c r="D2654" s="351"/>
      <c r="O2654" s="351"/>
      <c r="T2654" s="351"/>
      <c r="W2654" s="351"/>
      <c r="BH2654" s="454"/>
    </row>
    <row r="2655" spans="4:60" s="164" customFormat="1" x14ac:dyDescent="0.25">
      <c r="D2655" s="351"/>
      <c r="O2655" s="351"/>
      <c r="T2655" s="351"/>
      <c r="W2655" s="351"/>
      <c r="BH2655" s="454"/>
    </row>
    <row r="2656" spans="4:60" s="164" customFormat="1" x14ac:dyDescent="0.25">
      <c r="D2656" s="351"/>
      <c r="O2656" s="351"/>
      <c r="T2656" s="351"/>
      <c r="W2656" s="351"/>
      <c r="BH2656" s="454"/>
    </row>
    <row r="2657" spans="4:60" s="164" customFormat="1" x14ac:dyDescent="0.25">
      <c r="D2657" s="351"/>
      <c r="O2657" s="351"/>
      <c r="T2657" s="351"/>
      <c r="W2657" s="351"/>
      <c r="BH2657" s="454"/>
    </row>
    <row r="2658" spans="4:60" s="164" customFormat="1" x14ac:dyDescent="0.25">
      <c r="D2658" s="351"/>
      <c r="O2658" s="351"/>
      <c r="T2658" s="351"/>
      <c r="W2658" s="351"/>
      <c r="BH2658" s="454"/>
    </row>
    <row r="2659" spans="4:60" s="164" customFormat="1" x14ac:dyDescent="0.25">
      <c r="D2659" s="351"/>
      <c r="O2659" s="351"/>
      <c r="T2659" s="351"/>
      <c r="W2659" s="351"/>
      <c r="BH2659" s="454"/>
    </row>
    <row r="2660" spans="4:60" s="164" customFormat="1" x14ac:dyDescent="0.25">
      <c r="D2660" s="351"/>
      <c r="O2660" s="351"/>
      <c r="T2660" s="351"/>
      <c r="W2660" s="351"/>
      <c r="BH2660" s="454"/>
    </row>
    <row r="2661" spans="4:60" s="164" customFormat="1" x14ac:dyDescent="0.25">
      <c r="D2661" s="351"/>
      <c r="O2661" s="351"/>
      <c r="T2661" s="351"/>
      <c r="W2661" s="351"/>
      <c r="BH2661" s="454"/>
    </row>
    <row r="2662" spans="4:60" s="164" customFormat="1" x14ac:dyDescent="0.25">
      <c r="D2662" s="351"/>
      <c r="O2662" s="351"/>
      <c r="T2662" s="351"/>
      <c r="W2662" s="351"/>
      <c r="BH2662" s="454"/>
    </row>
    <row r="2663" spans="4:60" s="164" customFormat="1" x14ac:dyDescent="0.25">
      <c r="D2663" s="351"/>
      <c r="O2663" s="351"/>
      <c r="T2663" s="351"/>
      <c r="W2663" s="351"/>
      <c r="BH2663" s="454"/>
    </row>
    <row r="2664" spans="4:60" s="164" customFormat="1" x14ac:dyDescent="0.25">
      <c r="D2664" s="351"/>
      <c r="O2664" s="351"/>
      <c r="T2664" s="351"/>
      <c r="W2664" s="351"/>
      <c r="BH2664" s="454"/>
    </row>
    <row r="2665" spans="4:60" s="164" customFormat="1" x14ac:dyDescent="0.25">
      <c r="D2665" s="351"/>
      <c r="O2665" s="351"/>
      <c r="T2665" s="351"/>
      <c r="W2665" s="351"/>
      <c r="BH2665" s="454"/>
    </row>
    <row r="2666" spans="4:60" s="164" customFormat="1" x14ac:dyDescent="0.25">
      <c r="D2666" s="351"/>
      <c r="O2666" s="351"/>
      <c r="T2666" s="351"/>
      <c r="W2666" s="351"/>
      <c r="BH2666" s="454"/>
    </row>
    <row r="2667" spans="4:60" s="164" customFormat="1" x14ac:dyDescent="0.25">
      <c r="D2667" s="351"/>
      <c r="O2667" s="351"/>
      <c r="T2667" s="351"/>
      <c r="W2667" s="351"/>
      <c r="BH2667" s="454"/>
    </row>
    <row r="2668" spans="4:60" s="164" customFormat="1" x14ac:dyDescent="0.25">
      <c r="D2668" s="351"/>
      <c r="O2668" s="351"/>
      <c r="T2668" s="351"/>
      <c r="W2668" s="351"/>
      <c r="BH2668" s="454"/>
    </row>
    <row r="2669" spans="4:60" s="164" customFormat="1" x14ac:dyDescent="0.25">
      <c r="D2669" s="351"/>
      <c r="O2669" s="351"/>
      <c r="T2669" s="351"/>
      <c r="W2669" s="351"/>
      <c r="BH2669" s="454"/>
    </row>
    <row r="2670" spans="4:60" s="164" customFormat="1" x14ac:dyDescent="0.25">
      <c r="D2670" s="351"/>
      <c r="O2670" s="351"/>
      <c r="T2670" s="351"/>
      <c r="W2670" s="351"/>
      <c r="BH2670" s="454"/>
    </row>
    <row r="2671" spans="4:60" s="164" customFormat="1" x14ac:dyDescent="0.25">
      <c r="D2671" s="351"/>
      <c r="O2671" s="351"/>
      <c r="T2671" s="351"/>
      <c r="W2671" s="351"/>
      <c r="BH2671" s="454"/>
    </row>
    <row r="2672" spans="4:60" s="164" customFormat="1" x14ac:dyDescent="0.25">
      <c r="D2672" s="351"/>
      <c r="O2672" s="351"/>
      <c r="T2672" s="351"/>
      <c r="W2672" s="351"/>
      <c r="BH2672" s="454"/>
    </row>
    <row r="2673" spans="4:60" s="164" customFormat="1" x14ac:dyDescent="0.25">
      <c r="D2673" s="351"/>
      <c r="O2673" s="351"/>
      <c r="T2673" s="351"/>
      <c r="W2673" s="351"/>
      <c r="BH2673" s="454"/>
    </row>
    <row r="2674" spans="4:60" s="164" customFormat="1" x14ac:dyDescent="0.25">
      <c r="D2674" s="351"/>
      <c r="O2674" s="351"/>
      <c r="T2674" s="351"/>
      <c r="W2674" s="351"/>
      <c r="BH2674" s="454"/>
    </row>
    <row r="2675" spans="4:60" s="164" customFormat="1" x14ac:dyDescent="0.25">
      <c r="D2675" s="351"/>
      <c r="O2675" s="351"/>
      <c r="T2675" s="351"/>
      <c r="W2675" s="351"/>
      <c r="BH2675" s="454"/>
    </row>
    <row r="2676" spans="4:60" s="164" customFormat="1" x14ac:dyDescent="0.25">
      <c r="D2676" s="351"/>
      <c r="O2676" s="351"/>
      <c r="T2676" s="351"/>
      <c r="W2676" s="351"/>
      <c r="BH2676" s="454"/>
    </row>
    <row r="2677" spans="4:60" s="164" customFormat="1" x14ac:dyDescent="0.25">
      <c r="D2677" s="351"/>
      <c r="O2677" s="351"/>
      <c r="T2677" s="351"/>
      <c r="W2677" s="351"/>
      <c r="BH2677" s="454"/>
    </row>
    <row r="2678" spans="4:60" s="164" customFormat="1" x14ac:dyDescent="0.25">
      <c r="D2678" s="351"/>
      <c r="O2678" s="351"/>
      <c r="T2678" s="351"/>
      <c r="W2678" s="351"/>
      <c r="BH2678" s="454"/>
    </row>
    <row r="2679" spans="4:60" s="164" customFormat="1" x14ac:dyDescent="0.25">
      <c r="D2679" s="351"/>
      <c r="O2679" s="351"/>
      <c r="T2679" s="351"/>
      <c r="W2679" s="351"/>
      <c r="BH2679" s="454"/>
    </row>
    <row r="2680" spans="4:60" s="164" customFormat="1" x14ac:dyDescent="0.25">
      <c r="D2680" s="351"/>
      <c r="O2680" s="351"/>
      <c r="T2680" s="351"/>
      <c r="W2680" s="351"/>
      <c r="BH2680" s="454"/>
    </row>
    <row r="2681" spans="4:60" s="164" customFormat="1" x14ac:dyDescent="0.25">
      <c r="D2681" s="351"/>
      <c r="O2681" s="351"/>
      <c r="T2681" s="351"/>
      <c r="W2681" s="351"/>
      <c r="BH2681" s="454"/>
    </row>
    <row r="2682" spans="4:60" s="164" customFormat="1" x14ac:dyDescent="0.25">
      <c r="D2682" s="351"/>
      <c r="O2682" s="351"/>
      <c r="T2682" s="351"/>
      <c r="W2682" s="351"/>
      <c r="BH2682" s="454"/>
    </row>
    <row r="2683" spans="4:60" s="164" customFormat="1" x14ac:dyDescent="0.25">
      <c r="D2683" s="351"/>
      <c r="O2683" s="351"/>
      <c r="T2683" s="351"/>
      <c r="W2683" s="351"/>
      <c r="BH2683" s="454"/>
    </row>
    <row r="2684" spans="4:60" s="164" customFormat="1" x14ac:dyDescent="0.25">
      <c r="D2684" s="351"/>
      <c r="O2684" s="351"/>
      <c r="T2684" s="351"/>
      <c r="W2684" s="351"/>
      <c r="BH2684" s="454"/>
    </row>
    <row r="2685" spans="4:60" s="164" customFormat="1" x14ac:dyDescent="0.25">
      <c r="D2685" s="351"/>
      <c r="O2685" s="351"/>
      <c r="T2685" s="351"/>
      <c r="W2685" s="351"/>
      <c r="BH2685" s="454"/>
    </row>
    <row r="2686" spans="4:60" s="164" customFormat="1" x14ac:dyDescent="0.25">
      <c r="D2686" s="351"/>
      <c r="O2686" s="351"/>
      <c r="T2686" s="351"/>
      <c r="W2686" s="351"/>
      <c r="BH2686" s="454"/>
    </row>
    <row r="2687" spans="4:60" s="164" customFormat="1" x14ac:dyDescent="0.25">
      <c r="D2687" s="351"/>
      <c r="O2687" s="351"/>
      <c r="T2687" s="351"/>
      <c r="W2687" s="351"/>
      <c r="BH2687" s="454"/>
    </row>
    <row r="2688" spans="4:60" s="164" customFormat="1" x14ac:dyDescent="0.25">
      <c r="D2688" s="351"/>
      <c r="O2688" s="351"/>
      <c r="T2688" s="351"/>
      <c r="W2688" s="351"/>
      <c r="BH2688" s="454"/>
    </row>
    <row r="2689" spans="4:60" s="164" customFormat="1" x14ac:dyDescent="0.25">
      <c r="D2689" s="351"/>
      <c r="O2689" s="351"/>
      <c r="T2689" s="351"/>
      <c r="W2689" s="351"/>
      <c r="BH2689" s="454"/>
    </row>
    <row r="2690" spans="4:60" s="164" customFormat="1" x14ac:dyDescent="0.25">
      <c r="D2690" s="351"/>
      <c r="O2690" s="351"/>
      <c r="T2690" s="351"/>
      <c r="W2690" s="351"/>
      <c r="BH2690" s="454"/>
    </row>
    <row r="2691" spans="4:60" s="164" customFormat="1" x14ac:dyDescent="0.25">
      <c r="D2691" s="351"/>
      <c r="O2691" s="351"/>
      <c r="T2691" s="351"/>
      <c r="W2691" s="351"/>
      <c r="BH2691" s="454"/>
    </row>
    <row r="2692" spans="4:60" s="164" customFormat="1" x14ac:dyDescent="0.25">
      <c r="D2692" s="351"/>
      <c r="O2692" s="351"/>
      <c r="T2692" s="351"/>
      <c r="W2692" s="351"/>
      <c r="BH2692" s="454"/>
    </row>
    <row r="2693" spans="4:60" s="164" customFormat="1" x14ac:dyDescent="0.25">
      <c r="D2693" s="351"/>
      <c r="O2693" s="351"/>
      <c r="T2693" s="351"/>
      <c r="W2693" s="351"/>
      <c r="BH2693" s="454"/>
    </row>
    <row r="2694" spans="4:60" s="164" customFormat="1" x14ac:dyDescent="0.25">
      <c r="D2694" s="351"/>
      <c r="O2694" s="351"/>
      <c r="T2694" s="351"/>
      <c r="W2694" s="351"/>
      <c r="BH2694" s="454"/>
    </row>
    <row r="2695" spans="4:60" s="164" customFormat="1" x14ac:dyDescent="0.25">
      <c r="D2695" s="351"/>
      <c r="O2695" s="351"/>
      <c r="T2695" s="351"/>
      <c r="W2695" s="351"/>
      <c r="BH2695" s="454"/>
    </row>
    <row r="2696" spans="4:60" s="164" customFormat="1" x14ac:dyDescent="0.25">
      <c r="D2696" s="351"/>
      <c r="O2696" s="351"/>
      <c r="T2696" s="351"/>
      <c r="W2696" s="351"/>
      <c r="BH2696" s="454"/>
    </row>
    <row r="2697" spans="4:60" s="164" customFormat="1" x14ac:dyDescent="0.25">
      <c r="D2697" s="351"/>
      <c r="O2697" s="351"/>
      <c r="T2697" s="351"/>
      <c r="W2697" s="351"/>
      <c r="BH2697" s="454"/>
    </row>
    <row r="2698" spans="4:60" s="164" customFormat="1" x14ac:dyDescent="0.25">
      <c r="D2698" s="351"/>
      <c r="O2698" s="351"/>
      <c r="T2698" s="351"/>
      <c r="W2698" s="351"/>
      <c r="BH2698" s="454"/>
    </row>
    <row r="2699" spans="4:60" s="164" customFormat="1" x14ac:dyDescent="0.25">
      <c r="D2699" s="351"/>
      <c r="O2699" s="351"/>
      <c r="T2699" s="351"/>
      <c r="W2699" s="351"/>
      <c r="BH2699" s="454"/>
    </row>
    <row r="2700" spans="4:60" s="164" customFormat="1" x14ac:dyDescent="0.25">
      <c r="D2700" s="351"/>
      <c r="O2700" s="351"/>
      <c r="T2700" s="351"/>
      <c r="W2700" s="351"/>
      <c r="BH2700" s="454"/>
    </row>
    <row r="2701" spans="4:60" s="164" customFormat="1" x14ac:dyDescent="0.25">
      <c r="D2701" s="351"/>
      <c r="O2701" s="351"/>
      <c r="T2701" s="351"/>
      <c r="W2701" s="351"/>
      <c r="BH2701" s="454"/>
    </row>
    <row r="2702" spans="4:60" s="164" customFormat="1" x14ac:dyDescent="0.25">
      <c r="D2702" s="351"/>
      <c r="O2702" s="351"/>
      <c r="T2702" s="351"/>
      <c r="W2702" s="351"/>
      <c r="BH2702" s="454"/>
    </row>
    <row r="2703" spans="4:60" s="164" customFormat="1" x14ac:dyDescent="0.25">
      <c r="D2703" s="351"/>
      <c r="O2703" s="351"/>
      <c r="T2703" s="351"/>
      <c r="W2703" s="351"/>
      <c r="BH2703" s="454"/>
    </row>
    <row r="2704" spans="4:60" s="164" customFormat="1" x14ac:dyDescent="0.25">
      <c r="D2704" s="351"/>
      <c r="O2704" s="351"/>
      <c r="T2704" s="351"/>
      <c r="W2704" s="351"/>
      <c r="BH2704" s="454"/>
    </row>
    <row r="2705" spans="4:60" s="164" customFormat="1" x14ac:dyDescent="0.25">
      <c r="D2705" s="351"/>
      <c r="O2705" s="351"/>
      <c r="T2705" s="351"/>
      <c r="W2705" s="351"/>
      <c r="BH2705" s="454"/>
    </row>
    <row r="2706" spans="4:60" s="164" customFormat="1" x14ac:dyDescent="0.25">
      <c r="D2706" s="351"/>
      <c r="O2706" s="351"/>
      <c r="T2706" s="351"/>
      <c r="W2706" s="351"/>
      <c r="BH2706" s="454"/>
    </row>
    <row r="2707" spans="4:60" s="164" customFormat="1" x14ac:dyDescent="0.25">
      <c r="D2707" s="351"/>
      <c r="O2707" s="351"/>
      <c r="T2707" s="351"/>
      <c r="W2707" s="351"/>
      <c r="BH2707" s="454"/>
    </row>
    <row r="2708" spans="4:60" s="164" customFormat="1" x14ac:dyDescent="0.25">
      <c r="D2708" s="351"/>
      <c r="O2708" s="351"/>
      <c r="T2708" s="351"/>
      <c r="W2708" s="351"/>
      <c r="BH2708" s="454"/>
    </row>
    <row r="2709" spans="4:60" s="164" customFormat="1" x14ac:dyDescent="0.25">
      <c r="D2709" s="351"/>
      <c r="O2709" s="351"/>
      <c r="T2709" s="351"/>
      <c r="W2709" s="351"/>
      <c r="BH2709" s="454"/>
    </row>
    <row r="2710" spans="4:60" s="164" customFormat="1" x14ac:dyDescent="0.25">
      <c r="D2710" s="351"/>
      <c r="O2710" s="351"/>
      <c r="T2710" s="351"/>
      <c r="W2710" s="351"/>
      <c r="BH2710" s="454"/>
    </row>
    <row r="2711" spans="4:60" s="164" customFormat="1" x14ac:dyDescent="0.25">
      <c r="D2711" s="351"/>
      <c r="O2711" s="351"/>
      <c r="T2711" s="351"/>
      <c r="W2711" s="351"/>
      <c r="BH2711" s="454"/>
    </row>
    <row r="2712" spans="4:60" s="164" customFormat="1" x14ac:dyDescent="0.25">
      <c r="D2712" s="351"/>
      <c r="O2712" s="351"/>
      <c r="T2712" s="351"/>
      <c r="W2712" s="351"/>
      <c r="BH2712" s="454"/>
    </row>
    <row r="2713" spans="4:60" s="164" customFormat="1" x14ac:dyDescent="0.25">
      <c r="D2713" s="351"/>
      <c r="O2713" s="351"/>
      <c r="T2713" s="351"/>
      <c r="W2713" s="351"/>
      <c r="BH2713" s="454"/>
    </row>
    <row r="2714" spans="4:60" s="164" customFormat="1" x14ac:dyDescent="0.25">
      <c r="D2714" s="351"/>
      <c r="O2714" s="351"/>
      <c r="T2714" s="351"/>
      <c r="W2714" s="351"/>
      <c r="BH2714" s="454"/>
    </row>
    <row r="2715" spans="4:60" s="164" customFormat="1" x14ac:dyDescent="0.25">
      <c r="D2715" s="351"/>
      <c r="O2715" s="351"/>
      <c r="T2715" s="351"/>
      <c r="W2715" s="351"/>
      <c r="BH2715" s="454"/>
    </row>
    <row r="2716" spans="4:60" s="164" customFormat="1" x14ac:dyDescent="0.25">
      <c r="D2716" s="351"/>
      <c r="O2716" s="351"/>
      <c r="T2716" s="351"/>
      <c r="W2716" s="351"/>
      <c r="BH2716" s="454"/>
    </row>
    <row r="2717" spans="4:60" s="164" customFormat="1" x14ac:dyDescent="0.25">
      <c r="D2717" s="351"/>
      <c r="O2717" s="351"/>
      <c r="T2717" s="351"/>
      <c r="W2717" s="351"/>
      <c r="BH2717" s="454"/>
    </row>
    <row r="2718" spans="4:60" s="164" customFormat="1" x14ac:dyDescent="0.25">
      <c r="D2718" s="351"/>
      <c r="O2718" s="351"/>
      <c r="T2718" s="351"/>
      <c r="W2718" s="351"/>
      <c r="BH2718" s="454"/>
    </row>
    <row r="2719" spans="4:60" s="164" customFormat="1" x14ac:dyDescent="0.25">
      <c r="D2719" s="351"/>
      <c r="O2719" s="351"/>
      <c r="T2719" s="351"/>
      <c r="W2719" s="351"/>
      <c r="BH2719" s="454"/>
    </row>
    <row r="2720" spans="4:60" s="164" customFormat="1" x14ac:dyDescent="0.25">
      <c r="D2720" s="351"/>
      <c r="O2720" s="351"/>
      <c r="T2720" s="351"/>
      <c r="W2720" s="351"/>
      <c r="BH2720" s="454"/>
    </row>
    <row r="2721" spans="4:60" s="164" customFormat="1" x14ac:dyDescent="0.25">
      <c r="D2721" s="351"/>
      <c r="O2721" s="351"/>
      <c r="T2721" s="351"/>
      <c r="W2721" s="351"/>
      <c r="BH2721" s="454"/>
    </row>
    <row r="2722" spans="4:60" s="164" customFormat="1" x14ac:dyDescent="0.25">
      <c r="D2722" s="351"/>
      <c r="O2722" s="351"/>
      <c r="T2722" s="351"/>
      <c r="W2722" s="351"/>
      <c r="BH2722" s="454"/>
    </row>
    <row r="2723" spans="4:60" s="164" customFormat="1" x14ac:dyDescent="0.25">
      <c r="D2723" s="351"/>
      <c r="O2723" s="351"/>
      <c r="T2723" s="351"/>
      <c r="W2723" s="351"/>
      <c r="BH2723" s="454"/>
    </row>
    <row r="2724" spans="4:60" s="164" customFormat="1" x14ac:dyDescent="0.25">
      <c r="D2724" s="351"/>
      <c r="O2724" s="351"/>
      <c r="T2724" s="351"/>
      <c r="W2724" s="351"/>
      <c r="BH2724" s="454"/>
    </row>
    <row r="2725" spans="4:60" s="164" customFormat="1" x14ac:dyDescent="0.25">
      <c r="D2725" s="351"/>
      <c r="O2725" s="351"/>
      <c r="T2725" s="351"/>
      <c r="W2725" s="351"/>
      <c r="BH2725" s="454"/>
    </row>
    <row r="2726" spans="4:60" s="164" customFormat="1" x14ac:dyDescent="0.25">
      <c r="D2726" s="351"/>
      <c r="O2726" s="351"/>
      <c r="T2726" s="351"/>
      <c r="W2726" s="351"/>
      <c r="BH2726" s="454"/>
    </row>
    <row r="2727" spans="4:60" s="164" customFormat="1" x14ac:dyDescent="0.25">
      <c r="D2727" s="351"/>
      <c r="O2727" s="351"/>
      <c r="T2727" s="351"/>
      <c r="W2727" s="351"/>
      <c r="BH2727" s="454"/>
    </row>
    <row r="2728" spans="4:60" s="164" customFormat="1" x14ac:dyDescent="0.25">
      <c r="D2728" s="351"/>
      <c r="O2728" s="351"/>
      <c r="T2728" s="351"/>
      <c r="W2728" s="351"/>
      <c r="BH2728" s="454"/>
    </row>
    <row r="2729" spans="4:60" s="164" customFormat="1" x14ac:dyDescent="0.25">
      <c r="D2729" s="351"/>
      <c r="O2729" s="351"/>
      <c r="T2729" s="351"/>
      <c r="W2729" s="351"/>
      <c r="BH2729" s="454"/>
    </row>
    <row r="2730" spans="4:60" s="164" customFormat="1" x14ac:dyDescent="0.25">
      <c r="D2730" s="351"/>
      <c r="O2730" s="351"/>
      <c r="T2730" s="351"/>
      <c r="W2730" s="351"/>
      <c r="BH2730" s="454"/>
    </row>
    <row r="2731" spans="4:60" s="164" customFormat="1" x14ac:dyDescent="0.25">
      <c r="D2731" s="351"/>
      <c r="O2731" s="351"/>
      <c r="T2731" s="351"/>
      <c r="W2731" s="351"/>
      <c r="BH2731" s="454"/>
    </row>
    <row r="2732" spans="4:60" s="164" customFormat="1" x14ac:dyDescent="0.25">
      <c r="D2732" s="351"/>
      <c r="O2732" s="351"/>
      <c r="T2732" s="351"/>
      <c r="W2732" s="351"/>
      <c r="BH2732" s="454"/>
    </row>
    <row r="2733" spans="4:60" s="164" customFormat="1" x14ac:dyDescent="0.25">
      <c r="D2733" s="351"/>
      <c r="O2733" s="351"/>
      <c r="T2733" s="351"/>
      <c r="W2733" s="351"/>
      <c r="BH2733" s="454"/>
    </row>
    <row r="2734" spans="4:60" s="164" customFormat="1" x14ac:dyDescent="0.25">
      <c r="D2734" s="351"/>
      <c r="O2734" s="351"/>
      <c r="T2734" s="351"/>
      <c r="W2734" s="351"/>
      <c r="BH2734" s="454"/>
    </row>
    <row r="2735" spans="4:60" s="164" customFormat="1" x14ac:dyDescent="0.25">
      <c r="D2735" s="351"/>
      <c r="O2735" s="351"/>
      <c r="T2735" s="351"/>
      <c r="W2735" s="351"/>
      <c r="BH2735" s="454"/>
    </row>
    <row r="2736" spans="4:60" s="164" customFormat="1" x14ac:dyDescent="0.25">
      <c r="D2736" s="351"/>
      <c r="O2736" s="351"/>
      <c r="T2736" s="351"/>
      <c r="W2736" s="351"/>
      <c r="BH2736" s="454"/>
    </row>
    <row r="2737" spans="4:60" s="164" customFormat="1" x14ac:dyDescent="0.25">
      <c r="D2737" s="351"/>
      <c r="O2737" s="351"/>
      <c r="T2737" s="351"/>
      <c r="W2737" s="351"/>
      <c r="BH2737" s="454"/>
    </row>
    <row r="2738" spans="4:60" s="164" customFormat="1" x14ac:dyDescent="0.25">
      <c r="D2738" s="351"/>
      <c r="O2738" s="351"/>
      <c r="T2738" s="351"/>
      <c r="W2738" s="351"/>
      <c r="BH2738" s="454"/>
    </row>
    <row r="2739" spans="4:60" s="164" customFormat="1" x14ac:dyDescent="0.25">
      <c r="D2739" s="351"/>
      <c r="O2739" s="351"/>
      <c r="T2739" s="351"/>
      <c r="W2739" s="351"/>
      <c r="BH2739" s="454"/>
    </row>
    <row r="2740" spans="4:60" s="164" customFormat="1" x14ac:dyDescent="0.25">
      <c r="D2740" s="351"/>
      <c r="O2740" s="351"/>
      <c r="T2740" s="351"/>
      <c r="W2740" s="351"/>
      <c r="BH2740" s="454"/>
    </row>
    <row r="2741" spans="4:60" s="164" customFormat="1" x14ac:dyDescent="0.25">
      <c r="D2741" s="351"/>
      <c r="O2741" s="351"/>
      <c r="T2741" s="351"/>
      <c r="W2741" s="351"/>
      <c r="BH2741" s="454"/>
    </row>
    <row r="2742" spans="4:60" s="164" customFormat="1" x14ac:dyDescent="0.25">
      <c r="D2742" s="351"/>
      <c r="O2742" s="351"/>
      <c r="T2742" s="351"/>
      <c r="W2742" s="351"/>
      <c r="BH2742" s="454"/>
    </row>
    <row r="2743" spans="4:60" s="164" customFormat="1" x14ac:dyDescent="0.25">
      <c r="D2743" s="351"/>
      <c r="O2743" s="351"/>
      <c r="T2743" s="351"/>
      <c r="W2743" s="351"/>
      <c r="BH2743" s="454"/>
    </row>
    <row r="2744" spans="4:60" s="164" customFormat="1" x14ac:dyDescent="0.25">
      <c r="D2744" s="351"/>
      <c r="O2744" s="351"/>
      <c r="T2744" s="351"/>
      <c r="W2744" s="351"/>
      <c r="BH2744" s="454"/>
    </row>
    <row r="2745" spans="4:60" s="164" customFormat="1" x14ac:dyDescent="0.25">
      <c r="D2745" s="351"/>
      <c r="O2745" s="351"/>
      <c r="T2745" s="351"/>
      <c r="W2745" s="351"/>
      <c r="BH2745" s="454"/>
    </row>
    <row r="2746" spans="4:60" s="164" customFormat="1" x14ac:dyDescent="0.25">
      <c r="D2746" s="351"/>
      <c r="O2746" s="351"/>
      <c r="T2746" s="351"/>
      <c r="W2746" s="351"/>
      <c r="BH2746" s="454"/>
    </row>
    <row r="2747" spans="4:60" s="164" customFormat="1" x14ac:dyDescent="0.25">
      <c r="D2747" s="351"/>
      <c r="O2747" s="351"/>
      <c r="T2747" s="351"/>
      <c r="W2747" s="351"/>
      <c r="BH2747" s="454"/>
    </row>
    <row r="2748" spans="4:60" s="164" customFormat="1" x14ac:dyDescent="0.25">
      <c r="D2748" s="351"/>
      <c r="O2748" s="351"/>
      <c r="T2748" s="351"/>
      <c r="W2748" s="351"/>
      <c r="BH2748" s="454"/>
    </row>
    <row r="2749" spans="4:60" s="164" customFormat="1" x14ac:dyDescent="0.25">
      <c r="D2749" s="351"/>
      <c r="O2749" s="351"/>
      <c r="T2749" s="351"/>
      <c r="W2749" s="351"/>
      <c r="BH2749" s="454"/>
    </row>
    <row r="2750" spans="4:60" s="164" customFormat="1" x14ac:dyDescent="0.25">
      <c r="D2750" s="351"/>
      <c r="O2750" s="351"/>
      <c r="T2750" s="351"/>
      <c r="W2750" s="351"/>
      <c r="BH2750" s="454"/>
    </row>
    <row r="2751" spans="4:60" s="164" customFormat="1" x14ac:dyDescent="0.25">
      <c r="D2751" s="351"/>
      <c r="O2751" s="351"/>
      <c r="T2751" s="351"/>
      <c r="W2751" s="351"/>
      <c r="BH2751" s="454"/>
    </row>
    <row r="2752" spans="4:60" s="164" customFormat="1" x14ac:dyDescent="0.25">
      <c r="D2752" s="351"/>
      <c r="O2752" s="351"/>
      <c r="T2752" s="351"/>
      <c r="W2752" s="351"/>
      <c r="BH2752" s="454"/>
    </row>
    <row r="2753" spans="4:60" s="164" customFormat="1" x14ac:dyDescent="0.25">
      <c r="D2753" s="351"/>
      <c r="O2753" s="351"/>
      <c r="T2753" s="351"/>
      <c r="W2753" s="351"/>
      <c r="BH2753" s="454"/>
    </row>
    <row r="2754" spans="4:60" s="164" customFormat="1" x14ac:dyDescent="0.25">
      <c r="D2754" s="351"/>
      <c r="O2754" s="351"/>
      <c r="T2754" s="351"/>
      <c r="W2754" s="351"/>
      <c r="BH2754" s="454"/>
    </row>
    <row r="2755" spans="4:60" s="164" customFormat="1" x14ac:dyDescent="0.25">
      <c r="D2755" s="351"/>
      <c r="O2755" s="351"/>
      <c r="T2755" s="351"/>
      <c r="W2755" s="351"/>
      <c r="BH2755" s="454"/>
    </row>
    <row r="2756" spans="4:60" s="164" customFormat="1" x14ac:dyDescent="0.25">
      <c r="D2756" s="351"/>
      <c r="O2756" s="351"/>
      <c r="T2756" s="351"/>
      <c r="W2756" s="351"/>
      <c r="BH2756" s="454"/>
    </row>
    <row r="2757" spans="4:60" s="164" customFormat="1" x14ac:dyDescent="0.25">
      <c r="D2757" s="351"/>
      <c r="O2757" s="351"/>
      <c r="T2757" s="351"/>
      <c r="W2757" s="351"/>
      <c r="BH2757" s="454"/>
    </row>
    <row r="2758" spans="4:60" s="164" customFormat="1" x14ac:dyDescent="0.25">
      <c r="D2758" s="351"/>
      <c r="O2758" s="351"/>
      <c r="T2758" s="351"/>
      <c r="W2758" s="351"/>
      <c r="BH2758" s="454"/>
    </row>
    <row r="2759" spans="4:60" s="164" customFormat="1" x14ac:dyDescent="0.25">
      <c r="D2759" s="351"/>
      <c r="O2759" s="351"/>
      <c r="T2759" s="351"/>
      <c r="W2759" s="351"/>
      <c r="BH2759" s="454"/>
    </row>
    <row r="2760" spans="4:60" s="164" customFormat="1" x14ac:dyDescent="0.25">
      <c r="D2760" s="351"/>
      <c r="O2760" s="351"/>
      <c r="T2760" s="351"/>
      <c r="W2760" s="351"/>
      <c r="BH2760" s="454"/>
    </row>
    <row r="2761" spans="4:60" s="164" customFormat="1" x14ac:dyDescent="0.25">
      <c r="D2761" s="351"/>
      <c r="O2761" s="351"/>
      <c r="T2761" s="351"/>
      <c r="W2761" s="351"/>
      <c r="BH2761" s="454"/>
    </row>
    <row r="2762" spans="4:60" s="164" customFormat="1" x14ac:dyDescent="0.25">
      <c r="D2762" s="351"/>
      <c r="O2762" s="351"/>
      <c r="T2762" s="351"/>
      <c r="W2762" s="351"/>
      <c r="BH2762" s="454"/>
    </row>
    <row r="2763" spans="4:60" s="164" customFormat="1" x14ac:dyDescent="0.25">
      <c r="D2763" s="351"/>
      <c r="O2763" s="351"/>
      <c r="T2763" s="351"/>
      <c r="W2763" s="351"/>
      <c r="BH2763" s="454"/>
    </row>
    <row r="2764" spans="4:60" s="164" customFormat="1" x14ac:dyDescent="0.25">
      <c r="D2764" s="351"/>
      <c r="O2764" s="351"/>
      <c r="T2764" s="351"/>
      <c r="W2764" s="351"/>
      <c r="BH2764" s="454"/>
    </row>
    <row r="2765" spans="4:60" s="164" customFormat="1" x14ac:dyDescent="0.25">
      <c r="D2765" s="351"/>
      <c r="O2765" s="351"/>
      <c r="T2765" s="351"/>
      <c r="W2765" s="351"/>
      <c r="BH2765" s="454"/>
    </row>
    <row r="2766" spans="4:60" s="164" customFormat="1" x14ac:dyDescent="0.25">
      <c r="D2766" s="351"/>
      <c r="O2766" s="351"/>
      <c r="T2766" s="351"/>
      <c r="W2766" s="351"/>
      <c r="BH2766" s="454"/>
    </row>
    <row r="2767" spans="4:60" s="164" customFormat="1" x14ac:dyDescent="0.25">
      <c r="D2767" s="351"/>
      <c r="O2767" s="351"/>
      <c r="T2767" s="351"/>
      <c r="W2767" s="351"/>
      <c r="BH2767" s="454"/>
    </row>
    <row r="2768" spans="4:60" s="164" customFormat="1" x14ac:dyDescent="0.25">
      <c r="D2768" s="351"/>
      <c r="O2768" s="351"/>
      <c r="T2768" s="351"/>
      <c r="W2768" s="351"/>
      <c r="BH2768" s="454"/>
    </row>
    <row r="2769" spans="4:60" s="164" customFormat="1" x14ac:dyDescent="0.25">
      <c r="D2769" s="351"/>
      <c r="O2769" s="351"/>
      <c r="T2769" s="351"/>
      <c r="W2769" s="351"/>
      <c r="BH2769" s="454"/>
    </row>
    <row r="2770" spans="4:60" s="164" customFormat="1" x14ac:dyDescent="0.25">
      <c r="D2770" s="351"/>
      <c r="O2770" s="351"/>
      <c r="T2770" s="351"/>
      <c r="W2770" s="351"/>
      <c r="BH2770" s="454"/>
    </row>
    <row r="2771" spans="4:60" s="164" customFormat="1" x14ac:dyDescent="0.25">
      <c r="D2771" s="351"/>
      <c r="O2771" s="351"/>
      <c r="T2771" s="351"/>
      <c r="W2771" s="351"/>
      <c r="BH2771" s="454"/>
    </row>
    <row r="2772" spans="4:60" s="164" customFormat="1" x14ac:dyDescent="0.25">
      <c r="D2772" s="351"/>
      <c r="O2772" s="351"/>
      <c r="T2772" s="351"/>
      <c r="W2772" s="351"/>
      <c r="BH2772" s="454"/>
    </row>
    <row r="2773" spans="4:60" s="164" customFormat="1" x14ac:dyDescent="0.25">
      <c r="D2773" s="351"/>
      <c r="O2773" s="351"/>
      <c r="T2773" s="351"/>
      <c r="W2773" s="351"/>
      <c r="BH2773" s="454"/>
    </row>
    <row r="2774" spans="4:60" s="164" customFormat="1" x14ac:dyDescent="0.25">
      <c r="D2774" s="351"/>
      <c r="O2774" s="351"/>
      <c r="T2774" s="351"/>
      <c r="W2774" s="351"/>
      <c r="BH2774" s="454"/>
    </row>
    <row r="2775" spans="4:60" s="164" customFormat="1" x14ac:dyDescent="0.25">
      <c r="D2775" s="351"/>
      <c r="O2775" s="351"/>
      <c r="T2775" s="351"/>
      <c r="W2775" s="351"/>
      <c r="BH2775" s="454"/>
    </row>
    <row r="2776" spans="4:60" s="164" customFormat="1" x14ac:dyDescent="0.25">
      <c r="D2776" s="351"/>
      <c r="O2776" s="351"/>
      <c r="T2776" s="351"/>
      <c r="W2776" s="351"/>
      <c r="BH2776" s="454"/>
    </row>
    <row r="2777" spans="4:60" s="164" customFormat="1" x14ac:dyDescent="0.25">
      <c r="D2777" s="351"/>
      <c r="O2777" s="351"/>
      <c r="T2777" s="351"/>
      <c r="W2777" s="351"/>
      <c r="BH2777" s="454"/>
    </row>
    <row r="2778" spans="4:60" s="164" customFormat="1" x14ac:dyDescent="0.25">
      <c r="D2778" s="351"/>
      <c r="O2778" s="351"/>
      <c r="T2778" s="351"/>
      <c r="W2778" s="351"/>
      <c r="BH2778" s="454"/>
    </row>
    <row r="2779" spans="4:60" s="164" customFormat="1" x14ac:dyDescent="0.25">
      <c r="D2779" s="351"/>
      <c r="O2779" s="351"/>
      <c r="T2779" s="351"/>
      <c r="W2779" s="351"/>
      <c r="BH2779" s="454"/>
    </row>
    <row r="2780" spans="4:60" s="164" customFormat="1" x14ac:dyDescent="0.25">
      <c r="D2780" s="351"/>
      <c r="O2780" s="351"/>
      <c r="T2780" s="351"/>
      <c r="W2780" s="351"/>
      <c r="BH2780" s="454"/>
    </row>
    <row r="2781" spans="4:60" s="164" customFormat="1" x14ac:dyDescent="0.25">
      <c r="D2781" s="351"/>
      <c r="O2781" s="351"/>
      <c r="T2781" s="351"/>
      <c r="W2781" s="351"/>
      <c r="BH2781" s="454"/>
    </row>
    <row r="2782" spans="4:60" s="164" customFormat="1" x14ac:dyDescent="0.25">
      <c r="D2782" s="351"/>
      <c r="O2782" s="351"/>
      <c r="T2782" s="351"/>
      <c r="W2782" s="351"/>
      <c r="BH2782" s="454"/>
    </row>
    <row r="2783" spans="4:60" s="164" customFormat="1" x14ac:dyDescent="0.25">
      <c r="D2783" s="351"/>
      <c r="O2783" s="351"/>
      <c r="T2783" s="351"/>
      <c r="W2783" s="351"/>
      <c r="BH2783" s="454"/>
    </row>
    <row r="2784" spans="4:60" s="164" customFormat="1" x14ac:dyDescent="0.25">
      <c r="D2784" s="351"/>
      <c r="O2784" s="351"/>
      <c r="T2784" s="351"/>
      <c r="W2784" s="351"/>
      <c r="BH2784" s="454"/>
    </row>
    <row r="2785" spans="4:60" s="164" customFormat="1" x14ac:dyDescent="0.25">
      <c r="D2785" s="351"/>
      <c r="O2785" s="351"/>
      <c r="T2785" s="351"/>
      <c r="W2785" s="351"/>
      <c r="BH2785" s="454"/>
    </row>
    <row r="2786" spans="4:60" s="164" customFormat="1" x14ac:dyDescent="0.25">
      <c r="D2786" s="351"/>
      <c r="O2786" s="351"/>
      <c r="T2786" s="351"/>
      <c r="W2786" s="351"/>
      <c r="BH2786" s="454"/>
    </row>
    <row r="2787" spans="4:60" s="164" customFormat="1" x14ac:dyDescent="0.25">
      <c r="D2787" s="351"/>
      <c r="O2787" s="351"/>
      <c r="T2787" s="351"/>
      <c r="W2787" s="351"/>
      <c r="BH2787" s="454"/>
    </row>
    <row r="2788" spans="4:60" s="164" customFormat="1" x14ac:dyDescent="0.25">
      <c r="D2788" s="351"/>
      <c r="O2788" s="351"/>
      <c r="T2788" s="351"/>
      <c r="W2788" s="351"/>
      <c r="BH2788" s="454"/>
    </row>
    <row r="2789" spans="4:60" s="164" customFormat="1" x14ac:dyDescent="0.25">
      <c r="D2789" s="351"/>
      <c r="O2789" s="351"/>
      <c r="T2789" s="351"/>
      <c r="W2789" s="351"/>
      <c r="BH2789" s="454"/>
    </row>
    <row r="2790" spans="4:60" s="164" customFormat="1" x14ac:dyDescent="0.25">
      <c r="D2790" s="351"/>
      <c r="O2790" s="351"/>
      <c r="T2790" s="351"/>
      <c r="W2790" s="351"/>
      <c r="BH2790" s="454"/>
    </row>
    <row r="2791" spans="4:60" s="164" customFormat="1" x14ac:dyDescent="0.25">
      <c r="D2791" s="351"/>
      <c r="O2791" s="351"/>
      <c r="T2791" s="351"/>
      <c r="W2791" s="351"/>
      <c r="BH2791" s="454"/>
    </row>
    <row r="2792" spans="4:60" s="164" customFormat="1" x14ac:dyDescent="0.25">
      <c r="D2792" s="351"/>
      <c r="O2792" s="351"/>
      <c r="T2792" s="351"/>
      <c r="W2792" s="351"/>
      <c r="BH2792" s="454"/>
    </row>
    <row r="2793" spans="4:60" s="164" customFormat="1" x14ac:dyDescent="0.25">
      <c r="D2793" s="351"/>
      <c r="O2793" s="351"/>
      <c r="T2793" s="351"/>
      <c r="W2793" s="351"/>
      <c r="BH2793" s="454"/>
    </row>
    <row r="2794" spans="4:60" s="164" customFormat="1" x14ac:dyDescent="0.25">
      <c r="D2794" s="351"/>
      <c r="O2794" s="351"/>
      <c r="T2794" s="351"/>
      <c r="W2794" s="351"/>
      <c r="BH2794" s="454"/>
    </row>
    <row r="2795" spans="4:60" s="164" customFormat="1" x14ac:dyDescent="0.25">
      <c r="D2795" s="351"/>
      <c r="O2795" s="351"/>
      <c r="T2795" s="351"/>
      <c r="W2795" s="351"/>
      <c r="BH2795" s="454"/>
    </row>
    <row r="2796" spans="4:60" s="164" customFormat="1" x14ac:dyDescent="0.25">
      <c r="D2796" s="351"/>
      <c r="O2796" s="351"/>
      <c r="T2796" s="351"/>
      <c r="W2796" s="351"/>
      <c r="BH2796" s="454"/>
    </row>
    <row r="2797" spans="4:60" s="164" customFormat="1" x14ac:dyDescent="0.25">
      <c r="D2797" s="351"/>
      <c r="O2797" s="351"/>
      <c r="T2797" s="351"/>
      <c r="W2797" s="351"/>
      <c r="BH2797" s="454"/>
    </row>
    <row r="2798" spans="4:60" s="164" customFormat="1" x14ac:dyDescent="0.25">
      <c r="D2798" s="351"/>
      <c r="O2798" s="351"/>
      <c r="T2798" s="351"/>
      <c r="W2798" s="351"/>
      <c r="BH2798" s="454"/>
    </row>
    <row r="2799" spans="4:60" s="164" customFormat="1" x14ac:dyDescent="0.25">
      <c r="D2799" s="351"/>
      <c r="O2799" s="351"/>
      <c r="T2799" s="351"/>
      <c r="W2799" s="351"/>
      <c r="BH2799" s="454"/>
    </row>
    <row r="2800" spans="4:60" s="164" customFormat="1" x14ac:dyDescent="0.25">
      <c r="D2800" s="351"/>
      <c r="O2800" s="351"/>
      <c r="T2800" s="351"/>
      <c r="W2800" s="351"/>
      <c r="BH2800" s="454"/>
    </row>
    <row r="2801" spans="4:60" s="164" customFormat="1" x14ac:dyDescent="0.25">
      <c r="D2801" s="351"/>
      <c r="O2801" s="351"/>
      <c r="T2801" s="351"/>
      <c r="W2801" s="351"/>
      <c r="BH2801" s="454"/>
    </row>
    <row r="2802" spans="4:60" s="164" customFormat="1" x14ac:dyDescent="0.25">
      <c r="D2802" s="351"/>
      <c r="O2802" s="351"/>
      <c r="T2802" s="351"/>
      <c r="W2802" s="351"/>
      <c r="BH2802" s="454"/>
    </row>
    <row r="2803" spans="4:60" s="164" customFormat="1" x14ac:dyDescent="0.25">
      <c r="D2803" s="351"/>
      <c r="O2803" s="351"/>
      <c r="T2803" s="351"/>
      <c r="W2803" s="351"/>
      <c r="BH2803" s="454"/>
    </row>
    <row r="2804" spans="4:60" s="164" customFormat="1" x14ac:dyDescent="0.25">
      <c r="D2804" s="351"/>
      <c r="O2804" s="351"/>
      <c r="T2804" s="351"/>
      <c r="W2804" s="351"/>
      <c r="BH2804" s="454"/>
    </row>
    <row r="2805" spans="4:60" s="164" customFormat="1" x14ac:dyDescent="0.25">
      <c r="D2805" s="351"/>
      <c r="O2805" s="351"/>
      <c r="T2805" s="351"/>
      <c r="W2805" s="351"/>
      <c r="BH2805" s="454"/>
    </row>
    <row r="2806" spans="4:60" s="164" customFormat="1" x14ac:dyDescent="0.25">
      <c r="D2806" s="351"/>
      <c r="O2806" s="351"/>
      <c r="T2806" s="351"/>
      <c r="W2806" s="351"/>
      <c r="BH2806" s="454"/>
    </row>
    <row r="2807" spans="4:60" s="164" customFormat="1" x14ac:dyDescent="0.25">
      <c r="D2807" s="351"/>
      <c r="O2807" s="351"/>
      <c r="T2807" s="351"/>
      <c r="W2807" s="351"/>
      <c r="BH2807" s="454"/>
    </row>
    <row r="2808" spans="4:60" s="164" customFormat="1" x14ac:dyDescent="0.25">
      <c r="D2808" s="351"/>
      <c r="O2808" s="351"/>
      <c r="T2808" s="351"/>
      <c r="W2808" s="351"/>
      <c r="BH2808" s="454"/>
    </row>
    <row r="2809" spans="4:60" s="164" customFormat="1" x14ac:dyDescent="0.25">
      <c r="D2809" s="351"/>
      <c r="O2809" s="351"/>
      <c r="T2809" s="351"/>
      <c r="W2809" s="351"/>
      <c r="BH2809" s="454"/>
    </row>
    <row r="2810" spans="4:60" s="164" customFormat="1" x14ac:dyDescent="0.25">
      <c r="D2810" s="351"/>
      <c r="O2810" s="351"/>
      <c r="T2810" s="351"/>
      <c r="W2810" s="351"/>
      <c r="BH2810" s="454"/>
    </row>
    <row r="2811" spans="4:60" s="164" customFormat="1" x14ac:dyDescent="0.25">
      <c r="D2811" s="351"/>
      <c r="O2811" s="351"/>
      <c r="T2811" s="351"/>
      <c r="W2811" s="351"/>
      <c r="BH2811" s="454"/>
    </row>
    <row r="2812" spans="4:60" s="164" customFormat="1" x14ac:dyDescent="0.25">
      <c r="D2812" s="351"/>
      <c r="O2812" s="351"/>
      <c r="T2812" s="351"/>
      <c r="W2812" s="351"/>
      <c r="BH2812" s="454"/>
    </row>
    <row r="2813" spans="4:60" s="164" customFormat="1" x14ac:dyDescent="0.25">
      <c r="D2813" s="351"/>
      <c r="O2813" s="351"/>
      <c r="T2813" s="351"/>
      <c r="W2813" s="351"/>
      <c r="BH2813" s="454"/>
    </row>
    <row r="2814" spans="4:60" s="164" customFormat="1" x14ac:dyDescent="0.25">
      <c r="D2814" s="351"/>
      <c r="O2814" s="351"/>
      <c r="T2814" s="351"/>
      <c r="W2814" s="351"/>
      <c r="BH2814" s="454"/>
    </row>
    <row r="2815" spans="4:60" s="164" customFormat="1" x14ac:dyDescent="0.25">
      <c r="D2815" s="351"/>
      <c r="O2815" s="351"/>
      <c r="T2815" s="351"/>
      <c r="W2815" s="351"/>
      <c r="BH2815" s="454"/>
    </row>
    <row r="2816" spans="4:60" s="164" customFormat="1" x14ac:dyDescent="0.25">
      <c r="D2816" s="351"/>
      <c r="O2816" s="351"/>
      <c r="T2816" s="351"/>
      <c r="W2816" s="351"/>
      <c r="BH2816" s="454"/>
    </row>
    <row r="2817" spans="4:60" s="164" customFormat="1" x14ac:dyDescent="0.25">
      <c r="D2817" s="351"/>
      <c r="O2817" s="351"/>
      <c r="T2817" s="351"/>
      <c r="W2817" s="351"/>
      <c r="BH2817" s="454"/>
    </row>
    <row r="2818" spans="4:60" s="164" customFormat="1" x14ac:dyDescent="0.25">
      <c r="D2818" s="351"/>
      <c r="O2818" s="351"/>
      <c r="T2818" s="351"/>
      <c r="W2818" s="351"/>
      <c r="BH2818" s="454"/>
    </row>
    <row r="2819" spans="4:60" s="164" customFormat="1" x14ac:dyDescent="0.25">
      <c r="D2819" s="351"/>
      <c r="O2819" s="351"/>
      <c r="T2819" s="351"/>
      <c r="W2819" s="351"/>
      <c r="BH2819" s="454"/>
    </row>
    <row r="2820" spans="4:60" s="164" customFormat="1" x14ac:dyDescent="0.25">
      <c r="D2820" s="351"/>
      <c r="O2820" s="351"/>
      <c r="T2820" s="351"/>
      <c r="W2820" s="351"/>
      <c r="BH2820" s="454"/>
    </row>
    <row r="2821" spans="4:60" s="164" customFormat="1" x14ac:dyDescent="0.25">
      <c r="D2821" s="351"/>
      <c r="O2821" s="351"/>
      <c r="T2821" s="351"/>
      <c r="W2821" s="351"/>
      <c r="BH2821" s="454"/>
    </row>
    <row r="2822" spans="4:60" s="164" customFormat="1" x14ac:dyDescent="0.25">
      <c r="D2822" s="351"/>
      <c r="O2822" s="351"/>
      <c r="T2822" s="351"/>
      <c r="W2822" s="351"/>
      <c r="BH2822" s="454"/>
    </row>
    <row r="2823" spans="4:60" s="164" customFormat="1" x14ac:dyDescent="0.25">
      <c r="D2823" s="351"/>
      <c r="O2823" s="351"/>
      <c r="T2823" s="351"/>
      <c r="W2823" s="351"/>
      <c r="BH2823" s="454"/>
    </row>
    <row r="2824" spans="4:60" s="164" customFormat="1" x14ac:dyDescent="0.25">
      <c r="D2824" s="351"/>
      <c r="O2824" s="351"/>
      <c r="T2824" s="351"/>
      <c r="W2824" s="351"/>
      <c r="BH2824" s="454"/>
    </row>
    <row r="2825" spans="4:60" s="164" customFormat="1" x14ac:dyDescent="0.25">
      <c r="D2825" s="351"/>
      <c r="O2825" s="351"/>
      <c r="T2825" s="351"/>
      <c r="W2825" s="351"/>
      <c r="BH2825" s="454"/>
    </row>
    <row r="2826" spans="4:60" s="164" customFormat="1" x14ac:dyDescent="0.25">
      <c r="D2826" s="351"/>
      <c r="O2826" s="351"/>
      <c r="T2826" s="351"/>
      <c r="W2826" s="351"/>
      <c r="BH2826" s="454"/>
    </row>
    <row r="2827" spans="4:60" s="164" customFormat="1" x14ac:dyDescent="0.25">
      <c r="D2827" s="351"/>
      <c r="O2827" s="351"/>
      <c r="T2827" s="351"/>
      <c r="W2827" s="351"/>
      <c r="BH2827" s="454"/>
    </row>
    <row r="2828" spans="4:60" s="164" customFormat="1" x14ac:dyDescent="0.25">
      <c r="D2828" s="351"/>
      <c r="O2828" s="351"/>
      <c r="T2828" s="351"/>
      <c r="W2828" s="351"/>
      <c r="BH2828" s="454"/>
    </row>
    <row r="2829" spans="4:60" s="164" customFormat="1" x14ac:dyDescent="0.25">
      <c r="D2829" s="351"/>
      <c r="O2829" s="351"/>
      <c r="T2829" s="351"/>
      <c r="W2829" s="351"/>
      <c r="BH2829" s="454"/>
    </row>
    <row r="2830" spans="4:60" s="164" customFormat="1" x14ac:dyDescent="0.25">
      <c r="D2830" s="351"/>
      <c r="O2830" s="351"/>
      <c r="T2830" s="351"/>
      <c r="W2830" s="351"/>
      <c r="BH2830" s="454"/>
    </row>
    <row r="2831" spans="4:60" s="164" customFormat="1" x14ac:dyDescent="0.25">
      <c r="D2831" s="351"/>
      <c r="O2831" s="351"/>
      <c r="T2831" s="351"/>
      <c r="W2831" s="351"/>
      <c r="BH2831" s="454"/>
    </row>
    <row r="2832" spans="4:60" s="164" customFormat="1" x14ac:dyDescent="0.25">
      <c r="D2832" s="351"/>
      <c r="O2832" s="351"/>
      <c r="T2832" s="351"/>
      <c r="W2832" s="351"/>
      <c r="BH2832" s="454"/>
    </row>
    <row r="2833" spans="4:60" s="164" customFormat="1" x14ac:dyDescent="0.25">
      <c r="D2833" s="351"/>
      <c r="O2833" s="351"/>
      <c r="T2833" s="351"/>
      <c r="W2833" s="351"/>
      <c r="BH2833" s="454"/>
    </row>
    <row r="2834" spans="4:60" s="164" customFormat="1" x14ac:dyDescent="0.25">
      <c r="D2834" s="351"/>
      <c r="O2834" s="351"/>
      <c r="T2834" s="351"/>
      <c r="W2834" s="351"/>
      <c r="BH2834" s="454"/>
    </row>
    <row r="2835" spans="4:60" s="164" customFormat="1" x14ac:dyDescent="0.25">
      <c r="D2835" s="351"/>
      <c r="O2835" s="351"/>
      <c r="T2835" s="351"/>
      <c r="W2835" s="351"/>
      <c r="BH2835" s="454"/>
    </row>
    <row r="2836" spans="4:60" s="164" customFormat="1" x14ac:dyDescent="0.25">
      <c r="D2836" s="351"/>
      <c r="O2836" s="351"/>
      <c r="T2836" s="351"/>
      <c r="W2836" s="351"/>
      <c r="BH2836" s="454"/>
    </row>
    <row r="2837" spans="4:60" s="164" customFormat="1" x14ac:dyDescent="0.25">
      <c r="D2837" s="351"/>
      <c r="O2837" s="351"/>
      <c r="T2837" s="351"/>
      <c r="W2837" s="351"/>
      <c r="BH2837" s="454"/>
    </row>
    <row r="2838" spans="4:60" s="164" customFormat="1" x14ac:dyDescent="0.25">
      <c r="D2838" s="351"/>
      <c r="O2838" s="351"/>
      <c r="T2838" s="351"/>
      <c r="W2838" s="351"/>
      <c r="BH2838" s="454"/>
    </row>
    <row r="2839" spans="4:60" s="164" customFormat="1" x14ac:dyDescent="0.25">
      <c r="D2839" s="351"/>
      <c r="O2839" s="351"/>
      <c r="T2839" s="351"/>
      <c r="W2839" s="351"/>
      <c r="BH2839" s="454"/>
    </row>
    <row r="2840" spans="4:60" s="164" customFormat="1" x14ac:dyDescent="0.25">
      <c r="D2840" s="351"/>
      <c r="O2840" s="351"/>
      <c r="T2840" s="351"/>
      <c r="W2840" s="351"/>
      <c r="BH2840" s="454"/>
    </row>
    <row r="2841" spans="4:60" s="164" customFormat="1" x14ac:dyDescent="0.25">
      <c r="D2841" s="351"/>
      <c r="O2841" s="351"/>
      <c r="T2841" s="351"/>
      <c r="W2841" s="351"/>
      <c r="BH2841" s="454"/>
    </row>
    <row r="2842" spans="4:60" s="164" customFormat="1" x14ac:dyDescent="0.25">
      <c r="D2842" s="351"/>
      <c r="O2842" s="351"/>
      <c r="T2842" s="351"/>
      <c r="W2842" s="351"/>
      <c r="BH2842" s="454"/>
    </row>
    <row r="2843" spans="4:60" s="164" customFormat="1" x14ac:dyDescent="0.25">
      <c r="D2843" s="351"/>
      <c r="O2843" s="351"/>
      <c r="T2843" s="351"/>
      <c r="W2843" s="351"/>
      <c r="BH2843" s="454"/>
    </row>
    <row r="2844" spans="4:60" s="164" customFormat="1" x14ac:dyDescent="0.25">
      <c r="D2844" s="351"/>
      <c r="O2844" s="351"/>
      <c r="T2844" s="351"/>
      <c r="W2844" s="351"/>
      <c r="BH2844" s="454"/>
    </row>
    <row r="2845" spans="4:60" s="164" customFormat="1" x14ac:dyDescent="0.25">
      <c r="D2845" s="351"/>
      <c r="O2845" s="351"/>
      <c r="T2845" s="351"/>
      <c r="W2845" s="351"/>
      <c r="BH2845" s="454"/>
    </row>
    <row r="2846" spans="4:60" s="164" customFormat="1" x14ac:dyDescent="0.25">
      <c r="D2846" s="351"/>
      <c r="O2846" s="351"/>
      <c r="T2846" s="351"/>
      <c r="W2846" s="351"/>
      <c r="BH2846" s="454"/>
    </row>
    <row r="2847" spans="4:60" s="164" customFormat="1" x14ac:dyDescent="0.25">
      <c r="D2847" s="351"/>
      <c r="O2847" s="351"/>
      <c r="T2847" s="351"/>
      <c r="W2847" s="351"/>
      <c r="BH2847" s="454"/>
    </row>
    <row r="2848" spans="4:60" s="164" customFormat="1" x14ac:dyDescent="0.25">
      <c r="D2848" s="351"/>
      <c r="O2848" s="351"/>
      <c r="T2848" s="351"/>
      <c r="W2848" s="351"/>
      <c r="BH2848" s="454"/>
    </row>
    <row r="2849" spans="4:60" s="164" customFormat="1" x14ac:dyDescent="0.25">
      <c r="D2849" s="351"/>
      <c r="O2849" s="351"/>
      <c r="T2849" s="351"/>
      <c r="W2849" s="351"/>
      <c r="BH2849" s="454"/>
    </row>
    <row r="2850" spans="4:60" s="164" customFormat="1" x14ac:dyDescent="0.25">
      <c r="D2850" s="351"/>
      <c r="O2850" s="351"/>
      <c r="T2850" s="351"/>
      <c r="W2850" s="351"/>
      <c r="BH2850" s="454"/>
    </row>
    <row r="2851" spans="4:60" s="164" customFormat="1" x14ac:dyDescent="0.25">
      <c r="D2851" s="351"/>
      <c r="O2851" s="351"/>
      <c r="T2851" s="351"/>
      <c r="W2851" s="351"/>
      <c r="BH2851" s="454"/>
    </row>
    <row r="2852" spans="4:60" s="164" customFormat="1" x14ac:dyDescent="0.25">
      <c r="D2852" s="351"/>
      <c r="O2852" s="351"/>
      <c r="T2852" s="351"/>
      <c r="W2852" s="351"/>
      <c r="BH2852" s="454"/>
    </row>
    <row r="2853" spans="4:60" s="164" customFormat="1" x14ac:dyDescent="0.25">
      <c r="D2853" s="351"/>
      <c r="O2853" s="351"/>
      <c r="T2853" s="351"/>
      <c r="W2853" s="351"/>
      <c r="BH2853" s="454"/>
    </row>
    <row r="2854" spans="4:60" s="164" customFormat="1" x14ac:dyDescent="0.25">
      <c r="D2854" s="351"/>
      <c r="O2854" s="351"/>
      <c r="T2854" s="351"/>
      <c r="W2854" s="351"/>
      <c r="BH2854" s="454"/>
    </row>
    <row r="2855" spans="4:60" s="164" customFormat="1" x14ac:dyDescent="0.25">
      <c r="D2855" s="351"/>
      <c r="O2855" s="351"/>
      <c r="T2855" s="351"/>
      <c r="W2855" s="351"/>
      <c r="BH2855" s="454"/>
    </row>
    <row r="2856" spans="4:60" s="164" customFormat="1" x14ac:dyDescent="0.25">
      <c r="D2856" s="351"/>
      <c r="O2856" s="351"/>
      <c r="T2856" s="351"/>
      <c r="W2856" s="351"/>
      <c r="BH2856" s="454"/>
    </row>
    <row r="2857" spans="4:60" s="164" customFormat="1" x14ac:dyDescent="0.25">
      <c r="D2857" s="351"/>
      <c r="O2857" s="351"/>
      <c r="T2857" s="351"/>
      <c r="W2857" s="351"/>
      <c r="BH2857" s="454"/>
    </row>
    <row r="2858" spans="4:60" s="164" customFormat="1" x14ac:dyDescent="0.25">
      <c r="D2858" s="351"/>
      <c r="O2858" s="351"/>
      <c r="T2858" s="351"/>
      <c r="W2858" s="351"/>
      <c r="BH2858" s="454"/>
    </row>
    <row r="2859" spans="4:60" s="164" customFormat="1" x14ac:dyDescent="0.25">
      <c r="D2859" s="351"/>
      <c r="O2859" s="351"/>
      <c r="T2859" s="351"/>
      <c r="W2859" s="351"/>
      <c r="BH2859" s="454"/>
    </row>
    <row r="2860" spans="4:60" s="164" customFormat="1" x14ac:dyDescent="0.25">
      <c r="D2860" s="351"/>
      <c r="O2860" s="351"/>
      <c r="T2860" s="351"/>
      <c r="W2860" s="351"/>
      <c r="BH2860" s="454"/>
    </row>
    <row r="2861" spans="4:60" s="164" customFormat="1" x14ac:dyDescent="0.25">
      <c r="D2861" s="351"/>
      <c r="O2861" s="351"/>
      <c r="T2861" s="351"/>
      <c r="W2861" s="351"/>
      <c r="BH2861" s="454"/>
    </row>
    <row r="2862" spans="4:60" s="164" customFormat="1" x14ac:dyDescent="0.25">
      <c r="D2862" s="351"/>
      <c r="O2862" s="351"/>
      <c r="T2862" s="351"/>
      <c r="W2862" s="351"/>
      <c r="BH2862" s="454"/>
    </row>
    <row r="2863" spans="4:60" s="164" customFormat="1" x14ac:dyDescent="0.25">
      <c r="D2863" s="351"/>
      <c r="O2863" s="351"/>
      <c r="T2863" s="351"/>
      <c r="W2863" s="351"/>
      <c r="BH2863" s="454"/>
    </row>
    <row r="2864" spans="4:60" s="164" customFormat="1" x14ac:dyDescent="0.25">
      <c r="D2864" s="351"/>
      <c r="O2864" s="351"/>
      <c r="T2864" s="351"/>
      <c r="W2864" s="351"/>
      <c r="BH2864" s="454"/>
    </row>
    <row r="2865" spans="4:60" s="164" customFormat="1" x14ac:dyDescent="0.25">
      <c r="D2865" s="351"/>
      <c r="O2865" s="351"/>
      <c r="T2865" s="351"/>
      <c r="W2865" s="351"/>
      <c r="BH2865" s="454"/>
    </row>
    <row r="2866" spans="4:60" s="164" customFormat="1" x14ac:dyDescent="0.25">
      <c r="D2866" s="351"/>
      <c r="O2866" s="351"/>
      <c r="T2866" s="351"/>
      <c r="W2866" s="351"/>
      <c r="BH2866" s="454"/>
    </row>
    <row r="2867" spans="4:60" s="164" customFormat="1" x14ac:dyDescent="0.25">
      <c r="D2867" s="351"/>
      <c r="O2867" s="351"/>
      <c r="T2867" s="351"/>
      <c r="W2867" s="351"/>
      <c r="BH2867" s="454"/>
    </row>
    <row r="2868" spans="4:60" s="164" customFormat="1" x14ac:dyDescent="0.25">
      <c r="D2868" s="351"/>
      <c r="O2868" s="351"/>
      <c r="T2868" s="351"/>
      <c r="W2868" s="351"/>
      <c r="BH2868" s="454"/>
    </row>
    <row r="2869" spans="4:60" s="164" customFormat="1" x14ac:dyDescent="0.25">
      <c r="D2869" s="351"/>
      <c r="O2869" s="351"/>
      <c r="T2869" s="351"/>
      <c r="W2869" s="351"/>
      <c r="BH2869" s="454"/>
    </row>
    <row r="2870" spans="4:60" s="164" customFormat="1" x14ac:dyDescent="0.25">
      <c r="D2870" s="351"/>
      <c r="O2870" s="351"/>
      <c r="T2870" s="351"/>
      <c r="W2870" s="351"/>
      <c r="BH2870" s="454"/>
    </row>
    <row r="2871" spans="4:60" s="164" customFormat="1" x14ac:dyDescent="0.25">
      <c r="D2871" s="351"/>
      <c r="O2871" s="351"/>
      <c r="T2871" s="351"/>
      <c r="W2871" s="351"/>
      <c r="BH2871" s="454"/>
    </row>
    <row r="2872" spans="4:60" s="164" customFormat="1" x14ac:dyDescent="0.25">
      <c r="D2872" s="351"/>
      <c r="O2872" s="351"/>
      <c r="T2872" s="351"/>
      <c r="W2872" s="351"/>
      <c r="BH2872" s="454"/>
    </row>
    <row r="2873" spans="4:60" s="164" customFormat="1" x14ac:dyDescent="0.25">
      <c r="D2873" s="351"/>
      <c r="O2873" s="351"/>
      <c r="T2873" s="351"/>
      <c r="W2873" s="351"/>
      <c r="BH2873" s="454"/>
    </row>
    <row r="2874" spans="4:60" s="164" customFormat="1" x14ac:dyDescent="0.25">
      <c r="D2874" s="351"/>
      <c r="O2874" s="351"/>
      <c r="T2874" s="351"/>
      <c r="W2874" s="351"/>
      <c r="BH2874" s="454"/>
    </row>
    <row r="2875" spans="4:60" s="164" customFormat="1" x14ac:dyDescent="0.25">
      <c r="D2875" s="351"/>
      <c r="O2875" s="351"/>
      <c r="T2875" s="351"/>
      <c r="W2875" s="351"/>
      <c r="BH2875" s="454"/>
    </row>
    <row r="2876" spans="4:60" s="164" customFormat="1" x14ac:dyDescent="0.25">
      <c r="D2876" s="351"/>
      <c r="O2876" s="351"/>
      <c r="T2876" s="351"/>
      <c r="W2876" s="351"/>
      <c r="BH2876" s="454"/>
    </row>
    <row r="2877" spans="4:60" s="164" customFormat="1" x14ac:dyDescent="0.25">
      <c r="D2877" s="351"/>
      <c r="O2877" s="351"/>
      <c r="T2877" s="351"/>
      <c r="W2877" s="351"/>
      <c r="BH2877" s="454"/>
    </row>
    <row r="2878" spans="4:60" s="164" customFormat="1" x14ac:dyDescent="0.25">
      <c r="D2878" s="351"/>
      <c r="O2878" s="351"/>
      <c r="T2878" s="351"/>
      <c r="W2878" s="351"/>
      <c r="BH2878" s="454"/>
    </row>
    <row r="2879" spans="4:60" s="164" customFormat="1" x14ac:dyDescent="0.25">
      <c r="D2879" s="351"/>
      <c r="O2879" s="351"/>
      <c r="T2879" s="351"/>
      <c r="W2879" s="351"/>
      <c r="BH2879" s="454"/>
    </row>
    <row r="2880" spans="4:60" s="164" customFormat="1" x14ac:dyDescent="0.25">
      <c r="D2880" s="351"/>
      <c r="O2880" s="351"/>
      <c r="T2880" s="351"/>
      <c r="W2880" s="351"/>
      <c r="BH2880" s="454"/>
    </row>
    <row r="2881" spans="4:60" s="164" customFormat="1" x14ac:dyDescent="0.25">
      <c r="D2881" s="351"/>
      <c r="O2881" s="351"/>
      <c r="T2881" s="351"/>
      <c r="W2881" s="351"/>
      <c r="BH2881" s="454"/>
    </row>
    <row r="2882" spans="4:60" s="164" customFormat="1" x14ac:dyDescent="0.25">
      <c r="D2882" s="351"/>
      <c r="O2882" s="351"/>
      <c r="T2882" s="351"/>
      <c r="W2882" s="351"/>
      <c r="BH2882" s="454"/>
    </row>
    <row r="2883" spans="4:60" s="164" customFormat="1" x14ac:dyDescent="0.25">
      <c r="D2883" s="351"/>
      <c r="O2883" s="351"/>
      <c r="T2883" s="351"/>
      <c r="W2883" s="351"/>
      <c r="BH2883" s="454"/>
    </row>
    <row r="2884" spans="4:60" s="164" customFormat="1" x14ac:dyDescent="0.25">
      <c r="D2884" s="351"/>
      <c r="O2884" s="351"/>
      <c r="T2884" s="351"/>
      <c r="W2884" s="351"/>
      <c r="BH2884" s="454"/>
    </row>
    <row r="2885" spans="4:60" s="164" customFormat="1" x14ac:dyDescent="0.25">
      <c r="D2885" s="351"/>
      <c r="O2885" s="351"/>
      <c r="T2885" s="351"/>
      <c r="W2885" s="351"/>
      <c r="BH2885" s="454"/>
    </row>
    <row r="2886" spans="4:60" s="164" customFormat="1" x14ac:dyDescent="0.25">
      <c r="D2886" s="351"/>
      <c r="O2886" s="351"/>
      <c r="T2886" s="351"/>
      <c r="W2886" s="351"/>
      <c r="BH2886" s="454"/>
    </row>
    <row r="2887" spans="4:60" s="164" customFormat="1" x14ac:dyDescent="0.25">
      <c r="D2887" s="351"/>
      <c r="O2887" s="351"/>
      <c r="T2887" s="351"/>
      <c r="W2887" s="351"/>
      <c r="BH2887" s="454"/>
    </row>
    <row r="2888" spans="4:60" s="164" customFormat="1" x14ac:dyDescent="0.25">
      <c r="D2888" s="351"/>
      <c r="O2888" s="351"/>
      <c r="T2888" s="351"/>
      <c r="W2888" s="351"/>
      <c r="BH2888" s="454"/>
    </row>
    <row r="2889" spans="4:60" s="164" customFormat="1" x14ac:dyDescent="0.25">
      <c r="D2889" s="351"/>
      <c r="O2889" s="351"/>
      <c r="T2889" s="351"/>
      <c r="W2889" s="351"/>
      <c r="BH2889" s="454"/>
    </row>
    <row r="2890" spans="4:60" s="164" customFormat="1" x14ac:dyDescent="0.25">
      <c r="D2890" s="351"/>
      <c r="O2890" s="351"/>
      <c r="T2890" s="351"/>
      <c r="W2890" s="351"/>
      <c r="BH2890" s="454"/>
    </row>
    <row r="2891" spans="4:60" s="164" customFormat="1" x14ac:dyDescent="0.25">
      <c r="D2891" s="351"/>
      <c r="O2891" s="351"/>
      <c r="T2891" s="351"/>
      <c r="W2891" s="351"/>
      <c r="BH2891" s="454"/>
    </row>
    <row r="2892" spans="4:60" s="164" customFormat="1" x14ac:dyDescent="0.25">
      <c r="D2892" s="351"/>
      <c r="O2892" s="351"/>
      <c r="T2892" s="351"/>
      <c r="W2892" s="351"/>
      <c r="BH2892" s="454"/>
    </row>
    <row r="2893" spans="4:60" s="164" customFormat="1" x14ac:dyDescent="0.25">
      <c r="D2893" s="351"/>
      <c r="O2893" s="351"/>
      <c r="T2893" s="351"/>
      <c r="W2893" s="351"/>
      <c r="BH2893" s="454"/>
    </row>
    <row r="2894" spans="4:60" s="164" customFormat="1" x14ac:dyDescent="0.25">
      <c r="D2894" s="351"/>
      <c r="O2894" s="351"/>
      <c r="T2894" s="351"/>
      <c r="W2894" s="351"/>
      <c r="BH2894" s="454"/>
    </row>
    <row r="2895" spans="4:60" s="164" customFormat="1" x14ac:dyDescent="0.25">
      <c r="D2895" s="351"/>
      <c r="O2895" s="351"/>
      <c r="T2895" s="351"/>
      <c r="W2895" s="351"/>
      <c r="BH2895" s="454"/>
    </row>
    <row r="2896" spans="4:60" s="164" customFormat="1" x14ac:dyDescent="0.25">
      <c r="D2896" s="351"/>
      <c r="O2896" s="351"/>
      <c r="T2896" s="351"/>
      <c r="W2896" s="351"/>
      <c r="BH2896" s="454"/>
    </row>
    <row r="2897" spans="4:60" s="164" customFormat="1" x14ac:dyDescent="0.25">
      <c r="D2897" s="351"/>
      <c r="O2897" s="351"/>
      <c r="T2897" s="351"/>
      <c r="W2897" s="351"/>
      <c r="BH2897" s="454"/>
    </row>
    <row r="2898" spans="4:60" s="164" customFormat="1" x14ac:dyDescent="0.25">
      <c r="D2898" s="351"/>
      <c r="O2898" s="351"/>
      <c r="T2898" s="351"/>
      <c r="W2898" s="351"/>
      <c r="BH2898" s="454"/>
    </row>
    <row r="2899" spans="4:60" s="164" customFormat="1" x14ac:dyDescent="0.25">
      <c r="D2899" s="351"/>
      <c r="O2899" s="351"/>
      <c r="T2899" s="351"/>
      <c r="W2899" s="351"/>
      <c r="BH2899" s="454"/>
    </row>
    <row r="2900" spans="4:60" s="164" customFormat="1" x14ac:dyDescent="0.25">
      <c r="D2900" s="351"/>
      <c r="O2900" s="351"/>
      <c r="T2900" s="351"/>
      <c r="W2900" s="351"/>
      <c r="BH2900" s="454"/>
    </row>
    <row r="2901" spans="4:60" s="164" customFormat="1" x14ac:dyDescent="0.25">
      <c r="D2901" s="351"/>
      <c r="O2901" s="351"/>
      <c r="T2901" s="351"/>
      <c r="W2901" s="351"/>
      <c r="BH2901" s="454"/>
    </row>
    <row r="2902" spans="4:60" s="164" customFormat="1" x14ac:dyDescent="0.25">
      <c r="D2902" s="351"/>
      <c r="O2902" s="351"/>
      <c r="T2902" s="351"/>
      <c r="W2902" s="351"/>
      <c r="BH2902" s="454"/>
    </row>
    <row r="2903" spans="4:60" s="164" customFormat="1" x14ac:dyDescent="0.25">
      <c r="D2903" s="351"/>
      <c r="O2903" s="351"/>
      <c r="T2903" s="351"/>
      <c r="W2903" s="351"/>
      <c r="BH2903" s="454"/>
    </row>
    <row r="2904" spans="4:60" s="164" customFormat="1" x14ac:dyDescent="0.25">
      <c r="D2904" s="351"/>
      <c r="O2904" s="351"/>
      <c r="T2904" s="351"/>
      <c r="W2904" s="351"/>
      <c r="BH2904" s="454"/>
    </row>
    <row r="2905" spans="4:60" s="164" customFormat="1" x14ac:dyDescent="0.25">
      <c r="D2905" s="351"/>
      <c r="O2905" s="351"/>
      <c r="T2905" s="351"/>
      <c r="W2905" s="351"/>
      <c r="BH2905" s="454"/>
    </row>
    <row r="2906" spans="4:60" s="164" customFormat="1" x14ac:dyDescent="0.25">
      <c r="D2906" s="351"/>
      <c r="O2906" s="351"/>
      <c r="T2906" s="351"/>
      <c r="W2906" s="351"/>
      <c r="BH2906" s="454"/>
    </row>
    <row r="2907" spans="4:60" s="164" customFormat="1" x14ac:dyDescent="0.25">
      <c r="D2907" s="351"/>
      <c r="O2907" s="351"/>
      <c r="T2907" s="351"/>
      <c r="W2907" s="351"/>
      <c r="BH2907" s="454"/>
    </row>
    <row r="2908" spans="4:60" s="164" customFormat="1" x14ac:dyDescent="0.25">
      <c r="D2908" s="351"/>
      <c r="O2908" s="351"/>
      <c r="T2908" s="351"/>
      <c r="W2908" s="351"/>
      <c r="BH2908" s="454"/>
    </row>
    <row r="2909" spans="4:60" s="164" customFormat="1" x14ac:dyDescent="0.25">
      <c r="D2909" s="351"/>
      <c r="O2909" s="351"/>
      <c r="T2909" s="351"/>
      <c r="W2909" s="351"/>
      <c r="BH2909" s="454"/>
    </row>
    <row r="2910" spans="4:60" s="164" customFormat="1" x14ac:dyDescent="0.25">
      <c r="D2910" s="351"/>
      <c r="O2910" s="351"/>
      <c r="T2910" s="351"/>
      <c r="W2910" s="351"/>
      <c r="BH2910" s="454"/>
    </row>
    <row r="2911" spans="4:60" s="164" customFormat="1" x14ac:dyDescent="0.25">
      <c r="D2911" s="351"/>
      <c r="O2911" s="351"/>
      <c r="T2911" s="351"/>
      <c r="W2911" s="351"/>
      <c r="BH2911" s="454"/>
    </row>
    <row r="2912" spans="4:60" s="164" customFormat="1" x14ac:dyDescent="0.25">
      <c r="D2912" s="351"/>
      <c r="O2912" s="351"/>
      <c r="T2912" s="351"/>
      <c r="W2912" s="351"/>
      <c r="BH2912" s="454"/>
    </row>
    <row r="2913" spans="4:60" s="164" customFormat="1" x14ac:dyDescent="0.25">
      <c r="D2913" s="351"/>
      <c r="O2913" s="351"/>
      <c r="T2913" s="351"/>
      <c r="W2913" s="351"/>
      <c r="BH2913" s="454"/>
    </row>
    <row r="2914" spans="4:60" s="164" customFormat="1" x14ac:dyDescent="0.25">
      <c r="D2914" s="351"/>
      <c r="O2914" s="351"/>
      <c r="T2914" s="351"/>
      <c r="W2914" s="351"/>
      <c r="BH2914" s="454"/>
    </row>
    <row r="2915" spans="4:60" s="164" customFormat="1" x14ac:dyDescent="0.25">
      <c r="D2915" s="351"/>
      <c r="O2915" s="351"/>
      <c r="T2915" s="351"/>
      <c r="W2915" s="351"/>
      <c r="BH2915" s="454"/>
    </row>
    <row r="2916" spans="4:60" s="164" customFormat="1" x14ac:dyDescent="0.25">
      <c r="D2916" s="351"/>
      <c r="O2916" s="351"/>
      <c r="T2916" s="351"/>
      <c r="W2916" s="351"/>
      <c r="BH2916" s="454"/>
    </row>
    <row r="2917" spans="4:60" s="164" customFormat="1" x14ac:dyDescent="0.25">
      <c r="D2917" s="351"/>
      <c r="O2917" s="351"/>
      <c r="T2917" s="351"/>
      <c r="W2917" s="351"/>
      <c r="BH2917" s="454"/>
    </row>
    <row r="2918" spans="4:60" s="164" customFormat="1" x14ac:dyDescent="0.25">
      <c r="D2918" s="351"/>
      <c r="O2918" s="351"/>
      <c r="T2918" s="351"/>
      <c r="W2918" s="351"/>
      <c r="BH2918" s="454"/>
    </row>
    <row r="2919" spans="4:60" s="164" customFormat="1" x14ac:dyDescent="0.25">
      <c r="D2919" s="351"/>
      <c r="O2919" s="351"/>
      <c r="T2919" s="351"/>
      <c r="W2919" s="351"/>
      <c r="BH2919" s="454"/>
    </row>
    <row r="2920" spans="4:60" s="164" customFormat="1" x14ac:dyDescent="0.25">
      <c r="D2920" s="351"/>
      <c r="O2920" s="351"/>
      <c r="T2920" s="351"/>
      <c r="W2920" s="351"/>
      <c r="BH2920" s="454"/>
    </row>
    <row r="2921" spans="4:60" s="164" customFormat="1" x14ac:dyDescent="0.25">
      <c r="D2921" s="351"/>
      <c r="O2921" s="351"/>
      <c r="T2921" s="351"/>
      <c r="W2921" s="351"/>
      <c r="BH2921" s="454"/>
    </row>
    <row r="2922" spans="4:60" s="164" customFormat="1" x14ac:dyDescent="0.25">
      <c r="D2922" s="351"/>
      <c r="O2922" s="351"/>
      <c r="T2922" s="351"/>
      <c r="W2922" s="351"/>
      <c r="BH2922" s="454"/>
    </row>
    <row r="2923" spans="4:60" s="164" customFormat="1" x14ac:dyDescent="0.25">
      <c r="D2923" s="351"/>
      <c r="O2923" s="351"/>
      <c r="T2923" s="351"/>
      <c r="W2923" s="351"/>
      <c r="BH2923" s="454"/>
    </row>
    <row r="2924" spans="4:60" s="164" customFormat="1" x14ac:dyDescent="0.25">
      <c r="D2924" s="351"/>
      <c r="O2924" s="351"/>
      <c r="T2924" s="351"/>
      <c r="W2924" s="351"/>
      <c r="BH2924" s="454"/>
    </row>
    <row r="2925" spans="4:60" s="164" customFormat="1" x14ac:dyDescent="0.25">
      <c r="D2925" s="351"/>
      <c r="O2925" s="351"/>
      <c r="T2925" s="351"/>
      <c r="W2925" s="351"/>
      <c r="BH2925" s="454"/>
    </row>
    <row r="2926" spans="4:60" s="164" customFormat="1" x14ac:dyDescent="0.25">
      <c r="D2926" s="351"/>
      <c r="O2926" s="351"/>
      <c r="T2926" s="351"/>
      <c r="W2926" s="351"/>
      <c r="BH2926" s="454"/>
    </row>
    <row r="2927" spans="4:60" s="164" customFormat="1" x14ac:dyDescent="0.25">
      <c r="D2927" s="351"/>
      <c r="O2927" s="351"/>
      <c r="T2927" s="351"/>
      <c r="W2927" s="351"/>
      <c r="BH2927" s="454"/>
    </row>
    <row r="2928" spans="4:60" s="164" customFormat="1" x14ac:dyDescent="0.25">
      <c r="D2928" s="351"/>
      <c r="O2928" s="351"/>
      <c r="T2928" s="351"/>
      <c r="W2928" s="351"/>
      <c r="BH2928" s="454"/>
    </row>
    <row r="2929" spans="4:60" s="164" customFormat="1" x14ac:dyDescent="0.25">
      <c r="D2929" s="351"/>
      <c r="O2929" s="351"/>
      <c r="T2929" s="351"/>
      <c r="W2929" s="351"/>
      <c r="BH2929" s="454"/>
    </row>
    <row r="2930" spans="4:60" s="164" customFormat="1" x14ac:dyDescent="0.25">
      <c r="D2930" s="351"/>
      <c r="O2930" s="351"/>
      <c r="T2930" s="351"/>
      <c r="W2930" s="351"/>
      <c r="BH2930" s="454"/>
    </row>
    <row r="2931" spans="4:60" s="164" customFormat="1" x14ac:dyDescent="0.25">
      <c r="D2931" s="351"/>
      <c r="O2931" s="351"/>
      <c r="T2931" s="351"/>
      <c r="W2931" s="351"/>
      <c r="BH2931" s="454"/>
    </row>
    <row r="2932" spans="4:60" s="164" customFormat="1" x14ac:dyDescent="0.25">
      <c r="D2932" s="351"/>
      <c r="O2932" s="351"/>
      <c r="T2932" s="351"/>
      <c r="W2932" s="351"/>
      <c r="BH2932" s="454"/>
    </row>
    <row r="2933" spans="4:60" s="164" customFormat="1" x14ac:dyDescent="0.25">
      <c r="D2933" s="351"/>
      <c r="O2933" s="351"/>
      <c r="T2933" s="351"/>
      <c r="W2933" s="351"/>
      <c r="BH2933" s="454"/>
    </row>
    <row r="2934" spans="4:60" s="164" customFormat="1" x14ac:dyDescent="0.25">
      <c r="D2934" s="351"/>
      <c r="O2934" s="351"/>
      <c r="T2934" s="351"/>
      <c r="W2934" s="351"/>
      <c r="BH2934" s="454"/>
    </row>
    <row r="2935" spans="4:60" s="164" customFormat="1" x14ac:dyDescent="0.25">
      <c r="D2935" s="351"/>
      <c r="O2935" s="351"/>
      <c r="T2935" s="351"/>
      <c r="W2935" s="351"/>
      <c r="BH2935" s="454"/>
    </row>
    <row r="2936" spans="4:60" s="164" customFormat="1" x14ac:dyDescent="0.25">
      <c r="D2936" s="351"/>
      <c r="O2936" s="351"/>
      <c r="T2936" s="351"/>
      <c r="W2936" s="351"/>
      <c r="BH2936" s="454"/>
    </row>
    <row r="2937" spans="4:60" s="164" customFormat="1" x14ac:dyDescent="0.25">
      <c r="D2937" s="351"/>
      <c r="O2937" s="351"/>
      <c r="T2937" s="351"/>
      <c r="W2937" s="351"/>
      <c r="BH2937" s="454"/>
    </row>
    <row r="2938" spans="4:60" s="164" customFormat="1" x14ac:dyDescent="0.25">
      <c r="D2938" s="351"/>
      <c r="O2938" s="351"/>
      <c r="T2938" s="351"/>
      <c r="W2938" s="351"/>
      <c r="BH2938" s="454"/>
    </row>
    <row r="2939" spans="4:60" s="164" customFormat="1" x14ac:dyDescent="0.25">
      <c r="D2939" s="351"/>
      <c r="O2939" s="351"/>
      <c r="T2939" s="351"/>
      <c r="W2939" s="351"/>
      <c r="BH2939" s="454"/>
    </row>
    <row r="2940" spans="4:60" s="164" customFormat="1" x14ac:dyDescent="0.25">
      <c r="D2940" s="351"/>
      <c r="O2940" s="351"/>
      <c r="T2940" s="351"/>
      <c r="W2940" s="351"/>
      <c r="BH2940" s="454"/>
    </row>
    <row r="2941" spans="4:60" s="164" customFormat="1" x14ac:dyDescent="0.25">
      <c r="D2941" s="351"/>
      <c r="O2941" s="351"/>
      <c r="T2941" s="351"/>
      <c r="W2941" s="351"/>
      <c r="BH2941" s="454"/>
    </row>
    <row r="2942" spans="4:60" s="164" customFormat="1" x14ac:dyDescent="0.25">
      <c r="D2942" s="351"/>
      <c r="O2942" s="351"/>
      <c r="T2942" s="351"/>
      <c r="W2942" s="351"/>
      <c r="BH2942" s="454"/>
    </row>
    <row r="2943" spans="4:60" s="164" customFormat="1" x14ac:dyDescent="0.25">
      <c r="D2943" s="351"/>
      <c r="O2943" s="351"/>
      <c r="T2943" s="351"/>
      <c r="W2943" s="351"/>
      <c r="BH2943" s="454"/>
    </row>
    <row r="2944" spans="4:60" s="164" customFormat="1" x14ac:dyDescent="0.25">
      <c r="D2944" s="351"/>
      <c r="O2944" s="351"/>
      <c r="T2944" s="351"/>
      <c r="W2944" s="351"/>
      <c r="BH2944" s="454"/>
    </row>
    <row r="2945" spans="4:60" s="164" customFormat="1" x14ac:dyDescent="0.25">
      <c r="D2945" s="351"/>
      <c r="O2945" s="351"/>
      <c r="T2945" s="351"/>
      <c r="W2945" s="351"/>
      <c r="BH2945" s="454"/>
    </row>
    <row r="2946" spans="4:60" s="164" customFormat="1" x14ac:dyDescent="0.25">
      <c r="D2946" s="351"/>
      <c r="O2946" s="351"/>
      <c r="T2946" s="351"/>
      <c r="W2946" s="351"/>
      <c r="BH2946" s="454"/>
    </row>
    <row r="2947" spans="4:60" s="164" customFormat="1" x14ac:dyDescent="0.25">
      <c r="D2947" s="351"/>
      <c r="O2947" s="351"/>
      <c r="T2947" s="351"/>
      <c r="W2947" s="351"/>
      <c r="BH2947" s="454"/>
    </row>
    <row r="2948" spans="4:60" s="164" customFormat="1" x14ac:dyDescent="0.25">
      <c r="D2948" s="351"/>
      <c r="O2948" s="351"/>
      <c r="T2948" s="351"/>
      <c r="W2948" s="351"/>
      <c r="BH2948" s="454"/>
    </row>
    <row r="2949" spans="4:60" s="164" customFormat="1" x14ac:dyDescent="0.25">
      <c r="D2949" s="351"/>
      <c r="O2949" s="351"/>
      <c r="T2949" s="351"/>
      <c r="W2949" s="351"/>
      <c r="BH2949" s="454"/>
    </row>
    <row r="2950" spans="4:60" s="164" customFormat="1" x14ac:dyDescent="0.25">
      <c r="D2950" s="351"/>
      <c r="O2950" s="351"/>
      <c r="T2950" s="351"/>
      <c r="W2950" s="351"/>
      <c r="BH2950" s="454"/>
    </row>
    <row r="2951" spans="4:60" s="164" customFormat="1" x14ac:dyDescent="0.25">
      <c r="D2951" s="351"/>
      <c r="O2951" s="351"/>
      <c r="T2951" s="351"/>
      <c r="W2951" s="351"/>
      <c r="BH2951" s="454"/>
    </row>
    <row r="2952" spans="4:60" s="164" customFormat="1" x14ac:dyDescent="0.25">
      <c r="D2952" s="351"/>
      <c r="O2952" s="351"/>
      <c r="T2952" s="351"/>
      <c r="W2952" s="351"/>
      <c r="BH2952" s="454"/>
    </row>
    <row r="2953" spans="4:60" s="164" customFormat="1" x14ac:dyDescent="0.25">
      <c r="D2953" s="351"/>
      <c r="O2953" s="351"/>
      <c r="T2953" s="351"/>
      <c r="W2953" s="351"/>
      <c r="BH2953" s="454"/>
    </row>
    <row r="2954" spans="4:60" s="164" customFormat="1" x14ac:dyDescent="0.25">
      <c r="D2954" s="351"/>
      <c r="O2954" s="351"/>
      <c r="T2954" s="351"/>
      <c r="W2954" s="351"/>
      <c r="BH2954" s="454"/>
    </row>
    <row r="2955" spans="4:60" s="164" customFormat="1" x14ac:dyDescent="0.25">
      <c r="D2955" s="351"/>
      <c r="O2955" s="351"/>
      <c r="T2955" s="351"/>
      <c r="W2955" s="351"/>
      <c r="BH2955" s="454"/>
    </row>
    <row r="2956" spans="4:60" s="164" customFormat="1" x14ac:dyDescent="0.25">
      <c r="D2956" s="351"/>
      <c r="O2956" s="351"/>
      <c r="T2956" s="351"/>
      <c r="W2956" s="351"/>
      <c r="BH2956" s="454"/>
    </row>
    <row r="2957" spans="4:60" s="164" customFormat="1" x14ac:dyDescent="0.25">
      <c r="D2957" s="351"/>
      <c r="O2957" s="351"/>
      <c r="T2957" s="351"/>
      <c r="W2957" s="351"/>
      <c r="BH2957" s="454"/>
    </row>
    <row r="2958" spans="4:60" s="164" customFormat="1" x14ac:dyDescent="0.25">
      <c r="D2958" s="351"/>
      <c r="O2958" s="351"/>
      <c r="T2958" s="351"/>
      <c r="W2958" s="351"/>
      <c r="BH2958" s="454"/>
    </row>
    <row r="2959" spans="4:60" s="164" customFormat="1" x14ac:dyDescent="0.25">
      <c r="D2959" s="351"/>
      <c r="O2959" s="351"/>
      <c r="T2959" s="351"/>
      <c r="W2959" s="351"/>
      <c r="BH2959" s="454"/>
    </row>
    <row r="2960" spans="4:60" s="164" customFormat="1" x14ac:dyDescent="0.25">
      <c r="D2960" s="351"/>
      <c r="O2960" s="351"/>
      <c r="T2960" s="351"/>
      <c r="W2960" s="351"/>
      <c r="BH2960" s="454"/>
    </row>
    <row r="2961" spans="4:60" s="164" customFormat="1" x14ac:dyDescent="0.25">
      <c r="D2961" s="351"/>
      <c r="O2961" s="351"/>
      <c r="T2961" s="351"/>
      <c r="W2961" s="351"/>
      <c r="BH2961" s="454"/>
    </row>
    <row r="2962" spans="4:60" s="164" customFormat="1" x14ac:dyDescent="0.25">
      <c r="D2962" s="351"/>
      <c r="O2962" s="351"/>
      <c r="T2962" s="351"/>
      <c r="W2962" s="351"/>
      <c r="BH2962" s="454"/>
    </row>
    <row r="2963" spans="4:60" s="164" customFormat="1" x14ac:dyDescent="0.25">
      <c r="D2963" s="351"/>
      <c r="O2963" s="351"/>
      <c r="T2963" s="351"/>
      <c r="W2963" s="351"/>
      <c r="BH2963" s="454"/>
    </row>
    <row r="2964" spans="4:60" s="164" customFormat="1" x14ac:dyDescent="0.25">
      <c r="D2964" s="351"/>
      <c r="O2964" s="351"/>
      <c r="T2964" s="351"/>
      <c r="W2964" s="351"/>
      <c r="BH2964" s="454"/>
    </row>
    <row r="2965" spans="4:60" s="164" customFormat="1" x14ac:dyDescent="0.25">
      <c r="D2965" s="351"/>
      <c r="O2965" s="351"/>
      <c r="T2965" s="351"/>
      <c r="W2965" s="351"/>
      <c r="BH2965" s="454"/>
    </row>
    <row r="2966" spans="4:60" s="164" customFormat="1" x14ac:dyDescent="0.25">
      <c r="D2966" s="351"/>
      <c r="O2966" s="351"/>
      <c r="T2966" s="351"/>
      <c r="W2966" s="351"/>
      <c r="BH2966" s="454"/>
    </row>
    <row r="2967" spans="4:60" s="164" customFormat="1" x14ac:dyDescent="0.25">
      <c r="D2967" s="351"/>
      <c r="O2967" s="351"/>
      <c r="T2967" s="351"/>
      <c r="W2967" s="351"/>
      <c r="BH2967" s="454"/>
    </row>
    <row r="2968" spans="4:60" s="164" customFormat="1" x14ac:dyDescent="0.25">
      <c r="D2968" s="351"/>
      <c r="O2968" s="351"/>
      <c r="T2968" s="351"/>
      <c r="W2968" s="351"/>
      <c r="BH2968" s="454"/>
    </row>
    <row r="2969" spans="4:60" s="164" customFormat="1" x14ac:dyDescent="0.25">
      <c r="D2969" s="351"/>
      <c r="O2969" s="351"/>
      <c r="T2969" s="351"/>
      <c r="W2969" s="351"/>
      <c r="BH2969" s="454"/>
    </row>
    <row r="2970" spans="4:60" s="164" customFormat="1" x14ac:dyDescent="0.25">
      <c r="D2970" s="351"/>
      <c r="O2970" s="351"/>
      <c r="T2970" s="351"/>
      <c r="W2970" s="351"/>
      <c r="BH2970" s="454"/>
    </row>
    <row r="2971" spans="4:60" s="164" customFormat="1" x14ac:dyDescent="0.25">
      <c r="D2971" s="351"/>
      <c r="O2971" s="351"/>
      <c r="T2971" s="351"/>
      <c r="W2971" s="351"/>
      <c r="BH2971" s="454"/>
    </row>
    <row r="2972" spans="4:60" s="164" customFormat="1" x14ac:dyDescent="0.25">
      <c r="D2972" s="351"/>
      <c r="O2972" s="351"/>
      <c r="T2972" s="351"/>
      <c r="W2972" s="351"/>
      <c r="BH2972" s="454"/>
    </row>
    <row r="2973" spans="4:60" s="164" customFormat="1" x14ac:dyDescent="0.25">
      <c r="D2973" s="351"/>
      <c r="O2973" s="351"/>
      <c r="T2973" s="351"/>
      <c r="W2973" s="351"/>
      <c r="BH2973" s="454"/>
    </row>
    <row r="2974" spans="4:60" s="164" customFormat="1" x14ac:dyDescent="0.25">
      <c r="D2974" s="351"/>
      <c r="O2974" s="351"/>
      <c r="T2974" s="351"/>
      <c r="W2974" s="351"/>
      <c r="BH2974" s="454"/>
    </row>
    <row r="2975" spans="4:60" s="164" customFormat="1" x14ac:dyDescent="0.25">
      <c r="D2975" s="351"/>
      <c r="O2975" s="351"/>
      <c r="T2975" s="351"/>
      <c r="W2975" s="351"/>
      <c r="BH2975" s="454"/>
    </row>
    <row r="2976" spans="4:60" s="164" customFormat="1" x14ac:dyDescent="0.25">
      <c r="D2976" s="351"/>
      <c r="O2976" s="351"/>
      <c r="T2976" s="351"/>
      <c r="W2976" s="351"/>
      <c r="BH2976" s="454"/>
    </row>
    <row r="2977" spans="4:60" s="164" customFormat="1" x14ac:dyDescent="0.25">
      <c r="D2977" s="351"/>
      <c r="O2977" s="351"/>
      <c r="T2977" s="351"/>
      <c r="W2977" s="351"/>
      <c r="BH2977" s="454"/>
    </row>
    <row r="2978" spans="4:60" s="164" customFormat="1" x14ac:dyDescent="0.25">
      <c r="D2978" s="351"/>
      <c r="O2978" s="351"/>
      <c r="T2978" s="351"/>
      <c r="W2978" s="351"/>
      <c r="BH2978" s="454"/>
    </row>
    <row r="2979" spans="4:60" s="164" customFormat="1" x14ac:dyDescent="0.25">
      <c r="D2979" s="351"/>
      <c r="O2979" s="351"/>
      <c r="T2979" s="351"/>
      <c r="W2979" s="351"/>
      <c r="BH2979" s="454"/>
    </row>
    <row r="2980" spans="4:60" s="164" customFormat="1" x14ac:dyDescent="0.25">
      <c r="D2980" s="351"/>
      <c r="O2980" s="351"/>
      <c r="T2980" s="351"/>
      <c r="W2980" s="351"/>
      <c r="BH2980" s="454"/>
    </row>
    <row r="2981" spans="4:60" s="164" customFormat="1" x14ac:dyDescent="0.25">
      <c r="D2981" s="351"/>
      <c r="O2981" s="351"/>
      <c r="T2981" s="351"/>
      <c r="W2981" s="351"/>
      <c r="BH2981" s="454"/>
    </row>
    <row r="2982" spans="4:60" s="164" customFormat="1" x14ac:dyDescent="0.25">
      <c r="D2982" s="351"/>
      <c r="O2982" s="351"/>
      <c r="T2982" s="351"/>
      <c r="W2982" s="351"/>
      <c r="BH2982" s="454"/>
    </row>
    <row r="2983" spans="4:60" s="164" customFormat="1" x14ac:dyDescent="0.25">
      <c r="D2983" s="351"/>
      <c r="O2983" s="351"/>
      <c r="T2983" s="351"/>
      <c r="W2983" s="351"/>
      <c r="BH2983" s="454"/>
    </row>
    <row r="2984" spans="4:60" s="164" customFormat="1" x14ac:dyDescent="0.25">
      <c r="D2984" s="351"/>
      <c r="O2984" s="351"/>
      <c r="T2984" s="351"/>
      <c r="W2984" s="351"/>
      <c r="BH2984" s="454"/>
    </row>
    <row r="2985" spans="4:60" s="164" customFormat="1" x14ac:dyDescent="0.25">
      <c r="D2985" s="351"/>
      <c r="O2985" s="351"/>
      <c r="T2985" s="351"/>
      <c r="W2985" s="351"/>
      <c r="BH2985" s="454"/>
    </row>
    <row r="2986" spans="4:60" s="164" customFormat="1" x14ac:dyDescent="0.25">
      <c r="D2986" s="351"/>
      <c r="O2986" s="351"/>
      <c r="T2986" s="351"/>
      <c r="W2986" s="351"/>
      <c r="BH2986" s="454"/>
    </row>
    <row r="2987" spans="4:60" s="164" customFormat="1" x14ac:dyDescent="0.25">
      <c r="D2987" s="351"/>
      <c r="O2987" s="351"/>
      <c r="T2987" s="351"/>
      <c r="W2987" s="351"/>
      <c r="BH2987" s="454"/>
    </row>
    <row r="2988" spans="4:60" s="164" customFormat="1" x14ac:dyDescent="0.25">
      <c r="D2988" s="351"/>
      <c r="O2988" s="351"/>
      <c r="T2988" s="351"/>
      <c r="W2988" s="351"/>
      <c r="BH2988" s="454"/>
    </row>
    <row r="2989" spans="4:60" s="164" customFormat="1" x14ac:dyDescent="0.25">
      <c r="D2989" s="351"/>
      <c r="O2989" s="351"/>
      <c r="T2989" s="351"/>
      <c r="W2989" s="351"/>
      <c r="BH2989" s="454"/>
    </row>
    <row r="2990" spans="4:60" s="164" customFormat="1" x14ac:dyDescent="0.25">
      <c r="D2990" s="351"/>
      <c r="O2990" s="351"/>
      <c r="T2990" s="351"/>
      <c r="W2990" s="351"/>
      <c r="BH2990" s="454"/>
    </row>
    <row r="2991" spans="4:60" s="164" customFormat="1" x14ac:dyDescent="0.25">
      <c r="D2991" s="351"/>
      <c r="O2991" s="351"/>
      <c r="T2991" s="351"/>
      <c r="W2991" s="351"/>
      <c r="BH2991" s="454"/>
    </row>
    <row r="2992" spans="4:60" s="164" customFormat="1" x14ac:dyDescent="0.25">
      <c r="D2992" s="351"/>
      <c r="O2992" s="351"/>
      <c r="T2992" s="351"/>
      <c r="W2992" s="351"/>
      <c r="BH2992" s="454"/>
    </row>
    <row r="2993" spans="4:60" s="164" customFormat="1" x14ac:dyDescent="0.25">
      <c r="D2993" s="351"/>
      <c r="O2993" s="351"/>
      <c r="T2993" s="351"/>
      <c r="W2993" s="351"/>
      <c r="BH2993" s="454"/>
    </row>
    <row r="2994" spans="4:60" s="164" customFormat="1" x14ac:dyDescent="0.25">
      <c r="D2994" s="351"/>
      <c r="O2994" s="351"/>
      <c r="T2994" s="351"/>
      <c r="W2994" s="351"/>
      <c r="BH2994" s="454"/>
    </row>
    <row r="2995" spans="4:60" s="164" customFormat="1" x14ac:dyDescent="0.25">
      <c r="D2995" s="351"/>
      <c r="O2995" s="351"/>
      <c r="T2995" s="351"/>
      <c r="W2995" s="351"/>
      <c r="BH2995" s="454"/>
    </row>
    <row r="2996" spans="4:60" s="164" customFormat="1" x14ac:dyDescent="0.25">
      <c r="D2996" s="351"/>
      <c r="O2996" s="351"/>
      <c r="T2996" s="351"/>
      <c r="W2996" s="351"/>
      <c r="BH2996" s="454"/>
    </row>
    <row r="2997" spans="4:60" s="164" customFormat="1" x14ac:dyDescent="0.25">
      <c r="D2997" s="351"/>
      <c r="O2997" s="351"/>
      <c r="T2997" s="351"/>
      <c r="W2997" s="351"/>
      <c r="BH2997" s="454"/>
    </row>
    <row r="2998" spans="4:60" s="164" customFormat="1" x14ac:dyDescent="0.25">
      <c r="D2998" s="351"/>
      <c r="O2998" s="351"/>
      <c r="T2998" s="351"/>
      <c r="W2998" s="351"/>
      <c r="BH2998" s="454"/>
    </row>
    <row r="2999" spans="4:60" s="164" customFormat="1" x14ac:dyDescent="0.25">
      <c r="D2999" s="351"/>
      <c r="O2999" s="351"/>
      <c r="T2999" s="351"/>
      <c r="W2999" s="351"/>
      <c r="BH2999" s="454"/>
    </row>
    <row r="3000" spans="4:60" s="164" customFormat="1" x14ac:dyDescent="0.25">
      <c r="D3000" s="351"/>
      <c r="O3000" s="351"/>
      <c r="T3000" s="351"/>
      <c r="W3000" s="351"/>
      <c r="BH3000" s="454"/>
    </row>
    <row r="3001" spans="4:60" s="164" customFormat="1" x14ac:dyDescent="0.25">
      <c r="D3001" s="351"/>
      <c r="O3001" s="351"/>
      <c r="T3001" s="351"/>
      <c r="W3001" s="351"/>
      <c r="BH3001" s="454"/>
    </row>
    <row r="3002" spans="4:60" s="164" customFormat="1" x14ac:dyDescent="0.25">
      <c r="D3002" s="351"/>
      <c r="O3002" s="351"/>
      <c r="T3002" s="351"/>
      <c r="W3002" s="351"/>
      <c r="BH3002" s="454"/>
    </row>
    <row r="3003" spans="4:60" s="164" customFormat="1" x14ac:dyDescent="0.25">
      <c r="D3003" s="351"/>
      <c r="O3003" s="351"/>
      <c r="T3003" s="351"/>
      <c r="W3003" s="351"/>
      <c r="BH3003" s="454"/>
    </row>
    <row r="3004" spans="4:60" s="164" customFormat="1" x14ac:dyDescent="0.25">
      <c r="D3004" s="351"/>
      <c r="O3004" s="351"/>
      <c r="T3004" s="351"/>
      <c r="W3004" s="351"/>
      <c r="BH3004" s="454"/>
    </row>
    <row r="3005" spans="4:60" s="164" customFormat="1" x14ac:dyDescent="0.25">
      <c r="D3005" s="351"/>
      <c r="O3005" s="351"/>
      <c r="T3005" s="351"/>
      <c r="W3005" s="351"/>
      <c r="BH3005" s="454"/>
    </row>
    <row r="3006" spans="4:60" s="164" customFormat="1" x14ac:dyDescent="0.25">
      <c r="D3006" s="351"/>
      <c r="O3006" s="351"/>
      <c r="T3006" s="351"/>
      <c r="W3006" s="351"/>
      <c r="BH3006" s="454"/>
    </row>
    <row r="3007" spans="4:60" s="164" customFormat="1" x14ac:dyDescent="0.25">
      <c r="D3007" s="351"/>
      <c r="O3007" s="351"/>
      <c r="T3007" s="351"/>
      <c r="W3007" s="351"/>
      <c r="BH3007" s="454"/>
    </row>
    <row r="3008" spans="4:60" s="164" customFormat="1" x14ac:dyDescent="0.25">
      <c r="D3008" s="351"/>
      <c r="O3008" s="351"/>
      <c r="T3008" s="351"/>
      <c r="W3008" s="351"/>
      <c r="BH3008" s="454"/>
    </row>
    <row r="3009" spans="4:60" s="164" customFormat="1" x14ac:dyDescent="0.25">
      <c r="D3009" s="351"/>
      <c r="O3009" s="351"/>
      <c r="T3009" s="351"/>
      <c r="W3009" s="351"/>
      <c r="BH3009" s="454"/>
    </row>
    <row r="3010" spans="4:60" s="164" customFormat="1" x14ac:dyDescent="0.25">
      <c r="D3010" s="351"/>
      <c r="O3010" s="351"/>
      <c r="T3010" s="351"/>
      <c r="W3010" s="351"/>
      <c r="BH3010" s="454"/>
    </row>
    <row r="3011" spans="4:60" s="164" customFormat="1" x14ac:dyDescent="0.25">
      <c r="D3011" s="351"/>
      <c r="O3011" s="351"/>
      <c r="T3011" s="351"/>
      <c r="W3011" s="351"/>
      <c r="BH3011" s="454"/>
    </row>
    <row r="3012" spans="4:60" s="164" customFormat="1" x14ac:dyDescent="0.25">
      <c r="D3012" s="351"/>
      <c r="O3012" s="351"/>
      <c r="T3012" s="351"/>
      <c r="W3012" s="351"/>
      <c r="BH3012" s="454"/>
    </row>
    <row r="3013" spans="4:60" s="164" customFormat="1" x14ac:dyDescent="0.25">
      <c r="D3013" s="351"/>
      <c r="O3013" s="351"/>
      <c r="T3013" s="351"/>
      <c r="W3013" s="351"/>
      <c r="BH3013" s="454"/>
    </row>
    <row r="3014" spans="4:60" s="164" customFormat="1" x14ac:dyDescent="0.25">
      <c r="D3014" s="351"/>
      <c r="O3014" s="351"/>
      <c r="T3014" s="351"/>
      <c r="W3014" s="351"/>
      <c r="BH3014" s="454"/>
    </row>
    <row r="3015" spans="4:60" s="164" customFormat="1" x14ac:dyDescent="0.25">
      <c r="D3015" s="351"/>
      <c r="O3015" s="351"/>
      <c r="T3015" s="351"/>
      <c r="W3015" s="351"/>
      <c r="BH3015" s="454"/>
    </row>
    <row r="3016" spans="4:60" s="164" customFormat="1" x14ac:dyDescent="0.25">
      <c r="D3016" s="351"/>
      <c r="O3016" s="351"/>
      <c r="T3016" s="351"/>
      <c r="W3016" s="351"/>
      <c r="BH3016" s="454"/>
    </row>
    <row r="3017" spans="4:60" s="164" customFormat="1" x14ac:dyDescent="0.25">
      <c r="D3017" s="351"/>
      <c r="O3017" s="351"/>
      <c r="T3017" s="351"/>
      <c r="W3017" s="351"/>
      <c r="BH3017" s="454"/>
    </row>
    <row r="3018" spans="4:60" s="164" customFormat="1" x14ac:dyDescent="0.25">
      <c r="D3018" s="351"/>
      <c r="O3018" s="351"/>
      <c r="T3018" s="351"/>
      <c r="W3018" s="351"/>
      <c r="BH3018" s="454"/>
    </row>
    <row r="3019" spans="4:60" s="164" customFormat="1" x14ac:dyDescent="0.25">
      <c r="D3019" s="351"/>
      <c r="O3019" s="351"/>
      <c r="T3019" s="351"/>
      <c r="W3019" s="351"/>
      <c r="BH3019" s="454"/>
    </row>
    <row r="3020" spans="4:60" s="164" customFormat="1" x14ac:dyDescent="0.25">
      <c r="D3020" s="351"/>
      <c r="O3020" s="351"/>
      <c r="T3020" s="351"/>
      <c r="W3020" s="351"/>
      <c r="BH3020" s="454"/>
    </row>
    <row r="3021" spans="4:60" s="164" customFormat="1" x14ac:dyDescent="0.25">
      <c r="D3021" s="351"/>
      <c r="O3021" s="351"/>
      <c r="T3021" s="351"/>
      <c r="W3021" s="351"/>
      <c r="BH3021" s="454"/>
    </row>
    <row r="3022" spans="4:60" s="164" customFormat="1" x14ac:dyDescent="0.25">
      <c r="D3022" s="351"/>
      <c r="O3022" s="351"/>
      <c r="T3022" s="351"/>
      <c r="W3022" s="351"/>
      <c r="BH3022" s="454"/>
    </row>
    <row r="3023" spans="4:60" s="164" customFormat="1" x14ac:dyDescent="0.25">
      <c r="D3023" s="351"/>
      <c r="O3023" s="351"/>
      <c r="T3023" s="351"/>
      <c r="W3023" s="351"/>
      <c r="BH3023" s="454"/>
    </row>
    <row r="3024" spans="4:60" s="164" customFormat="1" x14ac:dyDescent="0.25">
      <c r="D3024" s="351"/>
      <c r="O3024" s="351"/>
      <c r="T3024" s="351"/>
      <c r="W3024" s="351"/>
      <c r="BH3024" s="454"/>
    </row>
    <row r="3025" spans="4:60" s="164" customFormat="1" x14ac:dyDescent="0.25">
      <c r="D3025" s="351"/>
      <c r="O3025" s="351"/>
      <c r="T3025" s="351"/>
      <c r="W3025" s="351"/>
      <c r="BH3025" s="454"/>
    </row>
    <row r="3026" spans="4:60" s="164" customFormat="1" x14ac:dyDescent="0.25">
      <c r="D3026" s="351"/>
      <c r="O3026" s="351"/>
      <c r="T3026" s="351"/>
      <c r="W3026" s="351"/>
      <c r="BH3026" s="454"/>
    </row>
    <row r="3027" spans="4:60" s="164" customFormat="1" x14ac:dyDescent="0.25">
      <c r="D3027" s="351"/>
      <c r="O3027" s="351"/>
      <c r="T3027" s="351"/>
      <c r="W3027" s="351"/>
      <c r="BH3027" s="454"/>
    </row>
    <row r="3028" spans="4:60" s="164" customFormat="1" x14ac:dyDescent="0.25">
      <c r="D3028" s="351"/>
      <c r="O3028" s="351"/>
      <c r="T3028" s="351"/>
      <c r="W3028" s="351"/>
      <c r="BH3028" s="454"/>
    </row>
    <row r="3029" spans="4:60" s="164" customFormat="1" x14ac:dyDescent="0.25">
      <c r="D3029" s="351"/>
      <c r="O3029" s="351"/>
      <c r="T3029" s="351"/>
      <c r="W3029" s="351"/>
      <c r="BH3029" s="454"/>
    </row>
    <row r="3030" spans="4:60" s="164" customFormat="1" x14ac:dyDescent="0.25">
      <c r="D3030" s="351"/>
      <c r="O3030" s="351"/>
      <c r="T3030" s="351"/>
      <c r="W3030" s="351"/>
      <c r="BH3030" s="454"/>
    </row>
    <row r="3031" spans="4:60" s="164" customFormat="1" x14ac:dyDescent="0.25">
      <c r="D3031" s="351"/>
      <c r="O3031" s="351"/>
      <c r="T3031" s="351"/>
      <c r="W3031" s="351"/>
      <c r="BH3031" s="454"/>
    </row>
    <row r="3032" spans="4:60" s="164" customFormat="1" x14ac:dyDescent="0.25">
      <c r="D3032" s="351"/>
      <c r="O3032" s="351"/>
      <c r="T3032" s="351"/>
      <c r="W3032" s="351"/>
      <c r="BH3032" s="454"/>
    </row>
    <row r="3033" spans="4:60" s="164" customFormat="1" x14ac:dyDescent="0.25">
      <c r="D3033" s="351"/>
      <c r="O3033" s="351"/>
      <c r="T3033" s="351"/>
      <c r="W3033" s="351"/>
      <c r="BH3033" s="454"/>
    </row>
    <row r="3034" spans="4:60" s="164" customFormat="1" x14ac:dyDescent="0.25">
      <c r="D3034" s="351"/>
      <c r="O3034" s="351"/>
      <c r="T3034" s="351"/>
      <c r="W3034" s="351"/>
      <c r="BH3034" s="454"/>
    </row>
    <row r="3035" spans="4:60" s="164" customFormat="1" x14ac:dyDescent="0.25">
      <c r="D3035" s="351"/>
      <c r="O3035" s="351"/>
      <c r="T3035" s="351"/>
      <c r="W3035" s="351"/>
      <c r="BH3035" s="454"/>
    </row>
    <row r="3036" spans="4:60" s="164" customFormat="1" x14ac:dyDescent="0.25">
      <c r="D3036" s="351"/>
      <c r="O3036" s="351"/>
      <c r="T3036" s="351"/>
      <c r="W3036" s="351"/>
      <c r="BH3036" s="454"/>
    </row>
    <row r="3037" spans="4:60" s="164" customFormat="1" x14ac:dyDescent="0.25">
      <c r="D3037" s="351"/>
      <c r="O3037" s="351"/>
      <c r="T3037" s="351"/>
      <c r="W3037" s="351"/>
      <c r="BH3037" s="454"/>
    </row>
    <row r="3038" spans="4:60" s="164" customFormat="1" x14ac:dyDescent="0.25">
      <c r="D3038" s="351"/>
      <c r="O3038" s="351"/>
      <c r="T3038" s="351"/>
      <c r="W3038" s="351"/>
      <c r="BH3038" s="454"/>
    </row>
    <row r="3039" spans="4:60" s="164" customFormat="1" x14ac:dyDescent="0.25">
      <c r="D3039" s="351"/>
      <c r="O3039" s="351"/>
      <c r="T3039" s="351"/>
      <c r="W3039" s="351"/>
      <c r="BH3039" s="454"/>
    </row>
    <row r="3040" spans="4:60" s="164" customFormat="1" x14ac:dyDescent="0.25">
      <c r="D3040" s="351"/>
      <c r="O3040" s="351"/>
      <c r="T3040" s="351"/>
      <c r="W3040" s="351"/>
      <c r="BH3040" s="454"/>
    </row>
    <row r="3041" spans="4:60" s="164" customFormat="1" x14ac:dyDescent="0.25">
      <c r="D3041" s="351"/>
      <c r="O3041" s="351"/>
      <c r="T3041" s="351"/>
      <c r="W3041" s="351"/>
      <c r="BH3041" s="454"/>
    </row>
    <row r="3042" spans="4:60" s="164" customFormat="1" x14ac:dyDescent="0.25">
      <c r="D3042" s="351"/>
      <c r="O3042" s="351"/>
      <c r="T3042" s="351"/>
      <c r="W3042" s="351"/>
      <c r="BH3042" s="454"/>
    </row>
    <row r="3043" spans="4:60" s="164" customFormat="1" x14ac:dyDescent="0.25">
      <c r="D3043" s="351"/>
      <c r="O3043" s="351"/>
      <c r="T3043" s="351"/>
      <c r="W3043" s="351"/>
      <c r="BH3043" s="454"/>
    </row>
    <row r="3044" spans="4:60" s="164" customFormat="1" x14ac:dyDescent="0.25">
      <c r="D3044" s="351"/>
      <c r="O3044" s="351"/>
      <c r="T3044" s="351"/>
      <c r="W3044" s="351"/>
      <c r="BH3044" s="454"/>
    </row>
    <row r="3045" spans="4:60" s="164" customFormat="1" x14ac:dyDescent="0.25">
      <c r="D3045" s="351"/>
      <c r="O3045" s="351"/>
      <c r="T3045" s="351"/>
      <c r="W3045" s="351"/>
      <c r="BH3045" s="454"/>
    </row>
    <row r="3046" spans="4:60" s="164" customFormat="1" x14ac:dyDescent="0.25">
      <c r="D3046" s="351"/>
      <c r="O3046" s="351"/>
      <c r="T3046" s="351"/>
      <c r="W3046" s="351"/>
      <c r="BH3046" s="454"/>
    </row>
    <row r="3047" spans="4:60" s="164" customFormat="1" x14ac:dyDescent="0.25">
      <c r="D3047" s="351"/>
      <c r="O3047" s="351"/>
      <c r="T3047" s="351"/>
      <c r="W3047" s="351"/>
      <c r="BH3047" s="454"/>
    </row>
    <row r="3048" spans="4:60" s="164" customFormat="1" x14ac:dyDescent="0.25">
      <c r="D3048" s="351"/>
      <c r="O3048" s="351"/>
      <c r="T3048" s="351"/>
      <c r="W3048" s="351"/>
      <c r="BH3048" s="454"/>
    </row>
    <row r="3049" spans="4:60" s="164" customFormat="1" x14ac:dyDescent="0.25">
      <c r="D3049" s="351"/>
      <c r="O3049" s="351"/>
      <c r="T3049" s="351"/>
      <c r="W3049" s="351"/>
      <c r="BH3049" s="454"/>
    </row>
    <row r="3050" spans="4:60" s="164" customFormat="1" x14ac:dyDescent="0.25">
      <c r="D3050" s="351"/>
      <c r="O3050" s="351"/>
      <c r="T3050" s="351"/>
      <c r="W3050" s="351"/>
      <c r="BH3050" s="454"/>
    </row>
    <row r="3051" spans="4:60" s="164" customFormat="1" x14ac:dyDescent="0.25">
      <c r="D3051" s="351"/>
      <c r="O3051" s="351"/>
      <c r="T3051" s="351"/>
      <c r="W3051" s="351"/>
      <c r="BH3051" s="454"/>
    </row>
    <row r="3052" spans="4:60" s="164" customFormat="1" x14ac:dyDescent="0.25">
      <c r="D3052" s="351"/>
      <c r="O3052" s="351"/>
      <c r="T3052" s="351"/>
      <c r="W3052" s="351"/>
      <c r="BH3052" s="454"/>
    </row>
    <row r="3053" spans="4:60" s="164" customFormat="1" x14ac:dyDescent="0.25">
      <c r="D3053" s="351"/>
      <c r="O3053" s="351"/>
      <c r="T3053" s="351"/>
      <c r="W3053" s="351"/>
      <c r="BH3053" s="454"/>
    </row>
    <row r="3054" spans="4:60" s="164" customFormat="1" x14ac:dyDescent="0.25">
      <c r="D3054" s="351"/>
      <c r="O3054" s="351"/>
      <c r="T3054" s="351"/>
      <c r="W3054" s="351"/>
      <c r="BH3054" s="454"/>
    </row>
    <row r="3055" spans="4:60" s="164" customFormat="1" x14ac:dyDescent="0.25">
      <c r="D3055" s="351"/>
      <c r="O3055" s="351"/>
      <c r="T3055" s="351"/>
      <c r="W3055" s="351"/>
      <c r="BH3055" s="454"/>
    </row>
    <row r="3056" spans="4:60" s="164" customFormat="1" x14ac:dyDescent="0.25">
      <c r="D3056" s="351"/>
      <c r="O3056" s="351"/>
      <c r="T3056" s="351"/>
      <c r="W3056" s="351"/>
      <c r="BH3056" s="454"/>
    </row>
    <row r="3057" spans="4:60" s="164" customFormat="1" x14ac:dyDescent="0.25">
      <c r="D3057" s="351"/>
      <c r="O3057" s="351"/>
      <c r="T3057" s="351"/>
      <c r="W3057" s="351"/>
      <c r="BH3057" s="454"/>
    </row>
    <row r="3058" spans="4:60" s="164" customFormat="1" x14ac:dyDescent="0.25">
      <c r="D3058" s="351"/>
      <c r="O3058" s="351"/>
      <c r="T3058" s="351"/>
      <c r="W3058" s="351"/>
      <c r="BH3058" s="454"/>
    </row>
    <row r="3059" spans="4:60" s="164" customFormat="1" x14ac:dyDescent="0.25">
      <c r="D3059" s="351"/>
      <c r="O3059" s="351"/>
      <c r="T3059" s="351"/>
      <c r="W3059" s="351"/>
      <c r="BH3059" s="454"/>
    </row>
    <row r="3060" spans="4:60" s="164" customFormat="1" x14ac:dyDescent="0.25">
      <c r="D3060" s="351"/>
      <c r="O3060" s="351"/>
      <c r="T3060" s="351"/>
      <c r="W3060" s="351"/>
      <c r="BH3060" s="454"/>
    </row>
    <row r="3061" spans="4:60" s="164" customFormat="1" x14ac:dyDescent="0.25">
      <c r="D3061" s="351"/>
      <c r="O3061" s="351"/>
      <c r="T3061" s="351"/>
      <c r="W3061" s="351"/>
      <c r="BH3061" s="454"/>
    </row>
    <row r="3062" spans="4:60" s="164" customFormat="1" x14ac:dyDescent="0.25">
      <c r="D3062" s="351"/>
      <c r="O3062" s="351"/>
      <c r="T3062" s="351"/>
      <c r="W3062" s="351"/>
      <c r="BH3062" s="454"/>
    </row>
    <row r="3063" spans="4:60" s="164" customFormat="1" x14ac:dyDescent="0.25">
      <c r="D3063" s="351"/>
      <c r="O3063" s="351"/>
      <c r="T3063" s="351"/>
      <c r="W3063" s="351"/>
      <c r="BH3063" s="454"/>
    </row>
    <row r="3064" spans="4:60" s="164" customFormat="1" x14ac:dyDescent="0.25">
      <c r="D3064" s="351"/>
      <c r="O3064" s="351"/>
      <c r="T3064" s="351"/>
      <c r="W3064" s="351"/>
      <c r="BH3064" s="454"/>
    </row>
    <row r="3065" spans="4:60" s="164" customFormat="1" x14ac:dyDescent="0.25">
      <c r="D3065" s="351"/>
      <c r="O3065" s="351"/>
      <c r="T3065" s="351"/>
      <c r="W3065" s="351"/>
      <c r="BH3065" s="454"/>
    </row>
    <row r="3066" spans="4:60" s="164" customFormat="1" x14ac:dyDescent="0.25">
      <c r="D3066" s="351"/>
      <c r="O3066" s="351"/>
      <c r="T3066" s="351"/>
      <c r="W3066" s="351"/>
      <c r="BH3066" s="454"/>
    </row>
    <row r="3067" spans="4:60" s="164" customFormat="1" x14ac:dyDescent="0.25">
      <c r="D3067" s="351"/>
      <c r="O3067" s="351"/>
      <c r="T3067" s="351"/>
      <c r="W3067" s="351"/>
      <c r="BH3067" s="454"/>
    </row>
    <row r="3068" spans="4:60" s="164" customFormat="1" x14ac:dyDescent="0.25">
      <c r="D3068" s="351"/>
      <c r="O3068" s="351"/>
      <c r="T3068" s="351"/>
      <c r="W3068" s="351"/>
      <c r="BH3068" s="454"/>
    </row>
    <row r="3069" spans="4:60" s="164" customFormat="1" x14ac:dyDescent="0.25">
      <c r="D3069" s="351"/>
      <c r="O3069" s="351"/>
      <c r="T3069" s="351"/>
      <c r="W3069" s="351"/>
      <c r="BH3069" s="454"/>
    </row>
    <row r="3070" spans="4:60" s="164" customFormat="1" x14ac:dyDescent="0.25">
      <c r="D3070" s="351"/>
      <c r="O3070" s="351"/>
      <c r="T3070" s="351"/>
      <c r="W3070" s="351"/>
      <c r="BH3070" s="454"/>
    </row>
    <row r="3071" spans="4:60" s="164" customFormat="1" x14ac:dyDescent="0.25">
      <c r="D3071" s="351"/>
      <c r="O3071" s="351"/>
      <c r="T3071" s="351"/>
      <c r="W3071" s="351"/>
      <c r="BH3071" s="454"/>
    </row>
    <row r="3072" spans="4:60" s="164" customFormat="1" x14ac:dyDescent="0.25">
      <c r="D3072" s="351"/>
      <c r="O3072" s="351"/>
      <c r="T3072" s="351"/>
      <c r="W3072" s="351"/>
      <c r="BH3072" s="454"/>
    </row>
    <row r="3073" spans="4:60" s="164" customFormat="1" x14ac:dyDescent="0.25">
      <c r="D3073" s="351"/>
      <c r="O3073" s="351"/>
      <c r="T3073" s="351"/>
      <c r="W3073" s="351"/>
      <c r="BH3073" s="454"/>
    </row>
    <row r="3074" spans="4:60" s="164" customFormat="1" x14ac:dyDescent="0.25">
      <c r="D3074" s="351"/>
      <c r="O3074" s="351"/>
      <c r="T3074" s="351"/>
      <c r="W3074" s="351"/>
      <c r="BH3074" s="454"/>
    </row>
    <row r="3075" spans="4:60" s="164" customFormat="1" x14ac:dyDescent="0.25">
      <c r="D3075" s="351"/>
      <c r="O3075" s="351"/>
      <c r="T3075" s="351"/>
      <c r="W3075" s="351"/>
      <c r="BH3075" s="454"/>
    </row>
    <row r="3076" spans="4:60" s="164" customFormat="1" x14ac:dyDescent="0.25">
      <c r="D3076" s="351"/>
      <c r="O3076" s="351"/>
      <c r="T3076" s="351"/>
      <c r="W3076" s="351"/>
      <c r="BH3076" s="454"/>
    </row>
    <row r="3077" spans="4:60" s="164" customFormat="1" x14ac:dyDescent="0.25">
      <c r="D3077" s="351"/>
      <c r="O3077" s="351"/>
      <c r="T3077" s="351"/>
      <c r="W3077" s="351"/>
      <c r="BH3077" s="454"/>
    </row>
    <row r="3078" spans="4:60" s="164" customFormat="1" x14ac:dyDescent="0.25">
      <c r="D3078" s="351"/>
      <c r="O3078" s="351"/>
      <c r="T3078" s="351"/>
      <c r="W3078" s="351"/>
      <c r="BH3078" s="454"/>
    </row>
    <row r="3079" spans="4:60" s="164" customFormat="1" x14ac:dyDescent="0.25">
      <c r="D3079" s="351"/>
      <c r="O3079" s="351"/>
      <c r="T3079" s="351"/>
      <c r="W3079" s="351"/>
      <c r="BH3079" s="454"/>
    </row>
    <row r="3080" spans="4:60" s="164" customFormat="1" x14ac:dyDescent="0.25">
      <c r="D3080" s="351"/>
      <c r="O3080" s="351"/>
      <c r="T3080" s="351"/>
      <c r="W3080" s="351"/>
      <c r="BH3080" s="454"/>
    </row>
    <row r="3081" spans="4:60" s="164" customFormat="1" x14ac:dyDescent="0.25">
      <c r="D3081" s="351"/>
      <c r="O3081" s="351"/>
      <c r="T3081" s="351"/>
      <c r="W3081" s="351"/>
      <c r="BH3081" s="454"/>
    </row>
    <row r="3082" spans="4:60" s="164" customFormat="1" x14ac:dyDescent="0.25">
      <c r="D3082" s="351"/>
      <c r="O3082" s="351"/>
      <c r="T3082" s="351"/>
      <c r="W3082" s="351"/>
      <c r="BH3082" s="454"/>
    </row>
    <row r="3083" spans="4:60" s="164" customFormat="1" x14ac:dyDescent="0.25">
      <c r="D3083" s="351"/>
      <c r="O3083" s="351"/>
      <c r="T3083" s="351"/>
      <c r="W3083" s="351"/>
      <c r="BH3083" s="454"/>
    </row>
    <row r="3084" spans="4:60" s="164" customFormat="1" x14ac:dyDescent="0.25">
      <c r="D3084" s="351"/>
      <c r="O3084" s="351"/>
      <c r="T3084" s="351"/>
      <c r="W3084" s="351"/>
      <c r="BH3084" s="454"/>
    </row>
    <row r="3085" spans="4:60" s="164" customFormat="1" x14ac:dyDescent="0.25">
      <c r="D3085" s="351"/>
      <c r="O3085" s="351"/>
      <c r="T3085" s="351"/>
      <c r="W3085" s="351"/>
      <c r="BH3085" s="454"/>
    </row>
    <row r="3086" spans="4:60" s="164" customFormat="1" x14ac:dyDescent="0.25">
      <c r="D3086" s="351"/>
      <c r="O3086" s="351"/>
      <c r="T3086" s="351"/>
      <c r="W3086" s="351"/>
      <c r="BH3086" s="454"/>
    </row>
    <row r="3087" spans="4:60" s="164" customFormat="1" x14ac:dyDescent="0.25">
      <c r="D3087" s="351"/>
      <c r="O3087" s="351"/>
      <c r="T3087" s="351"/>
      <c r="W3087" s="351"/>
      <c r="BH3087" s="454"/>
    </row>
    <row r="3088" spans="4:60" s="164" customFormat="1" x14ac:dyDescent="0.25">
      <c r="D3088" s="351"/>
      <c r="O3088" s="351"/>
      <c r="T3088" s="351"/>
      <c r="W3088" s="351"/>
      <c r="BH3088" s="454"/>
    </row>
    <row r="3089" spans="4:60" s="164" customFormat="1" x14ac:dyDescent="0.25">
      <c r="D3089" s="351"/>
      <c r="O3089" s="351"/>
      <c r="T3089" s="351"/>
      <c r="W3089" s="351"/>
      <c r="BH3089" s="454"/>
    </row>
    <row r="3090" spans="4:60" s="164" customFormat="1" x14ac:dyDescent="0.25">
      <c r="D3090" s="351"/>
      <c r="O3090" s="351"/>
      <c r="T3090" s="351"/>
      <c r="W3090" s="351"/>
      <c r="BH3090" s="454"/>
    </row>
    <row r="3091" spans="4:60" s="164" customFormat="1" x14ac:dyDescent="0.25">
      <c r="D3091" s="351"/>
      <c r="O3091" s="351"/>
      <c r="T3091" s="351"/>
      <c r="W3091" s="351"/>
      <c r="BH3091" s="454"/>
    </row>
    <row r="3092" spans="4:60" s="164" customFormat="1" x14ac:dyDescent="0.25">
      <c r="D3092" s="351"/>
      <c r="O3092" s="351"/>
      <c r="T3092" s="351"/>
      <c r="W3092" s="351"/>
      <c r="BH3092" s="454"/>
    </row>
    <row r="3093" spans="4:60" s="164" customFormat="1" x14ac:dyDescent="0.25">
      <c r="D3093" s="351"/>
      <c r="O3093" s="351"/>
      <c r="T3093" s="351"/>
      <c r="W3093" s="351"/>
      <c r="BH3093" s="454"/>
    </row>
    <row r="3094" spans="4:60" s="164" customFormat="1" x14ac:dyDescent="0.25">
      <c r="D3094" s="351"/>
      <c r="O3094" s="351"/>
      <c r="T3094" s="351"/>
      <c r="W3094" s="351"/>
      <c r="BH3094" s="454"/>
    </row>
    <row r="3095" spans="4:60" s="164" customFormat="1" x14ac:dyDescent="0.25">
      <c r="D3095" s="351"/>
      <c r="O3095" s="351"/>
      <c r="T3095" s="351"/>
      <c r="W3095" s="351"/>
      <c r="BH3095" s="454"/>
    </row>
    <row r="3096" spans="4:60" s="164" customFormat="1" x14ac:dyDescent="0.25">
      <c r="D3096" s="351"/>
      <c r="O3096" s="351"/>
      <c r="T3096" s="351"/>
      <c r="W3096" s="351"/>
      <c r="BH3096" s="454"/>
    </row>
    <row r="3097" spans="4:60" s="164" customFormat="1" x14ac:dyDescent="0.25">
      <c r="D3097" s="351"/>
      <c r="O3097" s="351"/>
      <c r="T3097" s="351"/>
      <c r="W3097" s="351"/>
      <c r="BH3097" s="454"/>
    </row>
    <row r="3098" spans="4:60" s="164" customFormat="1" x14ac:dyDescent="0.25">
      <c r="D3098" s="351"/>
      <c r="O3098" s="351"/>
      <c r="T3098" s="351"/>
      <c r="W3098" s="351"/>
      <c r="BH3098" s="454"/>
    </row>
    <row r="3099" spans="4:60" s="164" customFormat="1" x14ac:dyDescent="0.25">
      <c r="D3099" s="351"/>
      <c r="O3099" s="351"/>
      <c r="T3099" s="351"/>
      <c r="W3099" s="351"/>
      <c r="BH3099" s="454"/>
    </row>
    <row r="3100" spans="4:60" s="164" customFormat="1" x14ac:dyDescent="0.25">
      <c r="D3100" s="351"/>
      <c r="O3100" s="351"/>
      <c r="T3100" s="351"/>
      <c r="W3100" s="351"/>
      <c r="BH3100" s="454"/>
    </row>
    <row r="3101" spans="4:60" s="164" customFormat="1" x14ac:dyDescent="0.25">
      <c r="D3101" s="351"/>
      <c r="O3101" s="351"/>
      <c r="T3101" s="351"/>
      <c r="W3101" s="351"/>
      <c r="BH3101" s="454"/>
    </row>
    <row r="3102" spans="4:60" s="164" customFormat="1" x14ac:dyDescent="0.25">
      <c r="D3102" s="351"/>
      <c r="O3102" s="351"/>
      <c r="T3102" s="351"/>
      <c r="W3102" s="351"/>
      <c r="BH3102" s="454"/>
    </row>
    <row r="3103" spans="4:60" s="164" customFormat="1" x14ac:dyDescent="0.25">
      <c r="D3103" s="351"/>
      <c r="O3103" s="351"/>
      <c r="T3103" s="351"/>
      <c r="W3103" s="351"/>
      <c r="BH3103" s="454"/>
    </row>
    <row r="3104" spans="4:60" s="164" customFormat="1" x14ac:dyDescent="0.25">
      <c r="D3104" s="351"/>
      <c r="O3104" s="351"/>
      <c r="T3104" s="351"/>
      <c r="W3104" s="351"/>
      <c r="BH3104" s="454"/>
    </row>
    <row r="3105" spans="4:60" s="164" customFormat="1" x14ac:dyDescent="0.25">
      <c r="D3105" s="351"/>
      <c r="O3105" s="351"/>
      <c r="T3105" s="351"/>
      <c r="W3105" s="351"/>
      <c r="BH3105" s="454"/>
    </row>
    <row r="3106" spans="4:60" s="164" customFormat="1" x14ac:dyDescent="0.25">
      <c r="D3106" s="351"/>
      <c r="O3106" s="351"/>
      <c r="T3106" s="351"/>
      <c r="W3106" s="351"/>
      <c r="BH3106" s="454"/>
    </row>
    <row r="3107" spans="4:60" s="164" customFormat="1" x14ac:dyDescent="0.25">
      <c r="D3107" s="351"/>
      <c r="O3107" s="351"/>
      <c r="T3107" s="351"/>
      <c r="W3107" s="351"/>
      <c r="BH3107" s="454"/>
    </row>
    <row r="3108" spans="4:60" s="164" customFormat="1" x14ac:dyDescent="0.25">
      <c r="D3108" s="351"/>
      <c r="O3108" s="351"/>
      <c r="T3108" s="351"/>
      <c r="W3108" s="351"/>
      <c r="BH3108" s="454"/>
    </row>
    <row r="3109" spans="4:60" s="164" customFormat="1" x14ac:dyDescent="0.25">
      <c r="D3109" s="351"/>
      <c r="O3109" s="351"/>
      <c r="T3109" s="351"/>
      <c r="W3109" s="351"/>
      <c r="BH3109" s="454"/>
    </row>
    <row r="3110" spans="4:60" s="164" customFormat="1" x14ac:dyDescent="0.25">
      <c r="D3110" s="351"/>
      <c r="O3110" s="351"/>
      <c r="T3110" s="351"/>
      <c r="W3110" s="351"/>
      <c r="BH3110" s="454"/>
    </row>
    <row r="3111" spans="4:60" s="164" customFormat="1" x14ac:dyDescent="0.25">
      <c r="D3111" s="351"/>
      <c r="O3111" s="351"/>
      <c r="T3111" s="351"/>
      <c r="W3111" s="351"/>
      <c r="BH3111" s="454"/>
    </row>
    <row r="3112" spans="4:60" s="164" customFormat="1" x14ac:dyDescent="0.25">
      <c r="D3112" s="351"/>
      <c r="O3112" s="351"/>
      <c r="T3112" s="351"/>
      <c r="W3112" s="351"/>
      <c r="BH3112" s="454"/>
    </row>
    <row r="3113" spans="4:60" s="164" customFormat="1" x14ac:dyDescent="0.25">
      <c r="D3113" s="351"/>
      <c r="O3113" s="351"/>
      <c r="T3113" s="351"/>
      <c r="W3113" s="351"/>
      <c r="BH3113" s="454"/>
    </row>
    <row r="3114" spans="4:60" s="164" customFormat="1" x14ac:dyDescent="0.25">
      <c r="D3114" s="351"/>
      <c r="O3114" s="351"/>
      <c r="T3114" s="351"/>
      <c r="W3114" s="351"/>
      <c r="BH3114" s="454"/>
    </row>
    <row r="3115" spans="4:60" s="164" customFormat="1" x14ac:dyDescent="0.25">
      <c r="D3115" s="351"/>
      <c r="O3115" s="351"/>
      <c r="T3115" s="351"/>
      <c r="W3115" s="351"/>
      <c r="BH3115" s="454"/>
    </row>
    <row r="3116" spans="4:60" s="164" customFormat="1" x14ac:dyDescent="0.25">
      <c r="D3116" s="351"/>
      <c r="O3116" s="351"/>
      <c r="T3116" s="351"/>
      <c r="W3116" s="351"/>
      <c r="BH3116" s="454"/>
    </row>
    <row r="3117" spans="4:60" s="164" customFormat="1" x14ac:dyDescent="0.25">
      <c r="D3117" s="351"/>
      <c r="O3117" s="351"/>
      <c r="T3117" s="351"/>
      <c r="W3117" s="351"/>
      <c r="BH3117" s="454"/>
    </row>
    <row r="3118" spans="4:60" s="164" customFormat="1" x14ac:dyDescent="0.25">
      <c r="D3118" s="351"/>
      <c r="O3118" s="351"/>
      <c r="T3118" s="351"/>
      <c r="W3118" s="351"/>
      <c r="BH3118" s="454"/>
    </row>
    <row r="3119" spans="4:60" s="164" customFormat="1" x14ac:dyDescent="0.25">
      <c r="D3119" s="351"/>
      <c r="O3119" s="351"/>
      <c r="T3119" s="351"/>
      <c r="W3119" s="351"/>
      <c r="BH3119" s="454"/>
    </row>
    <row r="3120" spans="4:60" s="164" customFormat="1" x14ac:dyDescent="0.25">
      <c r="D3120" s="351"/>
      <c r="O3120" s="351"/>
      <c r="T3120" s="351"/>
      <c r="W3120" s="351"/>
      <c r="BH3120" s="454"/>
    </row>
    <row r="3121" spans="4:60" s="164" customFormat="1" x14ac:dyDescent="0.25">
      <c r="D3121" s="351"/>
      <c r="O3121" s="351"/>
      <c r="T3121" s="351"/>
      <c r="W3121" s="351"/>
      <c r="BH3121" s="454"/>
    </row>
    <row r="3122" spans="4:60" s="164" customFormat="1" x14ac:dyDescent="0.25">
      <c r="D3122" s="351"/>
      <c r="O3122" s="351"/>
      <c r="T3122" s="351"/>
      <c r="W3122" s="351"/>
      <c r="BH3122" s="454"/>
    </row>
    <row r="3123" spans="4:60" s="164" customFormat="1" x14ac:dyDescent="0.25">
      <c r="D3123" s="351"/>
      <c r="O3123" s="351"/>
      <c r="T3123" s="351"/>
      <c r="W3123" s="351"/>
      <c r="BH3123" s="454"/>
    </row>
    <row r="3124" spans="4:60" s="164" customFormat="1" x14ac:dyDescent="0.25">
      <c r="D3124" s="351"/>
      <c r="O3124" s="351"/>
      <c r="T3124" s="351"/>
      <c r="W3124" s="351"/>
      <c r="BH3124" s="454"/>
    </row>
    <row r="3125" spans="4:60" s="164" customFormat="1" x14ac:dyDescent="0.25">
      <c r="D3125" s="351"/>
      <c r="O3125" s="351"/>
      <c r="T3125" s="351"/>
      <c r="W3125" s="351"/>
      <c r="BH3125" s="454"/>
    </row>
    <row r="3126" spans="4:60" s="164" customFormat="1" x14ac:dyDescent="0.25">
      <c r="D3126" s="351"/>
      <c r="O3126" s="351"/>
      <c r="T3126" s="351"/>
      <c r="W3126" s="351"/>
      <c r="BH3126" s="454"/>
    </row>
    <row r="3127" spans="4:60" s="164" customFormat="1" x14ac:dyDescent="0.25">
      <c r="D3127" s="351"/>
      <c r="O3127" s="351"/>
      <c r="T3127" s="351"/>
      <c r="W3127" s="351"/>
      <c r="BH3127" s="454"/>
    </row>
    <row r="3128" spans="4:60" s="164" customFormat="1" x14ac:dyDescent="0.25">
      <c r="D3128" s="351"/>
      <c r="O3128" s="351"/>
      <c r="T3128" s="351"/>
      <c r="W3128" s="351"/>
      <c r="BH3128" s="454"/>
    </row>
    <row r="3129" spans="4:60" s="164" customFormat="1" x14ac:dyDescent="0.25">
      <c r="D3129" s="351"/>
      <c r="O3129" s="351"/>
      <c r="T3129" s="351"/>
      <c r="W3129" s="351"/>
      <c r="BH3129" s="454"/>
    </row>
    <row r="3130" spans="4:60" s="164" customFormat="1" x14ac:dyDescent="0.25">
      <c r="D3130" s="351"/>
      <c r="O3130" s="351"/>
      <c r="T3130" s="351"/>
      <c r="W3130" s="351"/>
      <c r="BH3130" s="454"/>
    </row>
    <row r="3131" spans="4:60" s="164" customFormat="1" x14ac:dyDescent="0.25">
      <c r="D3131" s="351"/>
      <c r="O3131" s="351"/>
      <c r="T3131" s="351"/>
      <c r="W3131" s="351"/>
      <c r="BH3131" s="454"/>
    </row>
    <row r="3132" spans="4:60" s="164" customFormat="1" x14ac:dyDescent="0.25">
      <c r="D3132" s="351"/>
      <c r="O3132" s="351"/>
      <c r="T3132" s="351"/>
      <c r="W3132" s="351"/>
      <c r="BH3132" s="454"/>
    </row>
    <row r="3133" spans="4:60" s="164" customFormat="1" x14ac:dyDescent="0.25">
      <c r="D3133" s="351"/>
      <c r="O3133" s="351"/>
      <c r="T3133" s="351"/>
      <c r="W3133" s="351"/>
      <c r="BH3133" s="454"/>
    </row>
    <row r="3134" spans="4:60" s="164" customFormat="1" x14ac:dyDescent="0.25">
      <c r="D3134" s="351"/>
      <c r="O3134" s="351"/>
      <c r="T3134" s="351"/>
      <c r="W3134" s="351"/>
      <c r="BH3134" s="454"/>
    </row>
    <row r="3135" spans="4:60" s="164" customFormat="1" x14ac:dyDescent="0.25">
      <c r="D3135" s="351"/>
      <c r="O3135" s="351"/>
      <c r="T3135" s="351"/>
      <c r="W3135" s="351"/>
      <c r="BH3135" s="454"/>
    </row>
    <row r="3136" spans="4:60" s="164" customFormat="1" x14ac:dyDescent="0.25">
      <c r="D3136" s="351"/>
      <c r="O3136" s="351"/>
      <c r="T3136" s="351"/>
      <c r="W3136" s="351"/>
      <c r="BH3136" s="454"/>
    </row>
    <row r="3137" spans="4:60" s="164" customFormat="1" x14ac:dyDescent="0.25">
      <c r="D3137" s="351"/>
      <c r="O3137" s="351"/>
      <c r="T3137" s="351"/>
      <c r="W3137" s="351"/>
      <c r="BH3137" s="454"/>
    </row>
    <row r="3138" spans="4:60" s="164" customFormat="1" x14ac:dyDescent="0.25">
      <c r="D3138" s="351"/>
      <c r="O3138" s="351"/>
      <c r="T3138" s="351"/>
      <c r="W3138" s="351"/>
      <c r="BH3138" s="454"/>
    </row>
    <row r="3139" spans="4:60" s="164" customFormat="1" x14ac:dyDescent="0.25">
      <c r="D3139" s="351"/>
      <c r="O3139" s="351"/>
      <c r="T3139" s="351"/>
      <c r="W3139" s="351"/>
      <c r="BH3139" s="454"/>
    </row>
    <row r="3140" spans="4:60" s="164" customFormat="1" x14ac:dyDescent="0.25">
      <c r="D3140" s="351"/>
      <c r="O3140" s="351"/>
      <c r="T3140" s="351"/>
      <c r="W3140" s="351"/>
      <c r="BH3140" s="454"/>
    </row>
    <row r="3141" spans="4:60" s="164" customFormat="1" x14ac:dyDescent="0.25">
      <c r="D3141" s="351"/>
      <c r="O3141" s="351"/>
      <c r="T3141" s="351"/>
      <c r="W3141" s="351"/>
      <c r="BH3141" s="454"/>
    </row>
    <row r="3142" spans="4:60" s="164" customFormat="1" x14ac:dyDescent="0.25">
      <c r="D3142" s="351"/>
      <c r="O3142" s="351"/>
      <c r="T3142" s="351"/>
      <c r="W3142" s="351"/>
      <c r="BH3142" s="454"/>
    </row>
    <row r="3143" spans="4:60" s="164" customFormat="1" x14ac:dyDescent="0.25">
      <c r="D3143" s="351"/>
      <c r="O3143" s="351"/>
      <c r="T3143" s="351"/>
      <c r="W3143" s="351"/>
      <c r="BH3143" s="454"/>
    </row>
    <row r="3144" spans="4:60" s="164" customFormat="1" x14ac:dyDescent="0.25">
      <c r="D3144" s="351"/>
      <c r="O3144" s="351"/>
      <c r="T3144" s="351"/>
      <c r="W3144" s="351"/>
      <c r="BH3144" s="454"/>
    </row>
    <row r="3145" spans="4:60" s="164" customFormat="1" x14ac:dyDescent="0.25">
      <c r="D3145" s="351"/>
      <c r="O3145" s="351"/>
      <c r="T3145" s="351"/>
      <c r="W3145" s="351"/>
      <c r="BH3145" s="454"/>
    </row>
    <row r="3146" spans="4:60" s="164" customFormat="1" x14ac:dyDescent="0.25">
      <c r="D3146" s="351"/>
      <c r="O3146" s="351"/>
      <c r="T3146" s="351"/>
      <c r="W3146" s="351"/>
      <c r="BH3146" s="454"/>
    </row>
    <row r="3147" spans="4:60" s="164" customFormat="1" x14ac:dyDescent="0.25">
      <c r="D3147" s="351"/>
      <c r="O3147" s="351"/>
      <c r="T3147" s="351"/>
      <c r="W3147" s="351"/>
      <c r="BH3147" s="454"/>
    </row>
    <row r="3148" spans="4:60" s="164" customFormat="1" x14ac:dyDescent="0.25">
      <c r="D3148" s="351"/>
      <c r="O3148" s="351"/>
      <c r="T3148" s="351"/>
      <c r="W3148" s="351"/>
      <c r="BH3148" s="454"/>
    </row>
    <row r="3149" spans="4:60" s="164" customFormat="1" x14ac:dyDescent="0.25">
      <c r="D3149" s="351"/>
      <c r="O3149" s="351"/>
      <c r="T3149" s="351"/>
      <c r="W3149" s="351"/>
      <c r="BH3149" s="454"/>
    </row>
    <row r="3150" spans="4:60" s="164" customFormat="1" x14ac:dyDescent="0.25">
      <c r="D3150" s="351"/>
      <c r="O3150" s="351"/>
      <c r="T3150" s="351"/>
      <c r="W3150" s="351"/>
      <c r="BH3150" s="454"/>
    </row>
    <row r="3151" spans="4:60" s="164" customFormat="1" x14ac:dyDescent="0.25">
      <c r="D3151" s="351"/>
      <c r="O3151" s="351"/>
      <c r="T3151" s="351"/>
      <c r="W3151" s="351"/>
      <c r="BH3151" s="454"/>
    </row>
    <row r="3152" spans="4:60" s="164" customFormat="1" x14ac:dyDescent="0.25">
      <c r="D3152" s="351"/>
      <c r="O3152" s="351"/>
      <c r="T3152" s="351"/>
      <c r="W3152" s="351"/>
      <c r="BH3152" s="454"/>
    </row>
    <row r="3153" spans="4:60" s="164" customFormat="1" x14ac:dyDescent="0.25">
      <c r="D3153" s="351"/>
      <c r="O3153" s="351"/>
      <c r="T3153" s="351"/>
      <c r="W3153" s="351"/>
      <c r="BH3153" s="454"/>
    </row>
    <row r="3154" spans="4:60" s="164" customFormat="1" x14ac:dyDescent="0.25">
      <c r="D3154" s="351"/>
      <c r="O3154" s="351"/>
      <c r="T3154" s="351"/>
      <c r="W3154" s="351"/>
      <c r="BH3154" s="454"/>
    </row>
    <row r="3155" spans="4:60" s="164" customFormat="1" x14ac:dyDescent="0.25">
      <c r="D3155" s="351"/>
      <c r="O3155" s="351"/>
      <c r="T3155" s="351"/>
      <c r="W3155" s="351"/>
      <c r="BH3155" s="454"/>
    </row>
    <row r="3156" spans="4:60" s="164" customFormat="1" x14ac:dyDescent="0.25">
      <c r="D3156" s="351"/>
      <c r="O3156" s="351"/>
      <c r="T3156" s="351"/>
      <c r="W3156" s="351"/>
      <c r="BH3156" s="454"/>
    </row>
    <row r="3157" spans="4:60" s="164" customFormat="1" x14ac:dyDescent="0.25">
      <c r="D3157" s="351"/>
      <c r="O3157" s="351"/>
      <c r="T3157" s="351"/>
      <c r="W3157" s="351"/>
      <c r="BH3157" s="454"/>
    </row>
    <row r="3158" spans="4:60" s="164" customFormat="1" x14ac:dyDescent="0.25">
      <c r="D3158" s="351"/>
      <c r="O3158" s="351"/>
      <c r="T3158" s="351"/>
      <c r="W3158" s="351"/>
      <c r="BH3158" s="454"/>
    </row>
    <row r="3159" spans="4:60" s="164" customFormat="1" x14ac:dyDescent="0.25">
      <c r="D3159" s="351"/>
      <c r="O3159" s="351"/>
      <c r="T3159" s="351"/>
      <c r="W3159" s="351"/>
      <c r="BH3159" s="454"/>
    </row>
    <row r="3160" spans="4:60" s="164" customFormat="1" x14ac:dyDescent="0.25">
      <c r="D3160" s="351"/>
      <c r="O3160" s="351"/>
      <c r="T3160" s="351"/>
      <c r="W3160" s="351"/>
      <c r="BH3160" s="454"/>
    </row>
    <row r="3161" spans="4:60" s="164" customFormat="1" x14ac:dyDescent="0.25">
      <c r="D3161" s="351"/>
      <c r="O3161" s="351"/>
      <c r="T3161" s="351"/>
      <c r="W3161" s="351"/>
      <c r="BH3161" s="454"/>
    </row>
    <row r="3162" spans="4:60" s="164" customFormat="1" x14ac:dyDescent="0.25">
      <c r="D3162" s="351"/>
      <c r="O3162" s="351"/>
      <c r="T3162" s="351"/>
      <c r="W3162" s="351"/>
      <c r="BH3162" s="454"/>
    </row>
    <row r="3163" spans="4:60" s="164" customFormat="1" x14ac:dyDescent="0.25">
      <c r="D3163" s="351"/>
      <c r="O3163" s="351"/>
      <c r="T3163" s="351"/>
      <c r="W3163" s="351"/>
      <c r="BH3163" s="454"/>
    </row>
    <row r="3164" spans="4:60" s="164" customFormat="1" x14ac:dyDescent="0.25">
      <c r="D3164" s="351"/>
      <c r="O3164" s="351"/>
      <c r="T3164" s="351"/>
      <c r="W3164" s="351"/>
      <c r="BH3164" s="454"/>
    </row>
    <row r="3165" spans="4:60" s="164" customFormat="1" x14ac:dyDescent="0.25">
      <c r="D3165" s="351"/>
      <c r="O3165" s="351"/>
      <c r="T3165" s="351"/>
      <c r="W3165" s="351"/>
      <c r="BH3165" s="454"/>
    </row>
    <row r="3166" spans="4:60" s="164" customFormat="1" x14ac:dyDescent="0.25">
      <c r="D3166" s="351"/>
      <c r="O3166" s="351"/>
      <c r="T3166" s="351"/>
      <c r="W3166" s="351"/>
      <c r="BH3166" s="454"/>
    </row>
    <row r="3167" spans="4:60" s="164" customFormat="1" x14ac:dyDescent="0.25">
      <c r="D3167" s="351"/>
      <c r="O3167" s="351"/>
      <c r="T3167" s="351"/>
      <c r="W3167" s="351"/>
      <c r="BH3167" s="454"/>
    </row>
    <row r="3168" spans="4:60" s="164" customFormat="1" x14ac:dyDescent="0.25">
      <c r="D3168" s="351"/>
      <c r="O3168" s="351"/>
      <c r="T3168" s="351"/>
      <c r="W3168" s="351"/>
      <c r="BH3168" s="454"/>
    </row>
    <row r="3169" spans="4:60" s="164" customFormat="1" x14ac:dyDescent="0.25">
      <c r="D3169" s="351"/>
      <c r="O3169" s="351"/>
      <c r="T3169" s="351"/>
      <c r="W3169" s="351"/>
      <c r="BH3169" s="454"/>
    </row>
    <row r="3170" spans="4:60" s="164" customFormat="1" x14ac:dyDescent="0.25">
      <c r="D3170" s="351"/>
      <c r="O3170" s="351"/>
      <c r="T3170" s="351"/>
      <c r="W3170" s="351"/>
      <c r="BH3170" s="454"/>
    </row>
    <row r="3171" spans="4:60" s="164" customFormat="1" x14ac:dyDescent="0.25">
      <c r="D3171" s="351"/>
      <c r="O3171" s="351"/>
      <c r="T3171" s="351"/>
      <c r="W3171" s="351"/>
      <c r="BH3171" s="454"/>
    </row>
    <row r="3172" spans="4:60" s="164" customFormat="1" x14ac:dyDescent="0.25">
      <c r="D3172" s="351"/>
      <c r="O3172" s="351"/>
      <c r="T3172" s="351"/>
      <c r="W3172" s="351"/>
      <c r="BH3172" s="454"/>
    </row>
    <row r="3173" spans="4:60" s="164" customFormat="1" x14ac:dyDescent="0.25">
      <c r="D3173" s="351"/>
      <c r="O3173" s="351"/>
      <c r="T3173" s="351"/>
      <c r="W3173" s="351"/>
      <c r="BH3173" s="454"/>
    </row>
    <row r="3174" spans="4:60" s="164" customFormat="1" x14ac:dyDescent="0.25">
      <c r="D3174" s="351"/>
      <c r="O3174" s="351"/>
      <c r="T3174" s="351"/>
      <c r="W3174" s="351"/>
      <c r="BH3174" s="454"/>
    </row>
    <row r="3175" spans="4:60" s="164" customFormat="1" x14ac:dyDescent="0.25">
      <c r="D3175" s="351"/>
      <c r="O3175" s="351"/>
      <c r="T3175" s="351"/>
      <c r="W3175" s="351"/>
      <c r="BH3175" s="454"/>
    </row>
    <row r="3176" spans="4:60" s="164" customFormat="1" x14ac:dyDescent="0.25">
      <c r="D3176" s="351"/>
      <c r="O3176" s="351"/>
      <c r="T3176" s="351"/>
      <c r="W3176" s="351"/>
      <c r="BH3176" s="454"/>
    </row>
    <row r="3177" spans="4:60" s="164" customFormat="1" x14ac:dyDescent="0.25">
      <c r="D3177" s="351"/>
      <c r="O3177" s="351"/>
      <c r="T3177" s="351"/>
      <c r="W3177" s="351"/>
      <c r="BH3177" s="454"/>
    </row>
    <row r="3178" spans="4:60" s="164" customFormat="1" x14ac:dyDescent="0.25">
      <c r="D3178" s="351"/>
      <c r="O3178" s="351"/>
      <c r="T3178" s="351"/>
      <c r="W3178" s="351"/>
      <c r="BH3178" s="454"/>
    </row>
    <row r="3179" spans="4:60" s="164" customFormat="1" x14ac:dyDescent="0.25">
      <c r="D3179" s="351"/>
      <c r="O3179" s="351"/>
      <c r="T3179" s="351"/>
      <c r="W3179" s="351"/>
      <c r="BH3179" s="454"/>
    </row>
    <row r="3180" spans="4:60" s="164" customFormat="1" x14ac:dyDescent="0.25">
      <c r="D3180" s="351"/>
      <c r="O3180" s="351"/>
      <c r="T3180" s="351"/>
      <c r="W3180" s="351"/>
      <c r="BH3180" s="454"/>
    </row>
    <row r="3181" spans="4:60" s="164" customFormat="1" x14ac:dyDescent="0.25">
      <c r="D3181" s="351"/>
      <c r="O3181" s="351"/>
      <c r="T3181" s="351"/>
      <c r="W3181" s="351"/>
      <c r="BH3181" s="454"/>
    </row>
    <row r="3182" spans="4:60" s="164" customFormat="1" x14ac:dyDescent="0.25">
      <c r="D3182" s="351"/>
      <c r="O3182" s="351"/>
      <c r="T3182" s="351"/>
      <c r="W3182" s="351"/>
      <c r="BH3182" s="454"/>
    </row>
    <row r="3183" spans="4:60" s="164" customFormat="1" x14ac:dyDescent="0.25">
      <c r="D3183" s="351"/>
      <c r="O3183" s="351"/>
      <c r="T3183" s="351"/>
      <c r="W3183" s="351"/>
      <c r="BH3183" s="454"/>
    </row>
    <row r="3184" spans="4:60" s="164" customFormat="1" x14ac:dyDescent="0.25">
      <c r="D3184" s="351"/>
      <c r="O3184" s="351"/>
      <c r="T3184" s="351"/>
      <c r="W3184" s="351"/>
      <c r="BH3184" s="454"/>
    </row>
    <row r="3185" spans="4:60" s="164" customFormat="1" x14ac:dyDescent="0.25">
      <c r="D3185" s="351"/>
      <c r="O3185" s="351"/>
      <c r="T3185" s="351"/>
      <c r="W3185" s="351"/>
      <c r="BH3185" s="454"/>
    </row>
    <row r="3186" spans="4:60" s="164" customFormat="1" x14ac:dyDescent="0.25">
      <c r="D3186" s="351"/>
      <c r="O3186" s="351"/>
      <c r="T3186" s="351"/>
      <c r="W3186" s="351"/>
      <c r="BH3186" s="454"/>
    </row>
    <row r="3187" spans="4:60" s="164" customFormat="1" x14ac:dyDescent="0.25">
      <c r="D3187" s="351"/>
      <c r="O3187" s="351"/>
      <c r="T3187" s="351"/>
      <c r="W3187" s="351"/>
      <c r="BH3187" s="454"/>
    </row>
    <row r="3188" spans="4:60" s="164" customFormat="1" x14ac:dyDescent="0.25">
      <c r="D3188" s="351"/>
      <c r="O3188" s="351"/>
      <c r="T3188" s="351"/>
      <c r="W3188" s="351"/>
      <c r="BH3188" s="454"/>
    </row>
    <row r="3189" spans="4:60" s="164" customFormat="1" x14ac:dyDescent="0.25">
      <c r="D3189" s="351"/>
      <c r="O3189" s="351"/>
      <c r="T3189" s="351"/>
      <c r="W3189" s="351"/>
      <c r="BH3189" s="454"/>
    </row>
    <row r="3190" spans="4:60" s="164" customFormat="1" x14ac:dyDescent="0.25">
      <c r="D3190" s="351"/>
      <c r="O3190" s="351"/>
      <c r="T3190" s="351"/>
      <c r="W3190" s="351"/>
      <c r="BH3190" s="454"/>
    </row>
    <row r="3191" spans="4:60" s="164" customFormat="1" x14ac:dyDescent="0.25">
      <c r="D3191" s="351"/>
      <c r="O3191" s="351"/>
      <c r="T3191" s="351"/>
      <c r="W3191" s="351"/>
      <c r="BH3191" s="454"/>
    </row>
    <row r="3192" spans="4:60" s="164" customFormat="1" x14ac:dyDescent="0.25">
      <c r="D3192" s="351"/>
      <c r="O3192" s="351"/>
      <c r="T3192" s="351"/>
      <c r="W3192" s="351"/>
      <c r="BH3192" s="454"/>
    </row>
    <row r="3193" spans="4:60" s="164" customFormat="1" x14ac:dyDescent="0.25">
      <c r="D3193" s="351"/>
      <c r="O3193" s="351"/>
      <c r="T3193" s="351"/>
      <c r="W3193" s="351"/>
      <c r="BH3193" s="454"/>
    </row>
    <row r="3194" spans="4:60" s="164" customFormat="1" x14ac:dyDescent="0.25">
      <c r="D3194" s="351"/>
      <c r="O3194" s="351"/>
      <c r="T3194" s="351"/>
      <c r="W3194" s="351"/>
      <c r="BH3194" s="454"/>
    </row>
    <row r="3195" spans="4:60" s="164" customFormat="1" x14ac:dyDescent="0.25">
      <c r="D3195" s="351"/>
      <c r="O3195" s="351"/>
      <c r="T3195" s="351"/>
      <c r="W3195" s="351"/>
      <c r="BH3195" s="454"/>
    </row>
    <row r="3196" spans="4:60" s="164" customFormat="1" x14ac:dyDescent="0.25">
      <c r="D3196" s="351"/>
      <c r="O3196" s="351"/>
      <c r="T3196" s="351"/>
      <c r="W3196" s="351"/>
      <c r="BH3196" s="454"/>
    </row>
    <row r="3197" spans="4:60" s="164" customFormat="1" x14ac:dyDescent="0.25">
      <c r="D3197" s="351"/>
      <c r="O3197" s="351"/>
      <c r="T3197" s="351"/>
      <c r="W3197" s="351"/>
      <c r="BH3197" s="454"/>
    </row>
    <row r="3198" spans="4:60" s="164" customFormat="1" x14ac:dyDescent="0.25">
      <c r="D3198" s="351"/>
      <c r="O3198" s="351"/>
      <c r="T3198" s="351"/>
      <c r="W3198" s="351"/>
      <c r="BH3198" s="454"/>
    </row>
    <row r="3199" spans="4:60" s="164" customFormat="1" x14ac:dyDescent="0.25">
      <c r="D3199" s="351"/>
      <c r="O3199" s="351"/>
      <c r="T3199" s="351"/>
      <c r="W3199" s="351"/>
      <c r="BH3199" s="454"/>
    </row>
    <row r="3200" spans="4:60" s="164" customFormat="1" x14ac:dyDescent="0.25">
      <c r="D3200" s="351"/>
      <c r="O3200" s="351"/>
      <c r="T3200" s="351"/>
      <c r="W3200" s="351"/>
      <c r="BH3200" s="454"/>
    </row>
    <row r="3201" spans="4:60" s="164" customFormat="1" x14ac:dyDescent="0.25">
      <c r="D3201" s="351"/>
      <c r="O3201" s="351"/>
      <c r="T3201" s="351"/>
      <c r="W3201" s="351"/>
      <c r="BH3201" s="454"/>
    </row>
    <row r="3202" spans="4:60" s="164" customFormat="1" x14ac:dyDescent="0.25">
      <c r="D3202" s="351"/>
      <c r="O3202" s="351"/>
      <c r="T3202" s="351"/>
      <c r="W3202" s="351"/>
      <c r="BH3202" s="454"/>
    </row>
    <row r="3203" spans="4:60" s="164" customFormat="1" x14ac:dyDescent="0.25">
      <c r="D3203" s="351"/>
      <c r="O3203" s="351"/>
      <c r="T3203" s="351"/>
      <c r="W3203" s="351"/>
      <c r="BH3203" s="454"/>
    </row>
    <row r="3204" spans="4:60" s="164" customFormat="1" x14ac:dyDescent="0.25">
      <c r="D3204" s="351"/>
      <c r="O3204" s="351"/>
      <c r="T3204" s="351"/>
      <c r="W3204" s="351"/>
      <c r="BH3204" s="454"/>
    </row>
    <row r="3205" spans="4:60" s="164" customFormat="1" x14ac:dyDescent="0.25">
      <c r="D3205" s="351"/>
      <c r="O3205" s="351"/>
      <c r="T3205" s="351"/>
      <c r="W3205" s="351"/>
      <c r="BH3205" s="454"/>
    </row>
    <row r="3206" spans="4:60" s="164" customFormat="1" x14ac:dyDescent="0.25">
      <c r="D3206" s="351"/>
      <c r="O3206" s="351"/>
      <c r="T3206" s="351"/>
      <c r="W3206" s="351"/>
      <c r="BH3206" s="454"/>
    </row>
    <row r="3207" spans="4:60" s="164" customFormat="1" x14ac:dyDescent="0.25">
      <c r="D3207" s="351"/>
      <c r="O3207" s="351"/>
      <c r="T3207" s="351"/>
      <c r="W3207" s="351"/>
      <c r="BH3207" s="454"/>
    </row>
    <row r="3208" spans="4:60" s="164" customFormat="1" x14ac:dyDescent="0.25">
      <c r="D3208" s="351"/>
      <c r="O3208" s="351"/>
      <c r="T3208" s="351"/>
      <c r="W3208" s="351"/>
      <c r="BH3208" s="454"/>
    </row>
    <row r="3209" spans="4:60" s="164" customFormat="1" x14ac:dyDescent="0.25">
      <c r="D3209" s="351"/>
      <c r="O3209" s="351"/>
      <c r="T3209" s="351"/>
      <c r="W3209" s="351"/>
      <c r="BH3209" s="454"/>
    </row>
    <row r="3210" spans="4:60" s="164" customFormat="1" x14ac:dyDescent="0.25">
      <c r="D3210" s="351"/>
      <c r="O3210" s="351"/>
      <c r="T3210" s="351"/>
      <c r="W3210" s="351"/>
      <c r="BH3210" s="454"/>
    </row>
    <row r="3211" spans="4:60" s="164" customFormat="1" x14ac:dyDescent="0.25">
      <c r="D3211" s="351"/>
      <c r="O3211" s="351"/>
      <c r="T3211" s="351"/>
      <c r="W3211" s="351"/>
      <c r="BH3211" s="454"/>
    </row>
    <row r="3212" spans="4:60" s="164" customFormat="1" x14ac:dyDescent="0.25">
      <c r="D3212" s="351"/>
      <c r="O3212" s="351"/>
      <c r="T3212" s="351"/>
      <c r="W3212" s="351"/>
      <c r="BH3212" s="454"/>
    </row>
    <row r="3213" spans="4:60" s="164" customFormat="1" x14ac:dyDescent="0.25">
      <c r="D3213" s="351"/>
      <c r="O3213" s="351"/>
      <c r="T3213" s="351"/>
      <c r="W3213" s="351"/>
      <c r="BH3213" s="454"/>
    </row>
    <row r="3214" spans="4:60" s="164" customFormat="1" x14ac:dyDescent="0.25">
      <c r="D3214" s="351"/>
      <c r="O3214" s="351"/>
      <c r="T3214" s="351"/>
      <c r="W3214" s="351"/>
      <c r="BH3214" s="454"/>
    </row>
    <row r="3215" spans="4:60" s="164" customFormat="1" x14ac:dyDescent="0.25">
      <c r="D3215" s="351"/>
      <c r="O3215" s="351"/>
      <c r="T3215" s="351"/>
      <c r="W3215" s="351"/>
      <c r="BH3215" s="454"/>
    </row>
    <row r="3216" spans="4:60" s="164" customFormat="1" x14ac:dyDescent="0.25">
      <c r="D3216" s="351"/>
      <c r="O3216" s="351"/>
      <c r="T3216" s="351"/>
      <c r="W3216" s="351"/>
      <c r="BH3216" s="454"/>
    </row>
    <row r="3217" spans="4:60" s="164" customFormat="1" x14ac:dyDescent="0.25">
      <c r="D3217" s="351"/>
      <c r="O3217" s="351"/>
      <c r="T3217" s="351"/>
      <c r="W3217" s="351"/>
      <c r="BH3217" s="454"/>
    </row>
    <row r="3218" spans="4:60" s="164" customFormat="1" x14ac:dyDescent="0.25">
      <c r="D3218" s="351"/>
      <c r="O3218" s="351"/>
      <c r="T3218" s="351"/>
      <c r="W3218" s="351"/>
      <c r="BH3218" s="454"/>
    </row>
    <row r="3219" spans="4:60" s="164" customFormat="1" x14ac:dyDescent="0.25">
      <c r="D3219" s="351"/>
      <c r="O3219" s="351"/>
      <c r="T3219" s="351"/>
      <c r="W3219" s="351"/>
      <c r="BH3219" s="454"/>
    </row>
    <row r="3220" spans="4:60" s="164" customFormat="1" x14ac:dyDescent="0.25">
      <c r="D3220" s="351"/>
      <c r="O3220" s="351"/>
      <c r="T3220" s="351"/>
      <c r="W3220" s="351"/>
      <c r="BH3220" s="454"/>
    </row>
    <row r="3221" spans="4:60" s="164" customFormat="1" x14ac:dyDescent="0.25">
      <c r="D3221" s="351"/>
      <c r="O3221" s="351"/>
      <c r="T3221" s="351"/>
      <c r="W3221" s="351"/>
      <c r="BH3221" s="454"/>
    </row>
    <row r="3222" spans="4:60" s="164" customFormat="1" x14ac:dyDescent="0.25">
      <c r="D3222" s="351"/>
      <c r="O3222" s="351"/>
      <c r="T3222" s="351"/>
      <c r="W3222" s="351"/>
      <c r="BH3222" s="454"/>
    </row>
    <row r="3223" spans="4:60" s="164" customFormat="1" x14ac:dyDescent="0.25">
      <c r="D3223" s="351"/>
      <c r="O3223" s="351"/>
      <c r="T3223" s="351"/>
      <c r="W3223" s="351"/>
      <c r="BH3223" s="454"/>
    </row>
    <row r="3224" spans="4:60" s="164" customFormat="1" x14ac:dyDescent="0.25">
      <c r="D3224" s="351"/>
      <c r="O3224" s="351"/>
      <c r="T3224" s="351"/>
      <c r="W3224" s="351"/>
      <c r="BH3224" s="454"/>
    </row>
    <row r="3225" spans="4:60" s="164" customFormat="1" x14ac:dyDescent="0.25">
      <c r="D3225" s="351"/>
      <c r="O3225" s="351"/>
      <c r="T3225" s="351"/>
      <c r="W3225" s="351"/>
      <c r="BH3225" s="454"/>
    </row>
    <row r="3226" spans="4:60" s="164" customFormat="1" x14ac:dyDescent="0.25">
      <c r="D3226" s="351"/>
      <c r="O3226" s="351"/>
      <c r="T3226" s="351"/>
      <c r="W3226" s="351"/>
      <c r="BH3226" s="454"/>
    </row>
    <row r="3227" spans="4:60" s="164" customFormat="1" x14ac:dyDescent="0.25">
      <c r="D3227" s="351"/>
      <c r="O3227" s="351"/>
      <c r="T3227" s="351"/>
      <c r="W3227" s="351"/>
      <c r="BH3227" s="454"/>
    </row>
    <row r="3228" spans="4:60" s="164" customFormat="1" x14ac:dyDescent="0.25">
      <c r="D3228" s="351"/>
      <c r="O3228" s="351"/>
      <c r="T3228" s="351"/>
      <c r="W3228" s="351"/>
      <c r="BH3228" s="454"/>
    </row>
    <row r="3229" spans="4:60" s="164" customFormat="1" x14ac:dyDescent="0.25">
      <c r="D3229" s="351"/>
      <c r="O3229" s="351"/>
      <c r="T3229" s="351"/>
      <c r="W3229" s="351"/>
      <c r="BH3229" s="454"/>
    </row>
    <row r="3230" spans="4:60" s="164" customFormat="1" x14ac:dyDescent="0.25">
      <c r="D3230" s="351"/>
      <c r="O3230" s="351"/>
      <c r="T3230" s="351"/>
      <c r="W3230" s="351"/>
      <c r="BH3230" s="454"/>
    </row>
    <row r="3231" spans="4:60" s="164" customFormat="1" x14ac:dyDescent="0.25">
      <c r="D3231" s="351"/>
      <c r="O3231" s="351"/>
      <c r="T3231" s="351"/>
      <c r="W3231" s="351"/>
      <c r="BH3231" s="454"/>
    </row>
    <row r="3232" spans="4:60" s="164" customFormat="1" x14ac:dyDescent="0.25">
      <c r="D3232" s="351"/>
      <c r="O3232" s="351"/>
      <c r="T3232" s="351"/>
      <c r="W3232" s="351"/>
      <c r="BH3232" s="454"/>
    </row>
    <row r="3233" spans="4:60" s="164" customFormat="1" x14ac:dyDescent="0.25">
      <c r="D3233" s="351"/>
      <c r="O3233" s="351"/>
      <c r="T3233" s="351"/>
      <c r="W3233" s="351"/>
      <c r="BH3233" s="454"/>
    </row>
    <row r="3234" spans="4:60" s="164" customFormat="1" x14ac:dyDescent="0.25">
      <c r="D3234" s="351"/>
      <c r="O3234" s="351"/>
      <c r="T3234" s="351"/>
      <c r="W3234" s="351"/>
      <c r="BH3234" s="454"/>
    </row>
    <row r="3235" spans="4:60" s="164" customFormat="1" x14ac:dyDescent="0.25">
      <c r="D3235" s="351"/>
      <c r="O3235" s="351"/>
      <c r="T3235" s="351"/>
      <c r="W3235" s="351"/>
      <c r="BH3235" s="454"/>
    </row>
    <row r="3236" spans="4:60" s="164" customFormat="1" x14ac:dyDescent="0.25">
      <c r="D3236" s="351"/>
      <c r="O3236" s="351"/>
      <c r="T3236" s="351"/>
      <c r="W3236" s="351"/>
      <c r="BH3236" s="454"/>
    </row>
    <row r="3237" spans="4:60" s="164" customFormat="1" x14ac:dyDescent="0.25">
      <c r="D3237" s="351"/>
      <c r="O3237" s="351"/>
      <c r="T3237" s="351"/>
      <c r="W3237" s="351"/>
      <c r="BH3237" s="454"/>
    </row>
    <row r="3238" spans="4:60" s="164" customFormat="1" x14ac:dyDescent="0.25">
      <c r="D3238" s="351"/>
      <c r="O3238" s="351"/>
      <c r="T3238" s="351"/>
      <c r="W3238" s="351"/>
      <c r="BH3238" s="454"/>
    </row>
    <row r="3239" spans="4:60" s="164" customFormat="1" x14ac:dyDescent="0.25">
      <c r="D3239" s="351"/>
      <c r="O3239" s="351"/>
      <c r="T3239" s="351"/>
      <c r="W3239" s="351"/>
      <c r="BH3239" s="454"/>
    </row>
    <row r="3240" spans="4:60" s="164" customFormat="1" x14ac:dyDescent="0.25">
      <c r="D3240" s="351"/>
      <c r="O3240" s="351"/>
      <c r="T3240" s="351"/>
      <c r="W3240" s="351"/>
      <c r="BH3240" s="454"/>
    </row>
    <row r="3241" spans="4:60" s="164" customFormat="1" x14ac:dyDescent="0.25">
      <c r="D3241" s="351"/>
      <c r="O3241" s="351"/>
      <c r="T3241" s="351"/>
      <c r="W3241" s="351"/>
      <c r="BH3241" s="454"/>
    </row>
    <row r="3242" spans="4:60" s="164" customFormat="1" x14ac:dyDescent="0.25">
      <c r="D3242" s="351"/>
      <c r="O3242" s="351"/>
      <c r="T3242" s="351"/>
      <c r="W3242" s="351"/>
      <c r="BH3242" s="454"/>
    </row>
    <row r="3243" spans="4:60" s="164" customFormat="1" x14ac:dyDescent="0.25">
      <c r="D3243" s="351"/>
      <c r="O3243" s="351"/>
      <c r="T3243" s="351"/>
      <c r="W3243" s="351"/>
      <c r="BH3243" s="454"/>
    </row>
    <row r="3244" spans="4:60" s="164" customFormat="1" x14ac:dyDescent="0.25">
      <c r="D3244" s="351"/>
      <c r="O3244" s="351"/>
      <c r="T3244" s="351"/>
      <c r="W3244" s="351"/>
      <c r="BH3244" s="454"/>
    </row>
    <row r="3245" spans="4:60" s="164" customFormat="1" x14ac:dyDescent="0.25">
      <c r="D3245" s="351"/>
      <c r="O3245" s="351"/>
      <c r="T3245" s="351"/>
      <c r="W3245" s="351"/>
      <c r="BH3245" s="454"/>
    </row>
    <row r="3246" spans="4:60" s="164" customFormat="1" x14ac:dyDescent="0.25">
      <c r="D3246" s="351"/>
      <c r="O3246" s="351"/>
      <c r="T3246" s="351"/>
      <c r="W3246" s="351"/>
      <c r="BH3246" s="454"/>
    </row>
    <row r="3247" spans="4:60" s="164" customFormat="1" x14ac:dyDescent="0.25">
      <c r="D3247" s="351"/>
      <c r="O3247" s="351"/>
      <c r="T3247" s="351"/>
      <c r="W3247" s="351"/>
      <c r="BH3247" s="454"/>
    </row>
    <row r="3248" spans="4:60" s="164" customFormat="1" x14ac:dyDescent="0.25">
      <c r="D3248" s="351"/>
      <c r="O3248" s="351"/>
      <c r="T3248" s="351"/>
      <c r="W3248" s="351"/>
      <c r="BH3248" s="454"/>
    </row>
    <row r="3249" spans="4:60" s="164" customFormat="1" x14ac:dyDescent="0.25">
      <c r="D3249" s="351"/>
      <c r="O3249" s="351"/>
      <c r="T3249" s="351"/>
      <c r="W3249" s="351"/>
      <c r="BH3249" s="454"/>
    </row>
    <row r="3250" spans="4:60" s="164" customFormat="1" x14ac:dyDescent="0.25">
      <c r="D3250" s="351"/>
      <c r="O3250" s="351"/>
      <c r="T3250" s="351"/>
      <c r="W3250" s="351"/>
      <c r="BH3250" s="454"/>
    </row>
    <row r="3251" spans="4:60" s="164" customFormat="1" x14ac:dyDescent="0.25">
      <c r="D3251" s="351"/>
      <c r="O3251" s="351"/>
      <c r="T3251" s="351"/>
      <c r="W3251" s="351"/>
      <c r="BH3251" s="454"/>
    </row>
    <row r="3252" spans="4:60" s="164" customFormat="1" x14ac:dyDescent="0.25">
      <c r="D3252" s="351"/>
      <c r="O3252" s="351"/>
      <c r="T3252" s="351"/>
      <c r="W3252" s="351"/>
      <c r="BH3252" s="454"/>
    </row>
    <row r="3253" spans="4:60" s="164" customFormat="1" x14ac:dyDescent="0.25">
      <c r="D3253" s="351"/>
      <c r="O3253" s="351"/>
      <c r="T3253" s="351"/>
      <c r="W3253" s="351"/>
      <c r="BH3253" s="454"/>
    </row>
    <row r="3254" spans="4:60" s="164" customFormat="1" x14ac:dyDescent="0.25">
      <c r="D3254" s="351"/>
      <c r="O3254" s="351"/>
      <c r="T3254" s="351"/>
      <c r="W3254" s="351"/>
      <c r="BH3254" s="454"/>
    </row>
    <row r="3255" spans="4:60" s="164" customFormat="1" x14ac:dyDescent="0.25">
      <c r="D3255" s="351"/>
      <c r="O3255" s="351"/>
      <c r="T3255" s="351"/>
      <c r="W3255" s="351"/>
      <c r="BH3255" s="454"/>
    </row>
    <row r="3256" spans="4:60" s="164" customFormat="1" x14ac:dyDescent="0.25">
      <c r="D3256" s="351"/>
      <c r="O3256" s="351"/>
      <c r="T3256" s="351"/>
      <c r="W3256" s="351"/>
      <c r="BH3256" s="454"/>
    </row>
    <row r="3257" spans="4:60" s="164" customFormat="1" x14ac:dyDescent="0.25">
      <c r="D3257" s="351"/>
      <c r="O3257" s="351"/>
      <c r="T3257" s="351"/>
      <c r="W3257" s="351"/>
      <c r="BH3257" s="454"/>
    </row>
    <row r="3258" spans="4:60" s="164" customFormat="1" x14ac:dyDescent="0.25">
      <c r="D3258" s="351"/>
      <c r="O3258" s="351"/>
      <c r="T3258" s="351"/>
      <c r="W3258" s="351"/>
      <c r="BH3258" s="454"/>
    </row>
    <row r="3259" spans="4:60" s="164" customFormat="1" x14ac:dyDescent="0.25">
      <c r="D3259" s="351"/>
      <c r="O3259" s="351"/>
      <c r="T3259" s="351"/>
      <c r="W3259" s="351"/>
      <c r="BH3259" s="454"/>
    </row>
    <row r="3260" spans="4:60" s="164" customFormat="1" x14ac:dyDescent="0.25">
      <c r="D3260" s="351"/>
      <c r="O3260" s="351"/>
      <c r="T3260" s="351"/>
      <c r="W3260" s="351"/>
      <c r="BH3260" s="454"/>
    </row>
    <row r="3261" spans="4:60" s="164" customFormat="1" x14ac:dyDescent="0.25">
      <c r="D3261" s="351"/>
      <c r="O3261" s="351"/>
      <c r="T3261" s="351"/>
      <c r="W3261" s="351"/>
      <c r="BH3261" s="454"/>
    </row>
    <row r="3262" spans="4:60" s="164" customFormat="1" x14ac:dyDescent="0.25">
      <c r="D3262" s="351"/>
      <c r="O3262" s="351"/>
      <c r="T3262" s="351"/>
      <c r="W3262" s="351"/>
      <c r="BH3262" s="454"/>
    </row>
    <row r="3263" spans="4:60" s="164" customFormat="1" x14ac:dyDescent="0.25">
      <c r="D3263" s="351"/>
      <c r="O3263" s="351"/>
      <c r="T3263" s="351"/>
      <c r="W3263" s="351"/>
      <c r="BH3263" s="454"/>
    </row>
    <row r="3264" spans="4:60" s="164" customFormat="1" x14ac:dyDescent="0.25">
      <c r="D3264" s="351"/>
      <c r="O3264" s="351"/>
      <c r="T3264" s="351"/>
      <c r="W3264" s="351"/>
      <c r="BH3264" s="454"/>
    </row>
    <row r="3265" spans="4:60" s="164" customFormat="1" x14ac:dyDescent="0.25">
      <c r="D3265" s="351"/>
      <c r="O3265" s="351"/>
      <c r="T3265" s="351"/>
      <c r="W3265" s="351"/>
      <c r="BH3265" s="454"/>
    </row>
    <row r="3266" spans="4:60" s="164" customFormat="1" x14ac:dyDescent="0.25">
      <c r="D3266" s="351"/>
      <c r="O3266" s="351"/>
      <c r="T3266" s="351"/>
      <c r="W3266" s="351"/>
      <c r="BH3266" s="454"/>
    </row>
    <row r="3267" spans="4:60" s="164" customFormat="1" x14ac:dyDescent="0.25">
      <c r="D3267" s="351"/>
      <c r="O3267" s="351"/>
      <c r="T3267" s="351"/>
      <c r="W3267" s="351"/>
      <c r="BH3267" s="454"/>
    </row>
    <row r="3268" spans="4:60" s="164" customFormat="1" x14ac:dyDescent="0.25">
      <c r="D3268" s="351"/>
      <c r="O3268" s="351"/>
      <c r="T3268" s="351"/>
      <c r="W3268" s="351"/>
      <c r="BH3268" s="454"/>
    </row>
    <row r="3269" spans="4:60" s="164" customFormat="1" x14ac:dyDescent="0.25">
      <c r="D3269" s="351"/>
      <c r="O3269" s="351"/>
      <c r="T3269" s="351"/>
      <c r="W3269" s="351"/>
      <c r="BH3269" s="454"/>
    </row>
    <row r="3270" spans="4:60" s="164" customFormat="1" x14ac:dyDescent="0.25">
      <c r="D3270" s="351"/>
      <c r="O3270" s="351"/>
      <c r="T3270" s="351"/>
      <c r="W3270" s="351"/>
      <c r="BH3270" s="454"/>
    </row>
    <row r="3271" spans="4:60" s="164" customFormat="1" x14ac:dyDescent="0.25">
      <c r="D3271" s="351"/>
      <c r="O3271" s="351"/>
      <c r="T3271" s="351"/>
      <c r="W3271" s="351"/>
      <c r="BH3271" s="454"/>
    </row>
    <row r="3272" spans="4:60" s="164" customFormat="1" x14ac:dyDescent="0.25">
      <c r="D3272" s="351"/>
      <c r="O3272" s="351"/>
      <c r="T3272" s="351"/>
      <c r="W3272" s="351"/>
      <c r="BH3272" s="454"/>
    </row>
    <row r="3273" spans="4:60" s="164" customFormat="1" x14ac:dyDescent="0.25">
      <c r="D3273" s="351"/>
      <c r="O3273" s="351"/>
      <c r="T3273" s="351"/>
      <c r="W3273" s="351"/>
      <c r="BH3273" s="454"/>
    </row>
    <row r="3274" spans="4:60" s="164" customFormat="1" x14ac:dyDescent="0.25">
      <c r="D3274" s="351"/>
      <c r="O3274" s="351"/>
      <c r="T3274" s="351"/>
      <c r="W3274" s="351"/>
      <c r="BH3274" s="454"/>
    </row>
    <row r="3275" spans="4:60" s="164" customFormat="1" x14ac:dyDescent="0.25">
      <c r="D3275" s="351"/>
      <c r="O3275" s="351"/>
      <c r="T3275" s="351"/>
      <c r="W3275" s="351"/>
      <c r="BH3275" s="454"/>
    </row>
    <row r="3276" spans="4:60" s="164" customFormat="1" x14ac:dyDescent="0.25">
      <c r="D3276" s="351"/>
      <c r="O3276" s="351"/>
      <c r="T3276" s="351"/>
      <c r="W3276" s="351"/>
      <c r="BH3276" s="454"/>
    </row>
    <row r="3277" spans="4:60" s="164" customFormat="1" x14ac:dyDescent="0.25">
      <c r="D3277" s="351"/>
      <c r="O3277" s="351"/>
      <c r="T3277" s="351"/>
      <c r="W3277" s="351"/>
      <c r="BH3277" s="454"/>
    </row>
    <row r="3278" spans="4:60" s="164" customFormat="1" x14ac:dyDescent="0.25">
      <c r="D3278" s="351"/>
      <c r="O3278" s="351"/>
      <c r="T3278" s="351"/>
      <c r="W3278" s="351"/>
      <c r="BH3278" s="454"/>
    </row>
    <row r="3279" spans="4:60" s="164" customFormat="1" x14ac:dyDescent="0.25">
      <c r="D3279" s="351"/>
      <c r="O3279" s="351"/>
      <c r="T3279" s="351"/>
      <c r="W3279" s="351"/>
      <c r="BH3279" s="454"/>
    </row>
    <row r="3280" spans="4:60" s="164" customFormat="1" x14ac:dyDescent="0.25">
      <c r="D3280" s="351"/>
      <c r="O3280" s="351"/>
      <c r="T3280" s="351"/>
      <c r="W3280" s="351"/>
      <c r="BH3280" s="454"/>
    </row>
    <row r="3281" spans="4:60" s="164" customFormat="1" x14ac:dyDescent="0.25">
      <c r="D3281" s="351"/>
      <c r="O3281" s="351"/>
      <c r="T3281" s="351"/>
      <c r="W3281" s="351"/>
      <c r="BH3281" s="454"/>
    </row>
    <row r="3282" spans="4:60" s="164" customFormat="1" x14ac:dyDescent="0.25">
      <c r="D3282" s="351"/>
      <c r="O3282" s="351"/>
      <c r="T3282" s="351"/>
      <c r="W3282" s="351"/>
      <c r="BH3282" s="454"/>
    </row>
    <row r="3283" spans="4:60" s="164" customFormat="1" x14ac:dyDescent="0.25">
      <c r="D3283" s="351"/>
      <c r="O3283" s="351"/>
      <c r="T3283" s="351"/>
      <c r="W3283" s="351"/>
      <c r="BH3283" s="454"/>
    </row>
    <row r="3284" spans="4:60" s="164" customFormat="1" x14ac:dyDescent="0.25">
      <c r="D3284" s="351"/>
      <c r="O3284" s="351"/>
      <c r="T3284" s="351"/>
      <c r="W3284" s="351"/>
      <c r="BH3284" s="454"/>
    </row>
    <row r="3285" spans="4:60" s="164" customFormat="1" x14ac:dyDescent="0.25">
      <c r="D3285" s="351"/>
      <c r="O3285" s="351"/>
      <c r="T3285" s="351"/>
      <c r="W3285" s="351"/>
      <c r="BH3285" s="454"/>
    </row>
    <row r="3286" spans="4:60" s="164" customFormat="1" x14ac:dyDescent="0.25">
      <c r="D3286" s="351"/>
      <c r="O3286" s="351"/>
      <c r="T3286" s="351"/>
      <c r="W3286" s="351"/>
      <c r="BH3286" s="454"/>
    </row>
    <row r="3287" spans="4:60" s="164" customFormat="1" x14ac:dyDescent="0.25">
      <c r="D3287" s="351"/>
      <c r="O3287" s="351"/>
      <c r="T3287" s="351"/>
      <c r="W3287" s="351"/>
      <c r="BH3287" s="454"/>
    </row>
    <row r="3288" spans="4:60" s="164" customFormat="1" x14ac:dyDescent="0.25">
      <c r="D3288" s="351"/>
      <c r="O3288" s="351"/>
      <c r="T3288" s="351"/>
      <c r="W3288" s="351"/>
      <c r="BH3288" s="454"/>
    </row>
    <row r="3289" spans="4:60" s="164" customFormat="1" x14ac:dyDescent="0.25">
      <c r="D3289" s="351"/>
      <c r="O3289" s="351"/>
      <c r="T3289" s="351"/>
      <c r="W3289" s="351"/>
      <c r="BH3289" s="454"/>
    </row>
    <row r="3290" spans="4:60" s="164" customFormat="1" x14ac:dyDescent="0.25">
      <c r="D3290" s="351"/>
      <c r="O3290" s="351"/>
      <c r="T3290" s="351"/>
      <c r="W3290" s="351"/>
      <c r="BH3290" s="454"/>
    </row>
    <row r="3291" spans="4:60" s="164" customFormat="1" x14ac:dyDescent="0.25">
      <c r="D3291" s="351"/>
      <c r="O3291" s="351"/>
      <c r="T3291" s="351"/>
      <c r="W3291" s="351"/>
      <c r="BH3291" s="454"/>
    </row>
    <row r="3292" spans="4:60" s="164" customFormat="1" x14ac:dyDescent="0.25">
      <c r="D3292" s="351"/>
      <c r="O3292" s="351"/>
      <c r="T3292" s="351"/>
      <c r="W3292" s="351"/>
      <c r="BH3292" s="454"/>
    </row>
    <row r="3293" spans="4:60" s="164" customFormat="1" x14ac:dyDescent="0.25">
      <c r="D3293" s="351"/>
      <c r="O3293" s="351"/>
      <c r="T3293" s="351"/>
      <c r="W3293" s="351"/>
      <c r="BH3293" s="454"/>
    </row>
    <row r="3294" spans="4:60" s="164" customFormat="1" x14ac:dyDescent="0.25">
      <c r="D3294" s="351"/>
      <c r="O3294" s="351"/>
      <c r="T3294" s="351"/>
      <c r="W3294" s="351"/>
      <c r="BH3294" s="454"/>
    </row>
    <row r="3295" spans="4:60" s="164" customFormat="1" x14ac:dyDescent="0.25">
      <c r="D3295" s="351"/>
      <c r="O3295" s="351"/>
      <c r="T3295" s="351"/>
      <c r="W3295" s="351"/>
      <c r="BH3295" s="454"/>
    </row>
    <row r="3296" spans="4:60" s="164" customFormat="1" x14ac:dyDescent="0.25">
      <c r="D3296" s="351"/>
      <c r="O3296" s="351"/>
      <c r="T3296" s="351"/>
      <c r="W3296" s="351"/>
      <c r="BH3296" s="454"/>
    </row>
    <row r="3297" spans="4:60" s="164" customFormat="1" x14ac:dyDescent="0.25">
      <c r="D3297" s="351"/>
      <c r="O3297" s="351"/>
      <c r="T3297" s="351"/>
      <c r="W3297" s="351"/>
      <c r="BH3297" s="454"/>
    </row>
    <row r="3298" spans="4:60" s="164" customFormat="1" x14ac:dyDescent="0.25">
      <c r="D3298" s="351"/>
      <c r="O3298" s="351"/>
      <c r="T3298" s="351"/>
      <c r="W3298" s="351"/>
      <c r="BH3298" s="454"/>
    </row>
    <row r="3299" spans="4:60" s="164" customFormat="1" x14ac:dyDescent="0.25">
      <c r="D3299" s="351"/>
      <c r="O3299" s="351"/>
      <c r="T3299" s="351"/>
      <c r="W3299" s="351"/>
      <c r="BH3299" s="454"/>
    </row>
    <row r="3300" spans="4:60" s="164" customFormat="1" x14ac:dyDescent="0.25">
      <c r="D3300" s="351"/>
      <c r="O3300" s="351"/>
      <c r="T3300" s="351"/>
      <c r="W3300" s="351"/>
      <c r="BH3300" s="454"/>
    </row>
    <row r="3301" spans="4:60" s="164" customFormat="1" x14ac:dyDescent="0.25">
      <c r="D3301" s="351"/>
      <c r="O3301" s="351"/>
      <c r="T3301" s="351"/>
      <c r="W3301" s="351"/>
      <c r="BH3301" s="454"/>
    </row>
    <row r="3302" spans="4:60" s="164" customFormat="1" x14ac:dyDescent="0.25">
      <c r="D3302" s="351"/>
      <c r="O3302" s="351"/>
      <c r="T3302" s="351"/>
      <c r="W3302" s="351"/>
      <c r="BH3302" s="454"/>
    </row>
    <row r="3303" spans="4:60" s="164" customFormat="1" x14ac:dyDescent="0.25">
      <c r="D3303" s="351"/>
      <c r="O3303" s="351"/>
      <c r="T3303" s="351"/>
      <c r="W3303" s="351"/>
      <c r="BH3303" s="454"/>
    </row>
    <row r="3304" spans="4:60" s="164" customFormat="1" x14ac:dyDescent="0.25">
      <c r="D3304" s="351"/>
      <c r="O3304" s="351"/>
      <c r="T3304" s="351"/>
      <c r="W3304" s="351"/>
      <c r="BH3304" s="454"/>
    </row>
    <row r="3305" spans="4:60" s="164" customFormat="1" x14ac:dyDescent="0.25">
      <c r="D3305" s="351"/>
      <c r="O3305" s="351"/>
      <c r="T3305" s="351"/>
      <c r="W3305" s="351"/>
      <c r="BH3305" s="454"/>
    </row>
    <row r="3306" spans="4:60" s="164" customFormat="1" x14ac:dyDescent="0.25">
      <c r="D3306" s="351"/>
      <c r="O3306" s="351"/>
      <c r="T3306" s="351"/>
      <c r="W3306" s="351"/>
      <c r="BH3306" s="454"/>
    </row>
    <row r="3307" spans="4:60" s="164" customFormat="1" x14ac:dyDescent="0.25">
      <c r="D3307" s="351"/>
      <c r="O3307" s="351"/>
      <c r="T3307" s="351"/>
      <c r="W3307" s="351"/>
      <c r="BH3307" s="454"/>
    </row>
    <row r="3308" spans="4:60" s="164" customFormat="1" x14ac:dyDescent="0.25">
      <c r="D3308" s="351"/>
      <c r="O3308" s="351"/>
      <c r="T3308" s="351"/>
      <c r="W3308" s="351"/>
      <c r="BH3308" s="454"/>
    </row>
    <row r="3309" spans="4:60" s="164" customFormat="1" x14ac:dyDescent="0.25">
      <c r="D3309" s="351"/>
      <c r="O3309" s="351"/>
      <c r="T3309" s="351"/>
      <c r="W3309" s="351"/>
      <c r="BH3309" s="454"/>
    </row>
    <row r="3310" spans="4:60" s="164" customFormat="1" x14ac:dyDescent="0.25">
      <c r="D3310" s="351"/>
      <c r="O3310" s="351"/>
      <c r="T3310" s="351"/>
      <c r="W3310" s="351"/>
      <c r="BH3310" s="454"/>
    </row>
    <row r="3311" spans="4:60" s="164" customFormat="1" x14ac:dyDescent="0.25">
      <c r="D3311" s="351"/>
      <c r="O3311" s="351"/>
      <c r="T3311" s="351"/>
      <c r="W3311" s="351"/>
      <c r="BH3311" s="454"/>
    </row>
    <row r="3312" spans="4:60" s="164" customFormat="1" x14ac:dyDescent="0.25">
      <c r="D3312" s="351"/>
      <c r="O3312" s="351"/>
      <c r="T3312" s="351"/>
      <c r="W3312" s="351"/>
      <c r="BH3312" s="454"/>
    </row>
    <row r="3313" spans="4:60" s="164" customFormat="1" x14ac:dyDescent="0.25">
      <c r="D3313" s="351"/>
      <c r="O3313" s="351"/>
      <c r="T3313" s="351"/>
      <c r="W3313" s="351"/>
      <c r="BH3313" s="454"/>
    </row>
    <row r="3314" spans="4:60" s="164" customFormat="1" x14ac:dyDescent="0.25">
      <c r="D3314" s="351"/>
      <c r="O3314" s="351"/>
      <c r="T3314" s="351"/>
      <c r="W3314" s="351"/>
      <c r="BH3314" s="454"/>
    </row>
    <row r="3315" spans="4:60" s="164" customFormat="1" x14ac:dyDescent="0.25">
      <c r="D3315" s="351"/>
      <c r="O3315" s="351"/>
      <c r="T3315" s="351"/>
      <c r="W3315" s="351"/>
      <c r="BH3315" s="454"/>
    </row>
    <row r="3316" spans="4:60" s="164" customFormat="1" x14ac:dyDescent="0.25">
      <c r="D3316" s="351"/>
      <c r="O3316" s="351"/>
      <c r="T3316" s="351"/>
      <c r="W3316" s="351"/>
      <c r="BH3316" s="454"/>
    </row>
    <row r="3317" spans="4:60" s="164" customFormat="1" x14ac:dyDescent="0.25">
      <c r="D3317" s="351"/>
      <c r="O3317" s="351"/>
      <c r="T3317" s="351"/>
      <c r="W3317" s="351"/>
      <c r="BH3317" s="454"/>
    </row>
    <row r="3318" spans="4:60" s="164" customFormat="1" x14ac:dyDescent="0.25">
      <c r="D3318" s="351"/>
      <c r="O3318" s="351"/>
      <c r="T3318" s="351"/>
      <c r="W3318" s="351"/>
      <c r="BH3318" s="454"/>
    </row>
    <row r="3319" spans="4:60" s="164" customFormat="1" x14ac:dyDescent="0.25">
      <c r="D3319" s="351"/>
      <c r="O3319" s="351"/>
      <c r="T3319" s="351"/>
      <c r="W3319" s="351"/>
      <c r="BH3319" s="454"/>
    </row>
    <row r="3320" spans="4:60" s="164" customFormat="1" x14ac:dyDescent="0.25">
      <c r="D3320" s="351"/>
      <c r="O3320" s="351"/>
      <c r="T3320" s="351"/>
      <c r="W3320" s="351"/>
      <c r="BH3320" s="454"/>
    </row>
    <row r="3321" spans="4:60" s="164" customFormat="1" x14ac:dyDescent="0.25">
      <c r="D3321" s="351"/>
      <c r="O3321" s="351"/>
      <c r="T3321" s="351"/>
      <c r="W3321" s="351"/>
      <c r="BH3321" s="454"/>
    </row>
    <row r="3322" spans="4:60" s="164" customFormat="1" x14ac:dyDescent="0.25">
      <c r="D3322" s="351"/>
      <c r="O3322" s="351"/>
      <c r="T3322" s="351"/>
      <c r="W3322" s="351"/>
      <c r="BH3322" s="454"/>
    </row>
    <row r="3323" spans="4:60" s="164" customFormat="1" x14ac:dyDescent="0.25">
      <c r="D3323" s="351"/>
      <c r="O3323" s="351"/>
      <c r="T3323" s="351"/>
      <c r="W3323" s="351"/>
      <c r="BH3323" s="454"/>
    </row>
    <row r="3324" spans="4:60" s="164" customFormat="1" x14ac:dyDescent="0.25">
      <c r="D3324" s="351"/>
      <c r="O3324" s="351"/>
      <c r="T3324" s="351"/>
      <c r="W3324" s="351"/>
      <c r="BH3324" s="454"/>
    </row>
    <row r="3325" spans="4:60" s="164" customFormat="1" x14ac:dyDescent="0.25">
      <c r="D3325" s="351"/>
      <c r="O3325" s="351"/>
      <c r="T3325" s="351"/>
      <c r="W3325" s="351"/>
      <c r="BH3325" s="454"/>
    </row>
    <row r="3326" spans="4:60" s="164" customFormat="1" x14ac:dyDescent="0.25">
      <c r="D3326" s="351"/>
      <c r="O3326" s="351"/>
      <c r="T3326" s="351"/>
      <c r="W3326" s="351"/>
      <c r="BH3326" s="454"/>
    </row>
    <row r="3327" spans="4:60" s="164" customFormat="1" x14ac:dyDescent="0.25">
      <c r="D3327" s="351"/>
      <c r="O3327" s="351"/>
      <c r="T3327" s="351"/>
      <c r="W3327" s="351"/>
      <c r="BH3327" s="454"/>
    </row>
    <row r="3328" spans="4:60" s="164" customFormat="1" x14ac:dyDescent="0.25">
      <c r="D3328" s="351"/>
      <c r="O3328" s="351"/>
      <c r="T3328" s="351"/>
      <c r="W3328" s="351"/>
      <c r="BH3328" s="454"/>
    </row>
    <row r="3329" spans="4:60" s="164" customFormat="1" x14ac:dyDescent="0.25">
      <c r="D3329" s="351"/>
      <c r="O3329" s="351"/>
      <c r="T3329" s="351"/>
      <c r="W3329" s="351"/>
      <c r="BH3329" s="454"/>
    </row>
    <row r="3330" spans="4:60" s="164" customFormat="1" x14ac:dyDescent="0.25">
      <c r="D3330" s="351"/>
      <c r="O3330" s="351"/>
      <c r="T3330" s="351"/>
      <c r="W3330" s="351"/>
      <c r="BH3330" s="454"/>
    </row>
    <row r="3331" spans="4:60" s="164" customFormat="1" x14ac:dyDescent="0.25">
      <c r="D3331" s="351"/>
      <c r="O3331" s="351"/>
      <c r="T3331" s="351"/>
      <c r="W3331" s="351"/>
      <c r="BH3331" s="454"/>
    </row>
    <row r="3332" spans="4:60" s="164" customFormat="1" x14ac:dyDescent="0.25">
      <c r="D3332" s="351"/>
      <c r="O3332" s="351"/>
      <c r="T3332" s="351"/>
      <c r="W3332" s="351"/>
      <c r="BH3332" s="454"/>
    </row>
    <row r="3333" spans="4:60" s="164" customFormat="1" x14ac:dyDescent="0.25">
      <c r="D3333" s="351"/>
      <c r="O3333" s="351"/>
      <c r="T3333" s="351"/>
      <c r="W3333" s="351"/>
      <c r="BH3333" s="454"/>
    </row>
    <row r="3334" spans="4:60" s="164" customFormat="1" x14ac:dyDescent="0.25">
      <c r="D3334" s="351"/>
      <c r="O3334" s="351"/>
      <c r="T3334" s="351"/>
      <c r="W3334" s="351"/>
      <c r="BH3334" s="454"/>
    </row>
    <row r="3335" spans="4:60" s="164" customFormat="1" x14ac:dyDescent="0.25">
      <c r="D3335" s="351"/>
      <c r="O3335" s="351"/>
      <c r="T3335" s="351"/>
      <c r="W3335" s="351"/>
      <c r="BH3335" s="454"/>
    </row>
    <row r="3336" spans="4:60" s="164" customFormat="1" x14ac:dyDescent="0.25">
      <c r="D3336" s="351"/>
      <c r="O3336" s="351"/>
      <c r="T3336" s="351"/>
      <c r="W3336" s="351"/>
      <c r="BH3336" s="454"/>
    </row>
    <row r="3337" spans="4:60" s="164" customFormat="1" x14ac:dyDescent="0.25">
      <c r="D3337" s="351"/>
      <c r="O3337" s="351"/>
      <c r="T3337" s="351"/>
      <c r="W3337" s="351"/>
      <c r="BH3337" s="454"/>
    </row>
    <row r="3338" spans="4:60" s="164" customFormat="1" x14ac:dyDescent="0.25">
      <c r="D3338" s="351"/>
      <c r="O3338" s="351"/>
      <c r="T3338" s="351"/>
      <c r="W3338" s="351"/>
      <c r="BH3338" s="454"/>
    </row>
    <row r="3339" spans="4:60" s="164" customFormat="1" x14ac:dyDescent="0.25">
      <c r="D3339" s="351"/>
      <c r="O3339" s="351"/>
      <c r="T3339" s="351"/>
      <c r="W3339" s="351"/>
      <c r="BH3339" s="454"/>
    </row>
    <row r="3340" spans="4:60" s="164" customFormat="1" x14ac:dyDescent="0.25">
      <c r="D3340" s="351"/>
      <c r="O3340" s="351"/>
      <c r="T3340" s="351"/>
      <c r="W3340" s="351"/>
      <c r="BH3340" s="454"/>
    </row>
    <row r="3341" spans="4:60" s="164" customFormat="1" x14ac:dyDescent="0.25">
      <c r="D3341" s="351"/>
      <c r="O3341" s="351"/>
      <c r="T3341" s="351"/>
      <c r="W3341" s="351"/>
      <c r="BH3341" s="454"/>
    </row>
    <row r="3342" spans="4:60" s="164" customFormat="1" x14ac:dyDescent="0.25">
      <c r="D3342" s="351"/>
      <c r="O3342" s="351"/>
      <c r="T3342" s="351"/>
      <c r="W3342" s="351"/>
      <c r="BH3342" s="454"/>
    </row>
    <row r="3343" spans="4:60" s="164" customFormat="1" x14ac:dyDescent="0.25">
      <c r="D3343" s="351"/>
      <c r="O3343" s="351"/>
      <c r="T3343" s="351"/>
      <c r="W3343" s="351"/>
      <c r="BH3343" s="454"/>
    </row>
    <row r="3344" spans="4:60" s="164" customFormat="1" x14ac:dyDescent="0.25">
      <c r="D3344" s="351"/>
      <c r="O3344" s="351"/>
      <c r="T3344" s="351"/>
      <c r="W3344" s="351"/>
      <c r="BH3344" s="454"/>
    </row>
    <row r="3345" spans="4:60" s="164" customFormat="1" x14ac:dyDescent="0.25">
      <c r="D3345" s="351"/>
      <c r="O3345" s="351"/>
      <c r="T3345" s="351"/>
      <c r="W3345" s="351"/>
      <c r="BH3345" s="454"/>
    </row>
    <row r="3346" spans="4:60" s="164" customFormat="1" x14ac:dyDescent="0.25">
      <c r="D3346" s="351"/>
      <c r="O3346" s="351"/>
      <c r="T3346" s="351"/>
      <c r="W3346" s="351"/>
      <c r="BH3346" s="454"/>
    </row>
    <row r="3347" spans="4:60" s="164" customFormat="1" x14ac:dyDescent="0.25">
      <c r="D3347" s="351"/>
      <c r="O3347" s="351"/>
      <c r="T3347" s="351"/>
      <c r="W3347" s="351"/>
      <c r="BH3347" s="454"/>
    </row>
    <row r="3348" spans="4:60" s="164" customFormat="1" x14ac:dyDescent="0.25">
      <c r="D3348" s="351"/>
      <c r="O3348" s="351"/>
      <c r="T3348" s="351"/>
      <c r="W3348" s="351"/>
      <c r="BH3348" s="454"/>
    </row>
    <row r="3349" spans="4:60" s="164" customFormat="1" x14ac:dyDescent="0.25">
      <c r="D3349" s="351"/>
      <c r="O3349" s="351"/>
      <c r="T3349" s="351"/>
      <c r="W3349" s="351"/>
      <c r="BH3349" s="454"/>
    </row>
    <row r="3350" spans="4:60" s="164" customFormat="1" x14ac:dyDescent="0.25">
      <c r="D3350" s="351"/>
      <c r="O3350" s="351"/>
      <c r="T3350" s="351"/>
      <c r="W3350" s="351"/>
      <c r="BH3350" s="454"/>
    </row>
    <row r="3351" spans="4:60" s="164" customFormat="1" x14ac:dyDescent="0.25">
      <c r="D3351" s="351"/>
      <c r="O3351" s="351"/>
      <c r="T3351" s="351"/>
      <c r="W3351" s="351"/>
      <c r="BH3351" s="454"/>
    </row>
    <row r="3352" spans="4:60" s="164" customFormat="1" x14ac:dyDescent="0.25">
      <c r="D3352" s="351"/>
      <c r="O3352" s="351"/>
      <c r="T3352" s="351"/>
      <c r="W3352" s="351"/>
      <c r="BH3352" s="454"/>
    </row>
    <row r="3353" spans="4:60" s="164" customFormat="1" x14ac:dyDescent="0.25">
      <c r="D3353" s="351"/>
      <c r="O3353" s="351"/>
      <c r="T3353" s="351"/>
      <c r="W3353" s="351"/>
      <c r="BH3353" s="454"/>
    </row>
    <row r="3354" spans="4:60" s="164" customFormat="1" x14ac:dyDescent="0.25">
      <c r="D3354" s="351"/>
      <c r="O3354" s="351"/>
      <c r="T3354" s="351"/>
      <c r="W3354" s="351"/>
      <c r="BH3354" s="454"/>
    </row>
    <row r="3355" spans="4:60" s="164" customFormat="1" x14ac:dyDescent="0.25">
      <c r="D3355" s="351"/>
      <c r="O3355" s="351"/>
      <c r="T3355" s="351"/>
      <c r="W3355" s="351"/>
      <c r="BH3355" s="454"/>
    </row>
    <row r="3356" spans="4:60" s="164" customFormat="1" x14ac:dyDescent="0.25">
      <c r="D3356" s="351"/>
      <c r="O3356" s="351"/>
      <c r="T3356" s="351"/>
      <c r="W3356" s="351"/>
      <c r="BH3356" s="454"/>
    </row>
    <row r="3357" spans="4:60" s="164" customFormat="1" x14ac:dyDescent="0.25">
      <c r="D3357" s="351"/>
      <c r="O3357" s="351"/>
      <c r="T3357" s="351"/>
      <c r="W3357" s="351"/>
      <c r="BH3357" s="454"/>
    </row>
    <row r="3358" spans="4:60" s="164" customFormat="1" x14ac:dyDescent="0.25">
      <c r="D3358" s="351"/>
      <c r="O3358" s="351"/>
      <c r="T3358" s="351"/>
      <c r="W3358" s="351"/>
      <c r="BH3358" s="454"/>
    </row>
    <row r="3359" spans="4:60" s="164" customFormat="1" x14ac:dyDescent="0.25">
      <c r="D3359" s="351"/>
      <c r="O3359" s="351"/>
      <c r="T3359" s="351"/>
      <c r="W3359" s="351"/>
      <c r="BH3359" s="454"/>
    </row>
    <row r="3360" spans="4:60" s="164" customFormat="1" x14ac:dyDescent="0.25">
      <c r="D3360" s="351"/>
      <c r="O3360" s="351"/>
      <c r="T3360" s="351"/>
      <c r="W3360" s="351"/>
      <c r="BH3360" s="454"/>
    </row>
    <row r="3361" spans="4:60" s="164" customFormat="1" x14ac:dyDescent="0.25">
      <c r="D3361" s="351"/>
      <c r="O3361" s="351"/>
      <c r="T3361" s="351"/>
      <c r="W3361" s="351"/>
      <c r="BH3361" s="454"/>
    </row>
    <row r="3362" spans="4:60" s="164" customFormat="1" x14ac:dyDescent="0.25">
      <c r="D3362" s="351"/>
      <c r="O3362" s="351"/>
      <c r="T3362" s="351"/>
      <c r="W3362" s="351"/>
      <c r="BH3362" s="454"/>
    </row>
    <row r="3363" spans="4:60" s="164" customFormat="1" x14ac:dyDescent="0.25">
      <c r="D3363" s="351"/>
      <c r="O3363" s="351"/>
      <c r="T3363" s="351"/>
      <c r="W3363" s="351"/>
      <c r="BH3363" s="454"/>
    </row>
    <row r="3364" spans="4:60" s="164" customFormat="1" x14ac:dyDescent="0.25">
      <c r="D3364" s="351"/>
      <c r="O3364" s="351"/>
      <c r="T3364" s="351"/>
      <c r="W3364" s="351"/>
      <c r="BH3364" s="454"/>
    </row>
    <row r="3365" spans="4:60" s="164" customFormat="1" x14ac:dyDescent="0.25">
      <c r="D3365" s="351"/>
      <c r="O3365" s="351"/>
      <c r="T3365" s="351"/>
      <c r="W3365" s="351"/>
      <c r="BH3365" s="454"/>
    </row>
    <row r="3366" spans="4:60" s="164" customFormat="1" x14ac:dyDescent="0.25">
      <c r="D3366" s="351"/>
      <c r="O3366" s="351"/>
      <c r="T3366" s="351"/>
      <c r="W3366" s="351"/>
      <c r="BH3366" s="454"/>
    </row>
    <row r="3367" spans="4:60" s="164" customFormat="1" x14ac:dyDescent="0.25">
      <c r="D3367" s="351"/>
      <c r="O3367" s="351"/>
      <c r="T3367" s="351"/>
      <c r="W3367" s="351"/>
      <c r="BH3367" s="454"/>
    </row>
    <row r="3368" spans="4:60" s="164" customFormat="1" x14ac:dyDescent="0.25">
      <c r="D3368" s="351"/>
      <c r="O3368" s="351"/>
      <c r="T3368" s="351"/>
      <c r="W3368" s="351"/>
      <c r="BH3368" s="454"/>
    </row>
    <row r="3369" spans="4:60" s="164" customFormat="1" x14ac:dyDescent="0.25">
      <c r="D3369" s="351"/>
      <c r="O3369" s="351"/>
      <c r="T3369" s="351"/>
      <c r="W3369" s="351"/>
      <c r="BH3369" s="454"/>
    </row>
    <row r="3370" spans="4:60" s="164" customFormat="1" x14ac:dyDescent="0.25">
      <c r="D3370" s="351"/>
      <c r="O3370" s="351"/>
      <c r="T3370" s="351"/>
      <c r="W3370" s="351"/>
      <c r="BH3370" s="454"/>
    </row>
    <row r="3371" spans="4:60" s="164" customFormat="1" x14ac:dyDescent="0.25">
      <c r="D3371" s="351"/>
      <c r="O3371" s="351"/>
      <c r="T3371" s="351"/>
      <c r="W3371" s="351"/>
      <c r="BH3371" s="454"/>
    </row>
    <row r="3372" spans="4:60" s="164" customFormat="1" x14ac:dyDescent="0.25">
      <c r="D3372" s="351"/>
      <c r="O3372" s="351"/>
      <c r="T3372" s="351"/>
      <c r="W3372" s="351"/>
      <c r="BH3372" s="454"/>
    </row>
    <row r="3373" spans="4:60" s="164" customFormat="1" x14ac:dyDescent="0.25">
      <c r="D3373" s="351"/>
      <c r="O3373" s="351"/>
      <c r="T3373" s="351"/>
      <c r="W3373" s="351"/>
      <c r="BH3373" s="454"/>
    </row>
    <row r="3374" spans="4:60" s="164" customFormat="1" x14ac:dyDescent="0.25">
      <c r="D3374" s="351"/>
      <c r="O3374" s="351"/>
      <c r="T3374" s="351"/>
      <c r="W3374" s="351"/>
      <c r="BH3374" s="454"/>
    </row>
  </sheetData>
  <mergeCells count="36">
    <mergeCell ref="B31:C31"/>
    <mergeCell ref="G31:H31"/>
    <mergeCell ref="K31:M31"/>
    <mergeCell ref="Q31:R31"/>
    <mergeCell ref="AB31:AC31"/>
    <mergeCell ref="AG31:AI31"/>
    <mergeCell ref="AZ5:AZ6"/>
    <mergeCell ref="BA5:BA6"/>
    <mergeCell ref="BB5:BC5"/>
    <mergeCell ref="BD5:BE5"/>
    <mergeCell ref="BF5:BH5"/>
    <mergeCell ref="BI5:BI6"/>
    <mergeCell ref="AC5:AH5"/>
    <mergeCell ref="AI5:AK5"/>
    <mergeCell ref="AL5:AV5"/>
    <mergeCell ref="AW5:AW6"/>
    <mergeCell ref="AX5:AX6"/>
    <mergeCell ref="AY5:AY6"/>
    <mergeCell ref="S5:S6"/>
    <mergeCell ref="T5:T6"/>
    <mergeCell ref="U5:U6"/>
    <mergeCell ref="V5:V6"/>
    <mergeCell ref="W5:W6"/>
    <mergeCell ref="X5:AB5"/>
    <mergeCell ref="H5:H6"/>
    <mergeCell ref="I5:I6"/>
    <mergeCell ref="J5:J6"/>
    <mergeCell ref="K5:K6"/>
    <mergeCell ref="L5:L6"/>
    <mergeCell ref="M5:P5"/>
    <mergeCell ref="A5:A6"/>
    <mergeCell ref="B5:B6"/>
    <mergeCell ref="C5:C6"/>
    <mergeCell ref="D5:D6"/>
    <mergeCell ref="F5:F6"/>
    <mergeCell ref="G5:G6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82"/>
  <sheetViews>
    <sheetView zoomScale="91" zoomScaleNormal="91" workbookViewId="0">
      <selection activeCell="M6" sqref="A6:XFD6"/>
    </sheetView>
  </sheetViews>
  <sheetFormatPr defaultRowHeight="15" x14ac:dyDescent="0.25"/>
  <cols>
    <col min="1" max="1" width="5.28515625" customWidth="1"/>
    <col min="3" max="3" width="9.140625" customWidth="1"/>
    <col min="4" max="4" width="6.5703125" style="121" customWidth="1"/>
    <col min="5" max="5" width="9.85546875" customWidth="1"/>
    <col min="6" max="6" width="10.42578125" customWidth="1"/>
    <col min="7" max="7" width="15.7109375" style="64" customWidth="1"/>
    <col min="8" max="8" width="9.7109375" customWidth="1"/>
    <col min="9" max="9" width="9.140625" style="27" customWidth="1"/>
    <col min="10" max="10" width="17.140625" customWidth="1"/>
    <col min="11" max="11" width="11.140625" style="57" customWidth="1"/>
    <col min="12" max="12" width="9.140625" style="27" customWidth="1"/>
    <col min="13" max="13" width="9.140625" customWidth="1"/>
    <col min="14" max="14" width="9.140625" style="31" customWidth="1"/>
    <col min="15" max="15" width="9.140625" style="127" customWidth="1"/>
    <col min="16" max="16" width="9.140625" style="27" customWidth="1"/>
    <col min="17" max="17" width="9.140625" customWidth="1"/>
    <col min="18" max="18" width="10.28515625" customWidth="1"/>
    <col min="19" max="19" width="9.140625" style="27" customWidth="1"/>
    <col min="20" max="20" width="12.42578125" customWidth="1"/>
    <col min="21" max="23" width="9.140625" customWidth="1"/>
    <col min="24" max="24" width="9.7109375" customWidth="1"/>
    <col min="25" max="25" width="9.28515625" customWidth="1"/>
    <col min="26" max="26" width="10.140625" customWidth="1"/>
    <col min="27" max="28" width="9.28515625" customWidth="1"/>
    <col min="29" max="32" width="9.140625" customWidth="1"/>
    <col min="33" max="33" width="14.28515625" customWidth="1"/>
    <col min="34" max="39" width="9.28515625" customWidth="1"/>
    <col min="40" max="44" width="9.140625" customWidth="1"/>
    <col min="45" max="45" width="8" style="64" customWidth="1"/>
    <col min="46" max="53" width="9.140625" customWidth="1"/>
    <col min="54" max="55" width="9.28515625" customWidth="1"/>
    <col min="56" max="60" width="9.140625" customWidth="1"/>
    <col min="61" max="61" width="9.28515625" customWidth="1"/>
    <col min="62" max="63" width="9.140625" customWidth="1"/>
    <col min="64" max="64" width="12.5703125" customWidth="1"/>
    <col min="65" max="65" width="11.28515625" customWidth="1"/>
    <col min="66" max="78" width="9.140625" customWidth="1"/>
  </cols>
  <sheetData>
    <row r="1" spans="1:65" ht="26.25" x14ac:dyDescent="0.25">
      <c r="A1" s="268" t="s">
        <v>812</v>
      </c>
    </row>
    <row r="2" spans="1:65" s="28" customFormat="1" ht="16.5" customHeight="1" x14ac:dyDescent="0.25">
      <c r="D2" s="122"/>
      <c r="G2" s="107"/>
      <c r="I2" s="29"/>
      <c r="K2" s="124"/>
      <c r="L2" s="29"/>
      <c r="N2" s="125"/>
      <c r="O2" s="128"/>
      <c r="P2" s="29"/>
      <c r="S2" s="29"/>
      <c r="T2" s="30" t="s">
        <v>131</v>
      </c>
      <c r="AG2" s="30" t="s">
        <v>132</v>
      </c>
      <c r="AH2" s="47"/>
      <c r="AI2" s="48"/>
      <c r="AJ2" s="48"/>
      <c r="AK2" s="48"/>
      <c r="AL2" s="48"/>
      <c r="AM2" s="49"/>
      <c r="AN2" s="50"/>
      <c r="AO2" s="51"/>
      <c r="AP2" s="28" t="s">
        <v>133</v>
      </c>
      <c r="AS2" s="107"/>
    </row>
    <row r="3" spans="1:65" ht="6.75" customHeight="1" x14ac:dyDescent="0.25"/>
    <row r="4" spans="1:65" s="349" customFormat="1" ht="14.25" customHeight="1" thickBot="1" x14ac:dyDescent="0.3">
      <c r="A4" s="341" t="s">
        <v>32</v>
      </c>
      <c r="B4" s="341" t="s">
        <v>32</v>
      </c>
      <c r="C4" s="343"/>
      <c r="D4" s="356"/>
      <c r="E4" s="357" t="s">
        <v>33</v>
      </c>
      <c r="F4" s="357" t="s">
        <v>33</v>
      </c>
      <c r="G4" s="358" t="s">
        <v>33</v>
      </c>
      <c r="H4" s="359" t="s">
        <v>33</v>
      </c>
      <c r="I4" s="357" t="s">
        <v>33</v>
      </c>
      <c r="J4" s="357" t="s">
        <v>33</v>
      </c>
      <c r="K4" s="346"/>
      <c r="L4" s="360"/>
      <c r="M4" s="343"/>
      <c r="N4" s="361"/>
      <c r="O4" s="362"/>
      <c r="P4" s="357" t="s">
        <v>33</v>
      </c>
      <c r="Q4" s="357" t="s">
        <v>33</v>
      </c>
      <c r="R4" s="357" t="s">
        <v>33</v>
      </c>
      <c r="S4" s="357" t="s">
        <v>33</v>
      </c>
      <c r="T4" s="357" t="s">
        <v>33</v>
      </c>
      <c r="U4" s="357" t="s">
        <v>133</v>
      </c>
      <c r="V4" s="357" t="s">
        <v>133</v>
      </c>
      <c r="W4" s="343"/>
      <c r="X4" s="343"/>
      <c r="Y4" s="341" t="s">
        <v>34</v>
      </c>
      <c r="Z4" s="341" t="s">
        <v>34</v>
      </c>
      <c r="AA4" s="341" t="s">
        <v>34</v>
      </c>
      <c r="AB4" s="341" t="s">
        <v>34</v>
      </c>
      <c r="AC4" s="341" t="s">
        <v>34</v>
      </c>
      <c r="AD4" s="341" t="s">
        <v>34</v>
      </c>
      <c r="AE4" s="341" t="s">
        <v>34</v>
      </c>
      <c r="AF4" s="341" t="s">
        <v>34</v>
      </c>
      <c r="AG4" s="341" t="s">
        <v>34</v>
      </c>
      <c r="AH4" s="342" t="s">
        <v>34</v>
      </c>
      <c r="AI4" s="341" t="s">
        <v>34</v>
      </c>
      <c r="AJ4" s="341" t="s">
        <v>34</v>
      </c>
      <c r="AK4" s="341" t="s">
        <v>34</v>
      </c>
      <c r="AL4" s="341" t="s">
        <v>34</v>
      </c>
      <c r="AM4" s="343"/>
      <c r="AN4" s="343"/>
      <c r="AO4" s="343"/>
      <c r="AP4" s="357" t="s">
        <v>33</v>
      </c>
      <c r="AQ4" s="357" t="s">
        <v>33</v>
      </c>
      <c r="AR4" s="357" t="s">
        <v>33</v>
      </c>
      <c r="AS4" s="358" t="s">
        <v>33</v>
      </c>
      <c r="AT4" s="357" t="s">
        <v>33</v>
      </c>
      <c r="AU4" s="357" t="s">
        <v>33</v>
      </c>
      <c r="AV4" s="357" t="s">
        <v>33</v>
      </c>
      <c r="AW4" s="357" t="s">
        <v>33</v>
      </c>
      <c r="AX4" s="357" t="s">
        <v>33</v>
      </c>
      <c r="AY4" s="357" t="s">
        <v>33</v>
      </c>
      <c r="AZ4" s="343"/>
      <c r="BA4" s="343"/>
      <c r="BB4" s="343"/>
      <c r="BC4" s="343"/>
      <c r="BD4" s="343"/>
      <c r="BE4" s="343"/>
      <c r="BF4" s="343"/>
      <c r="BG4" s="343"/>
      <c r="BH4" s="343"/>
      <c r="BI4" s="343"/>
      <c r="BJ4" s="343"/>
      <c r="BK4" s="343"/>
      <c r="BL4" s="363" t="s">
        <v>34</v>
      </c>
      <c r="BM4" s="341" t="s">
        <v>34</v>
      </c>
    </row>
    <row r="5" spans="1:65" s="80" customFormat="1" ht="39.950000000000003" customHeight="1" thickBot="1" x14ac:dyDescent="0.3">
      <c r="A5" s="442" t="s">
        <v>15</v>
      </c>
      <c r="B5" s="429" t="s">
        <v>35</v>
      </c>
      <c r="C5" s="444" t="s">
        <v>36</v>
      </c>
      <c r="D5" s="429" t="s">
        <v>17</v>
      </c>
      <c r="E5" s="421" t="s">
        <v>37</v>
      </c>
      <c r="F5" s="446" t="s">
        <v>38</v>
      </c>
      <c r="G5" s="448" t="s">
        <v>39</v>
      </c>
      <c r="H5" s="450" t="s">
        <v>40</v>
      </c>
      <c r="I5" s="452" t="s">
        <v>41</v>
      </c>
      <c r="J5" s="431" t="s">
        <v>42</v>
      </c>
      <c r="K5" s="440" t="s">
        <v>43</v>
      </c>
      <c r="L5" s="429" t="s">
        <v>125</v>
      </c>
      <c r="M5" s="78" t="s">
        <v>31</v>
      </c>
      <c r="N5" s="431" t="s">
        <v>16</v>
      </c>
      <c r="O5" s="433" t="s">
        <v>44</v>
      </c>
      <c r="P5" s="429" t="s">
        <v>18</v>
      </c>
      <c r="Q5" s="435" t="s">
        <v>45</v>
      </c>
      <c r="R5" s="435"/>
      <c r="S5" s="435"/>
      <c r="T5" s="435"/>
      <c r="U5" s="435"/>
      <c r="V5" s="429" t="s">
        <v>46</v>
      </c>
      <c r="W5" s="79" t="s">
        <v>47</v>
      </c>
      <c r="X5" s="436" t="s">
        <v>48</v>
      </c>
      <c r="Y5" s="421" t="s">
        <v>37</v>
      </c>
      <c r="Z5" s="421" t="s">
        <v>38</v>
      </c>
      <c r="AA5" s="438" t="s">
        <v>49</v>
      </c>
      <c r="AB5" s="416" t="s">
        <v>50</v>
      </c>
      <c r="AC5" s="416"/>
      <c r="AD5" s="416"/>
      <c r="AE5" s="416"/>
      <c r="AF5" s="428"/>
      <c r="AG5" s="415" t="s">
        <v>51</v>
      </c>
      <c r="AH5" s="416"/>
      <c r="AI5" s="416"/>
      <c r="AJ5" s="416"/>
      <c r="AK5" s="416"/>
      <c r="AL5" s="428"/>
      <c r="AM5" s="415" t="s">
        <v>52</v>
      </c>
      <c r="AN5" s="416"/>
      <c r="AO5" s="416"/>
      <c r="AP5" s="417" t="s">
        <v>53</v>
      </c>
      <c r="AQ5" s="418"/>
      <c r="AR5" s="418"/>
      <c r="AS5" s="419"/>
      <c r="AT5" s="418"/>
      <c r="AU5" s="418"/>
      <c r="AV5" s="418"/>
      <c r="AW5" s="418"/>
      <c r="AX5" s="418"/>
      <c r="AY5" s="420"/>
      <c r="AZ5" s="421" t="s">
        <v>54</v>
      </c>
      <c r="BA5" s="421" t="s">
        <v>55</v>
      </c>
      <c r="BB5" s="421" t="s">
        <v>37</v>
      </c>
      <c r="BC5" s="421" t="s">
        <v>38</v>
      </c>
      <c r="BD5" s="423" t="s">
        <v>56</v>
      </c>
      <c r="BE5" s="425" t="s">
        <v>57</v>
      </c>
      <c r="BF5" s="426"/>
      <c r="BG5" s="417" t="s">
        <v>58</v>
      </c>
      <c r="BH5" s="420"/>
      <c r="BI5" s="427" t="s">
        <v>59</v>
      </c>
      <c r="BJ5" s="425" t="s">
        <v>60</v>
      </c>
      <c r="BK5" s="419"/>
      <c r="BL5" s="426"/>
      <c r="BM5" s="413" t="s">
        <v>61</v>
      </c>
    </row>
    <row r="6" spans="1:65" s="80" customFormat="1" ht="39.950000000000003" customHeight="1" x14ac:dyDescent="0.25">
      <c r="A6" s="478"/>
      <c r="B6" s="479"/>
      <c r="C6" s="480"/>
      <c r="D6" s="479"/>
      <c r="E6" s="481"/>
      <c r="F6" s="482"/>
      <c r="G6" s="483"/>
      <c r="H6" s="484"/>
      <c r="I6" s="485"/>
      <c r="J6" s="486"/>
      <c r="K6" s="487"/>
      <c r="L6" s="479"/>
      <c r="M6" s="488"/>
      <c r="N6" s="486"/>
      <c r="O6" s="489"/>
      <c r="P6" s="479"/>
      <c r="Q6" s="490" t="s">
        <v>129</v>
      </c>
      <c r="R6" s="490" t="s">
        <v>130</v>
      </c>
      <c r="S6" s="491" t="s">
        <v>62</v>
      </c>
      <c r="T6" s="492" t="s">
        <v>63</v>
      </c>
      <c r="U6" s="493" t="s">
        <v>64</v>
      </c>
      <c r="V6" s="479"/>
      <c r="W6" s="494"/>
      <c r="X6" s="495"/>
      <c r="Y6" s="481"/>
      <c r="Z6" s="481"/>
      <c r="AA6" s="496"/>
      <c r="AB6" s="497" t="s">
        <v>65</v>
      </c>
      <c r="AC6" s="498" t="s">
        <v>66</v>
      </c>
      <c r="AD6" s="498" t="s">
        <v>67</v>
      </c>
      <c r="AE6" s="498" t="s">
        <v>68</v>
      </c>
      <c r="AF6" s="498" t="s">
        <v>69</v>
      </c>
      <c r="AG6" s="498" t="s">
        <v>70</v>
      </c>
      <c r="AH6" s="499" t="s">
        <v>65</v>
      </c>
      <c r="AI6" s="498" t="s">
        <v>66</v>
      </c>
      <c r="AJ6" s="498" t="s">
        <v>67</v>
      </c>
      <c r="AK6" s="498" t="s">
        <v>68</v>
      </c>
      <c r="AL6" s="498" t="s">
        <v>69</v>
      </c>
      <c r="AM6" s="498" t="s">
        <v>65</v>
      </c>
      <c r="AN6" s="498" t="s">
        <v>71</v>
      </c>
      <c r="AO6" s="498" t="s">
        <v>72</v>
      </c>
      <c r="AP6" s="500" t="s">
        <v>73</v>
      </c>
      <c r="AQ6" s="500" t="s">
        <v>74</v>
      </c>
      <c r="AR6" s="500" t="s">
        <v>167</v>
      </c>
      <c r="AS6" s="500" t="s">
        <v>76</v>
      </c>
      <c r="AT6" s="500" t="s">
        <v>77</v>
      </c>
      <c r="AU6" s="500" t="s">
        <v>78</v>
      </c>
      <c r="AV6" s="500" t="s">
        <v>79</v>
      </c>
      <c r="AW6" s="500" t="s">
        <v>80</v>
      </c>
      <c r="AX6" s="500" t="s">
        <v>81</v>
      </c>
      <c r="AY6" s="500" t="s">
        <v>82</v>
      </c>
      <c r="AZ6" s="481"/>
      <c r="BA6" s="481"/>
      <c r="BB6" s="481"/>
      <c r="BC6" s="481"/>
      <c r="BD6" s="501"/>
      <c r="BE6" s="502" t="s">
        <v>83</v>
      </c>
      <c r="BF6" s="502" t="s">
        <v>84</v>
      </c>
      <c r="BG6" s="498" t="s">
        <v>85</v>
      </c>
      <c r="BH6" s="498" t="s">
        <v>86</v>
      </c>
      <c r="BI6" s="481"/>
      <c r="BJ6" s="498" t="s">
        <v>87</v>
      </c>
      <c r="BK6" s="503" t="s">
        <v>88</v>
      </c>
      <c r="BL6" s="504" t="s">
        <v>89</v>
      </c>
      <c r="BM6" s="505"/>
    </row>
    <row r="7" spans="1:65" s="97" customFormat="1" ht="65.25" customHeight="1" x14ac:dyDescent="0.2">
      <c r="A7" s="316">
        <v>1</v>
      </c>
      <c r="B7" s="506" t="s">
        <v>813</v>
      </c>
      <c r="C7" s="507" t="s">
        <v>814</v>
      </c>
      <c r="D7" s="39" t="s">
        <v>1</v>
      </c>
      <c r="E7" s="508" t="str">
        <f t="shared" ref="E7:F28" si="0">BB7</f>
        <v>5815876</v>
      </c>
      <c r="F7" s="509">
        <f t="shared" si="0"/>
        <v>42550</v>
      </c>
      <c r="G7" s="510" t="s">
        <v>815</v>
      </c>
      <c r="H7" s="511" t="s">
        <v>816</v>
      </c>
      <c r="I7" s="26" t="s">
        <v>123</v>
      </c>
      <c r="J7" s="511" t="s">
        <v>817</v>
      </c>
      <c r="K7" s="512">
        <v>42545</v>
      </c>
      <c r="L7" s="39" t="s">
        <v>19</v>
      </c>
      <c r="M7" s="270" t="s">
        <v>818</v>
      </c>
      <c r="N7" s="511" t="s">
        <v>21</v>
      </c>
      <c r="O7" s="150" t="s">
        <v>2</v>
      </c>
      <c r="P7" s="39" t="s">
        <v>22</v>
      </c>
      <c r="Q7" s="43" t="s">
        <v>819</v>
      </c>
      <c r="R7" s="513">
        <v>42537</v>
      </c>
      <c r="S7" s="39" t="s">
        <v>23</v>
      </c>
      <c r="T7" s="514">
        <v>446.25</v>
      </c>
      <c r="U7" s="39" t="s">
        <v>4</v>
      </c>
      <c r="V7" s="43" t="s">
        <v>820</v>
      </c>
      <c r="W7" s="43" t="s">
        <v>821</v>
      </c>
      <c r="X7" s="512">
        <v>42549</v>
      </c>
      <c r="Y7" s="515" t="s">
        <v>822</v>
      </c>
      <c r="Z7" s="516">
        <v>42550</v>
      </c>
      <c r="AA7" s="517">
        <v>33029011</v>
      </c>
      <c r="AB7" s="518">
        <v>10</v>
      </c>
      <c r="AC7" s="518">
        <v>12.5</v>
      </c>
      <c r="AD7" s="518">
        <v>2</v>
      </c>
      <c r="AE7" s="518">
        <v>1</v>
      </c>
      <c r="AF7" s="518">
        <v>4</v>
      </c>
      <c r="AG7" s="94" t="s">
        <v>118</v>
      </c>
      <c r="AH7" s="94" t="s">
        <v>118</v>
      </c>
      <c r="AI7" s="95" t="s">
        <v>118</v>
      </c>
      <c r="AJ7" s="95" t="s">
        <v>118</v>
      </c>
      <c r="AK7" s="95" t="s">
        <v>118</v>
      </c>
      <c r="AL7" s="95" t="s">
        <v>118</v>
      </c>
      <c r="AM7" s="95" t="s">
        <v>118</v>
      </c>
      <c r="AN7" s="95" t="s">
        <v>118</v>
      </c>
      <c r="AO7" s="95" t="s">
        <v>118</v>
      </c>
      <c r="AP7" s="26" t="s">
        <v>116</v>
      </c>
      <c r="AQ7" s="26" t="s">
        <v>116</v>
      </c>
      <c r="AR7" s="26" t="s">
        <v>116</v>
      </c>
      <c r="AS7" s="26" t="s">
        <v>116</v>
      </c>
      <c r="AT7" s="26" t="s">
        <v>116</v>
      </c>
      <c r="AU7" s="26" t="s">
        <v>116</v>
      </c>
      <c r="AV7" s="26" t="s">
        <v>113</v>
      </c>
      <c r="AW7" s="26" t="s">
        <v>120</v>
      </c>
      <c r="AX7" s="26" t="s">
        <v>120</v>
      </c>
      <c r="AY7" s="26" t="s">
        <v>116</v>
      </c>
      <c r="AZ7" s="519" t="s">
        <v>113</v>
      </c>
      <c r="BA7" s="519" t="s">
        <v>113</v>
      </c>
      <c r="BB7" s="515" t="s">
        <v>822</v>
      </c>
      <c r="BC7" s="520">
        <v>42550</v>
      </c>
      <c r="BD7" s="521" t="s">
        <v>128</v>
      </c>
      <c r="BE7" s="519" t="s">
        <v>113</v>
      </c>
      <c r="BF7" s="519" t="s">
        <v>113</v>
      </c>
      <c r="BG7" s="519" t="s">
        <v>113</v>
      </c>
      <c r="BH7" s="519" t="s">
        <v>113</v>
      </c>
      <c r="BI7" s="516">
        <v>42566</v>
      </c>
      <c r="BJ7" s="44" t="s">
        <v>555</v>
      </c>
      <c r="BK7" s="44" t="s">
        <v>555</v>
      </c>
      <c r="BL7" s="42" t="s">
        <v>556</v>
      </c>
      <c r="BM7" s="522">
        <v>9029.9</v>
      </c>
    </row>
    <row r="8" spans="1:65" s="97" customFormat="1" ht="81.75" customHeight="1" x14ac:dyDescent="0.2">
      <c r="A8" s="316">
        <v>2</v>
      </c>
      <c r="B8" s="506" t="s">
        <v>823</v>
      </c>
      <c r="C8" s="507" t="s">
        <v>824</v>
      </c>
      <c r="D8" s="39" t="s">
        <v>1</v>
      </c>
      <c r="E8" s="508">
        <f t="shared" si="0"/>
        <v>5876369</v>
      </c>
      <c r="F8" s="509">
        <f t="shared" si="0"/>
        <v>42556</v>
      </c>
      <c r="G8" s="511" t="s">
        <v>825</v>
      </c>
      <c r="H8" s="42" t="s">
        <v>826</v>
      </c>
      <c r="I8" s="26" t="s">
        <v>123</v>
      </c>
      <c r="J8" s="43" t="s">
        <v>503</v>
      </c>
      <c r="K8" s="512">
        <v>42550</v>
      </c>
      <c r="L8" s="39" t="s">
        <v>143</v>
      </c>
      <c r="M8" s="270" t="s">
        <v>818</v>
      </c>
      <c r="N8" s="42" t="s">
        <v>21</v>
      </c>
      <c r="O8" s="44" t="s">
        <v>147</v>
      </c>
      <c r="P8" s="39" t="s">
        <v>22</v>
      </c>
      <c r="Q8" s="43" t="s">
        <v>827</v>
      </c>
      <c r="R8" s="513">
        <v>42548</v>
      </c>
      <c r="S8" s="44" t="s">
        <v>140</v>
      </c>
      <c r="T8" s="514">
        <v>2282.4</v>
      </c>
      <c r="U8" s="39" t="s">
        <v>4</v>
      </c>
      <c r="V8" s="43" t="s">
        <v>828</v>
      </c>
      <c r="W8" s="42" t="s">
        <v>829</v>
      </c>
      <c r="X8" s="512">
        <v>42550</v>
      </c>
      <c r="Y8" s="523">
        <v>5876369</v>
      </c>
      <c r="Z8" s="520">
        <v>42556</v>
      </c>
      <c r="AA8" s="16" t="s">
        <v>830</v>
      </c>
      <c r="AB8" s="518">
        <v>10</v>
      </c>
      <c r="AC8" s="518">
        <v>12.5</v>
      </c>
      <c r="AD8" s="518">
        <v>2</v>
      </c>
      <c r="AE8" s="518">
        <v>1</v>
      </c>
      <c r="AF8" s="518">
        <v>4</v>
      </c>
      <c r="AG8" s="94" t="s">
        <v>118</v>
      </c>
      <c r="AH8" s="94" t="s">
        <v>118</v>
      </c>
      <c r="AI8" s="95" t="s">
        <v>118</v>
      </c>
      <c r="AJ8" s="95" t="s">
        <v>118</v>
      </c>
      <c r="AK8" s="95" t="s">
        <v>118</v>
      </c>
      <c r="AL8" s="95" t="s">
        <v>118</v>
      </c>
      <c r="AM8" s="95" t="s">
        <v>118</v>
      </c>
      <c r="AN8" s="95" t="s">
        <v>118</v>
      </c>
      <c r="AO8" s="95" t="s">
        <v>118</v>
      </c>
      <c r="AP8" s="26" t="s">
        <v>116</v>
      </c>
      <c r="AQ8" s="26" t="s">
        <v>116</v>
      </c>
      <c r="AR8" s="26" t="s">
        <v>116</v>
      </c>
      <c r="AS8" s="26" t="s">
        <v>116</v>
      </c>
      <c r="AT8" s="26" t="s">
        <v>120</v>
      </c>
      <c r="AU8" s="26" t="s">
        <v>116</v>
      </c>
      <c r="AV8" s="26" t="s">
        <v>113</v>
      </c>
      <c r="AW8" s="26" t="s">
        <v>120</v>
      </c>
      <c r="AX8" s="26" t="s">
        <v>120</v>
      </c>
      <c r="AY8" s="26" t="s">
        <v>127</v>
      </c>
      <c r="AZ8" s="519" t="s">
        <v>113</v>
      </c>
      <c r="BA8" s="519" t="s">
        <v>113</v>
      </c>
      <c r="BB8" s="523">
        <v>5876369</v>
      </c>
      <c r="BC8" s="520">
        <v>42556</v>
      </c>
      <c r="BD8" s="521" t="s">
        <v>128</v>
      </c>
      <c r="BE8" s="519" t="s">
        <v>113</v>
      </c>
      <c r="BF8" s="519" t="s">
        <v>113</v>
      </c>
      <c r="BG8" s="519" t="s">
        <v>113</v>
      </c>
      <c r="BH8" s="519" t="s">
        <v>113</v>
      </c>
      <c r="BI8" s="516">
        <v>42559</v>
      </c>
      <c r="BJ8" s="44" t="s">
        <v>555</v>
      </c>
      <c r="BK8" s="44" t="s">
        <v>555</v>
      </c>
      <c r="BL8" s="42" t="s">
        <v>831</v>
      </c>
      <c r="BM8" s="522">
        <v>52190.66</v>
      </c>
    </row>
    <row r="9" spans="1:65" s="97" customFormat="1" ht="65.25" customHeight="1" x14ac:dyDescent="0.2">
      <c r="A9" s="316">
        <v>3</v>
      </c>
      <c r="B9" s="506" t="s">
        <v>324</v>
      </c>
      <c r="C9" s="507" t="s">
        <v>832</v>
      </c>
      <c r="D9" s="45" t="s">
        <v>1</v>
      </c>
      <c r="E9" s="508" t="str">
        <f t="shared" si="0"/>
        <v>6009522</v>
      </c>
      <c r="F9" s="509">
        <f t="shared" si="0"/>
        <v>42567</v>
      </c>
      <c r="G9" s="42" t="s">
        <v>833</v>
      </c>
      <c r="H9" s="42" t="s">
        <v>834</v>
      </c>
      <c r="I9" s="26" t="s">
        <v>123</v>
      </c>
      <c r="J9" s="43" t="s">
        <v>835</v>
      </c>
      <c r="K9" s="512">
        <v>42562</v>
      </c>
      <c r="L9" s="44" t="s">
        <v>143</v>
      </c>
      <c r="M9" s="270" t="s">
        <v>818</v>
      </c>
      <c r="N9" s="42" t="s">
        <v>836</v>
      </c>
      <c r="O9" s="44" t="s">
        <v>147</v>
      </c>
      <c r="P9" s="45" t="s">
        <v>10</v>
      </c>
      <c r="Q9" s="43" t="s">
        <v>837</v>
      </c>
      <c r="R9" s="513">
        <v>42562</v>
      </c>
      <c r="S9" s="44" t="s">
        <v>140</v>
      </c>
      <c r="T9" s="514">
        <v>502.5</v>
      </c>
      <c r="U9" s="45" t="s">
        <v>4</v>
      </c>
      <c r="V9" s="43" t="s">
        <v>838</v>
      </c>
      <c r="W9" s="42" t="s">
        <v>839</v>
      </c>
      <c r="X9" s="512">
        <v>42564</v>
      </c>
      <c r="Y9" s="515" t="s">
        <v>840</v>
      </c>
      <c r="Z9" s="524">
        <v>42567</v>
      </c>
      <c r="AA9" s="525" t="s">
        <v>596</v>
      </c>
      <c r="AB9" s="518">
        <v>15</v>
      </c>
      <c r="AC9" s="518">
        <v>12.5</v>
      </c>
      <c r="AD9" s="518">
        <v>2</v>
      </c>
      <c r="AE9" s="518">
        <v>1</v>
      </c>
      <c r="AF9" s="518">
        <v>4</v>
      </c>
      <c r="AG9" s="94" t="s">
        <v>118</v>
      </c>
      <c r="AH9" s="94" t="s">
        <v>118</v>
      </c>
      <c r="AI9" s="95" t="s">
        <v>118</v>
      </c>
      <c r="AJ9" s="95" t="s">
        <v>118</v>
      </c>
      <c r="AK9" s="95" t="s">
        <v>118</v>
      </c>
      <c r="AL9" s="95" t="s">
        <v>118</v>
      </c>
      <c r="AM9" s="95" t="s">
        <v>118</v>
      </c>
      <c r="AN9" s="95" t="s">
        <v>118</v>
      </c>
      <c r="AO9" s="95" t="s">
        <v>118</v>
      </c>
      <c r="AP9" s="26" t="s">
        <v>116</v>
      </c>
      <c r="AQ9" s="26" t="s">
        <v>116</v>
      </c>
      <c r="AR9" s="26" t="s">
        <v>116</v>
      </c>
      <c r="AS9" s="26" t="s">
        <v>116</v>
      </c>
      <c r="AT9" s="26" t="s">
        <v>120</v>
      </c>
      <c r="AU9" s="26" t="s">
        <v>116</v>
      </c>
      <c r="AV9" s="26" t="s">
        <v>113</v>
      </c>
      <c r="AW9" s="26" t="s">
        <v>120</v>
      </c>
      <c r="AX9" s="26" t="s">
        <v>120</v>
      </c>
      <c r="AY9" s="26" t="s">
        <v>127</v>
      </c>
      <c r="AZ9" s="519" t="s">
        <v>113</v>
      </c>
      <c r="BA9" s="519" t="s">
        <v>113</v>
      </c>
      <c r="BB9" s="515" t="s">
        <v>840</v>
      </c>
      <c r="BC9" s="524">
        <v>42567</v>
      </c>
      <c r="BD9" s="521" t="s">
        <v>128</v>
      </c>
      <c r="BE9" s="519" t="s">
        <v>113</v>
      </c>
      <c r="BF9" s="519" t="s">
        <v>113</v>
      </c>
      <c r="BG9" s="519" t="s">
        <v>113</v>
      </c>
      <c r="BH9" s="519" t="s">
        <v>113</v>
      </c>
      <c r="BI9" s="524">
        <v>42569</v>
      </c>
      <c r="BJ9" s="45" t="s">
        <v>560</v>
      </c>
      <c r="BK9" s="45" t="s">
        <v>560</v>
      </c>
      <c r="BL9" s="44" t="s">
        <v>841</v>
      </c>
      <c r="BM9" s="522">
        <v>13725.1</v>
      </c>
    </row>
    <row r="10" spans="1:65" s="97" customFormat="1" ht="65.25" customHeight="1" x14ac:dyDescent="0.2">
      <c r="A10" s="316">
        <v>4</v>
      </c>
      <c r="B10" s="506" t="s">
        <v>345</v>
      </c>
      <c r="C10" s="507" t="s">
        <v>842</v>
      </c>
      <c r="D10" s="45" t="s">
        <v>1</v>
      </c>
      <c r="E10" s="508" t="str">
        <f t="shared" si="0"/>
        <v>6013073</v>
      </c>
      <c r="F10" s="509">
        <f t="shared" si="0"/>
        <v>42567</v>
      </c>
      <c r="G10" s="42" t="s">
        <v>843</v>
      </c>
      <c r="H10" s="42" t="s">
        <v>844</v>
      </c>
      <c r="I10" s="26" t="s">
        <v>123</v>
      </c>
      <c r="J10" s="43" t="s">
        <v>845</v>
      </c>
      <c r="K10" s="512">
        <v>42562</v>
      </c>
      <c r="L10" s="44" t="s">
        <v>143</v>
      </c>
      <c r="M10" s="270" t="s">
        <v>818</v>
      </c>
      <c r="N10" s="42" t="s">
        <v>846</v>
      </c>
      <c r="O10" s="44" t="s">
        <v>147</v>
      </c>
      <c r="P10" s="45" t="s">
        <v>10</v>
      </c>
      <c r="Q10" s="43" t="s">
        <v>847</v>
      </c>
      <c r="R10" s="513">
        <v>42558</v>
      </c>
      <c r="S10" s="44" t="s">
        <v>140</v>
      </c>
      <c r="T10" s="514">
        <f>2212.5+250</f>
        <v>2462.5</v>
      </c>
      <c r="U10" s="45" t="s">
        <v>4</v>
      </c>
      <c r="V10" s="43" t="s">
        <v>848</v>
      </c>
      <c r="W10" s="42" t="s">
        <v>849</v>
      </c>
      <c r="X10" s="520">
        <v>42560</v>
      </c>
      <c r="Y10" s="515" t="s">
        <v>850</v>
      </c>
      <c r="Z10" s="524">
        <v>42567</v>
      </c>
      <c r="AA10" s="526">
        <v>33029090</v>
      </c>
      <c r="AB10" s="518">
        <v>10</v>
      </c>
      <c r="AC10" s="518">
        <v>12.5</v>
      </c>
      <c r="AD10" s="518">
        <v>2</v>
      </c>
      <c r="AE10" s="518">
        <v>1</v>
      </c>
      <c r="AF10" s="518">
        <v>4</v>
      </c>
      <c r="AG10" s="94" t="s">
        <v>118</v>
      </c>
      <c r="AH10" s="94" t="s">
        <v>118</v>
      </c>
      <c r="AI10" s="95" t="s">
        <v>118</v>
      </c>
      <c r="AJ10" s="95" t="s">
        <v>118</v>
      </c>
      <c r="AK10" s="95" t="s">
        <v>118</v>
      </c>
      <c r="AL10" s="95" t="s">
        <v>118</v>
      </c>
      <c r="AM10" s="95" t="s">
        <v>118</v>
      </c>
      <c r="AN10" s="95" t="s">
        <v>118</v>
      </c>
      <c r="AO10" s="95" t="s">
        <v>118</v>
      </c>
      <c r="AP10" s="26" t="s">
        <v>116</v>
      </c>
      <c r="AQ10" s="26" t="s">
        <v>116</v>
      </c>
      <c r="AR10" s="26" t="s">
        <v>116</v>
      </c>
      <c r="AS10" s="26" t="s">
        <v>116</v>
      </c>
      <c r="AT10" s="26" t="s">
        <v>120</v>
      </c>
      <c r="AU10" s="26" t="s">
        <v>116</v>
      </c>
      <c r="AV10" s="26" t="s">
        <v>113</v>
      </c>
      <c r="AW10" s="26" t="s">
        <v>120</v>
      </c>
      <c r="AX10" s="26" t="s">
        <v>120</v>
      </c>
      <c r="AY10" s="26" t="s">
        <v>127</v>
      </c>
      <c r="AZ10" s="519" t="s">
        <v>113</v>
      </c>
      <c r="BA10" s="519" t="s">
        <v>113</v>
      </c>
      <c r="BB10" s="515" t="s">
        <v>850</v>
      </c>
      <c r="BC10" s="524">
        <v>42567</v>
      </c>
      <c r="BD10" s="521" t="s">
        <v>128</v>
      </c>
      <c r="BE10" s="519" t="s">
        <v>113</v>
      </c>
      <c r="BF10" s="519" t="s">
        <v>113</v>
      </c>
      <c r="BG10" s="519" t="s">
        <v>113</v>
      </c>
      <c r="BH10" s="519" t="s">
        <v>113</v>
      </c>
      <c r="BI10" s="524">
        <v>42569</v>
      </c>
      <c r="BJ10" s="45" t="s">
        <v>560</v>
      </c>
      <c r="BK10" s="45" t="s">
        <v>560</v>
      </c>
      <c r="BL10" s="44" t="s">
        <v>841</v>
      </c>
      <c r="BM10" s="527">
        <v>55832.9</v>
      </c>
    </row>
    <row r="11" spans="1:65" s="97" customFormat="1" ht="65.25" customHeight="1" x14ac:dyDescent="0.2">
      <c r="A11" s="316">
        <v>5</v>
      </c>
      <c r="B11" s="506" t="s">
        <v>381</v>
      </c>
      <c r="C11" s="507" t="s">
        <v>851</v>
      </c>
      <c r="D11" s="45" t="s">
        <v>1</v>
      </c>
      <c r="E11" s="508" t="str">
        <f t="shared" si="0"/>
        <v>6014807</v>
      </c>
      <c r="F11" s="509">
        <f t="shared" si="0"/>
        <v>42567</v>
      </c>
      <c r="G11" s="42" t="s">
        <v>852</v>
      </c>
      <c r="H11" s="528" t="s">
        <v>853</v>
      </c>
      <c r="I11" s="26" t="s">
        <v>123</v>
      </c>
      <c r="J11" s="43" t="s">
        <v>28</v>
      </c>
      <c r="K11" s="512">
        <v>42564</v>
      </c>
      <c r="L11" s="44" t="s">
        <v>19</v>
      </c>
      <c r="M11" s="270" t="s">
        <v>818</v>
      </c>
      <c r="N11" s="43" t="s">
        <v>29</v>
      </c>
      <c r="O11" s="39" t="s">
        <v>2</v>
      </c>
      <c r="P11" s="506" t="s">
        <v>10</v>
      </c>
      <c r="Q11" s="43" t="s">
        <v>854</v>
      </c>
      <c r="R11" s="513">
        <v>42527</v>
      </c>
      <c r="S11" s="44" t="s">
        <v>30</v>
      </c>
      <c r="T11" s="514">
        <v>10153.85</v>
      </c>
      <c r="U11" s="45" t="s">
        <v>4</v>
      </c>
      <c r="V11" s="43" t="s">
        <v>855</v>
      </c>
      <c r="W11" s="42" t="s">
        <v>856</v>
      </c>
      <c r="X11" s="520">
        <v>42547</v>
      </c>
      <c r="Y11" s="515" t="s">
        <v>857</v>
      </c>
      <c r="Z11" s="524">
        <v>42567</v>
      </c>
      <c r="AA11" s="517">
        <v>29163190</v>
      </c>
      <c r="AB11" s="518">
        <v>7.5</v>
      </c>
      <c r="AC11" s="518">
        <v>12.5</v>
      </c>
      <c r="AD11" s="518">
        <v>2</v>
      </c>
      <c r="AE11" s="518">
        <v>1</v>
      </c>
      <c r="AF11" s="518">
        <v>4</v>
      </c>
      <c r="AG11" s="94" t="s">
        <v>118</v>
      </c>
      <c r="AH11" s="94" t="s">
        <v>118</v>
      </c>
      <c r="AI11" s="95" t="s">
        <v>118</v>
      </c>
      <c r="AJ11" s="95" t="s">
        <v>118</v>
      </c>
      <c r="AK11" s="95" t="s">
        <v>118</v>
      </c>
      <c r="AL11" s="95" t="s">
        <v>118</v>
      </c>
      <c r="AM11" s="95" t="s">
        <v>118</v>
      </c>
      <c r="AN11" s="95" t="s">
        <v>118</v>
      </c>
      <c r="AO11" s="95" t="s">
        <v>118</v>
      </c>
      <c r="AP11" s="26" t="s">
        <v>116</v>
      </c>
      <c r="AQ11" s="26" t="s">
        <v>116</v>
      </c>
      <c r="AR11" s="26" t="s">
        <v>116</v>
      </c>
      <c r="AS11" s="26" t="s">
        <v>116</v>
      </c>
      <c r="AT11" s="26" t="s">
        <v>120</v>
      </c>
      <c r="AU11" s="26" t="s">
        <v>120</v>
      </c>
      <c r="AV11" s="26" t="s">
        <v>113</v>
      </c>
      <c r="AW11" s="26" t="s">
        <v>120</v>
      </c>
      <c r="AX11" s="26" t="s">
        <v>120</v>
      </c>
      <c r="AY11" s="26" t="s">
        <v>127</v>
      </c>
      <c r="AZ11" s="519" t="s">
        <v>113</v>
      </c>
      <c r="BA11" s="519" t="s">
        <v>113</v>
      </c>
      <c r="BB11" s="515" t="s">
        <v>857</v>
      </c>
      <c r="BC11" s="524">
        <v>42567</v>
      </c>
      <c r="BD11" s="521" t="s">
        <v>128</v>
      </c>
      <c r="BE11" s="519" t="s">
        <v>113</v>
      </c>
      <c r="BF11" s="519" t="s">
        <v>113</v>
      </c>
      <c r="BG11" s="519" t="s">
        <v>113</v>
      </c>
      <c r="BH11" s="519" t="s">
        <v>113</v>
      </c>
      <c r="BI11" s="524">
        <v>42570</v>
      </c>
      <c r="BJ11" s="44" t="s">
        <v>858</v>
      </c>
      <c r="BK11" s="44" t="s">
        <v>858</v>
      </c>
      <c r="BL11" s="44" t="s">
        <v>859</v>
      </c>
      <c r="BM11" s="529">
        <v>137685.54376590301</v>
      </c>
    </row>
    <row r="12" spans="1:65" s="97" customFormat="1" ht="65.25" customHeight="1" x14ac:dyDescent="0.2">
      <c r="A12" s="316">
        <v>6</v>
      </c>
      <c r="B12" s="506" t="s">
        <v>860</v>
      </c>
      <c r="C12" s="507" t="s">
        <v>501</v>
      </c>
      <c r="D12" s="45" t="s">
        <v>1</v>
      </c>
      <c r="E12" s="508" t="str">
        <f t="shared" si="0"/>
        <v>6055654</v>
      </c>
      <c r="F12" s="509">
        <f t="shared" si="0"/>
        <v>42571</v>
      </c>
      <c r="G12" s="42" t="s">
        <v>502</v>
      </c>
      <c r="H12" s="528" t="s">
        <v>861</v>
      </c>
      <c r="I12" s="26" t="s">
        <v>123</v>
      </c>
      <c r="J12" s="43" t="s">
        <v>503</v>
      </c>
      <c r="K12" s="512">
        <v>42562</v>
      </c>
      <c r="L12" s="44" t="s">
        <v>19</v>
      </c>
      <c r="M12" s="270" t="s">
        <v>818</v>
      </c>
      <c r="N12" s="42" t="s">
        <v>862</v>
      </c>
      <c r="O12" s="44" t="s">
        <v>2</v>
      </c>
      <c r="P12" s="45" t="s">
        <v>3</v>
      </c>
      <c r="Q12" s="43" t="s">
        <v>863</v>
      </c>
      <c r="R12" s="513">
        <v>42557</v>
      </c>
      <c r="S12" s="44" t="s">
        <v>23</v>
      </c>
      <c r="T12" s="514">
        <f>237001.82+619167.24</f>
        <v>856169.06</v>
      </c>
      <c r="U12" s="45" t="s">
        <v>4</v>
      </c>
      <c r="V12" s="43" t="s">
        <v>864</v>
      </c>
      <c r="W12" s="42" t="s">
        <v>865</v>
      </c>
      <c r="X12" s="512">
        <v>42568</v>
      </c>
      <c r="Y12" s="515" t="s">
        <v>866</v>
      </c>
      <c r="Z12" s="520">
        <v>42571</v>
      </c>
      <c r="AA12" s="530" t="s">
        <v>507</v>
      </c>
      <c r="AB12" s="518">
        <v>7.5</v>
      </c>
      <c r="AC12" s="518">
        <v>12.5</v>
      </c>
      <c r="AD12" s="518">
        <v>2</v>
      </c>
      <c r="AE12" s="518">
        <v>1</v>
      </c>
      <c r="AF12" s="518">
        <v>4</v>
      </c>
      <c r="AG12" s="94" t="s">
        <v>118</v>
      </c>
      <c r="AH12" s="94" t="s">
        <v>118</v>
      </c>
      <c r="AI12" s="95" t="s">
        <v>118</v>
      </c>
      <c r="AJ12" s="95" t="s">
        <v>118</v>
      </c>
      <c r="AK12" s="95" t="s">
        <v>118</v>
      </c>
      <c r="AL12" s="95" t="s">
        <v>118</v>
      </c>
      <c r="AM12" s="95" t="s">
        <v>118</v>
      </c>
      <c r="AN12" s="95" t="s">
        <v>118</v>
      </c>
      <c r="AO12" s="95" t="s">
        <v>118</v>
      </c>
      <c r="AP12" s="26" t="s">
        <v>116</v>
      </c>
      <c r="AQ12" s="26" t="s">
        <v>116</v>
      </c>
      <c r="AR12" s="26" t="s">
        <v>116</v>
      </c>
      <c r="AS12" s="39" t="s">
        <v>637</v>
      </c>
      <c r="AT12" s="26" t="s">
        <v>120</v>
      </c>
      <c r="AU12" s="26" t="s">
        <v>116</v>
      </c>
      <c r="AV12" s="26" t="s">
        <v>113</v>
      </c>
      <c r="AW12" s="26" t="s">
        <v>120</v>
      </c>
      <c r="AX12" s="26" t="s">
        <v>120</v>
      </c>
      <c r="AY12" s="26" t="s">
        <v>127</v>
      </c>
      <c r="AZ12" s="519" t="s">
        <v>113</v>
      </c>
      <c r="BA12" s="519" t="s">
        <v>113</v>
      </c>
      <c r="BB12" s="515" t="s">
        <v>866</v>
      </c>
      <c r="BC12" s="520">
        <v>42571</v>
      </c>
      <c r="BD12" s="521" t="s">
        <v>128</v>
      </c>
      <c r="BE12" s="519" t="s">
        <v>113</v>
      </c>
      <c r="BF12" s="519" t="s">
        <v>113</v>
      </c>
      <c r="BG12" s="519" t="s">
        <v>113</v>
      </c>
      <c r="BH12" s="519" t="s">
        <v>113</v>
      </c>
      <c r="BI12" s="520">
        <v>42573</v>
      </c>
      <c r="BJ12" s="44" t="s">
        <v>434</v>
      </c>
      <c r="BK12" s="44" t="s">
        <v>434</v>
      </c>
      <c r="BL12" s="42" t="s">
        <v>434</v>
      </c>
      <c r="BM12" s="522">
        <v>15585965</v>
      </c>
    </row>
    <row r="13" spans="1:65" s="97" customFormat="1" ht="65.25" customHeight="1" x14ac:dyDescent="0.2">
      <c r="A13" s="316">
        <v>7</v>
      </c>
      <c r="B13" s="506" t="s">
        <v>406</v>
      </c>
      <c r="C13" s="507" t="s">
        <v>867</v>
      </c>
      <c r="D13" s="39" t="s">
        <v>1</v>
      </c>
      <c r="E13" s="508" t="str">
        <f t="shared" si="0"/>
        <v>6081119</v>
      </c>
      <c r="F13" s="509">
        <f t="shared" si="0"/>
        <v>42573</v>
      </c>
      <c r="G13" s="465" t="s">
        <v>868</v>
      </c>
      <c r="H13" s="531" t="s">
        <v>869</v>
      </c>
      <c r="I13" s="26" t="s">
        <v>123</v>
      </c>
      <c r="J13" s="43" t="s">
        <v>870</v>
      </c>
      <c r="K13" s="512">
        <v>42571</v>
      </c>
      <c r="L13" s="39" t="s">
        <v>143</v>
      </c>
      <c r="M13" s="270" t="s">
        <v>818</v>
      </c>
      <c r="N13" s="42" t="s">
        <v>871</v>
      </c>
      <c r="O13" s="150" t="s">
        <v>147</v>
      </c>
      <c r="P13" s="39" t="s">
        <v>10</v>
      </c>
      <c r="Q13" s="510" t="s">
        <v>872</v>
      </c>
      <c r="R13" s="513">
        <v>42564</v>
      </c>
      <c r="S13" s="44" t="s">
        <v>140</v>
      </c>
      <c r="T13" s="514">
        <f>2652+820</f>
        <v>3472</v>
      </c>
      <c r="U13" s="45" t="s">
        <v>4</v>
      </c>
      <c r="V13" s="43" t="s">
        <v>873</v>
      </c>
      <c r="W13" s="510" t="s">
        <v>874</v>
      </c>
      <c r="X13" s="512">
        <v>42571</v>
      </c>
      <c r="Y13" s="515" t="s">
        <v>875</v>
      </c>
      <c r="Z13" s="524">
        <v>42573</v>
      </c>
      <c r="AA13" s="526">
        <v>33029090</v>
      </c>
      <c r="AB13" s="518">
        <v>10</v>
      </c>
      <c r="AC13" s="518">
        <v>12.5</v>
      </c>
      <c r="AD13" s="518">
        <v>2</v>
      </c>
      <c r="AE13" s="518">
        <v>1</v>
      </c>
      <c r="AF13" s="518">
        <v>4</v>
      </c>
      <c r="AG13" s="94" t="s">
        <v>118</v>
      </c>
      <c r="AH13" s="94" t="s">
        <v>118</v>
      </c>
      <c r="AI13" s="95" t="s">
        <v>118</v>
      </c>
      <c r="AJ13" s="95" t="s">
        <v>118</v>
      </c>
      <c r="AK13" s="95" t="s">
        <v>118</v>
      </c>
      <c r="AL13" s="95" t="s">
        <v>118</v>
      </c>
      <c r="AM13" s="95" t="s">
        <v>118</v>
      </c>
      <c r="AN13" s="95" t="s">
        <v>118</v>
      </c>
      <c r="AO13" s="95" t="s">
        <v>118</v>
      </c>
      <c r="AP13" s="26" t="s">
        <v>116</v>
      </c>
      <c r="AQ13" s="26" t="s">
        <v>116</v>
      </c>
      <c r="AR13" s="26" t="s">
        <v>116</v>
      </c>
      <c r="AS13" s="26" t="s">
        <v>116</v>
      </c>
      <c r="AT13" s="26" t="s">
        <v>116</v>
      </c>
      <c r="AU13" s="26" t="s">
        <v>120</v>
      </c>
      <c r="AV13" s="26" t="s">
        <v>113</v>
      </c>
      <c r="AW13" s="26" t="s">
        <v>127</v>
      </c>
      <c r="AX13" s="26" t="s">
        <v>120</v>
      </c>
      <c r="AY13" s="26" t="s">
        <v>127</v>
      </c>
      <c r="AZ13" s="519" t="s">
        <v>113</v>
      </c>
      <c r="BA13" s="519" t="s">
        <v>113</v>
      </c>
      <c r="BB13" s="515" t="s">
        <v>875</v>
      </c>
      <c r="BC13" s="524">
        <v>42573</v>
      </c>
      <c r="BD13" s="521" t="s">
        <v>128</v>
      </c>
      <c r="BE13" s="519" t="s">
        <v>113</v>
      </c>
      <c r="BF13" s="519" t="s">
        <v>113</v>
      </c>
      <c r="BG13" s="519" t="s">
        <v>113</v>
      </c>
      <c r="BH13" s="519" t="s">
        <v>113</v>
      </c>
      <c r="BI13" s="524">
        <v>42574</v>
      </c>
      <c r="BJ13" s="45" t="s">
        <v>560</v>
      </c>
      <c r="BK13" s="45" t="s">
        <v>560</v>
      </c>
      <c r="BL13" s="44" t="s">
        <v>841</v>
      </c>
      <c r="BM13" s="522">
        <v>77895.600000000006</v>
      </c>
    </row>
    <row r="14" spans="1:65" s="97" customFormat="1" ht="65.25" customHeight="1" x14ac:dyDescent="0.2">
      <c r="A14" s="316">
        <v>8</v>
      </c>
      <c r="B14" s="507" t="s">
        <v>876</v>
      </c>
      <c r="C14" s="507" t="s">
        <v>877</v>
      </c>
      <c r="D14" s="532" t="s">
        <v>1</v>
      </c>
      <c r="E14" s="508" t="str">
        <f t="shared" si="0"/>
        <v>5951971</v>
      </c>
      <c r="F14" s="509">
        <f t="shared" si="0"/>
        <v>42563</v>
      </c>
      <c r="G14" s="510" t="s">
        <v>878</v>
      </c>
      <c r="H14" s="511" t="s">
        <v>879</v>
      </c>
      <c r="I14" s="26" t="s">
        <v>124</v>
      </c>
      <c r="J14" s="533" t="s">
        <v>26</v>
      </c>
      <c r="K14" s="512">
        <v>42555</v>
      </c>
      <c r="L14" s="532" t="s">
        <v>19</v>
      </c>
      <c r="M14" s="270" t="s">
        <v>818</v>
      </c>
      <c r="N14" s="531" t="s">
        <v>27</v>
      </c>
      <c r="O14" s="532" t="s">
        <v>2</v>
      </c>
      <c r="P14" s="534" t="s">
        <v>22</v>
      </c>
      <c r="Q14" s="533" t="s">
        <v>880</v>
      </c>
      <c r="R14" s="513">
        <v>42544</v>
      </c>
      <c r="S14" s="44" t="s">
        <v>23</v>
      </c>
      <c r="T14" s="535">
        <v>5454.4</v>
      </c>
      <c r="U14" s="532" t="s">
        <v>4</v>
      </c>
      <c r="V14" s="531" t="s">
        <v>881</v>
      </c>
      <c r="W14" s="531" t="s">
        <v>882</v>
      </c>
      <c r="X14" s="512">
        <v>42563</v>
      </c>
      <c r="Y14" s="536" t="s">
        <v>883</v>
      </c>
      <c r="Z14" s="520">
        <v>42563</v>
      </c>
      <c r="AA14" s="525" t="s">
        <v>164</v>
      </c>
      <c r="AB14" s="518">
        <v>10</v>
      </c>
      <c r="AC14" s="518">
        <v>12.5</v>
      </c>
      <c r="AD14" s="518">
        <v>2</v>
      </c>
      <c r="AE14" s="518">
        <v>1</v>
      </c>
      <c r="AF14" s="518">
        <v>4</v>
      </c>
      <c r="AG14" s="94" t="s">
        <v>118</v>
      </c>
      <c r="AH14" s="94" t="s">
        <v>118</v>
      </c>
      <c r="AI14" s="95" t="s">
        <v>118</v>
      </c>
      <c r="AJ14" s="95" t="s">
        <v>118</v>
      </c>
      <c r="AK14" s="95" t="s">
        <v>118</v>
      </c>
      <c r="AL14" s="95" t="s">
        <v>118</v>
      </c>
      <c r="AM14" s="95" t="s">
        <v>118</v>
      </c>
      <c r="AN14" s="95" t="s">
        <v>118</v>
      </c>
      <c r="AO14" s="95" t="s">
        <v>118</v>
      </c>
      <c r="AP14" s="26" t="s">
        <v>116</v>
      </c>
      <c r="AQ14" s="26" t="s">
        <v>116</v>
      </c>
      <c r="AR14" s="26" t="s">
        <v>116</v>
      </c>
      <c r="AS14" s="26" t="s">
        <v>116</v>
      </c>
      <c r="AT14" s="26" t="s">
        <v>116</v>
      </c>
      <c r="AU14" s="26" t="s">
        <v>116</v>
      </c>
      <c r="AV14" s="26" t="s">
        <v>113</v>
      </c>
      <c r="AW14" s="26" t="s">
        <v>120</v>
      </c>
      <c r="AX14" s="26" t="s">
        <v>120</v>
      </c>
      <c r="AY14" s="26" t="s">
        <v>127</v>
      </c>
      <c r="AZ14" s="519" t="s">
        <v>113</v>
      </c>
      <c r="BA14" s="519" t="s">
        <v>113</v>
      </c>
      <c r="BB14" s="536" t="s">
        <v>883</v>
      </c>
      <c r="BC14" s="520">
        <v>42563</v>
      </c>
      <c r="BD14" s="521" t="s">
        <v>128</v>
      </c>
      <c r="BE14" s="519" t="s">
        <v>113</v>
      </c>
      <c r="BF14" s="519" t="s">
        <v>113</v>
      </c>
      <c r="BG14" s="519" t="s">
        <v>113</v>
      </c>
      <c r="BH14" s="519" t="s">
        <v>113</v>
      </c>
      <c r="BI14" s="520">
        <v>42580</v>
      </c>
      <c r="BJ14" s="44" t="s">
        <v>555</v>
      </c>
      <c r="BK14" s="44" t="s">
        <v>555</v>
      </c>
      <c r="BL14" s="42" t="s">
        <v>831</v>
      </c>
      <c r="BM14" s="536">
        <v>110612.7</v>
      </c>
    </row>
    <row r="15" spans="1:65" s="97" customFormat="1" ht="82.5" customHeight="1" x14ac:dyDescent="0.2">
      <c r="A15" s="316">
        <v>9</v>
      </c>
      <c r="B15" s="507" t="s">
        <v>884</v>
      </c>
      <c r="C15" s="507" t="s">
        <v>885</v>
      </c>
      <c r="D15" s="39" t="s">
        <v>1</v>
      </c>
      <c r="E15" s="508" t="str">
        <f t="shared" si="0"/>
        <v>6085845</v>
      </c>
      <c r="F15" s="509">
        <f t="shared" si="0"/>
        <v>42573</v>
      </c>
      <c r="G15" s="42" t="s">
        <v>886</v>
      </c>
      <c r="H15" s="42" t="s">
        <v>887</v>
      </c>
      <c r="I15" s="26" t="s">
        <v>124</v>
      </c>
      <c r="J15" s="43" t="s">
        <v>888</v>
      </c>
      <c r="K15" s="512">
        <v>42569</v>
      </c>
      <c r="L15" s="39" t="s">
        <v>143</v>
      </c>
      <c r="M15" s="270" t="s">
        <v>818</v>
      </c>
      <c r="N15" s="42" t="s">
        <v>889</v>
      </c>
      <c r="O15" s="150" t="s">
        <v>147</v>
      </c>
      <c r="P15" s="39" t="s">
        <v>10</v>
      </c>
      <c r="Q15" s="43" t="s">
        <v>890</v>
      </c>
      <c r="R15" s="513">
        <v>42559</v>
      </c>
      <c r="S15" s="44" t="s">
        <v>23</v>
      </c>
      <c r="T15" s="514">
        <v>10576</v>
      </c>
      <c r="U15" s="45" t="s">
        <v>4</v>
      </c>
      <c r="V15" s="43" t="s">
        <v>891</v>
      </c>
      <c r="W15" s="42" t="s">
        <v>892</v>
      </c>
      <c r="X15" s="520">
        <v>42564</v>
      </c>
      <c r="Y15" s="515" t="s">
        <v>893</v>
      </c>
      <c r="Z15" s="524">
        <v>42573</v>
      </c>
      <c r="AA15" s="537">
        <v>84799090</v>
      </c>
      <c r="AB15" s="518">
        <v>7.5</v>
      </c>
      <c r="AC15" s="518">
        <v>12.5</v>
      </c>
      <c r="AD15" s="518">
        <v>2</v>
      </c>
      <c r="AE15" s="518">
        <v>1</v>
      </c>
      <c r="AF15" s="518">
        <v>4</v>
      </c>
      <c r="AG15" s="94" t="s">
        <v>118</v>
      </c>
      <c r="AH15" s="94" t="s">
        <v>118</v>
      </c>
      <c r="AI15" s="95" t="s">
        <v>118</v>
      </c>
      <c r="AJ15" s="95" t="s">
        <v>118</v>
      </c>
      <c r="AK15" s="95" t="s">
        <v>118</v>
      </c>
      <c r="AL15" s="95" t="s">
        <v>118</v>
      </c>
      <c r="AM15" s="95" t="s">
        <v>118</v>
      </c>
      <c r="AN15" s="95" t="s">
        <v>118</v>
      </c>
      <c r="AO15" s="95" t="s">
        <v>118</v>
      </c>
      <c r="AP15" s="26" t="s">
        <v>116</v>
      </c>
      <c r="AQ15" s="26" t="s">
        <v>116</v>
      </c>
      <c r="AR15" s="26" t="s">
        <v>116</v>
      </c>
      <c r="AS15" s="26" t="s">
        <v>113</v>
      </c>
      <c r="AT15" s="26" t="s">
        <v>120</v>
      </c>
      <c r="AU15" s="26" t="s">
        <v>120</v>
      </c>
      <c r="AV15" s="26" t="s">
        <v>113</v>
      </c>
      <c r="AW15" s="26" t="s">
        <v>113</v>
      </c>
      <c r="AX15" s="26" t="s">
        <v>120</v>
      </c>
      <c r="AY15" s="26" t="s">
        <v>127</v>
      </c>
      <c r="AZ15" s="519" t="s">
        <v>113</v>
      </c>
      <c r="BA15" s="519" t="s">
        <v>113</v>
      </c>
      <c r="BB15" s="515" t="s">
        <v>893</v>
      </c>
      <c r="BC15" s="524">
        <v>42573</v>
      </c>
      <c r="BD15" s="521" t="s">
        <v>128</v>
      </c>
      <c r="BE15" s="519" t="s">
        <v>113</v>
      </c>
      <c r="BF15" s="519" t="s">
        <v>113</v>
      </c>
      <c r="BG15" s="519" t="s">
        <v>113</v>
      </c>
      <c r="BH15" s="519" t="s">
        <v>113</v>
      </c>
      <c r="BI15" s="520">
        <v>42578</v>
      </c>
      <c r="BJ15" s="44" t="s">
        <v>434</v>
      </c>
      <c r="BK15" s="44" t="s">
        <v>434</v>
      </c>
      <c r="BL15" s="45" t="s">
        <v>434</v>
      </c>
      <c r="BM15" s="538">
        <v>212995</v>
      </c>
    </row>
    <row r="16" spans="1:65" s="97" customFormat="1" ht="65.25" customHeight="1" x14ac:dyDescent="0.2">
      <c r="A16" s="316">
        <v>10</v>
      </c>
      <c r="B16" s="539" t="s">
        <v>318</v>
      </c>
      <c r="C16" s="539" t="s">
        <v>894</v>
      </c>
      <c r="D16" s="540" t="s">
        <v>1</v>
      </c>
      <c r="E16" s="508" t="str">
        <f t="shared" si="0"/>
        <v>6281029</v>
      </c>
      <c r="F16" s="509">
        <f t="shared" si="0"/>
        <v>42590</v>
      </c>
      <c r="G16" s="541" t="s">
        <v>895</v>
      </c>
      <c r="H16" s="541" t="s">
        <v>896</v>
      </c>
      <c r="I16" s="26" t="s">
        <v>123</v>
      </c>
      <c r="J16" s="25" t="s">
        <v>897</v>
      </c>
      <c r="K16" s="513">
        <v>42562</v>
      </c>
      <c r="L16" s="519" t="s">
        <v>19</v>
      </c>
      <c r="M16" s="270" t="s">
        <v>818</v>
      </c>
      <c r="N16" s="541" t="s">
        <v>898</v>
      </c>
      <c r="O16" s="542" t="s">
        <v>2</v>
      </c>
      <c r="P16" s="540" t="s">
        <v>10</v>
      </c>
      <c r="Q16" s="25" t="s">
        <v>899</v>
      </c>
      <c r="R16" s="513">
        <v>42548</v>
      </c>
      <c r="S16" s="519" t="s">
        <v>140</v>
      </c>
      <c r="T16" s="543">
        <v>2550</v>
      </c>
      <c r="U16" s="540" t="s">
        <v>4</v>
      </c>
      <c r="V16" s="25" t="s">
        <v>900</v>
      </c>
      <c r="W16" s="541" t="s">
        <v>901</v>
      </c>
      <c r="X16" s="544">
        <v>42586</v>
      </c>
      <c r="Y16" s="545" t="s">
        <v>902</v>
      </c>
      <c r="Z16" s="546">
        <v>42590</v>
      </c>
      <c r="AA16" s="16" t="s">
        <v>903</v>
      </c>
      <c r="AB16" s="518">
        <v>7.5</v>
      </c>
      <c r="AC16" s="518">
        <v>12.5</v>
      </c>
      <c r="AD16" s="518">
        <v>2</v>
      </c>
      <c r="AE16" s="518">
        <v>1</v>
      </c>
      <c r="AF16" s="518">
        <v>4</v>
      </c>
      <c r="AG16" s="94" t="s">
        <v>118</v>
      </c>
      <c r="AH16" s="94" t="s">
        <v>118</v>
      </c>
      <c r="AI16" s="95" t="s">
        <v>118</v>
      </c>
      <c r="AJ16" s="95" t="s">
        <v>118</v>
      </c>
      <c r="AK16" s="95" t="s">
        <v>118</v>
      </c>
      <c r="AL16" s="95" t="s">
        <v>118</v>
      </c>
      <c r="AM16" s="95" t="s">
        <v>118</v>
      </c>
      <c r="AN16" s="95" t="s">
        <v>118</v>
      </c>
      <c r="AO16" s="95" t="s">
        <v>118</v>
      </c>
      <c r="AP16" s="26" t="s">
        <v>116</v>
      </c>
      <c r="AQ16" s="26" t="s">
        <v>116</v>
      </c>
      <c r="AR16" s="26" t="s">
        <v>116</v>
      </c>
      <c r="AS16" s="26" t="s">
        <v>116</v>
      </c>
      <c r="AT16" s="26" t="s">
        <v>116</v>
      </c>
      <c r="AU16" s="26" t="s">
        <v>116</v>
      </c>
      <c r="AV16" s="26" t="s">
        <v>113</v>
      </c>
      <c r="AW16" s="26" t="s">
        <v>120</v>
      </c>
      <c r="AX16" s="26" t="s">
        <v>120</v>
      </c>
      <c r="AY16" s="26" t="s">
        <v>127</v>
      </c>
      <c r="AZ16" s="519" t="s">
        <v>113</v>
      </c>
      <c r="BA16" s="519" t="s">
        <v>113</v>
      </c>
      <c r="BB16" s="545" t="s">
        <v>902</v>
      </c>
      <c r="BC16" s="546">
        <v>42590</v>
      </c>
      <c r="BD16" s="521" t="s">
        <v>128</v>
      </c>
      <c r="BE16" s="519" t="s">
        <v>113</v>
      </c>
      <c r="BF16" s="519" t="s">
        <v>113</v>
      </c>
      <c r="BG16" s="519" t="s">
        <v>113</v>
      </c>
      <c r="BH16" s="519" t="s">
        <v>113</v>
      </c>
      <c r="BI16" s="546">
        <v>42593</v>
      </c>
      <c r="BJ16" s="44" t="s">
        <v>555</v>
      </c>
      <c r="BK16" s="44" t="s">
        <v>555</v>
      </c>
      <c r="BL16" s="44" t="s">
        <v>904</v>
      </c>
      <c r="BM16" s="460">
        <v>51628</v>
      </c>
    </row>
    <row r="17" spans="1:75" s="97" customFormat="1" ht="65.25" customHeight="1" x14ac:dyDescent="0.2">
      <c r="A17" s="316">
        <v>11</v>
      </c>
      <c r="B17" s="539" t="s">
        <v>388</v>
      </c>
      <c r="C17" s="539" t="s">
        <v>604</v>
      </c>
      <c r="D17" s="39" t="s">
        <v>1</v>
      </c>
      <c r="E17" s="508" t="str">
        <f t="shared" si="0"/>
        <v>6212616</v>
      </c>
      <c r="F17" s="509">
        <f t="shared" si="0"/>
        <v>42584</v>
      </c>
      <c r="G17" s="541" t="s">
        <v>905</v>
      </c>
      <c r="H17" s="541" t="s">
        <v>906</v>
      </c>
      <c r="I17" s="26" t="s">
        <v>123</v>
      </c>
      <c r="J17" s="25" t="s">
        <v>438</v>
      </c>
      <c r="K17" s="513">
        <v>42565</v>
      </c>
      <c r="L17" s="519" t="s">
        <v>19</v>
      </c>
      <c r="M17" s="270" t="s">
        <v>818</v>
      </c>
      <c r="N17" s="541" t="s">
        <v>605</v>
      </c>
      <c r="O17" s="542" t="s">
        <v>2</v>
      </c>
      <c r="P17" s="39" t="s">
        <v>10</v>
      </c>
      <c r="Q17" s="25" t="s">
        <v>907</v>
      </c>
      <c r="R17" s="513">
        <v>42544</v>
      </c>
      <c r="S17" s="519" t="s">
        <v>23</v>
      </c>
      <c r="T17" s="543">
        <v>42037.599999999999</v>
      </c>
      <c r="U17" s="39" t="s">
        <v>593</v>
      </c>
      <c r="V17" s="25" t="s">
        <v>908</v>
      </c>
      <c r="W17" s="541" t="s">
        <v>909</v>
      </c>
      <c r="X17" s="513">
        <v>42582</v>
      </c>
      <c r="Y17" s="547" t="s">
        <v>910</v>
      </c>
      <c r="Z17" s="546">
        <v>42584</v>
      </c>
      <c r="AA17" s="508">
        <v>34011190</v>
      </c>
      <c r="AB17" s="548">
        <v>10</v>
      </c>
      <c r="AC17" s="548">
        <v>12.5</v>
      </c>
      <c r="AD17" s="548">
        <v>2</v>
      </c>
      <c r="AE17" s="548">
        <v>1</v>
      </c>
      <c r="AF17" s="548">
        <v>4</v>
      </c>
      <c r="AG17" s="94" t="s">
        <v>118</v>
      </c>
      <c r="AH17" s="94" t="s">
        <v>118</v>
      </c>
      <c r="AI17" s="95" t="s">
        <v>118</v>
      </c>
      <c r="AJ17" s="95" t="s">
        <v>118</v>
      </c>
      <c r="AK17" s="95" t="s">
        <v>118</v>
      </c>
      <c r="AL17" s="95" t="s">
        <v>118</v>
      </c>
      <c r="AM17" s="95" t="s">
        <v>118</v>
      </c>
      <c r="AN17" s="95" t="s">
        <v>118</v>
      </c>
      <c r="AO17" s="95" t="s">
        <v>118</v>
      </c>
      <c r="AP17" s="26" t="s">
        <v>116</v>
      </c>
      <c r="AQ17" s="26" t="s">
        <v>116</v>
      </c>
      <c r="AR17" s="26" t="s">
        <v>116</v>
      </c>
      <c r="AS17" s="26" t="s">
        <v>116</v>
      </c>
      <c r="AT17" s="26" t="s">
        <v>116</v>
      </c>
      <c r="AU17" s="26" t="s">
        <v>116</v>
      </c>
      <c r="AV17" s="26" t="s">
        <v>113</v>
      </c>
      <c r="AW17" s="26" t="s">
        <v>120</v>
      </c>
      <c r="AX17" s="26" t="s">
        <v>120</v>
      </c>
      <c r="AY17" s="26" t="s">
        <v>127</v>
      </c>
      <c r="AZ17" s="519" t="s">
        <v>113</v>
      </c>
      <c r="BA17" s="519" t="s">
        <v>113</v>
      </c>
      <c r="BB17" s="547" t="s">
        <v>910</v>
      </c>
      <c r="BC17" s="546">
        <v>42584</v>
      </c>
      <c r="BD17" s="521" t="s">
        <v>128</v>
      </c>
      <c r="BE17" s="519" t="s">
        <v>113</v>
      </c>
      <c r="BF17" s="519" t="s">
        <v>113</v>
      </c>
      <c r="BG17" s="519" t="s">
        <v>113</v>
      </c>
      <c r="BH17" s="519" t="s">
        <v>113</v>
      </c>
      <c r="BI17" s="544">
        <v>42588</v>
      </c>
      <c r="BJ17" s="44" t="s">
        <v>555</v>
      </c>
      <c r="BK17" s="44" t="s">
        <v>555</v>
      </c>
      <c r="BL17" s="42" t="s">
        <v>911</v>
      </c>
      <c r="BM17" s="549">
        <f>365781.01+263513.39+222584.3</f>
        <v>851878.7</v>
      </c>
    </row>
    <row r="18" spans="1:75" s="97" customFormat="1" ht="65.25" customHeight="1" x14ac:dyDescent="0.2">
      <c r="A18" s="316">
        <v>12</v>
      </c>
      <c r="B18" s="539" t="s">
        <v>426</v>
      </c>
      <c r="C18" s="539" t="s">
        <v>912</v>
      </c>
      <c r="D18" s="39" t="s">
        <v>1</v>
      </c>
      <c r="E18" s="508" t="str">
        <f t="shared" si="0"/>
        <v>6134494</v>
      </c>
      <c r="F18" s="509">
        <f t="shared" si="0"/>
        <v>42577</v>
      </c>
      <c r="G18" s="550" t="s">
        <v>158</v>
      </c>
      <c r="H18" s="550" t="s">
        <v>913</v>
      </c>
      <c r="I18" s="26" t="s">
        <v>123</v>
      </c>
      <c r="J18" s="550" t="s">
        <v>160</v>
      </c>
      <c r="K18" s="513">
        <v>42573</v>
      </c>
      <c r="L18" s="39" t="s">
        <v>143</v>
      </c>
      <c r="M18" s="270" t="s">
        <v>818</v>
      </c>
      <c r="N18" s="541" t="s">
        <v>914</v>
      </c>
      <c r="O18" s="519" t="s">
        <v>147</v>
      </c>
      <c r="P18" s="540" t="s">
        <v>10</v>
      </c>
      <c r="Q18" s="25" t="s">
        <v>915</v>
      </c>
      <c r="R18" s="513">
        <v>42571</v>
      </c>
      <c r="S18" s="519" t="s">
        <v>140</v>
      </c>
      <c r="T18" s="543">
        <v>3336</v>
      </c>
      <c r="U18" s="540" t="s">
        <v>4</v>
      </c>
      <c r="V18" s="25" t="s">
        <v>916</v>
      </c>
      <c r="W18" s="541" t="s">
        <v>917</v>
      </c>
      <c r="X18" s="513">
        <v>42577</v>
      </c>
      <c r="Y18" s="525" t="s">
        <v>918</v>
      </c>
      <c r="Z18" s="546">
        <v>42577</v>
      </c>
      <c r="AA18" s="551">
        <v>38249090</v>
      </c>
      <c r="AB18" s="518">
        <v>7.5</v>
      </c>
      <c r="AC18" s="518">
        <v>12.5</v>
      </c>
      <c r="AD18" s="518">
        <v>2</v>
      </c>
      <c r="AE18" s="518">
        <v>1</v>
      </c>
      <c r="AF18" s="518">
        <v>4</v>
      </c>
      <c r="AG18" s="94" t="s">
        <v>118</v>
      </c>
      <c r="AH18" s="94" t="s">
        <v>118</v>
      </c>
      <c r="AI18" s="95" t="s">
        <v>118</v>
      </c>
      <c r="AJ18" s="95" t="s">
        <v>118</v>
      </c>
      <c r="AK18" s="95" t="s">
        <v>118</v>
      </c>
      <c r="AL18" s="95" t="s">
        <v>118</v>
      </c>
      <c r="AM18" s="95" t="s">
        <v>118</v>
      </c>
      <c r="AN18" s="95" t="s">
        <v>118</v>
      </c>
      <c r="AO18" s="95" t="s">
        <v>118</v>
      </c>
      <c r="AP18" s="26" t="s">
        <v>116</v>
      </c>
      <c r="AQ18" s="26" t="s">
        <v>116</v>
      </c>
      <c r="AR18" s="26" t="s">
        <v>116</v>
      </c>
      <c r="AS18" s="26" t="s">
        <v>116</v>
      </c>
      <c r="AT18" s="26" t="s">
        <v>116</v>
      </c>
      <c r="AU18" s="26" t="s">
        <v>116</v>
      </c>
      <c r="AV18" s="26" t="s">
        <v>113</v>
      </c>
      <c r="AW18" s="26" t="s">
        <v>120</v>
      </c>
      <c r="AX18" s="26" t="s">
        <v>120</v>
      </c>
      <c r="AY18" s="26" t="s">
        <v>127</v>
      </c>
      <c r="AZ18" s="519" t="s">
        <v>113</v>
      </c>
      <c r="BA18" s="519" t="s">
        <v>113</v>
      </c>
      <c r="BB18" s="525" t="s">
        <v>918</v>
      </c>
      <c r="BC18" s="546">
        <v>42577</v>
      </c>
      <c r="BD18" s="521" t="s">
        <v>128</v>
      </c>
      <c r="BE18" s="519" t="s">
        <v>113</v>
      </c>
      <c r="BF18" s="519" t="s">
        <v>113</v>
      </c>
      <c r="BG18" s="519" t="s">
        <v>113</v>
      </c>
      <c r="BH18" s="519" t="s">
        <v>113</v>
      </c>
      <c r="BI18" s="546">
        <v>42580</v>
      </c>
      <c r="BJ18" s="44" t="s">
        <v>555</v>
      </c>
      <c r="BK18" s="44" t="s">
        <v>555</v>
      </c>
      <c r="BL18" s="541" t="s">
        <v>919</v>
      </c>
      <c r="BM18" s="460">
        <v>67185.5</v>
      </c>
    </row>
    <row r="19" spans="1:75" s="97" customFormat="1" ht="65.25" customHeight="1" x14ac:dyDescent="0.2">
      <c r="A19" s="316">
        <v>13</v>
      </c>
      <c r="B19" s="539" t="s">
        <v>920</v>
      </c>
      <c r="C19" s="539" t="s">
        <v>604</v>
      </c>
      <c r="D19" s="39" t="s">
        <v>1</v>
      </c>
      <c r="E19" s="508" t="str">
        <f t="shared" si="0"/>
        <v>6142032</v>
      </c>
      <c r="F19" s="509">
        <f t="shared" si="0"/>
        <v>42578</v>
      </c>
      <c r="G19" s="541" t="s">
        <v>905</v>
      </c>
      <c r="H19" s="541" t="s">
        <v>921</v>
      </c>
      <c r="I19" s="26" t="s">
        <v>123</v>
      </c>
      <c r="J19" s="25" t="s">
        <v>438</v>
      </c>
      <c r="K19" s="513">
        <v>42577</v>
      </c>
      <c r="L19" s="39" t="s">
        <v>143</v>
      </c>
      <c r="M19" s="270" t="s">
        <v>818</v>
      </c>
      <c r="N19" s="541" t="s">
        <v>605</v>
      </c>
      <c r="O19" s="150" t="s">
        <v>147</v>
      </c>
      <c r="P19" s="39" t="s">
        <v>10</v>
      </c>
      <c r="Q19" s="25" t="s">
        <v>922</v>
      </c>
      <c r="R19" s="513">
        <v>42573</v>
      </c>
      <c r="S19" s="519" t="s">
        <v>23</v>
      </c>
      <c r="T19" s="543">
        <v>33761.599999999999</v>
      </c>
      <c r="U19" s="39" t="s">
        <v>593</v>
      </c>
      <c r="V19" s="25" t="s">
        <v>923</v>
      </c>
      <c r="W19" s="541" t="s">
        <v>924</v>
      </c>
      <c r="X19" s="513">
        <v>42578</v>
      </c>
      <c r="Y19" s="515" t="s">
        <v>925</v>
      </c>
      <c r="Z19" s="524">
        <v>42578</v>
      </c>
      <c r="AA19" s="508">
        <v>34011190</v>
      </c>
      <c r="AB19" s="548">
        <v>10</v>
      </c>
      <c r="AC19" s="548">
        <v>12.5</v>
      </c>
      <c r="AD19" s="548">
        <v>2</v>
      </c>
      <c r="AE19" s="548">
        <v>1</v>
      </c>
      <c r="AF19" s="548">
        <v>4</v>
      </c>
      <c r="AG19" s="94" t="s">
        <v>118</v>
      </c>
      <c r="AH19" s="94" t="s">
        <v>118</v>
      </c>
      <c r="AI19" s="95" t="s">
        <v>118</v>
      </c>
      <c r="AJ19" s="95" t="s">
        <v>118</v>
      </c>
      <c r="AK19" s="95" t="s">
        <v>118</v>
      </c>
      <c r="AL19" s="95" t="s">
        <v>118</v>
      </c>
      <c r="AM19" s="95" t="s">
        <v>118</v>
      </c>
      <c r="AN19" s="95" t="s">
        <v>118</v>
      </c>
      <c r="AO19" s="95" t="s">
        <v>118</v>
      </c>
      <c r="AP19" s="26" t="s">
        <v>116</v>
      </c>
      <c r="AQ19" s="26" t="s">
        <v>116</v>
      </c>
      <c r="AR19" s="26" t="s">
        <v>116</v>
      </c>
      <c r="AS19" s="26" t="s">
        <v>116</v>
      </c>
      <c r="AT19" s="26" t="s">
        <v>116</v>
      </c>
      <c r="AU19" s="26" t="s">
        <v>116</v>
      </c>
      <c r="AV19" s="26" t="s">
        <v>113</v>
      </c>
      <c r="AW19" s="26" t="s">
        <v>120</v>
      </c>
      <c r="AX19" s="26" t="s">
        <v>120</v>
      </c>
      <c r="AY19" s="26" t="s">
        <v>127</v>
      </c>
      <c r="AZ19" s="519" t="s">
        <v>113</v>
      </c>
      <c r="BA19" s="519" t="s">
        <v>113</v>
      </c>
      <c r="BB19" s="515" t="s">
        <v>925</v>
      </c>
      <c r="BC19" s="524">
        <v>42578</v>
      </c>
      <c r="BD19" s="521" t="s">
        <v>128</v>
      </c>
      <c r="BE19" s="519" t="s">
        <v>113</v>
      </c>
      <c r="BF19" s="519" t="s">
        <v>113</v>
      </c>
      <c r="BG19" s="519" t="s">
        <v>113</v>
      </c>
      <c r="BH19" s="519" t="s">
        <v>113</v>
      </c>
      <c r="BI19" s="546">
        <v>42580</v>
      </c>
      <c r="BJ19" s="44" t="s">
        <v>555</v>
      </c>
      <c r="BK19" s="44" t="s">
        <v>555</v>
      </c>
      <c r="BL19" s="42" t="s">
        <v>831</v>
      </c>
      <c r="BM19" s="460">
        <v>1008158.4</v>
      </c>
    </row>
    <row r="20" spans="1:75" s="97" customFormat="1" ht="78.75" customHeight="1" x14ac:dyDescent="0.2">
      <c r="A20" s="316">
        <v>14</v>
      </c>
      <c r="B20" s="552" t="s">
        <v>411</v>
      </c>
      <c r="C20" s="539" t="s">
        <v>926</v>
      </c>
      <c r="D20" s="540" t="s">
        <v>1</v>
      </c>
      <c r="E20" s="508" t="str">
        <f t="shared" si="0"/>
        <v>6281080</v>
      </c>
      <c r="F20" s="509">
        <f t="shared" si="0"/>
        <v>42590</v>
      </c>
      <c r="G20" s="541" t="s">
        <v>552</v>
      </c>
      <c r="H20" s="541" t="s">
        <v>869</v>
      </c>
      <c r="I20" s="26" t="s">
        <v>123</v>
      </c>
      <c r="J20" s="541" t="s">
        <v>161</v>
      </c>
      <c r="K20" s="513">
        <v>42586</v>
      </c>
      <c r="L20" s="519" t="s">
        <v>19</v>
      </c>
      <c r="M20" s="270" t="s">
        <v>818</v>
      </c>
      <c r="N20" s="539" t="s">
        <v>21</v>
      </c>
      <c r="O20" s="150" t="s">
        <v>2</v>
      </c>
      <c r="P20" s="540" t="s">
        <v>10</v>
      </c>
      <c r="Q20" s="25" t="s">
        <v>927</v>
      </c>
      <c r="R20" s="513">
        <v>42577</v>
      </c>
      <c r="S20" s="519" t="s">
        <v>23</v>
      </c>
      <c r="T20" s="543">
        <v>6378</v>
      </c>
      <c r="U20" s="39" t="s">
        <v>4</v>
      </c>
      <c r="V20" s="25" t="s">
        <v>928</v>
      </c>
      <c r="W20" s="25" t="s">
        <v>929</v>
      </c>
      <c r="X20" s="513" t="s">
        <v>133</v>
      </c>
      <c r="Y20" s="515" t="s">
        <v>930</v>
      </c>
      <c r="Z20" s="520">
        <v>42590</v>
      </c>
      <c r="AA20" s="517">
        <v>33029011</v>
      </c>
      <c r="AB20" s="548">
        <v>10</v>
      </c>
      <c r="AC20" s="548">
        <v>12.5</v>
      </c>
      <c r="AD20" s="548">
        <v>2</v>
      </c>
      <c r="AE20" s="548">
        <v>1</v>
      </c>
      <c r="AF20" s="548">
        <v>4</v>
      </c>
      <c r="AG20" s="94" t="s">
        <v>118</v>
      </c>
      <c r="AH20" s="94" t="s">
        <v>118</v>
      </c>
      <c r="AI20" s="95" t="s">
        <v>118</v>
      </c>
      <c r="AJ20" s="95" t="s">
        <v>118</v>
      </c>
      <c r="AK20" s="95" t="s">
        <v>118</v>
      </c>
      <c r="AL20" s="95" t="s">
        <v>118</v>
      </c>
      <c r="AM20" s="95" t="s">
        <v>118</v>
      </c>
      <c r="AN20" s="95" t="s">
        <v>118</v>
      </c>
      <c r="AO20" s="95" t="s">
        <v>118</v>
      </c>
      <c r="AP20" s="26" t="s">
        <v>116</v>
      </c>
      <c r="AQ20" s="26" t="s">
        <v>116</v>
      </c>
      <c r="AR20" s="26" t="s">
        <v>116</v>
      </c>
      <c r="AS20" s="26" t="s">
        <v>116</v>
      </c>
      <c r="AT20" s="26" t="s">
        <v>116</v>
      </c>
      <c r="AU20" s="26" t="s">
        <v>116</v>
      </c>
      <c r="AV20" s="26" t="s">
        <v>113</v>
      </c>
      <c r="AW20" s="26" t="s">
        <v>120</v>
      </c>
      <c r="AX20" s="26" t="s">
        <v>120</v>
      </c>
      <c r="AY20" s="26" t="s">
        <v>127</v>
      </c>
      <c r="AZ20" s="519" t="s">
        <v>113</v>
      </c>
      <c r="BA20" s="519" t="s">
        <v>113</v>
      </c>
      <c r="BB20" s="515" t="s">
        <v>930</v>
      </c>
      <c r="BC20" s="520">
        <v>42590</v>
      </c>
      <c r="BD20" s="521" t="s">
        <v>128</v>
      </c>
      <c r="BE20" s="519" t="s">
        <v>113</v>
      </c>
      <c r="BF20" s="519" t="s">
        <v>113</v>
      </c>
      <c r="BG20" s="519" t="s">
        <v>113</v>
      </c>
      <c r="BH20" s="519" t="s">
        <v>113</v>
      </c>
      <c r="BI20" s="546">
        <v>42593</v>
      </c>
      <c r="BJ20" s="44" t="s">
        <v>931</v>
      </c>
      <c r="BK20" s="44" t="s">
        <v>931</v>
      </c>
      <c r="BL20" s="42" t="s">
        <v>932</v>
      </c>
      <c r="BM20" s="549">
        <v>128489.5</v>
      </c>
    </row>
    <row r="21" spans="1:75" s="97" customFormat="1" ht="65.25" customHeight="1" x14ac:dyDescent="0.2">
      <c r="A21" s="316">
        <v>15</v>
      </c>
      <c r="B21" s="539" t="s">
        <v>933</v>
      </c>
      <c r="C21" s="539" t="s">
        <v>934</v>
      </c>
      <c r="D21" s="39" t="s">
        <v>8</v>
      </c>
      <c r="E21" s="508" t="str">
        <f t="shared" si="0"/>
        <v>6309240</v>
      </c>
      <c r="F21" s="509">
        <f t="shared" si="0"/>
        <v>42592</v>
      </c>
      <c r="G21" s="541" t="s">
        <v>135</v>
      </c>
      <c r="H21" s="541" t="s">
        <v>935</v>
      </c>
      <c r="I21" s="26" t="s">
        <v>124</v>
      </c>
      <c r="J21" s="25" t="s">
        <v>936</v>
      </c>
      <c r="K21" s="513">
        <v>42583</v>
      </c>
      <c r="L21" s="519" t="s">
        <v>19</v>
      </c>
      <c r="M21" s="270" t="s">
        <v>818</v>
      </c>
      <c r="N21" s="541" t="s">
        <v>937</v>
      </c>
      <c r="O21" s="519" t="s">
        <v>2</v>
      </c>
      <c r="P21" s="540" t="s">
        <v>22</v>
      </c>
      <c r="Q21" s="25" t="s">
        <v>938</v>
      </c>
      <c r="R21" s="513">
        <v>42537</v>
      </c>
      <c r="S21" s="519" t="s">
        <v>23</v>
      </c>
      <c r="T21" s="543">
        <v>8814.98</v>
      </c>
      <c r="U21" s="540" t="s">
        <v>4</v>
      </c>
      <c r="V21" s="25" t="s">
        <v>939</v>
      </c>
      <c r="W21" s="553" t="s">
        <v>940</v>
      </c>
      <c r="X21" s="554">
        <v>42588</v>
      </c>
      <c r="Y21" s="515" t="s">
        <v>941</v>
      </c>
      <c r="Z21" s="520">
        <v>42592</v>
      </c>
      <c r="AA21" s="517">
        <v>39235010</v>
      </c>
      <c r="AB21" s="548">
        <v>10</v>
      </c>
      <c r="AC21" s="548">
        <v>12.5</v>
      </c>
      <c r="AD21" s="548">
        <v>2</v>
      </c>
      <c r="AE21" s="548">
        <v>1</v>
      </c>
      <c r="AF21" s="548">
        <v>4</v>
      </c>
      <c r="AG21" s="94" t="s">
        <v>118</v>
      </c>
      <c r="AH21" s="94" t="s">
        <v>118</v>
      </c>
      <c r="AI21" s="95" t="s">
        <v>118</v>
      </c>
      <c r="AJ21" s="95" t="s">
        <v>118</v>
      </c>
      <c r="AK21" s="95" t="s">
        <v>118</v>
      </c>
      <c r="AL21" s="95" t="s">
        <v>118</v>
      </c>
      <c r="AM21" s="95" t="s">
        <v>118</v>
      </c>
      <c r="AN21" s="95" t="s">
        <v>118</v>
      </c>
      <c r="AO21" s="95" t="s">
        <v>118</v>
      </c>
      <c r="AP21" s="26" t="s">
        <v>116</v>
      </c>
      <c r="AQ21" s="26" t="s">
        <v>116</v>
      </c>
      <c r="AR21" s="26" t="s">
        <v>116</v>
      </c>
      <c r="AS21" s="26" t="s">
        <v>116</v>
      </c>
      <c r="AT21" s="26" t="s">
        <v>116</v>
      </c>
      <c r="AU21" s="26" t="s">
        <v>116</v>
      </c>
      <c r="AV21" s="26" t="s">
        <v>116</v>
      </c>
      <c r="AW21" s="26" t="s">
        <v>120</v>
      </c>
      <c r="AX21" s="26" t="s">
        <v>120</v>
      </c>
      <c r="AY21" s="26" t="s">
        <v>127</v>
      </c>
      <c r="AZ21" s="519" t="s">
        <v>113</v>
      </c>
      <c r="BA21" s="519" t="s">
        <v>113</v>
      </c>
      <c r="BB21" s="515" t="s">
        <v>941</v>
      </c>
      <c r="BC21" s="520">
        <v>42592</v>
      </c>
      <c r="BD21" s="521" t="s">
        <v>128</v>
      </c>
      <c r="BE21" s="519" t="s">
        <v>113</v>
      </c>
      <c r="BF21" s="519" t="s">
        <v>113</v>
      </c>
      <c r="BG21" s="519" t="s">
        <v>113</v>
      </c>
      <c r="BH21" s="519" t="s">
        <v>113</v>
      </c>
      <c r="BI21" s="546">
        <v>42593</v>
      </c>
      <c r="BJ21" s="44" t="s">
        <v>931</v>
      </c>
      <c r="BK21" s="44" t="s">
        <v>931</v>
      </c>
      <c r="BL21" s="42" t="s">
        <v>932</v>
      </c>
      <c r="BM21" s="549">
        <v>183774.8</v>
      </c>
    </row>
    <row r="22" spans="1:75" s="97" customFormat="1" ht="65.25" customHeight="1" x14ac:dyDescent="0.2">
      <c r="A22" s="316">
        <v>16</v>
      </c>
      <c r="B22" s="539" t="s">
        <v>401</v>
      </c>
      <c r="C22" s="539" t="s">
        <v>942</v>
      </c>
      <c r="D22" s="39" t="s">
        <v>1</v>
      </c>
      <c r="E22" s="508" t="str">
        <f t="shared" si="0"/>
        <v>6285664</v>
      </c>
      <c r="F22" s="509">
        <f t="shared" si="0"/>
        <v>42590</v>
      </c>
      <c r="G22" s="541" t="s">
        <v>943</v>
      </c>
      <c r="H22" s="541" t="s">
        <v>944</v>
      </c>
      <c r="I22" s="26" t="s">
        <v>123</v>
      </c>
      <c r="J22" s="511" t="s">
        <v>945</v>
      </c>
      <c r="K22" s="513">
        <v>42569</v>
      </c>
      <c r="L22" s="39" t="s">
        <v>19</v>
      </c>
      <c r="M22" s="270" t="s">
        <v>818</v>
      </c>
      <c r="N22" s="541" t="s">
        <v>946</v>
      </c>
      <c r="O22" s="519" t="s">
        <v>2</v>
      </c>
      <c r="P22" s="39" t="s">
        <v>10</v>
      </c>
      <c r="Q22" s="25" t="s">
        <v>947</v>
      </c>
      <c r="R22" s="513">
        <v>42544</v>
      </c>
      <c r="S22" s="519" t="s">
        <v>140</v>
      </c>
      <c r="T22" s="543">
        <f>1232.3+1232.3</f>
        <v>2464.6</v>
      </c>
      <c r="U22" s="540" t="s">
        <v>4</v>
      </c>
      <c r="V22" s="25" t="s">
        <v>948</v>
      </c>
      <c r="W22" s="25" t="s">
        <v>949</v>
      </c>
      <c r="X22" s="544">
        <v>42590</v>
      </c>
      <c r="Y22" s="515" t="s">
        <v>950</v>
      </c>
      <c r="Z22" s="520">
        <v>42590</v>
      </c>
      <c r="AA22" s="555">
        <v>15159099</v>
      </c>
      <c r="AB22" s="548">
        <v>20</v>
      </c>
      <c r="AC22" s="548">
        <v>0</v>
      </c>
      <c r="AD22" s="548">
        <v>2</v>
      </c>
      <c r="AE22" s="548">
        <v>1</v>
      </c>
      <c r="AF22" s="548">
        <v>4</v>
      </c>
      <c r="AG22" s="94" t="s">
        <v>118</v>
      </c>
      <c r="AH22" s="94" t="s">
        <v>118</v>
      </c>
      <c r="AI22" s="95" t="s">
        <v>118</v>
      </c>
      <c r="AJ22" s="95" t="s">
        <v>118</v>
      </c>
      <c r="AK22" s="95" t="s">
        <v>118</v>
      </c>
      <c r="AL22" s="95" t="s">
        <v>118</v>
      </c>
      <c r="AM22" s="95" t="s">
        <v>118</v>
      </c>
      <c r="AN22" s="95" t="s">
        <v>118</v>
      </c>
      <c r="AO22" s="95" t="s">
        <v>118</v>
      </c>
      <c r="AP22" s="26" t="s">
        <v>116</v>
      </c>
      <c r="AQ22" s="26" t="s">
        <v>116</v>
      </c>
      <c r="AR22" s="26" t="s">
        <v>116</v>
      </c>
      <c r="AS22" s="26" t="s">
        <v>116</v>
      </c>
      <c r="AT22" s="26" t="s">
        <v>116</v>
      </c>
      <c r="AU22" s="26" t="s">
        <v>116</v>
      </c>
      <c r="AV22" s="26" t="s">
        <v>113</v>
      </c>
      <c r="AW22" s="26" t="s">
        <v>120</v>
      </c>
      <c r="AX22" s="26" t="s">
        <v>120</v>
      </c>
      <c r="AY22" s="26" t="s">
        <v>127</v>
      </c>
      <c r="AZ22" s="519" t="s">
        <v>113</v>
      </c>
      <c r="BA22" s="519" t="s">
        <v>113</v>
      </c>
      <c r="BB22" s="515" t="s">
        <v>950</v>
      </c>
      <c r="BC22" s="520">
        <v>42590</v>
      </c>
      <c r="BD22" s="521" t="s">
        <v>128</v>
      </c>
      <c r="BE22" s="519" t="s">
        <v>113</v>
      </c>
      <c r="BF22" s="519" t="s">
        <v>113</v>
      </c>
      <c r="BG22" s="519" t="s">
        <v>113</v>
      </c>
      <c r="BH22" s="519" t="s">
        <v>113</v>
      </c>
      <c r="BI22" s="544">
        <v>42594</v>
      </c>
      <c r="BJ22" s="44" t="s">
        <v>931</v>
      </c>
      <c r="BK22" s="44" t="s">
        <v>931</v>
      </c>
      <c r="BL22" s="42" t="s">
        <v>932</v>
      </c>
      <c r="BM22" s="556">
        <f>24001.4+24001.4</f>
        <v>48002.8</v>
      </c>
    </row>
    <row r="23" spans="1:75" s="97" customFormat="1" ht="65.25" customHeight="1" x14ac:dyDescent="0.2">
      <c r="A23" s="316">
        <v>17</v>
      </c>
      <c r="B23" s="539" t="s">
        <v>568</v>
      </c>
      <c r="C23" s="539" t="s">
        <v>951</v>
      </c>
      <c r="D23" s="39" t="s">
        <v>1</v>
      </c>
      <c r="E23" s="508" t="str">
        <f t="shared" si="0"/>
        <v>6453470</v>
      </c>
      <c r="F23" s="509">
        <f t="shared" si="0"/>
        <v>42605</v>
      </c>
      <c r="G23" s="541" t="s">
        <v>952</v>
      </c>
      <c r="H23" s="541" t="s">
        <v>953</v>
      </c>
      <c r="I23" s="26" t="s">
        <v>123</v>
      </c>
      <c r="J23" s="25" t="s">
        <v>954</v>
      </c>
      <c r="K23" s="513">
        <v>42584</v>
      </c>
      <c r="L23" s="39" t="s">
        <v>19</v>
      </c>
      <c r="M23" s="270" t="s">
        <v>818</v>
      </c>
      <c r="N23" s="25" t="s">
        <v>144</v>
      </c>
      <c r="O23" s="150" t="s">
        <v>2</v>
      </c>
      <c r="P23" s="39" t="s">
        <v>10</v>
      </c>
      <c r="Q23" s="25" t="s">
        <v>955</v>
      </c>
      <c r="R23" s="513">
        <v>42556</v>
      </c>
      <c r="S23" s="519" t="s">
        <v>25</v>
      </c>
      <c r="T23" s="543">
        <v>12236.78</v>
      </c>
      <c r="U23" s="39" t="s">
        <v>4</v>
      </c>
      <c r="V23" s="25" t="s">
        <v>956</v>
      </c>
      <c r="W23" s="541" t="s">
        <v>957</v>
      </c>
      <c r="X23" s="544">
        <v>42601</v>
      </c>
      <c r="Y23" s="515" t="s">
        <v>958</v>
      </c>
      <c r="Z23" s="520">
        <v>42605</v>
      </c>
      <c r="AA23" s="517">
        <v>33029011</v>
      </c>
      <c r="AB23" s="548">
        <v>10</v>
      </c>
      <c r="AC23" s="548">
        <v>12.5</v>
      </c>
      <c r="AD23" s="548">
        <v>2</v>
      </c>
      <c r="AE23" s="548">
        <v>1</v>
      </c>
      <c r="AF23" s="548">
        <v>4</v>
      </c>
      <c r="AG23" s="94" t="s">
        <v>118</v>
      </c>
      <c r="AH23" s="94" t="s">
        <v>118</v>
      </c>
      <c r="AI23" s="95" t="s">
        <v>118</v>
      </c>
      <c r="AJ23" s="95" t="s">
        <v>118</v>
      </c>
      <c r="AK23" s="95" t="s">
        <v>118</v>
      </c>
      <c r="AL23" s="95" t="s">
        <v>118</v>
      </c>
      <c r="AM23" s="95" t="s">
        <v>118</v>
      </c>
      <c r="AN23" s="95" t="s">
        <v>118</v>
      </c>
      <c r="AO23" s="95" t="s">
        <v>118</v>
      </c>
      <c r="AP23" s="26" t="s">
        <v>116</v>
      </c>
      <c r="AQ23" s="26" t="s">
        <v>116</v>
      </c>
      <c r="AR23" s="26" t="s">
        <v>116</v>
      </c>
      <c r="AS23" s="26" t="s">
        <v>116</v>
      </c>
      <c r="AT23" s="26" t="s">
        <v>120</v>
      </c>
      <c r="AU23" s="26" t="s">
        <v>116</v>
      </c>
      <c r="AV23" s="26" t="s">
        <v>113</v>
      </c>
      <c r="AW23" s="26" t="s">
        <v>120</v>
      </c>
      <c r="AX23" s="26" t="s">
        <v>120</v>
      </c>
      <c r="AY23" s="26" t="s">
        <v>127</v>
      </c>
      <c r="AZ23" s="519" t="s">
        <v>113</v>
      </c>
      <c r="BA23" s="519" t="s">
        <v>113</v>
      </c>
      <c r="BB23" s="515" t="s">
        <v>958</v>
      </c>
      <c r="BC23" s="520">
        <v>42605</v>
      </c>
      <c r="BD23" s="521" t="s">
        <v>128</v>
      </c>
      <c r="BE23" s="519" t="s">
        <v>113</v>
      </c>
      <c r="BF23" s="519" t="s">
        <v>113</v>
      </c>
      <c r="BG23" s="519" t="s">
        <v>113</v>
      </c>
      <c r="BH23" s="519" t="s">
        <v>113</v>
      </c>
      <c r="BI23" s="546">
        <v>42608</v>
      </c>
      <c r="BJ23" s="519" t="s">
        <v>959</v>
      </c>
      <c r="BK23" s="519" t="s">
        <v>959</v>
      </c>
      <c r="BL23" s="557" t="s">
        <v>960</v>
      </c>
      <c r="BM23" s="558">
        <f>463.4+167887.6+111461.7</f>
        <v>279812.7</v>
      </c>
    </row>
    <row r="24" spans="1:75" s="97" customFormat="1" ht="65.25" customHeight="1" x14ac:dyDescent="0.2">
      <c r="A24" s="316">
        <v>18</v>
      </c>
      <c r="B24" s="539" t="s">
        <v>567</v>
      </c>
      <c r="C24" s="541" t="s">
        <v>961</v>
      </c>
      <c r="D24" s="39" t="s">
        <v>1</v>
      </c>
      <c r="E24" s="508" t="str">
        <f t="shared" si="0"/>
        <v>6464597</v>
      </c>
      <c r="F24" s="509">
        <f t="shared" si="0"/>
        <v>42605</v>
      </c>
      <c r="G24" s="541" t="s">
        <v>905</v>
      </c>
      <c r="H24" s="541" t="s">
        <v>962</v>
      </c>
      <c r="I24" s="26" t="s">
        <v>123</v>
      </c>
      <c r="J24" s="25" t="s">
        <v>438</v>
      </c>
      <c r="K24" s="513">
        <v>42601</v>
      </c>
      <c r="L24" s="39" t="s">
        <v>143</v>
      </c>
      <c r="M24" s="270" t="s">
        <v>818</v>
      </c>
      <c r="N24" s="541" t="s">
        <v>605</v>
      </c>
      <c r="O24" s="150" t="s">
        <v>147</v>
      </c>
      <c r="P24" s="39" t="s">
        <v>10</v>
      </c>
      <c r="Q24" s="25" t="s">
        <v>963</v>
      </c>
      <c r="R24" s="513">
        <v>42592</v>
      </c>
      <c r="S24" s="519" t="s">
        <v>23</v>
      </c>
      <c r="T24" s="543">
        <v>60852.75</v>
      </c>
      <c r="U24" s="39" t="s">
        <v>593</v>
      </c>
      <c r="V24" s="25" t="s">
        <v>964</v>
      </c>
      <c r="W24" s="541" t="s">
        <v>965</v>
      </c>
      <c r="X24" s="544">
        <v>42598</v>
      </c>
      <c r="Y24" s="515" t="s">
        <v>966</v>
      </c>
      <c r="Z24" s="520">
        <v>42605</v>
      </c>
      <c r="AA24" s="508">
        <v>34011190</v>
      </c>
      <c r="AB24" s="548">
        <v>10</v>
      </c>
      <c r="AC24" s="548">
        <v>12.5</v>
      </c>
      <c r="AD24" s="548">
        <v>2</v>
      </c>
      <c r="AE24" s="548">
        <v>1</v>
      </c>
      <c r="AF24" s="548">
        <v>4</v>
      </c>
      <c r="AG24" s="94" t="s">
        <v>118</v>
      </c>
      <c r="AH24" s="94" t="s">
        <v>118</v>
      </c>
      <c r="AI24" s="95" t="s">
        <v>118</v>
      </c>
      <c r="AJ24" s="95" t="s">
        <v>118</v>
      </c>
      <c r="AK24" s="95" t="s">
        <v>118</v>
      </c>
      <c r="AL24" s="95" t="s">
        <v>118</v>
      </c>
      <c r="AM24" s="95" t="s">
        <v>118</v>
      </c>
      <c r="AN24" s="95" t="s">
        <v>118</v>
      </c>
      <c r="AO24" s="95" t="s">
        <v>118</v>
      </c>
      <c r="AP24" s="26" t="s">
        <v>116</v>
      </c>
      <c r="AQ24" s="26" t="s">
        <v>116</v>
      </c>
      <c r="AR24" s="26" t="s">
        <v>116</v>
      </c>
      <c r="AS24" s="26" t="s">
        <v>116</v>
      </c>
      <c r="AT24" s="26" t="s">
        <v>116</v>
      </c>
      <c r="AU24" s="26" t="s">
        <v>116</v>
      </c>
      <c r="AV24" s="26" t="s">
        <v>113</v>
      </c>
      <c r="AW24" s="26" t="s">
        <v>120</v>
      </c>
      <c r="AX24" s="26" t="s">
        <v>120</v>
      </c>
      <c r="AY24" s="26" t="s">
        <v>127</v>
      </c>
      <c r="AZ24" s="519" t="s">
        <v>113</v>
      </c>
      <c r="BA24" s="519" t="s">
        <v>113</v>
      </c>
      <c r="BB24" s="515" t="s">
        <v>966</v>
      </c>
      <c r="BC24" s="520">
        <v>42605</v>
      </c>
      <c r="BD24" s="521" t="s">
        <v>128</v>
      </c>
      <c r="BE24" s="519" t="s">
        <v>113</v>
      </c>
      <c r="BF24" s="519" t="s">
        <v>113</v>
      </c>
      <c r="BG24" s="519" t="s">
        <v>113</v>
      </c>
      <c r="BH24" s="519" t="s">
        <v>113</v>
      </c>
      <c r="BI24" s="546">
        <v>42608</v>
      </c>
      <c r="BJ24" s="559" t="s">
        <v>259</v>
      </c>
      <c r="BK24" s="559" t="s">
        <v>259</v>
      </c>
      <c r="BL24" s="559" t="s">
        <v>259</v>
      </c>
      <c r="BM24" s="559">
        <v>1225924</v>
      </c>
    </row>
    <row r="25" spans="1:75" s="97" customFormat="1" ht="65.25" customHeight="1" x14ac:dyDescent="0.2">
      <c r="A25" s="316">
        <v>19</v>
      </c>
      <c r="B25" s="539" t="s">
        <v>967</v>
      </c>
      <c r="C25" s="539" t="s">
        <v>968</v>
      </c>
      <c r="D25" s="39" t="s">
        <v>1</v>
      </c>
      <c r="E25" s="508" t="str">
        <f t="shared" si="0"/>
        <v>6516852</v>
      </c>
      <c r="F25" s="509">
        <f t="shared" si="0"/>
        <v>42609</v>
      </c>
      <c r="G25" s="42" t="s">
        <v>969</v>
      </c>
      <c r="H25" s="541" t="s">
        <v>970</v>
      </c>
      <c r="I25" s="26" t="s">
        <v>123</v>
      </c>
      <c r="J25" s="43" t="s">
        <v>870</v>
      </c>
      <c r="K25" s="513">
        <v>42607</v>
      </c>
      <c r="L25" s="39" t="s">
        <v>19</v>
      </c>
      <c r="M25" s="270" t="s">
        <v>818</v>
      </c>
      <c r="N25" s="43" t="s">
        <v>21</v>
      </c>
      <c r="O25" s="44" t="s">
        <v>2</v>
      </c>
      <c r="P25" s="45" t="s">
        <v>10</v>
      </c>
      <c r="Q25" s="553" t="s">
        <v>971</v>
      </c>
      <c r="R25" s="513">
        <v>42601</v>
      </c>
      <c r="S25" s="44" t="s">
        <v>23</v>
      </c>
      <c r="T25" s="543">
        <v>1201.5</v>
      </c>
      <c r="U25" s="45" t="s">
        <v>4</v>
      </c>
      <c r="V25" s="25" t="s">
        <v>972</v>
      </c>
      <c r="W25" s="541" t="s">
        <v>973</v>
      </c>
      <c r="X25" s="544">
        <v>42609</v>
      </c>
      <c r="Y25" s="515" t="s">
        <v>974</v>
      </c>
      <c r="Z25" s="524">
        <v>42609</v>
      </c>
      <c r="AA25" s="515" t="s">
        <v>171</v>
      </c>
      <c r="AB25" s="518">
        <v>10</v>
      </c>
      <c r="AC25" s="518">
        <v>12.5</v>
      </c>
      <c r="AD25" s="518">
        <v>2</v>
      </c>
      <c r="AE25" s="518">
        <v>1</v>
      </c>
      <c r="AF25" s="518">
        <v>4</v>
      </c>
      <c r="AG25" s="94" t="s">
        <v>118</v>
      </c>
      <c r="AH25" s="94" t="s">
        <v>118</v>
      </c>
      <c r="AI25" s="95" t="s">
        <v>118</v>
      </c>
      <c r="AJ25" s="95" t="s">
        <v>118</v>
      </c>
      <c r="AK25" s="95" t="s">
        <v>118</v>
      </c>
      <c r="AL25" s="95" t="s">
        <v>118</v>
      </c>
      <c r="AM25" s="95" t="s">
        <v>118</v>
      </c>
      <c r="AN25" s="95" t="s">
        <v>118</v>
      </c>
      <c r="AO25" s="95" t="s">
        <v>118</v>
      </c>
      <c r="AP25" s="26" t="s">
        <v>116</v>
      </c>
      <c r="AQ25" s="26" t="s">
        <v>116</v>
      </c>
      <c r="AR25" s="26" t="s">
        <v>116</v>
      </c>
      <c r="AS25" s="26" t="s">
        <v>116</v>
      </c>
      <c r="AT25" s="26" t="s">
        <v>116</v>
      </c>
      <c r="AU25" s="26" t="s">
        <v>120</v>
      </c>
      <c r="AV25" s="26" t="s">
        <v>113</v>
      </c>
      <c r="AW25" s="26" t="s">
        <v>127</v>
      </c>
      <c r="AX25" s="26" t="s">
        <v>120</v>
      </c>
      <c r="AY25" s="26" t="s">
        <v>127</v>
      </c>
      <c r="AZ25" s="519" t="s">
        <v>113</v>
      </c>
      <c r="BA25" s="519" t="s">
        <v>113</v>
      </c>
      <c r="BB25" s="515" t="s">
        <v>974</v>
      </c>
      <c r="BC25" s="524">
        <v>42609</v>
      </c>
      <c r="BD25" s="521" t="s">
        <v>128</v>
      </c>
      <c r="BE25" s="519" t="s">
        <v>113</v>
      </c>
      <c r="BF25" s="519" t="s">
        <v>113</v>
      </c>
      <c r="BG25" s="519" t="s">
        <v>113</v>
      </c>
      <c r="BH25" s="519" t="s">
        <v>113</v>
      </c>
      <c r="BI25" s="524">
        <v>42612</v>
      </c>
      <c r="BJ25" s="519" t="s">
        <v>975</v>
      </c>
      <c r="BK25" s="519" t="s">
        <v>975</v>
      </c>
      <c r="BL25" s="44" t="s">
        <v>976</v>
      </c>
      <c r="BM25" s="522">
        <f>4053.8+20151.2</f>
        <v>24205</v>
      </c>
    </row>
    <row r="26" spans="1:75" s="97" customFormat="1" ht="65.25" customHeight="1" x14ac:dyDescent="0.2">
      <c r="A26" s="316">
        <v>20</v>
      </c>
      <c r="B26" s="539" t="s">
        <v>566</v>
      </c>
      <c r="C26" s="539" t="s">
        <v>977</v>
      </c>
      <c r="D26" s="540" t="s">
        <v>8</v>
      </c>
      <c r="E26" s="508" t="str">
        <f t="shared" si="0"/>
        <v>6510203</v>
      </c>
      <c r="F26" s="509">
        <f t="shared" si="0"/>
        <v>42609</v>
      </c>
      <c r="G26" s="541" t="s">
        <v>978</v>
      </c>
      <c r="H26" s="541" t="s">
        <v>979</v>
      </c>
      <c r="I26" s="26" t="s">
        <v>123</v>
      </c>
      <c r="J26" s="25" t="s">
        <v>980</v>
      </c>
      <c r="K26" s="513">
        <v>42599</v>
      </c>
      <c r="L26" s="39" t="s">
        <v>143</v>
      </c>
      <c r="M26" s="270" t="s">
        <v>818</v>
      </c>
      <c r="N26" s="541" t="s">
        <v>147</v>
      </c>
      <c r="O26" s="150" t="s">
        <v>147</v>
      </c>
      <c r="P26" s="540" t="s">
        <v>3</v>
      </c>
      <c r="Q26" s="25" t="s">
        <v>981</v>
      </c>
      <c r="R26" s="513">
        <v>42592</v>
      </c>
      <c r="S26" s="519" t="s">
        <v>23</v>
      </c>
      <c r="T26" s="543">
        <v>1605.61</v>
      </c>
      <c r="U26" s="540" t="s">
        <v>4</v>
      </c>
      <c r="V26" s="25" t="s">
        <v>982</v>
      </c>
      <c r="W26" s="541" t="s">
        <v>983</v>
      </c>
      <c r="X26" s="544">
        <v>42601</v>
      </c>
      <c r="Y26" s="515" t="s">
        <v>984</v>
      </c>
      <c r="Z26" s="524">
        <v>42609</v>
      </c>
      <c r="AA26" s="560" t="s">
        <v>985</v>
      </c>
      <c r="AB26" s="560" t="s">
        <v>985</v>
      </c>
      <c r="AC26" s="518">
        <v>12.5</v>
      </c>
      <c r="AD26" s="518">
        <v>2</v>
      </c>
      <c r="AE26" s="518">
        <v>1</v>
      </c>
      <c r="AF26" s="518">
        <v>4</v>
      </c>
      <c r="AG26" s="94" t="s">
        <v>118</v>
      </c>
      <c r="AH26" s="94" t="s">
        <v>118</v>
      </c>
      <c r="AI26" s="95" t="s">
        <v>118</v>
      </c>
      <c r="AJ26" s="95" t="s">
        <v>118</v>
      </c>
      <c r="AK26" s="95" t="s">
        <v>118</v>
      </c>
      <c r="AL26" s="95" t="s">
        <v>118</v>
      </c>
      <c r="AM26" s="95" t="s">
        <v>118</v>
      </c>
      <c r="AN26" s="95" t="s">
        <v>118</v>
      </c>
      <c r="AO26" s="95" t="s">
        <v>118</v>
      </c>
      <c r="AP26" s="26" t="s">
        <v>116</v>
      </c>
      <c r="AQ26" s="26" t="s">
        <v>116</v>
      </c>
      <c r="AR26" s="26" t="s">
        <v>116</v>
      </c>
      <c r="AS26" s="26" t="s">
        <v>113</v>
      </c>
      <c r="AT26" s="26" t="s">
        <v>120</v>
      </c>
      <c r="AU26" s="26" t="s">
        <v>120</v>
      </c>
      <c r="AV26" s="26" t="s">
        <v>113</v>
      </c>
      <c r="AW26" s="26" t="s">
        <v>113</v>
      </c>
      <c r="AX26" s="26" t="s">
        <v>120</v>
      </c>
      <c r="AY26" s="26" t="s">
        <v>127</v>
      </c>
      <c r="AZ26" s="519" t="s">
        <v>113</v>
      </c>
      <c r="BA26" s="519" t="s">
        <v>113</v>
      </c>
      <c r="BB26" s="515" t="s">
        <v>984</v>
      </c>
      <c r="BC26" s="524">
        <v>42609</v>
      </c>
      <c r="BD26" s="521" t="s">
        <v>128</v>
      </c>
      <c r="BE26" s="519" t="s">
        <v>113</v>
      </c>
      <c r="BF26" s="519" t="s">
        <v>113</v>
      </c>
      <c r="BG26" s="519" t="s">
        <v>113</v>
      </c>
      <c r="BH26" s="519" t="s">
        <v>113</v>
      </c>
      <c r="BI26" s="524">
        <v>42612</v>
      </c>
      <c r="BJ26" s="44" t="s">
        <v>434</v>
      </c>
      <c r="BK26" s="44" t="s">
        <v>434</v>
      </c>
      <c r="BL26" s="44" t="s">
        <v>434</v>
      </c>
      <c r="BM26" s="522">
        <v>40621</v>
      </c>
    </row>
    <row r="27" spans="1:75" s="97" customFormat="1" ht="72.75" customHeight="1" x14ac:dyDescent="0.2">
      <c r="A27" s="316">
        <v>21</v>
      </c>
      <c r="B27" s="539" t="s">
        <v>986</v>
      </c>
      <c r="C27" s="507" t="s">
        <v>987</v>
      </c>
      <c r="D27" s="39" t="s">
        <v>1</v>
      </c>
      <c r="E27" s="508" t="str">
        <f t="shared" si="0"/>
        <v>6758967</v>
      </c>
      <c r="F27" s="509">
        <f t="shared" si="0"/>
        <v>42627</v>
      </c>
      <c r="G27" s="511" t="s">
        <v>825</v>
      </c>
      <c r="H27" s="42" t="s">
        <v>826</v>
      </c>
      <c r="I27" s="26" t="s">
        <v>123</v>
      </c>
      <c r="J27" s="43" t="s">
        <v>503</v>
      </c>
      <c r="K27" s="513">
        <v>42625</v>
      </c>
      <c r="L27" s="39" t="s">
        <v>143</v>
      </c>
      <c r="M27" s="270" t="s">
        <v>818</v>
      </c>
      <c r="N27" s="42" t="s">
        <v>21</v>
      </c>
      <c r="O27" s="44" t="s">
        <v>147</v>
      </c>
      <c r="P27" s="39" t="s">
        <v>22</v>
      </c>
      <c r="Q27" s="43" t="s">
        <v>988</v>
      </c>
      <c r="R27" s="513">
        <v>42622</v>
      </c>
      <c r="S27" s="44" t="s">
        <v>140</v>
      </c>
      <c r="T27" s="514">
        <v>2282.4</v>
      </c>
      <c r="U27" s="39" t="s">
        <v>4</v>
      </c>
      <c r="V27" s="43" t="s">
        <v>163</v>
      </c>
      <c r="W27" s="42" t="s">
        <v>989</v>
      </c>
      <c r="X27" s="544">
        <v>42627</v>
      </c>
      <c r="Y27" s="555" t="s">
        <v>990</v>
      </c>
      <c r="Z27" s="520">
        <v>42627</v>
      </c>
      <c r="AA27" s="16" t="s">
        <v>830</v>
      </c>
      <c r="AB27" s="518">
        <v>10</v>
      </c>
      <c r="AC27" s="518">
        <v>12.5</v>
      </c>
      <c r="AD27" s="518">
        <v>2</v>
      </c>
      <c r="AE27" s="518">
        <v>1</v>
      </c>
      <c r="AF27" s="518">
        <v>4</v>
      </c>
      <c r="AG27" s="94" t="s">
        <v>118</v>
      </c>
      <c r="AH27" s="94" t="s">
        <v>118</v>
      </c>
      <c r="AI27" s="95" t="s">
        <v>118</v>
      </c>
      <c r="AJ27" s="95" t="s">
        <v>118</v>
      </c>
      <c r="AK27" s="95" t="s">
        <v>118</v>
      </c>
      <c r="AL27" s="95" t="s">
        <v>118</v>
      </c>
      <c r="AM27" s="95" t="s">
        <v>118</v>
      </c>
      <c r="AN27" s="95" t="s">
        <v>118</v>
      </c>
      <c r="AO27" s="95" t="s">
        <v>118</v>
      </c>
      <c r="AP27" s="26" t="s">
        <v>116</v>
      </c>
      <c r="AQ27" s="26" t="s">
        <v>116</v>
      </c>
      <c r="AR27" s="26" t="s">
        <v>116</v>
      </c>
      <c r="AS27" s="26" t="s">
        <v>116</v>
      </c>
      <c r="AT27" s="26" t="s">
        <v>120</v>
      </c>
      <c r="AU27" s="26" t="s">
        <v>116</v>
      </c>
      <c r="AV27" s="26" t="s">
        <v>113</v>
      </c>
      <c r="AW27" s="26" t="s">
        <v>120</v>
      </c>
      <c r="AX27" s="26" t="s">
        <v>120</v>
      </c>
      <c r="AY27" s="26" t="s">
        <v>127</v>
      </c>
      <c r="AZ27" s="519" t="s">
        <v>113</v>
      </c>
      <c r="BA27" s="519" t="s">
        <v>113</v>
      </c>
      <c r="BB27" s="555" t="s">
        <v>990</v>
      </c>
      <c r="BC27" s="520">
        <v>42627</v>
      </c>
      <c r="BD27" s="521" t="s">
        <v>128</v>
      </c>
      <c r="BE27" s="519" t="s">
        <v>113</v>
      </c>
      <c r="BF27" s="519" t="s">
        <v>113</v>
      </c>
      <c r="BG27" s="519" t="s">
        <v>113</v>
      </c>
      <c r="BH27" s="519" t="s">
        <v>113</v>
      </c>
      <c r="BI27" s="520">
        <v>42628</v>
      </c>
      <c r="BJ27" s="44" t="s">
        <v>555</v>
      </c>
      <c r="BK27" s="44" t="s">
        <v>555</v>
      </c>
      <c r="BL27" s="42" t="s">
        <v>991</v>
      </c>
      <c r="BM27" s="522">
        <v>51953</v>
      </c>
    </row>
    <row r="28" spans="1:75" s="97" customFormat="1" ht="65.25" customHeight="1" x14ac:dyDescent="0.2">
      <c r="A28" s="316">
        <v>22</v>
      </c>
      <c r="B28" s="539" t="s">
        <v>992</v>
      </c>
      <c r="C28" s="539" t="s">
        <v>993</v>
      </c>
      <c r="D28" s="39" t="s">
        <v>1</v>
      </c>
      <c r="E28" s="508" t="str">
        <f t="shared" si="0"/>
        <v>6741506</v>
      </c>
      <c r="F28" s="509">
        <f t="shared" si="0"/>
        <v>42629</v>
      </c>
      <c r="G28" s="541" t="s">
        <v>994</v>
      </c>
      <c r="H28" s="541" t="s">
        <v>995</v>
      </c>
      <c r="I28" s="26" t="s">
        <v>123</v>
      </c>
      <c r="J28" s="541" t="s">
        <v>996</v>
      </c>
      <c r="K28" s="513">
        <v>42601</v>
      </c>
      <c r="L28" s="39" t="s">
        <v>19</v>
      </c>
      <c r="M28" s="270" t="s">
        <v>818</v>
      </c>
      <c r="N28" s="541" t="s">
        <v>997</v>
      </c>
      <c r="O28" s="519" t="s">
        <v>2</v>
      </c>
      <c r="P28" s="540" t="s">
        <v>3</v>
      </c>
      <c r="Q28" s="25" t="s">
        <v>998</v>
      </c>
      <c r="R28" s="513">
        <v>42594</v>
      </c>
      <c r="S28" s="519" t="s">
        <v>23</v>
      </c>
      <c r="T28" s="543">
        <v>3250</v>
      </c>
      <c r="U28" s="540" t="s">
        <v>4</v>
      </c>
      <c r="V28" s="25" t="s">
        <v>999</v>
      </c>
      <c r="W28" s="541" t="s">
        <v>1000</v>
      </c>
      <c r="X28" s="544">
        <v>42613</v>
      </c>
      <c r="Y28" s="515" t="s">
        <v>1001</v>
      </c>
      <c r="Z28" s="524">
        <v>42629</v>
      </c>
      <c r="AA28" s="508">
        <v>29055900</v>
      </c>
      <c r="AB28" s="548">
        <v>7.5</v>
      </c>
      <c r="AC28" s="548">
        <v>12.5</v>
      </c>
      <c r="AD28" s="548">
        <v>2</v>
      </c>
      <c r="AE28" s="548">
        <v>1</v>
      </c>
      <c r="AF28" s="548">
        <v>4</v>
      </c>
      <c r="AG28" s="94" t="s">
        <v>118</v>
      </c>
      <c r="AH28" s="94" t="s">
        <v>118</v>
      </c>
      <c r="AI28" s="95" t="s">
        <v>118</v>
      </c>
      <c r="AJ28" s="95" t="s">
        <v>118</v>
      </c>
      <c r="AK28" s="95" t="s">
        <v>118</v>
      </c>
      <c r="AL28" s="95" t="s">
        <v>118</v>
      </c>
      <c r="AM28" s="95" t="s">
        <v>118</v>
      </c>
      <c r="AN28" s="95" t="s">
        <v>118</v>
      </c>
      <c r="AO28" s="95" t="s">
        <v>118</v>
      </c>
      <c r="AP28" s="26" t="s">
        <v>116</v>
      </c>
      <c r="AQ28" s="26" t="s">
        <v>116</v>
      </c>
      <c r="AR28" s="26" t="s">
        <v>116</v>
      </c>
      <c r="AS28" s="26" t="s">
        <v>116</v>
      </c>
      <c r="AT28" s="26" t="s">
        <v>120</v>
      </c>
      <c r="AU28" s="26" t="s">
        <v>116</v>
      </c>
      <c r="AV28" s="26" t="s">
        <v>113</v>
      </c>
      <c r="AW28" s="26" t="s">
        <v>120</v>
      </c>
      <c r="AX28" s="26" t="s">
        <v>120</v>
      </c>
      <c r="AY28" s="26" t="s">
        <v>127</v>
      </c>
      <c r="AZ28" s="519" t="s">
        <v>113</v>
      </c>
      <c r="BA28" s="519" t="s">
        <v>113</v>
      </c>
      <c r="BB28" s="515" t="s">
        <v>1001</v>
      </c>
      <c r="BC28" s="524">
        <v>42629</v>
      </c>
      <c r="BD28" s="521" t="s">
        <v>128</v>
      </c>
      <c r="BE28" s="519" t="s">
        <v>113</v>
      </c>
      <c r="BF28" s="519" t="s">
        <v>113</v>
      </c>
      <c r="BG28" s="519" t="s">
        <v>113</v>
      </c>
      <c r="BH28" s="519" t="s">
        <v>113</v>
      </c>
      <c r="BI28" s="546">
        <v>42633</v>
      </c>
      <c r="BJ28" s="44" t="s">
        <v>555</v>
      </c>
      <c r="BK28" s="44" t="s">
        <v>555</v>
      </c>
      <c r="BL28" s="557" t="s">
        <v>1002</v>
      </c>
      <c r="BM28" s="460">
        <v>58773.7</v>
      </c>
    </row>
    <row r="29" spans="1:75" s="97" customFormat="1" ht="65.25" customHeight="1" x14ac:dyDescent="0.2">
      <c r="A29" s="561"/>
      <c r="B29" s="562"/>
      <c r="C29" s="562"/>
      <c r="D29" s="563"/>
      <c r="E29" s="564"/>
      <c r="F29" s="565"/>
      <c r="G29" s="566"/>
      <c r="H29" s="567"/>
      <c r="I29" s="568"/>
      <c r="J29" s="569"/>
      <c r="K29" s="570"/>
      <c r="L29" s="563"/>
      <c r="M29" s="563"/>
      <c r="N29" s="566"/>
      <c r="O29" s="571"/>
      <c r="P29" s="563"/>
      <c r="Q29" s="572"/>
      <c r="R29" s="573"/>
      <c r="S29" s="574"/>
      <c r="T29" s="575"/>
      <c r="U29" s="563"/>
      <c r="V29" s="569"/>
      <c r="W29" s="566"/>
      <c r="X29" s="576"/>
      <c r="Y29" s="577"/>
      <c r="Z29" s="578"/>
      <c r="AA29" s="579"/>
      <c r="AB29" s="580"/>
      <c r="AC29" s="581"/>
      <c r="AD29" s="582"/>
      <c r="AE29" s="582"/>
      <c r="AF29" s="582"/>
      <c r="AG29" s="583"/>
      <c r="AH29" s="584"/>
      <c r="AI29" s="585"/>
      <c r="AJ29" s="585"/>
      <c r="AK29" s="585"/>
      <c r="AL29" s="585"/>
      <c r="AM29" s="585"/>
      <c r="AN29" s="585"/>
      <c r="AO29" s="585"/>
      <c r="AP29" s="568"/>
      <c r="AQ29" s="568"/>
      <c r="AR29" s="568"/>
      <c r="AS29" s="568"/>
      <c r="AT29" s="568"/>
      <c r="AU29" s="568"/>
      <c r="AV29" s="568"/>
      <c r="AW29" s="568"/>
      <c r="AX29" s="568"/>
      <c r="AY29" s="568"/>
      <c r="AZ29" s="51"/>
      <c r="BA29" s="51"/>
      <c r="BB29" s="577"/>
      <c r="BC29" s="578"/>
      <c r="BD29" s="586"/>
      <c r="BE29" s="51"/>
      <c r="BF29" s="51"/>
      <c r="BG29" s="51"/>
      <c r="BH29" s="51"/>
      <c r="BI29" s="578"/>
      <c r="BJ29" s="566"/>
      <c r="BK29" s="574"/>
      <c r="BL29" s="566"/>
      <c r="BM29" s="587"/>
    </row>
    <row r="30" spans="1:75" ht="35.25" customHeight="1" x14ac:dyDescent="0.25">
      <c r="A30" s="372" t="s">
        <v>148</v>
      </c>
      <c r="B30" s="372"/>
      <c r="C30" s="109"/>
      <c r="D30" s="367"/>
      <c r="E30" s="109"/>
      <c r="F30" s="109"/>
      <c r="G30" s="109"/>
      <c r="H30" s="109"/>
      <c r="I30" s="367"/>
      <c r="J30" s="372" t="s">
        <v>172</v>
      </c>
      <c r="K30" s="372"/>
      <c r="L30" s="367"/>
      <c r="M30" s="109"/>
      <c r="N30" s="371"/>
      <c r="O30" s="109"/>
      <c r="P30" s="367"/>
      <c r="Q30" s="109"/>
      <c r="R30" s="109"/>
      <c r="S30" s="109"/>
      <c r="T30" s="371" t="s">
        <v>811</v>
      </c>
      <c r="U30" s="371"/>
      <c r="V30" s="371"/>
      <c r="W30" s="371"/>
      <c r="X30" s="371"/>
      <c r="Y30" s="371"/>
      <c r="Z30" s="371"/>
      <c r="AA30" s="371"/>
      <c r="AB30" s="372" t="s">
        <v>172</v>
      </c>
      <c r="AC30" s="372"/>
      <c r="AD30" s="371"/>
      <c r="AE30" s="371"/>
      <c r="AF30" s="372" t="s">
        <v>811</v>
      </c>
      <c r="AG30" s="372"/>
      <c r="AH30" s="371"/>
      <c r="AI30" s="371"/>
      <c r="AJ30" s="371"/>
      <c r="AK30" s="371"/>
      <c r="AL30" s="371"/>
      <c r="AM30" s="371"/>
      <c r="AN30" s="371"/>
      <c r="AO30" s="371"/>
      <c r="AP30" s="371"/>
      <c r="AQ30" s="164"/>
      <c r="AR30" s="164"/>
      <c r="AS30" s="366"/>
      <c r="AT30" s="164"/>
      <c r="AU30" s="164"/>
      <c r="AV30" s="164"/>
      <c r="AW30" s="116"/>
      <c r="AX30" s="108"/>
      <c r="AY30" s="108"/>
      <c r="AZ30" s="164"/>
      <c r="BA30" s="164"/>
      <c r="BB30" s="164"/>
      <c r="BC30" s="164"/>
      <c r="BD30" s="164"/>
      <c r="BE30" s="164"/>
      <c r="BF30" s="164"/>
      <c r="BG30" s="164"/>
      <c r="BH30" s="164"/>
      <c r="BI30" s="364"/>
      <c r="BJ30" s="164"/>
      <c r="BK30" s="164"/>
      <c r="BL30" s="164"/>
      <c r="BM30" s="164"/>
      <c r="BN30" s="164"/>
      <c r="BO30" s="99"/>
      <c r="BP30" s="99"/>
      <c r="BQ30" s="164"/>
      <c r="BR30" s="164"/>
      <c r="BS30" s="164"/>
      <c r="BT30" s="164"/>
      <c r="BU30" s="164"/>
      <c r="BV30" s="164"/>
      <c r="BW30" s="164"/>
    </row>
    <row r="31" spans="1:75" s="97" customFormat="1" x14ac:dyDescent="0.25">
      <c r="D31" s="99"/>
      <c r="G31" s="353"/>
      <c r="I31" s="105"/>
      <c r="K31" s="102"/>
      <c r="L31" s="105"/>
      <c r="N31" s="126"/>
      <c r="O31" s="103"/>
      <c r="P31" s="105"/>
      <c r="S31" s="105"/>
      <c r="AS31" s="67"/>
      <c r="BL31" s="164"/>
      <c r="BM31" s="164"/>
    </row>
    <row r="32" spans="1:75" s="97" customFormat="1" x14ac:dyDescent="0.25">
      <c r="D32" s="99"/>
      <c r="G32" s="354"/>
      <c r="I32" s="105"/>
      <c r="K32" s="102"/>
      <c r="L32" s="105"/>
      <c r="N32" s="126"/>
      <c r="O32" s="103"/>
      <c r="P32" s="105"/>
      <c r="S32" s="105"/>
      <c r="AS32" s="67"/>
      <c r="BL32" s="164"/>
      <c r="BM32" s="164"/>
    </row>
    <row r="33" spans="4:65" s="97" customFormat="1" x14ac:dyDescent="0.25">
      <c r="D33" s="99"/>
      <c r="G33" s="67"/>
      <c r="I33" s="105"/>
      <c r="K33" s="102"/>
      <c r="L33" s="105"/>
      <c r="N33" s="126"/>
      <c r="O33" s="103"/>
      <c r="P33" s="105"/>
      <c r="S33" s="105"/>
      <c r="AS33" s="67"/>
      <c r="BL33" s="164"/>
      <c r="BM33" s="164"/>
    </row>
    <row r="34" spans="4:65" s="97" customFormat="1" x14ac:dyDescent="0.25">
      <c r="D34" s="99"/>
      <c r="G34" s="67"/>
      <c r="I34" s="105"/>
      <c r="K34" s="102"/>
      <c r="L34" s="105"/>
      <c r="N34" s="126"/>
      <c r="O34" s="103"/>
      <c r="P34" s="105"/>
      <c r="S34" s="105"/>
      <c r="AS34" s="67"/>
      <c r="BL34" s="164"/>
      <c r="BM34" s="164"/>
    </row>
    <row r="35" spans="4:65" s="97" customFormat="1" x14ac:dyDescent="0.25">
      <c r="D35" s="99"/>
      <c r="G35" s="67"/>
      <c r="I35" s="105"/>
      <c r="K35" s="102"/>
      <c r="L35" s="105"/>
      <c r="N35" s="126"/>
      <c r="O35" s="103"/>
      <c r="P35" s="105"/>
      <c r="S35" s="105"/>
      <c r="AS35" s="67"/>
      <c r="BL35" s="164"/>
      <c r="BM35" s="164"/>
    </row>
    <row r="36" spans="4:65" s="97" customFormat="1" x14ac:dyDescent="0.25">
      <c r="D36" s="99"/>
      <c r="G36" s="67"/>
      <c r="I36" s="105"/>
      <c r="K36" s="102"/>
      <c r="L36" s="105"/>
      <c r="N36" s="126"/>
      <c r="O36" s="103"/>
      <c r="P36" s="105"/>
      <c r="S36" s="105"/>
      <c r="AS36" s="67"/>
      <c r="BL36" s="164"/>
      <c r="BM36" s="164"/>
    </row>
    <row r="37" spans="4:65" s="97" customFormat="1" x14ac:dyDescent="0.25">
      <c r="D37" s="99"/>
      <c r="G37" s="67"/>
      <c r="I37" s="105"/>
      <c r="K37" s="102"/>
      <c r="L37" s="105"/>
      <c r="N37" s="126"/>
      <c r="O37" s="103"/>
      <c r="P37" s="105"/>
      <c r="S37" s="105"/>
      <c r="AS37" s="67"/>
      <c r="BL37" s="164"/>
      <c r="BM37" s="164"/>
    </row>
    <row r="38" spans="4:65" s="97" customFormat="1" x14ac:dyDescent="0.25">
      <c r="D38" s="99"/>
      <c r="G38" s="67"/>
      <c r="I38" s="105"/>
      <c r="K38" s="102"/>
      <c r="L38" s="105"/>
      <c r="N38" s="126"/>
      <c r="O38" s="103"/>
      <c r="P38" s="105"/>
      <c r="S38" s="105"/>
      <c r="AS38" s="67"/>
      <c r="BL38" s="164"/>
      <c r="BM38" s="164"/>
    </row>
    <row r="39" spans="4:65" s="97" customFormat="1" x14ac:dyDescent="0.25">
      <c r="D39" s="99"/>
      <c r="G39" s="67"/>
      <c r="I39" s="105"/>
      <c r="K39" s="102"/>
      <c r="L39" s="105"/>
      <c r="N39" s="126"/>
      <c r="O39" s="103"/>
      <c r="P39" s="105"/>
      <c r="S39" s="105"/>
      <c r="AS39" s="67"/>
      <c r="BL39" s="164"/>
      <c r="BM39" s="164"/>
    </row>
    <row r="40" spans="4:65" s="97" customFormat="1" x14ac:dyDescent="0.25">
      <c r="D40" s="99"/>
      <c r="G40" s="67"/>
      <c r="I40" s="105"/>
      <c r="K40" s="102"/>
      <c r="L40" s="105"/>
      <c r="N40" s="126"/>
      <c r="O40" s="103"/>
      <c r="P40" s="105"/>
      <c r="S40" s="105"/>
      <c r="AS40" s="67"/>
      <c r="BL40" s="164"/>
      <c r="BM40" s="164"/>
    </row>
    <row r="41" spans="4:65" s="97" customFormat="1" x14ac:dyDescent="0.25">
      <c r="D41" s="99"/>
      <c r="G41" s="67"/>
      <c r="I41" s="105"/>
      <c r="K41" s="102"/>
      <c r="L41" s="105"/>
      <c r="N41" s="126"/>
      <c r="O41" s="103"/>
      <c r="P41" s="105"/>
      <c r="S41" s="105"/>
      <c r="AS41" s="67"/>
      <c r="BL41" s="164"/>
      <c r="BM41" s="164"/>
    </row>
    <row r="42" spans="4:65" s="97" customFormat="1" ht="12.75" x14ac:dyDescent="0.2">
      <c r="D42" s="99"/>
      <c r="G42" s="67"/>
      <c r="I42" s="105"/>
      <c r="K42" s="102"/>
      <c r="L42" s="105"/>
      <c r="N42" s="126"/>
      <c r="O42" s="103"/>
      <c r="P42" s="105"/>
      <c r="S42" s="105"/>
      <c r="AS42" s="67"/>
    </row>
    <row r="43" spans="4:65" s="97" customFormat="1" ht="12.75" x14ac:dyDescent="0.2">
      <c r="D43" s="99"/>
      <c r="G43" s="67"/>
      <c r="I43" s="105"/>
      <c r="K43" s="102"/>
      <c r="L43" s="105"/>
      <c r="N43" s="126"/>
      <c r="O43" s="103"/>
      <c r="P43" s="105"/>
      <c r="S43" s="105"/>
      <c r="AS43" s="67"/>
    </row>
    <row r="44" spans="4:65" s="97" customFormat="1" ht="12.75" x14ac:dyDescent="0.2">
      <c r="D44" s="99"/>
      <c r="G44" s="67"/>
      <c r="I44" s="105"/>
      <c r="K44" s="102"/>
      <c r="L44" s="105"/>
      <c r="N44" s="126"/>
      <c r="O44" s="103"/>
      <c r="P44" s="105"/>
      <c r="S44" s="105"/>
      <c r="AS44" s="67"/>
    </row>
    <row r="45" spans="4:65" s="97" customFormat="1" ht="12.75" x14ac:dyDescent="0.2">
      <c r="D45" s="99"/>
      <c r="G45" s="67"/>
      <c r="I45" s="105"/>
      <c r="K45" s="102"/>
      <c r="L45" s="105"/>
      <c r="N45" s="126"/>
      <c r="O45" s="103"/>
      <c r="P45" s="105"/>
      <c r="S45" s="105"/>
      <c r="AS45" s="67"/>
    </row>
    <row r="46" spans="4:65" s="97" customFormat="1" ht="12.75" x14ac:dyDescent="0.2">
      <c r="D46" s="99"/>
      <c r="G46" s="67"/>
      <c r="I46" s="105"/>
      <c r="K46" s="102"/>
      <c r="L46" s="105"/>
      <c r="N46" s="126"/>
      <c r="O46" s="103"/>
      <c r="P46" s="105"/>
      <c r="S46" s="105"/>
      <c r="AS46" s="67"/>
    </row>
    <row r="47" spans="4:65" s="97" customFormat="1" ht="12.75" x14ac:dyDescent="0.2">
      <c r="D47" s="99"/>
      <c r="G47" s="67"/>
      <c r="I47" s="105"/>
      <c r="K47" s="102"/>
      <c r="L47" s="105"/>
      <c r="N47" s="126"/>
      <c r="O47" s="103"/>
      <c r="P47" s="105"/>
      <c r="S47" s="105"/>
      <c r="AS47" s="67"/>
    </row>
    <row r="48" spans="4:65" s="97" customFormat="1" ht="12.75" x14ac:dyDescent="0.2">
      <c r="D48" s="99"/>
      <c r="G48" s="67"/>
      <c r="I48" s="105"/>
      <c r="K48" s="102"/>
      <c r="L48" s="105"/>
      <c r="N48" s="126"/>
      <c r="O48" s="103"/>
      <c r="P48" s="105"/>
      <c r="S48" s="105"/>
      <c r="AS48" s="67"/>
    </row>
    <row r="49" spans="4:45" s="97" customFormat="1" ht="12.75" x14ac:dyDescent="0.2">
      <c r="D49" s="99"/>
      <c r="G49" s="67"/>
      <c r="I49" s="105"/>
      <c r="K49" s="102"/>
      <c r="L49" s="105"/>
      <c r="N49" s="126"/>
      <c r="O49" s="103"/>
      <c r="P49" s="105"/>
      <c r="S49" s="105"/>
      <c r="AS49" s="67"/>
    </row>
    <row r="50" spans="4:45" s="97" customFormat="1" ht="12.75" x14ac:dyDescent="0.2">
      <c r="D50" s="99"/>
      <c r="G50" s="67"/>
      <c r="I50" s="105"/>
      <c r="K50" s="102"/>
      <c r="L50" s="105"/>
      <c r="N50" s="126"/>
      <c r="O50" s="103"/>
      <c r="P50" s="105"/>
      <c r="S50" s="105"/>
      <c r="AS50" s="67"/>
    </row>
    <row r="51" spans="4:45" s="97" customFormat="1" ht="12.75" x14ac:dyDescent="0.2">
      <c r="D51" s="99"/>
      <c r="G51" s="67"/>
      <c r="I51" s="105"/>
      <c r="K51" s="102"/>
      <c r="L51" s="105"/>
      <c r="N51" s="126"/>
      <c r="O51" s="103"/>
      <c r="P51" s="105"/>
      <c r="S51" s="105"/>
      <c r="AS51" s="67"/>
    </row>
    <row r="52" spans="4:45" s="97" customFormat="1" ht="12.75" x14ac:dyDescent="0.2">
      <c r="D52" s="99"/>
      <c r="G52" s="67"/>
      <c r="I52" s="105"/>
      <c r="K52" s="102"/>
      <c r="L52" s="105"/>
      <c r="N52" s="126"/>
      <c r="O52" s="103"/>
      <c r="P52" s="105"/>
      <c r="S52" s="105"/>
      <c r="AS52" s="67"/>
    </row>
    <row r="53" spans="4:45" s="97" customFormat="1" ht="12.75" x14ac:dyDescent="0.2">
      <c r="D53" s="99"/>
      <c r="G53" s="67"/>
      <c r="I53" s="105"/>
      <c r="K53" s="102"/>
      <c r="L53" s="105"/>
      <c r="N53" s="126"/>
      <c r="O53" s="103"/>
      <c r="P53" s="105"/>
      <c r="S53" s="105"/>
      <c r="AS53" s="67"/>
    </row>
    <row r="54" spans="4:45" s="97" customFormat="1" ht="12.75" x14ac:dyDescent="0.2">
      <c r="D54" s="99"/>
      <c r="G54" s="67"/>
      <c r="I54" s="105"/>
      <c r="K54" s="102"/>
      <c r="L54" s="105"/>
      <c r="N54" s="126"/>
      <c r="O54" s="103"/>
      <c r="P54" s="105"/>
      <c r="S54" s="105"/>
      <c r="AS54" s="67"/>
    </row>
    <row r="55" spans="4:45" s="97" customFormat="1" ht="12.75" x14ac:dyDescent="0.2">
      <c r="D55" s="99"/>
      <c r="G55" s="67"/>
      <c r="I55" s="105"/>
      <c r="K55" s="102"/>
      <c r="L55" s="105"/>
      <c r="N55" s="126"/>
      <c r="O55" s="103"/>
      <c r="P55" s="105"/>
      <c r="S55" s="105"/>
      <c r="AS55" s="67"/>
    </row>
    <row r="56" spans="4:45" s="97" customFormat="1" ht="12.75" x14ac:dyDescent="0.2">
      <c r="D56" s="99"/>
      <c r="G56" s="67"/>
      <c r="I56" s="105"/>
      <c r="K56" s="102"/>
      <c r="L56" s="105"/>
      <c r="N56" s="126"/>
      <c r="O56" s="103"/>
      <c r="P56" s="105"/>
      <c r="S56" s="105"/>
      <c r="AS56" s="67"/>
    </row>
    <row r="57" spans="4:45" s="97" customFormat="1" ht="12.75" x14ac:dyDescent="0.2">
      <c r="D57" s="99"/>
      <c r="G57" s="67"/>
      <c r="I57" s="105"/>
      <c r="K57" s="102"/>
      <c r="L57" s="105"/>
      <c r="N57" s="126"/>
      <c r="O57" s="103"/>
      <c r="P57" s="105"/>
      <c r="S57" s="105"/>
      <c r="AS57" s="67"/>
    </row>
    <row r="58" spans="4:45" s="58" customFormat="1" x14ac:dyDescent="0.25">
      <c r="D58" s="123"/>
      <c r="G58" s="76"/>
      <c r="I58" s="106"/>
      <c r="K58" s="77"/>
      <c r="L58" s="106"/>
      <c r="N58" s="62"/>
      <c r="O58" s="129"/>
      <c r="P58" s="106"/>
      <c r="S58" s="106"/>
      <c r="AS58" s="76"/>
    </row>
    <row r="59" spans="4:45" s="58" customFormat="1" x14ac:dyDescent="0.25">
      <c r="D59" s="123"/>
      <c r="G59" s="76"/>
      <c r="I59" s="106"/>
      <c r="K59" s="77"/>
      <c r="L59" s="106"/>
      <c r="N59" s="62"/>
      <c r="O59" s="129"/>
      <c r="P59" s="106"/>
      <c r="S59" s="106"/>
      <c r="AS59" s="76"/>
    </row>
    <row r="60" spans="4:45" s="58" customFormat="1" x14ac:dyDescent="0.25">
      <c r="D60" s="123"/>
      <c r="G60" s="76"/>
      <c r="I60" s="106"/>
      <c r="K60" s="77"/>
      <c r="L60" s="106"/>
      <c r="N60" s="62"/>
      <c r="O60" s="129"/>
      <c r="P60" s="106"/>
      <c r="S60" s="106"/>
      <c r="AS60" s="76"/>
    </row>
    <row r="61" spans="4:45" s="58" customFormat="1" x14ac:dyDescent="0.25">
      <c r="D61" s="123"/>
      <c r="G61" s="76"/>
      <c r="I61" s="106"/>
      <c r="K61" s="77"/>
      <c r="L61" s="106"/>
      <c r="N61" s="62"/>
      <c r="O61" s="129"/>
      <c r="P61" s="106"/>
      <c r="S61" s="106"/>
      <c r="AS61" s="76"/>
    </row>
    <row r="62" spans="4:45" s="58" customFormat="1" x14ac:dyDescent="0.25">
      <c r="D62" s="123"/>
      <c r="G62" s="76"/>
      <c r="I62" s="106"/>
      <c r="K62" s="77"/>
      <c r="L62" s="106"/>
      <c r="N62" s="62"/>
      <c r="O62" s="129"/>
      <c r="P62" s="106"/>
      <c r="S62" s="106"/>
      <c r="AS62" s="76"/>
    </row>
    <row r="63" spans="4:45" s="58" customFormat="1" x14ac:dyDescent="0.25">
      <c r="D63" s="123"/>
      <c r="G63" s="76"/>
      <c r="I63" s="106"/>
      <c r="K63" s="77"/>
      <c r="L63" s="106"/>
      <c r="N63" s="62"/>
      <c r="O63" s="129"/>
      <c r="P63" s="106"/>
      <c r="S63" s="106"/>
      <c r="AS63" s="76"/>
    </row>
    <row r="64" spans="4:45" s="58" customFormat="1" x14ac:dyDescent="0.25">
      <c r="D64" s="123"/>
      <c r="G64" s="76"/>
      <c r="I64" s="106"/>
      <c r="K64" s="77"/>
      <c r="L64" s="106"/>
      <c r="N64" s="62"/>
      <c r="O64" s="129"/>
      <c r="P64" s="106"/>
      <c r="S64" s="106"/>
      <c r="AS64" s="76"/>
    </row>
    <row r="65" spans="4:45" s="58" customFormat="1" x14ac:dyDescent="0.25">
      <c r="D65" s="123"/>
      <c r="G65" s="76"/>
      <c r="I65" s="106"/>
      <c r="K65" s="77"/>
      <c r="L65" s="106"/>
      <c r="N65" s="62"/>
      <c r="O65" s="129"/>
      <c r="P65" s="106"/>
      <c r="S65" s="106"/>
      <c r="AS65" s="76"/>
    </row>
    <row r="66" spans="4:45" s="58" customFormat="1" x14ac:dyDescent="0.25">
      <c r="D66" s="123"/>
      <c r="G66" s="76"/>
      <c r="I66" s="106"/>
      <c r="K66" s="77"/>
      <c r="L66" s="106"/>
      <c r="N66" s="62"/>
      <c r="O66" s="129"/>
      <c r="P66" s="106"/>
      <c r="S66" s="106"/>
      <c r="AS66" s="76"/>
    </row>
    <row r="67" spans="4:45" s="58" customFormat="1" x14ac:dyDescent="0.25">
      <c r="D67" s="123"/>
      <c r="G67" s="76"/>
      <c r="I67" s="106"/>
      <c r="K67" s="77"/>
      <c r="L67" s="106"/>
      <c r="N67" s="62"/>
      <c r="O67" s="129"/>
      <c r="P67" s="106"/>
      <c r="S67" s="106"/>
      <c r="AS67" s="76"/>
    </row>
    <row r="68" spans="4:45" s="58" customFormat="1" x14ac:dyDescent="0.25">
      <c r="D68" s="123"/>
      <c r="G68" s="76"/>
      <c r="I68" s="106"/>
      <c r="K68" s="77"/>
      <c r="L68" s="106"/>
      <c r="N68" s="62"/>
      <c r="O68" s="129"/>
      <c r="P68" s="106"/>
      <c r="S68" s="106"/>
      <c r="AS68" s="76"/>
    </row>
    <row r="69" spans="4:45" s="58" customFormat="1" x14ac:dyDescent="0.25">
      <c r="D69" s="123"/>
      <c r="G69" s="76"/>
      <c r="I69" s="106"/>
      <c r="K69" s="77"/>
      <c r="L69" s="106"/>
      <c r="N69" s="62"/>
      <c r="O69" s="129"/>
      <c r="P69" s="106"/>
      <c r="S69" s="106"/>
      <c r="AS69" s="76"/>
    </row>
    <row r="70" spans="4:45" s="58" customFormat="1" x14ac:dyDescent="0.25">
      <c r="D70" s="123"/>
      <c r="G70" s="76"/>
      <c r="I70" s="106"/>
      <c r="K70" s="77"/>
      <c r="L70" s="106"/>
      <c r="N70" s="62"/>
      <c r="O70" s="129"/>
      <c r="P70" s="106"/>
      <c r="S70" s="106"/>
      <c r="AS70" s="76"/>
    </row>
    <row r="71" spans="4:45" s="58" customFormat="1" x14ac:dyDescent="0.25">
      <c r="D71" s="123"/>
      <c r="G71" s="76"/>
      <c r="I71" s="106"/>
      <c r="K71" s="77"/>
      <c r="L71" s="106"/>
      <c r="N71" s="62"/>
      <c r="O71" s="129"/>
      <c r="P71" s="106"/>
      <c r="S71" s="106"/>
      <c r="AS71" s="76"/>
    </row>
    <row r="72" spans="4:45" s="58" customFormat="1" x14ac:dyDescent="0.25">
      <c r="D72" s="123"/>
      <c r="G72" s="76"/>
      <c r="I72" s="106"/>
      <c r="K72" s="77"/>
      <c r="L72" s="106"/>
      <c r="N72" s="62"/>
      <c r="O72" s="129"/>
      <c r="P72" s="106"/>
      <c r="S72" s="106"/>
      <c r="AS72" s="76"/>
    </row>
    <row r="73" spans="4:45" s="58" customFormat="1" x14ac:dyDescent="0.25">
      <c r="D73" s="123"/>
      <c r="G73" s="76"/>
      <c r="I73" s="106"/>
      <c r="K73" s="77"/>
      <c r="L73" s="106"/>
      <c r="N73" s="62"/>
      <c r="O73" s="129"/>
      <c r="P73" s="106"/>
      <c r="S73" s="106"/>
      <c r="AS73" s="76"/>
    </row>
    <row r="74" spans="4:45" s="58" customFormat="1" x14ac:dyDescent="0.25">
      <c r="D74" s="123"/>
      <c r="G74" s="76"/>
      <c r="I74" s="106"/>
      <c r="K74" s="77"/>
      <c r="L74" s="106"/>
      <c r="N74" s="62"/>
      <c r="O74" s="129"/>
      <c r="P74" s="106"/>
      <c r="S74" s="106"/>
      <c r="AS74" s="76"/>
    </row>
    <row r="75" spans="4:45" s="58" customFormat="1" x14ac:dyDescent="0.25">
      <c r="D75" s="123"/>
      <c r="G75" s="76"/>
      <c r="I75" s="106"/>
      <c r="K75" s="77"/>
      <c r="L75" s="106"/>
      <c r="N75" s="62"/>
      <c r="O75" s="129"/>
      <c r="P75" s="106"/>
      <c r="S75" s="106"/>
      <c r="AS75" s="76"/>
    </row>
    <row r="76" spans="4:45" s="58" customFormat="1" x14ac:dyDescent="0.25">
      <c r="D76" s="123"/>
      <c r="G76" s="76"/>
      <c r="I76" s="106"/>
      <c r="K76" s="77"/>
      <c r="L76" s="106"/>
      <c r="N76" s="62"/>
      <c r="O76" s="129"/>
      <c r="P76" s="106"/>
      <c r="S76" s="106"/>
      <c r="AS76" s="76"/>
    </row>
    <row r="77" spans="4:45" s="58" customFormat="1" x14ac:dyDescent="0.25">
      <c r="D77" s="123"/>
      <c r="G77" s="76"/>
      <c r="I77" s="106"/>
      <c r="K77" s="77"/>
      <c r="L77" s="106"/>
      <c r="N77" s="62"/>
      <c r="O77" s="129"/>
      <c r="P77" s="106"/>
      <c r="S77" s="106"/>
      <c r="AS77" s="76"/>
    </row>
    <row r="78" spans="4:45" s="58" customFormat="1" x14ac:dyDescent="0.25">
      <c r="D78" s="123"/>
      <c r="G78" s="76"/>
      <c r="I78" s="106"/>
      <c r="K78" s="77"/>
      <c r="L78" s="106"/>
      <c r="N78" s="62"/>
      <c r="O78" s="129"/>
      <c r="P78" s="106"/>
      <c r="S78" s="106"/>
      <c r="AS78" s="76"/>
    </row>
    <row r="79" spans="4:45" s="58" customFormat="1" x14ac:dyDescent="0.25">
      <c r="D79" s="123"/>
      <c r="G79" s="76"/>
      <c r="I79" s="106"/>
      <c r="K79" s="77"/>
      <c r="L79" s="106"/>
      <c r="N79" s="62"/>
      <c r="O79" s="129"/>
      <c r="P79" s="106"/>
      <c r="S79" s="106"/>
      <c r="AS79" s="76"/>
    </row>
    <row r="80" spans="4:45" s="58" customFormat="1" x14ac:dyDescent="0.25">
      <c r="D80" s="123"/>
      <c r="G80" s="76"/>
      <c r="I80" s="106"/>
      <c r="K80" s="77"/>
      <c r="L80" s="106"/>
      <c r="N80" s="62"/>
      <c r="O80" s="129"/>
      <c r="P80" s="106"/>
      <c r="S80" s="106"/>
      <c r="AS80" s="76"/>
    </row>
    <row r="81" spans="4:45" s="58" customFormat="1" x14ac:dyDescent="0.25">
      <c r="D81" s="123"/>
      <c r="G81" s="76"/>
      <c r="I81" s="106"/>
      <c r="K81" s="77"/>
      <c r="L81" s="106"/>
      <c r="N81" s="62"/>
      <c r="O81" s="129"/>
      <c r="P81" s="106"/>
      <c r="S81" s="106"/>
      <c r="AS81" s="76"/>
    </row>
    <row r="82" spans="4:45" s="58" customFormat="1" x14ac:dyDescent="0.25">
      <c r="D82" s="123"/>
      <c r="G82" s="76"/>
      <c r="I82" s="106"/>
      <c r="K82" s="77"/>
      <c r="L82" s="106"/>
      <c r="N82" s="62"/>
      <c r="O82" s="129"/>
      <c r="P82" s="106"/>
      <c r="S82" s="106"/>
      <c r="AS82" s="76"/>
    </row>
    <row r="83" spans="4:45" s="58" customFormat="1" x14ac:dyDescent="0.25">
      <c r="D83" s="123"/>
      <c r="G83" s="76"/>
      <c r="I83" s="106"/>
      <c r="K83" s="77"/>
      <c r="L83" s="106"/>
      <c r="N83" s="62"/>
      <c r="O83" s="129"/>
      <c r="P83" s="106"/>
      <c r="S83" s="106"/>
      <c r="AS83" s="76"/>
    </row>
    <row r="84" spans="4:45" s="58" customFormat="1" x14ac:dyDescent="0.25">
      <c r="D84" s="123"/>
      <c r="G84" s="76"/>
      <c r="I84" s="106"/>
      <c r="K84" s="77"/>
      <c r="L84" s="106"/>
      <c r="N84" s="62"/>
      <c r="O84" s="129"/>
      <c r="P84" s="106"/>
      <c r="S84" s="106"/>
      <c r="AS84" s="76"/>
    </row>
    <row r="85" spans="4:45" s="58" customFormat="1" x14ac:dyDescent="0.25">
      <c r="D85" s="123"/>
      <c r="G85" s="76"/>
      <c r="I85" s="106"/>
      <c r="K85" s="77"/>
      <c r="L85" s="106"/>
      <c r="N85" s="62"/>
      <c r="O85" s="129"/>
      <c r="P85" s="106"/>
      <c r="S85" s="106"/>
      <c r="AS85" s="76"/>
    </row>
    <row r="86" spans="4:45" s="58" customFormat="1" x14ac:dyDescent="0.25">
      <c r="D86" s="123"/>
      <c r="G86" s="76"/>
      <c r="I86" s="106"/>
      <c r="K86" s="77"/>
      <c r="L86" s="106"/>
      <c r="N86" s="62"/>
      <c r="O86" s="129"/>
      <c r="P86" s="106"/>
      <c r="S86" s="106"/>
      <c r="AS86" s="76"/>
    </row>
    <row r="87" spans="4:45" s="58" customFormat="1" x14ac:dyDescent="0.25">
      <c r="D87" s="123"/>
      <c r="G87" s="76"/>
      <c r="I87" s="106"/>
      <c r="K87" s="77"/>
      <c r="L87" s="106"/>
      <c r="N87" s="62"/>
      <c r="O87" s="129"/>
      <c r="P87" s="106"/>
      <c r="S87" s="106"/>
      <c r="AS87" s="76"/>
    </row>
    <row r="88" spans="4:45" s="58" customFormat="1" x14ac:dyDescent="0.25">
      <c r="D88" s="123"/>
      <c r="G88" s="76"/>
      <c r="I88" s="106"/>
      <c r="K88" s="77"/>
      <c r="L88" s="106"/>
      <c r="N88" s="62"/>
      <c r="O88" s="129"/>
      <c r="P88" s="106"/>
      <c r="S88" s="106"/>
      <c r="AS88" s="76"/>
    </row>
    <row r="89" spans="4:45" s="58" customFormat="1" x14ac:dyDescent="0.25">
      <c r="D89" s="123"/>
      <c r="G89" s="76"/>
      <c r="I89" s="106"/>
      <c r="K89" s="77"/>
      <c r="L89" s="106"/>
      <c r="N89" s="62"/>
      <c r="O89" s="129"/>
      <c r="P89" s="106"/>
      <c r="S89" s="106"/>
      <c r="AS89" s="76"/>
    </row>
    <row r="90" spans="4:45" s="58" customFormat="1" x14ac:dyDescent="0.25">
      <c r="D90" s="123"/>
      <c r="G90" s="76"/>
      <c r="I90" s="106"/>
      <c r="K90" s="77"/>
      <c r="L90" s="106"/>
      <c r="N90" s="62"/>
      <c r="O90" s="129"/>
      <c r="P90" s="106"/>
      <c r="S90" s="106"/>
      <c r="AS90" s="76"/>
    </row>
    <row r="91" spans="4:45" s="58" customFormat="1" x14ac:dyDescent="0.25">
      <c r="D91" s="123"/>
      <c r="G91" s="76"/>
      <c r="I91" s="106"/>
      <c r="K91" s="77"/>
      <c r="L91" s="106"/>
      <c r="N91" s="62"/>
      <c r="O91" s="129"/>
      <c r="P91" s="106"/>
      <c r="S91" s="106"/>
      <c r="AS91" s="76"/>
    </row>
    <row r="92" spans="4:45" s="58" customFormat="1" x14ac:dyDescent="0.25">
      <c r="D92" s="123"/>
      <c r="G92" s="76"/>
      <c r="I92" s="106"/>
      <c r="K92" s="77"/>
      <c r="L92" s="106"/>
      <c r="N92" s="62"/>
      <c r="O92" s="129"/>
      <c r="P92" s="106"/>
      <c r="S92" s="106"/>
      <c r="AS92" s="76"/>
    </row>
    <row r="93" spans="4:45" s="58" customFormat="1" x14ac:dyDescent="0.25">
      <c r="D93" s="123"/>
      <c r="G93" s="76"/>
      <c r="I93" s="106"/>
      <c r="K93" s="77"/>
      <c r="L93" s="106"/>
      <c r="N93" s="62"/>
      <c r="O93" s="129"/>
      <c r="P93" s="106"/>
      <c r="S93" s="106"/>
      <c r="AS93" s="76"/>
    </row>
    <row r="94" spans="4:45" s="58" customFormat="1" x14ac:dyDescent="0.25">
      <c r="D94" s="123"/>
      <c r="G94" s="76"/>
      <c r="I94" s="106"/>
      <c r="K94" s="77"/>
      <c r="L94" s="106"/>
      <c r="N94" s="62"/>
      <c r="O94" s="129"/>
      <c r="P94" s="106"/>
      <c r="S94" s="106"/>
      <c r="AS94" s="76"/>
    </row>
    <row r="95" spans="4:45" s="58" customFormat="1" x14ac:dyDescent="0.25">
      <c r="D95" s="123"/>
      <c r="G95" s="76"/>
      <c r="I95" s="106"/>
      <c r="K95" s="77"/>
      <c r="L95" s="106"/>
      <c r="N95" s="62"/>
      <c r="O95" s="129"/>
      <c r="P95" s="106"/>
      <c r="S95" s="106"/>
      <c r="AS95" s="76"/>
    </row>
    <row r="96" spans="4:45" s="58" customFormat="1" x14ac:dyDescent="0.25">
      <c r="D96" s="123"/>
      <c r="G96" s="76"/>
      <c r="I96" s="106"/>
      <c r="K96" s="77"/>
      <c r="L96" s="106"/>
      <c r="N96" s="62"/>
      <c r="O96" s="129"/>
      <c r="P96" s="106"/>
      <c r="S96" s="106"/>
      <c r="AS96" s="76"/>
    </row>
    <row r="97" spans="4:45" s="58" customFormat="1" x14ac:dyDescent="0.25">
      <c r="D97" s="123"/>
      <c r="G97" s="76"/>
      <c r="I97" s="106"/>
      <c r="K97" s="77"/>
      <c r="L97" s="106"/>
      <c r="N97" s="62"/>
      <c r="O97" s="129"/>
      <c r="P97" s="106"/>
      <c r="S97" s="106"/>
      <c r="AS97" s="76"/>
    </row>
    <row r="98" spans="4:45" s="58" customFormat="1" x14ac:dyDescent="0.25">
      <c r="D98" s="123"/>
      <c r="G98" s="76"/>
      <c r="I98" s="106"/>
      <c r="K98" s="77"/>
      <c r="L98" s="106"/>
      <c r="N98" s="62"/>
      <c r="O98" s="129"/>
      <c r="P98" s="106"/>
      <c r="S98" s="106"/>
      <c r="AS98" s="76"/>
    </row>
    <row r="99" spans="4:45" s="58" customFormat="1" x14ac:dyDescent="0.25">
      <c r="D99" s="123"/>
      <c r="G99" s="76"/>
      <c r="I99" s="106"/>
      <c r="K99" s="77"/>
      <c r="L99" s="106"/>
      <c r="N99" s="62"/>
      <c r="O99" s="129"/>
      <c r="P99" s="106"/>
      <c r="S99" s="106"/>
      <c r="AS99" s="76"/>
    </row>
    <row r="100" spans="4:45" s="58" customFormat="1" x14ac:dyDescent="0.25">
      <c r="D100" s="123"/>
      <c r="G100" s="76"/>
      <c r="I100" s="106"/>
      <c r="K100" s="77"/>
      <c r="L100" s="106"/>
      <c r="N100" s="62"/>
      <c r="O100" s="129"/>
      <c r="P100" s="106"/>
      <c r="S100" s="106"/>
      <c r="AS100" s="76"/>
    </row>
    <row r="101" spans="4:45" s="58" customFormat="1" x14ac:dyDescent="0.25">
      <c r="D101" s="123"/>
      <c r="G101" s="76"/>
      <c r="I101" s="106"/>
      <c r="K101" s="77"/>
      <c r="L101" s="106"/>
      <c r="N101" s="62"/>
      <c r="O101" s="129"/>
      <c r="P101" s="106"/>
      <c r="S101" s="106"/>
      <c r="AS101" s="76"/>
    </row>
    <row r="102" spans="4:45" s="58" customFormat="1" x14ac:dyDescent="0.25">
      <c r="D102" s="123"/>
      <c r="G102" s="76"/>
      <c r="I102" s="106"/>
      <c r="K102" s="77"/>
      <c r="L102" s="106"/>
      <c r="N102" s="62"/>
      <c r="O102" s="129"/>
      <c r="P102" s="106"/>
      <c r="S102" s="106"/>
      <c r="AS102" s="76"/>
    </row>
    <row r="103" spans="4:45" s="58" customFormat="1" x14ac:dyDescent="0.25">
      <c r="D103" s="123"/>
      <c r="G103" s="76"/>
      <c r="I103" s="106"/>
      <c r="K103" s="77"/>
      <c r="L103" s="106"/>
      <c r="N103" s="62"/>
      <c r="O103" s="129"/>
      <c r="P103" s="106"/>
      <c r="S103" s="106"/>
      <c r="AS103" s="76"/>
    </row>
    <row r="104" spans="4:45" s="58" customFormat="1" x14ac:dyDescent="0.25">
      <c r="D104" s="123"/>
      <c r="G104" s="76"/>
      <c r="I104" s="106"/>
      <c r="K104" s="77"/>
      <c r="L104" s="106"/>
      <c r="N104" s="62"/>
      <c r="O104" s="129"/>
      <c r="P104" s="106"/>
      <c r="S104" s="106"/>
      <c r="AS104" s="76"/>
    </row>
    <row r="105" spans="4:45" s="58" customFormat="1" x14ac:dyDescent="0.25">
      <c r="D105" s="123"/>
      <c r="G105" s="76"/>
      <c r="I105" s="106"/>
      <c r="K105" s="77"/>
      <c r="L105" s="106"/>
      <c r="N105" s="62"/>
      <c r="O105" s="129"/>
      <c r="P105" s="106"/>
      <c r="S105" s="106"/>
      <c r="AS105" s="76"/>
    </row>
    <row r="106" spans="4:45" s="58" customFormat="1" x14ac:dyDescent="0.25">
      <c r="D106" s="123"/>
      <c r="G106" s="76"/>
      <c r="I106" s="106"/>
      <c r="K106" s="77"/>
      <c r="L106" s="106"/>
      <c r="N106" s="62"/>
      <c r="O106" s="129"/>
      <c r="P106" s="106"/>
      <c r="S106" s="106"/>
      <c r="AS106" s="76"/>
    </row>
    <row r="107" spans="4:45" s="58" customFormat="1" x14ac:dyDescent="0.25">
      <c r="D107" s="123"/>
      <c r="G107" s="76"/>
      <c r="I107" s="106"/>
      <c r="K107" s="77"/>
      <c r="L107" s="106"/>
      <c r="N107" s="62"/>
      <c r="O107" s="129"/>
      <c r="P107" s="106"/>
      <c r="S107" s="106"/>
      <c r="AS107" s="76"/>
    </row>
    <row r="108" spans="4:45" s="58" customFormat="1" x14ac:dyDescent="0.25">
      <c r="D108" s="123"/>
      <c r="G108" s="76"/>
      <c r="I108" s="106"/>
      <c r="K108" s="77"/>
      <c r="L108" s="106"/>
      <c r="N108" s="62"/>
      <c r="O108" s="129"/>
      <c r="P108" s="106"/>
      <c r="S108" s="106"/>
      <c r="AS108" s="76"/>
    </row>
    <row r="109" spans="4:45" s="58" customFormat="1" x14ac:dyDescent="0.25">
      <c r="D109" s="123"/>
      <c r="G109" s="76"/>
      <c r="I109" s="106"/>
      <c r="K109" s="77"/>
      <c r="L109" s="106"/>
      <c r="N109" s="62"/>
      <c r="O109" s="129"/>
      <c r="P109" s="106"/>
      <c r="S109" s="106"/>
      <c r="AS109" s="76"/>
    </row>
    <row r="110" spans="4:45" s="58" customFormat="1" x14ac:dyDescent="0.25">
      <c r="D110" s="123"/>
      <c r="G110" s="76"/>
      <c r="I110" s="106"/>
      <c r="K110" s="77"/>
      <c r="L110" s="106"/>
      <c r="N110" s="62"/>
      <c r="O110" s="129"/>
      <c r="P110" s="106"/>
      <c r="S110" s="106"/>
      <c r="AS110" s="76"/>
    </row>
    <row r="111" spans="4:45" s="58" customFormat="1" x14ac:dyDescent="0.25">
      <c r="D111" s="123"/>
      <c r="G111" s="76"/>
      <c r="I111" s="106"/>
      <c r="K111" s="77"/>
      <c r="L111" s="106"/>
      <c r="N111" s="62"/>
      <c r="O111" s="129"/>
      <c r="P111" s="106"/>
      <c r="S111" s="106"/>
      <c r="AS111" s="76"/>
    </row>
    <row r="112" spans="4:45" s="58" customFormat="1" x14ac:dyDescent="0.25">
      <c r="D112" s="123"/>
      <c r="G112" s="76"/>
      <c r="I112" s="106"/>
      <c r="K112" s="77"/>
      <c r="L112" s="106"/>
      <c r="N112" s="62"/>
      <c r="O112" s="129"/>
      <c r="P112" s="106"/>
      <c r="S112" s="106"/>
      <c r="AS112" s="76"/>
    </row>
    <row r="113" spans="4:45" s="58" customFormat="1" x14ac:dyDescent="0.25">
      <c r="D113" s="123"/>
      <c r="G113" s="76"/>
      <c r="I113" s="106"/>
      <c r="K113" s="77"/>
      <c r="L113" s="106"/>
      <c r="N113" s="62"/>
      <c r="O113" s="129"/>
      <c r="P113" s="106"/>
      <c r="S113" s="106"/>
      <c r="AS113" s="76"/>
    </row>
    <row r="114" spans="4:45" s="58" customFormat="1" x14ac:dyDescent="0.25">
      <c r="D114" s="123"/>
      <c r="G114" s="76"/>
      <c r="I114" s="106"/>
      <c r="K114" s="77"/>
      <c r="L114" s="106"/>
      <c r="N114" s="62"/>
      <c r="O114" s="129"/>
      <c r="P114" s="106"/>
      <c r="S114" s="106"/>
      <c r="AS114" s="76"/>
    </row>
    <row r="115" spans="4:45" s="58" customFormat="1" x14ac:dyDescent="0.25">
      <c r="D115" s="123"/>
      <c r="G115" s="76"/>
      <c r="I115" s="106"/>
      <c r="K115" s="77"/>
      <c r="L115" s="106"/>
      <c r="N115" s="62"/>
      <c r="O115" s="129"/>
      <c r="P115" s="106"/>
      <c r="S115" s="106"/>
      <c r="AS115" s="76"/>
    </row>
    <row r="116" spans="4:45" s="58" customFormat="1" x14ac:dyDescent="0.25">
      <c r="D116" s="123"/>
      <c r="G116" s="76"/>
      <c r="I116" s="106"/>
      <c r="K116" s="77"/>
      <c r="L116" s="106"/>
      <c r="N116" s="62"/>
      <c r="O116" s="129"/>
      <c r="P116" s="106"/>
      <c r="S116" s="106"/>
      <c r="AS116" s="76"/>
    </row>
    <row r="117" spans="4:45" s="58" customFormat="1" x14ac:dyDescent="0.25">
      <c r="D117" s="123"/>
      <c r="G117" s="76"/>
      <c r="I117" s="106"/>
      <c r="K117" s="77"/>
      <c r="L117" s="106"/>
      <c r="N117" s="62"/>
      <c r="O117" s="129"/>
      <c r="P117" s="106"/>
      <c r="S117" s="106"/>
      <c r="AS117" s="76"/>
    </row>
    <row r="118" spans="4:45" s="58" customFormat="1" x14ac:dyDescent="0.25">
      <c r="D118" s="123"/>
      <c r="G118" s="76"/>
      <c r="I118" s="106"/>
      <c r="K118" s="77"/>
      <c r="L118" s="106"/>
      <c r="N118" s="62"/>
      <c r="O118" s="129"/>
      <c r="P118" s="106"/>
      <c r="S118" s="106"/>
      <c r="AS118" s="76"/>
    </row>
    <row r="119" spans="4:45" s="58" customFormat="1" x14ac:dyDescent="0.25">
      <c r="D119" s="123"/>
      <c r="G119" s="76"/>
      <c r="I119" s="106"/>
      <c r="K119" s="77"/>
      <c r="L119" s="106"/>
      <c r="N119" s="62"/>
      <c r="O119" s="129"/>
      <c r="P119" s="106"/>
      <c r="S119" s="106"/>
      <c r="AS119" s="76"/>
    </row>
    <row r="120" spans="4:45" s="58" customFormat="1" x14ac:dyDescent="0.25">
      <c r="D120" s="123"/>
      <c r="G120" s="76"/>
      <c r="I120" s="106"/>
      <c r="K120" s="77"/>
      <c r="L120" s="106"/>
      <c r="N120" s="62"/>
      <c r="O120" s="129"/>
      <c r="P120" s="106"/>
      <c r="S120" s="106"/>
      <c r="AS120" s="76"/>
    </row>
    <row r="121" spans="4:45" s="58" customFormat="1" x14ac:dyDescent="0.25">
      <c r="D121" s="123"/>
      <c r="G121" s="76"/>
      <c r="I121" s="106"/>
      <c r="K121" s="77"/>
      <c r="L121" s="106"/>
      <c r="N121" s="62"/>
      <c r="O121" s="129"/>
      <c r="P121" s="106"/>
      <c r="S121" s="106"/>
      <c r="AS121" s="76"/>
    </row>
    <row r="122" spans="4:45" s="58" customFormat="1" x14ac:dyDescent="0.25">
      <c r="D122" s="123"/>
      <c r="G122" s="76"/>
      <c r="I122" s="106"/>
      <c r="K122" s="77"/>
      <c r="L122" s="106"/>
      <c r="N122" s="62"/>
      <c r="O122" s="129"/>
      <c r="P122" s="106"/>
      <c r="S122" s="106"/>
      <c r="AS122" s="76"/>
    </row>
    <row r="123" spans="4:45" s="58" customFormat="1" x14ac:dyDescent="0.25">
      <c r="D123" s="123"/>
      <c r="G123" s="76"/>
      <c r="I123" s="106"/>
      <c r="K123" s="77"/>
      <c r="L123" s="106"/>
      <c r="N123" s="62"/>
      <c r="O123" s="129"/>
      <c r="P123" s="106"/>
      <c r="S123" s="106"/>
      <c r="AS123" s="76"/>
    </row>
    <row r="124" spans="4:45" s="58" customFormat="1" x14ac:dyDescent="0.25">
      <c r="D124" s="123"/>
      <c r="G124" s="76"/>
      <c r="I124" s="106"/>
      <c r="K124" s="77"/>
      <c r="L124" s="106"/>
      <c r="N124" s="62"/>
      <c r="O124" s="129"/>
      <c r="P124" s="106"/>
      <c r="S124" s="106"/>
      <c r="AS124" s="76"/>
    </row>
    <row r="125" spans="4:45" s="58" customFormat="1" x14ac:dyDescent="0.25">
      <c r="D125" s="123"/>
      <c r="G125" s="76"/>
      <c r="I125" s="106"/>
      <c r="K125" s="77"/>
      <c r="L125" s="106"/>
      <c r="N125" s="62"/>
      <c r="O125" s="129"/>
      <c r="P125" s="106"/>
      <c r="S125" s="106"/>
      <c r="AS125" s="76"/>
    </row>
    <row r="126" spans="4:45" s="58" customFormat="1" x14ac:dyDescent="0.25">
      <c r="D126" s="123"/>
      <c r="G126" s="76"/>
      <c r="I126" s="106"/>
      <c r="K126" s="77"/>
      <c r="L126" s="106"/>
      <c r="N126" s="62"/>
      <c r="O126" s="129"/>
      <c r="P126" s="106"/>
      <c r="S126" s="106"/>
      <c r="AS126" s="76"/>
    </row>
    <row r="127" spans="4:45" s="58" customFormat="1" x14ac:dyDescent="0.25">
      <c r="D127" s="123"/>
      <c r="G127" s="76"/>
      <c r="I127" s="106"/>
      <c r="K127" s="77"/>
      <c r="L127" s="106"/>
      <c r="N127" s="62"/>
      <c r="O127" s="129"/>
      <c r="P127" s="106"/>
      <c r="S127" s="106"/>
      <c r="AS127" s="76"/>
    </row>
    <row r="128" spans="4:45" s="58" customFormat="1" x14ac:dyDescent="0.25">
      <c r="D128" s="123"/>
      <c r="G128" s="76"/>
      <c r="I128" s="106"/>
      <c r="K128" s="77"/>
      <c r="L128" s="106"/>
      <c r="N128" s="62"/>
      <c r="O128" s="129"/>
      <c r="P128" s="106"/>
      <c r="S128" s="106"/>
      <c r="AS128" s="76"/>
    </row>
    <row r="129" spans="4:45" s="58" customFormat="1" x14ac:dyDescent="0.25">
      <c r="D129" s="123"/>
      <c r="G129" s="76"/>
      <c r="I129" s="106"/>
      <c r="K129" s="77"/>
      <c r="L129" s="106"/>
      <c r="N129" s="62"/>
      <c r="O129" s="129"/>
      <c r="P129" s="106"/>
      <c r="S129" s="106"/>
      <c r="AS129" s="76"/>
    </row>
    <row r="130" spans="4:45" s="58" customFormat="1" x14ac:dyDescent="0.25">
      <c r="D130" s="123"/>
      <c r="G130" s="76"/>
      <c r="I130" s="106"/>
      <c r="K130" s="77"/>
      <c r="L130" s="106"/>
      <c r="N130" s="62"/>
      <c r="O130" s="129"/>
      <c r="P130" s="106"/>
      <c r="S130" s="106"/>
      <c r="AS130" s="76"/>
    </row>
    <row r="131" spans="4:45" s="58" customFormat="1" x14ac:dyDescent="0.25">
      <c r="D131" s="123"/>
      <c r="G131" s="76"/>
      <c r="I131" s="106"/>
      <c r="K131" s="77"/>
      <c r="L131" s="106"/>
      <c r="N131" s="62"/>
      <c r="O131" s="129"/>
      <c r="P131" s="106"/>
      <c r="S131" s="106"/>
      <c r="AS131" s="76"/>
    </row>
    <row r="132" spans="4:45" s="58" customFormat="1" x14ac:dyDescent="0.25">
      <c r="D132" s="123"/>
      <c r="G132" s="76"/>
      <c r="I132" s="106"/>
      <c r="K132" s="77"/>
      <c r="L132" s="106"/>
      <c r="N132" s="62"/>
      <c r="O132" s="129"/>
      <c r="P132" s="106"/>
      <c r="S132" s="106"/>
      <c r="AS132" s="76"/>
    </row>
    <row r="133" spans="4:45" s="58" customFormat="1" x14ac:dyDescent="0.25">
      <c r="D133" s="123"/>
      <c r="G133" s="76"/>
      <c r="I133" s="106"/>
      <c r="K133" s="77"/>
      <c r="L133" s="106"/>
      <c r="N133" s="62"/>
      <c r="O133" s="129"/>
      <c r="P133" s="106"/>
      <c r="S133" s="106"/>
      <c r="AS133" s="76"/>
    </row>
    <row r="134" spans="4:45" s="58" customFormat="1" x14ac:dyDescent="0.25">
      <c r="D134" s="123"/>
      <c r="G134" s="76"/>
      <c r="I134" s="106"/>
      <c r="K134" s="77"/>
      <c r="L134" s="106"/>
      <c r="N134" s="62"/>
      <c r="O134" s="129"/>
      <c r="P134" s="106"/>
      <c r="S134" s="106"/>
      <c r="AS134" s="76"/>
    </row>
    <row r="135" spans="4:45" s="58" customFormat="1" x14ac:dyDescent="0.25">
      <c r="D135" s="123"/>
      <c r="G135" s="76"/>
      <c r="I135" s="106"/>
      <c r="K135" s="77"/>
      <c r="L135" s="106"/>
      <c r="N135" s="62"/>
      <c r="O135" s="129"/>
      <c r="P135" s="106"/>
      <c r="S135" s="106"/>
      <c r="AS135" s="76"/>
    </row>
    <row r="136" spans="4:45" s="58" customFormat="1" x14ac:dyDescent="0.25">
      <c r="D136" s="123"/>
      <c r="G136" s="76"/>
      <c r="I136" s="106"/>
      <c r="K136" s="77"/>
      <c r="L136" s="106"/>
      <c r="N136" s="62"/>
      <c r="O136" s="129"/>
      <c r="P136" s="106"/>
      <c r="S136" s="106"/>
      <c r="AS136" s="76"/>
    </row>
    <row r="137" spans="4:45" s="58" customFormat="1" x14ac:dyDescent="0.25">
      <c r="D137" s="123"/>
      <c r="G137" s="76"/>
      <c r="I137" s="106"/>
      <c r="K137" s="77"/>
      <c r="L137" s="106"/>
      <c r="N137" s="62"/>
      <c r="O137" s="129"/>
      <c r="P137" s="106"/>
      <c r="S137" s="106"/>
      <c r="AS137" s="76"/>
    </row>
    <row r="138" spans="4:45" s="58" customFormat="1" x14ac:dyDescent="0.25">
      <c r="D138" s="123"/>
      <c r="G138" s="76"/>
      <c r="I138" s="106"/>
      <c r="K138" s="77"/>
      <c r="L138" s="106"/>
      <c r="N138" s="62"/>
      <c r="O138" s="129"/>
      <c r="P138" s="106"/>
      <c r="S138" s="106"/>
      <c r="AS138" s="76"/>
    </row>
    <row r="139" spans="4:45" s="58" customFormat="1" x14ac:dyDescent="0.25">
      <c r="D139" s="123"/>
      <c r="G139" s="76"/>
      <c r="I139" s="106"/>
      <c r="K139" s="77"/>
      <c r="L139" s="106"/>
      <c r="N139" s="62"/>
      <c r="O139" s="129"/>
      <c r="P139" s="106"/>
      <c r="S139" s="106"/>
      <c r="AS139" s="76"/>
    </row>
    <row r="140" spans="4:45" s="58" customFormat="1" x14ac:dyDescent="0.25">
      <c r="D140" s="123"/>
      <c r="G140" s="76"/>
      <c r="I140" s="106"/>
      <c r="K140" s="77"/>
      <c r="L140" s="106"/>
      <c r="N140" s="62"/>
      <c r="O140" s="129"/>
      <c r="P140" s="106"/>
      <c r="S140" s="106"/>
      <c r="AS140" s="76"/>
    </row>
    <row r="141" spans="4:45" s="58" customFormat="1" x14ac:dyDescent="0.25">
      <c r="D141" s="123"/>
      <c r="G141" s="76"/>
      <c r="I141" s="106"/>
      <c r="K141" s="77"/>
      <c r="L141" s="106"/>
      <c r="N141" s="62"/>
      <c r="O141" s="129"/>
      <c r="P141" s="106"/>
      <c r="S141" s="106"/>
      <c r="AS141" s="76"/>
    </row>
    <row r="142" spans="4:45" s="58" customFormat="1" x14ac:dyDescent="0.25">
      <c r="D142" s="123"/>
      <c r="G142" s="76"/>
      <c r="I142" s="106"/>
      <c r="K142" s="77"/>
      <c r="L142" s="106"/>
      <c r="N142" s="62"/>
      <c r="O142" s="129"/>
      <c r="P142" s="106"/>
      <c r="S142" s="106"/>
      <c r="AS142" s="76"/>
    </row>
    <row r="143" spans="4:45" s="58" customFormat="1" x14ac:dyDescent="0.25">
      <c r="D143" s="123"/>
      <c r="G143" s="76"/>
      <c r="I143" s="106"/>
      <c r="K143" s="77"/>
      <c r="L143" s="106"/>
      <c r="N143" s="62"/>
      <c r="O143" s="129"/>
      <c r="P143" s="106"/>
      <c r="S143" s="106"/>
      <c r="AS143" s="76"/>
    </row>
    <row r="144" spans="4:45" s="58" customFormat="1" x14ac:dyDescent="0.25">
      <c r="D144" s="123"/>
      <c r="G144" s="76"/>
      <c r="I144" s="106"/>
      <c r="K144" s="77"/>
      <c r="L144" s="106"/>
      <c r="N144" s="62"/>
      <c r="O144" s="129"/>
      <c r="P144" s="106"/>
      <c r="S144" s="106"/>
      <c r="AS144" s="76"/>
    </row>
    <row r="145" spans="4:45" s="58" customFormat="1" x14ac:dyDescent="0.25">
      <c r="D145" s="123"/>
      <c r="G145" s="76"/>
      <c r="I145" s="106"/>
      <c r="K145" s="77"/>
      <c r="L145" s="106"/>
      <c r="N145" s="62"/>
      <c r="O145" s="129"/>
      <c r="P145" s="106"/>
      <c r="S145" s="106"/>
      <c r="AS145" s="76"/>
    </row>
    <row r="146" spans="4:45" s="58" customFormat="1" x14ac:dyDescent="0.25">
      <c r="D146" s="123"/>
      <c r="G146" s="76"/>
      <c r="I146" s="106"/>
      <c r="K146" s="77"/>
      <c r="L146" s="106"/>
      <c r="N146" s="62"/>
      <c r="O146" s="129"/>
      <c r="P146" s="106"/>
      <c r="S146" s="106"/>
      <c r="AS146" s="76"/>
    </row>
    <row r="147" spans="4:45" s="58" customFormat="1" x14ac:dyDescent="0.25">
      <c r="D147" s="123"/>
      <c r="G147" s="76"/>
      <c r="I147" s="106"/>
      <c r="K147" s="77"/>
      <c r="L147" s="106"/>
      <c r="N147" s="62"/>
      <c r="O147" s="129"/>
      <c r="P147" s="106"/>
      <c r="S147" s="106"/>
      <c r="AS147" s="76"/>
    </row>
    <row r="148" spans="4:45" s="58" customFormat="1" x14ac:dyDescent="0.25">
      <c r="D148" s="123"/>
      <c r="G148" s="76"/>
      <c r="I148" s="106"/>
      <c r="K148" s="77"/>
      <c r="L148" s="106"/>
      <c r="N148" s="62"/>
      <c r="O148" s="129"/>
      <c r="P148" s="106"/>
      <c r="S148" s="106"/>
      <c r="AS148" s="76"/>
    </row>
    <row r="149" spans="4:45" s="58" customFormat="1" x14ac:dyDescent="0.25">
      <c r="D149" s="123"/>
      <c r="G149" s="76"/>
      <c r="I149" s="106"/>
      <c r="K149" s="77"/>
      <c r="L149" s="106"/>
      <c r="N149" s="62"/>
      <c r="O149" s="129"/>
      <c r="P149" s="106"/>
      <c r="S149" s="106"/>
      <c r="AS149" s="76"/>
    </row>
    <row r="150" spans="4:45" s="58" customFormat="1" x14ac:dyDescent="0.25">
      <c r="D150" s="123"/>
      <c r="G150" s="76"/>
      <c r="I150" s="106"/>
      <c r="K150" s="77"/>
      <c r="L150" s="106"/>
      <c r="N150" s="62"/>
      <c r="O150" s="129"/>
      <c r="P150" s="106"/>
      <c r="S150" s="106"/>
      <c r="AS150" s="76"/>
    </row>
    <row r="151" spans="4:45" s="58" customFormat="1" x14ac:dyDescent="0.25">
      <c r="D151" s="123"/>
      <c r="G151" s="76"/>
      <c r="I151" s="106"/>
      <c r="K151" s="77"/>
      <c r="L151" s="106"/>
      <c r="N151" s="62"/>
      <c r="O151" s="129"/>
      <c r="P151" s="106"/>
      <c r="S151" s="106"/>
      <c r="AS151" s="76"/>
    </row>
    <row r="152" spans="4:45" s="58" customFormat="1" x14ac:dyDescent="0.25">
      <c r="D152" s="123"/>
      <c r="G152" s="76"/>
      <c r="I152" s="106"/>
      <c r="K152" s="77"/>
      <c r="L152" s="106"/>
      <c r="N152" s="62"/>
      <c r="O152" s="129"/>
      <c r="P152" s="106"/>
      <c r="S152" s="106"/>
      <c r="AS152" s="76"/>
    </row>
    <row r="153" spans="4:45" s="58" customFormat="1" x14ac:dyDescent="0.25">
      <c r="D153" s="123"/>
      <c r="G153" s="76"/>
      <c r="I153" s="106"/>
      <c r="K153" s="77"/>
      <c r="L153" s="106"/>
      <c r="N153" s="62"/>
      <c r="O153" s="129"/>
      <c r="P153" s="106"/>
      <c r="S153" s="106"/>
      <c r="AS153" s="76"/>
    </row>
    <row r="154" spans="4:45" s="58" customFormat="1" x14ac:dyDescent="0.25">
      <c r="D154" s="123"/>
      <c r="G154" s="76"/>
      <c r="I154" s="106"/>
      <c r="K154" s="77"/>
      <c r="L154" s="106"/>
      <c r="N154" s="62"/>
      <c r="O154" s="129"/>
      <c r="P154" s="106"/>
      <c r="S154" s="106"/>
      <c r="AS154" s="76"/>
    </row>
    <row r="155" spans="4:45" s="58" customFormat="1" x14ac:dyDescent="0.25">
      <c r="D155" s="123"/>
      <c r="G155" s="76"/>
      <c r="I155" s="106"/>
      <c r="K155" s="77"/>
      <c r="L155" s="106"/>
      <c r="N155" s="62"/>
      <c r="O155" s="129"/>
      <c r="P155" s="106"/>
      <c r="S155" s="106"/>
      <c r="AS155" s="76"/>
    </row>
    <row r="156" spans="4:45" s="58" customFormat="1" x14ac:dyDescent="0.25">
      <c r="D156" s="123"/>
      <c r="G156" s="76"/>
      <c r="I156" s="106"/>
      <c r="K156" s="77"/>
      <c r="L156" s="106"/>
      <c r="N156" s="62"/>
      <c r="O156" s="129"/>
      <c r="P156" s="106"/>
      <c r="S156" s="106"/>
      <c r="AS156" s="76"/>
    </row>
    <row r="157" spans="4:45" s="58" customFormat="1" x14ac:dyDescent="0.25">
      <c r="D157" s="123"/>
      <c r="G157" s="76"/>
      <c r="I157" s="106"/>
      <c r="K157" s="77"/>
      <c r="L157" s="106"/>
      <c r="N157" s="62"/>
      <c r="O157" s="129"/>
      <c r="P157" s="106"/>
      <c r="S157" s="106"/>
      <c r="AS157" s="76"/>
    </row>
    <row r="158" spans="4:45" s="58" customFormat="1" x14ac:dyDescent="0.25">
      <c r="D158" s="123"/>
      <c r="G158" s="76"/>
      <c r="I158" s="106"/>
      <c r="K158" s="77"/>
      <c r="L158" s="106"/>
      <c r="N158" s="62"/>
      <c r="O158" s="129"/>
      <c r="P158" s="106"/>
      <c r="S158" s="106"/>
      <c r="AS158" s="76"/>
    </row>
    <row r="159" spans="4:45" s="58" customFormat="1" x14ac:dyDescent="0.25">
      <c r="D159" s="123"/>
      <c r="G159" s="76"/>
      <c r="I159" s="106"/>
      <c r="K159" s="77"/>
      <c r="L159" s="106"/>
      <c r="N159" s="62"/>
      <c r="O159" s="129"/>
      <c r="P159" s="106"/>
      <c r="S159" s="106"/>
      <c r="AS159" s="76"/>
    </row>
    <row r="160" spans="4:45" s="58" customFormat="1" x14ac:dyDescent="0.25">
      <c r="D160" s="123"/>
      <c r="G160" s="76"/>
      <c r="I160" s="106"/>
      <c r="K160" s="77"/>
      <c r="L160" s="106"/>
      <c r="N160" s="62"/>
      <c r="O160" s="129"/>
      <c r="P160" s="106"/>
      <c r="S160" s="106"/>
      <c r="AS160" s="76"/>
    </row>
    <row r="161" spans="4:45" s="58" customFormat="1" x14ac:dyDescent="0.25">
      <c r="D161" s="123"/>
      <c r="G161" s="76"/>
      <c r="I161" s="106"/>
      <c r="K161" s="77"/>
      <c r="L161" s="106"/>
      <c r="N161" s="62"/>
      <c r="O161" s="129"/>
      <c r="P161" s="106"/>
      <c r="S161" s="106"/>
      <c r="AS161" s="76"/>
    </row>
    <row r="162" spans="4:45" s="58" customFormat="1" x14ac:dyDescent="0.25">
      <c r="D162" s="123"/>
      <c r="G162" s="76"/>
      <c r="I162" s="106"/>
      <c r="K162" s="77"/>
      <c r="L162" s="106"/>
      <c r="N162" s="62"/>
      <c r="O162" s="129"/>
      <c r="P162" s="106"/>
      <c r="S162" s="106"/>
      <c r="AS162" s="76"/>
    </row>
    <row r="163" spans="4:45" s="58" customFormat="1" x14ac:dyDescent="0.25">
      <c r="D163" s="123"/>
      <c r="G163" s="76"/>
      <c r="I163" s="106"/>
      <c r="K163" s="77"/>
      <c r="L163" s="106"/>
      <c r="N163" s="62"/>
      <c r="O163" s="129"/>
      <c r="P163" s="106"/>
      <c r="S163" s="106"/>
      <c r="AS163" s="76"/>
    </row>
    <row r="164" spans="4:45" s="58" customFormat="1" x14ac:dyDescent="0.25">
      <c r="D164" s="123"/>
      <c r="G164" s="76"/>
      <c r="I164" s="106"/>
      <c r="K164" s="77"/>
      <c r="L164" s="106"/>
      <c r="N164" s="62"/>
      <c r="O164" s="129"/>
      <c r="P164" s="106"/>
      <c r="S164" s="106"/>
      <c r="AS164" s="76"/>
    </row>
    <row r="165" spans="4:45" s="58" customFormat="1" x14ac:dyDescent="0.25">
      <c r="D165" s="123"/>
      <c r="G165" s="76"/>
      <c r="I165" s="106"/>
      <c r="K165" s="77"/>
      <c r="L165" s="106"/>
      <c r="N165" s="62"/>
      <c r="O165" s="129"/>
      <c r="P165" s="106"/>
      <c r="S165" s="106"/>
      <c r="AS165" s="76"/>
    </row>
    <row r="166" spans="4:45" s="58" customFormat="1" x14ac:dyDescent="0.25">
      <c r="D166" s="123"/>
      <c r="G166" s="76"/>
      <c r="I166" s="106"/>
      <c r="K166" s="77"/>
      <c r="L166" s="106"/>
      <c r="N166" s="62"/>
      <c r="O166" s="129"/>
      <c r="P166" s="106"/>
      <c r="S166" s="106"/>
      <c r="AS166" s="76"/>
    </row>
    <row r="167" spans="4:45" s="58" customFormat="1" x14ac:dyDescent="0.25">
      <c r="D167" s="123"/>
      <c r="G167" s="76"/>
      <c r="I167" s="106"/>
      <c r="K167" s="77"/>
      <c r="L167" s="106"/>
      <c r="N167" s="62"/>
      <c r="O167" s="129"/>
      <c r="P167" s="106"/>
      <c r="S167" s="106"/>
      <c r="AS167" s="76"/>
    </row>
    <row r="168" spans="4:45" s="58" customFormat="1" x14ac:dyDescent="0.25">
      <c r="D168" s="123"/>
      <c r="G168" s="76"/>
      <c r="I168" s="106"/>
      <c r="K168" s="77"/>
      <c r="L168" s="106"/>
      <c r="N168" s="62"/>
      <c r="O168" s="129"/>
      <c r="P168" s="106"/>
      <c r="S168" s="106"/>
      <c r="AS168" s="76"/>
    </row>
    <row r="169" spans="4:45" s="58" customFormat="1" x14ac:dyDescent="0.25">
      <c r="D169" s="123"/>
      <c r="G169" s="76"/>
      <c r="I169" s="106"/>
      <c r="K169" s="77"/>
      <c r="L169" s="106"/>
      <c r="N169" s="62"/>
      <c r="O169" s="129"/>
      <c r="P169" s="106"/>
      <c r="S169" s="106"/>
      <c r="AS169" s="76"/>
    </row>
    <row r="170" spans="4:45" s="58" customFormat="1" x14ac:dyDescent="0.25">
      <c r="D170" s="123"/>
      <c r="G170" s="76"/>
      <c r="I170" s="106"/>
      <c r="K170" s="77"/>
      <c r="L170" s="106"/>
      <c r="N170" s="62"/>
      <c r="O170" s="129"/>
      <c r="P170" s="106"/>
      <c r="S170" s="106"/>
      <c r="AS170" s="76"/>
    </row>
    <row r="171" spans="4:45" s="58" customFormat="1" x14ac:dyDescent="0.25">
      <c r="D171" s="123"/>
      <c r="G171" s="76"/>
      <c r="I171" s="106"/>
      <c r="K171" s="77"/>
      <c r="L171" s="106"/>
      <c r="N171" s="62"/>
      <c r="O171" s="129"/>
      <c r="P171" s="106"/>
      <c r="S171" s="106"/>
      <c r="AS171" s="76"/>
    </row>
    <row r="172" spans="4:45" s="58" customFormat="1" x14ac:dyDescent="0.25">
      <c r="D172" s="123"/>
      <c r="G172" s="76"/>
      <c r="I172" s="106"/>
      <c r="K172" s="77"/>
      <c r="L172" s="106"/>
      <c r="N172" s="62"/>
      <c r="O172" s="129"/>
      <c r="P172" s="106"/>
      <c r="S172" s="106"/>
      <c r="AS172" s="76"/>
    </row>
    <row r="173" spans="4:45" s="58" customFormat="1" x14ac:dyDescent="0.25">
      <c r="D173" s="123"/>
      <c r="G173" s="76"/>
      <c r="I173" s="106"/>
      <c r="K173" s="77"/>
      <c r="L173" s="106"/>
      <c r="N173" s="62"/>
      <c r="O173" s="129"/>
      <c r="P173" s="106"/>
      <c r="S173" s="106"/>
      <c r="AS173" s="76"/>
    </row>
    <row r="174" spans="4:45" s="58" customFormat="1" x14ac:dyDescent="0.25">
      <c r="D174" s="123"/>
      <c r="G174" s="76"/>
      <c r="I174" s="106"/>
      <c r="K174" s="77"/>
      <c r="L174" s="106"/>
      <c r="N174" s="62"/>
      <c r="O174" s="129"/>
      <c r="P174" s="106"/>
      <c r="S174" s="106"/>
      <c r="AS174" s="76"/>
    </row>
    <row r="175" spans="4:45" s="58" customFormat="1" x14ac:dyDescent="0.25">
      <c r="D175" s="123"/>
      <c r="G175" s="76"/>
      <c r="I175" s="106"/>
      <c r="K175" s="77"/>
      <c r="L175" s="106"/>
      <c r="N175" s="62"/>
      <c r="O175" s="129"/>
      <c r="P175" s="106"/>
      <c r="S175" s="106"/>
      <c r="AS175" s="76"/>
    </row>
    <row r="176" spans="4:45" s="58" customFormat="1" x14ac:dyDescent="0.25">
      <c r="D176" s="123"/>
      <c r="G176" s="76"/>
      <c r="I176" s="106"/>
      <c r="K176" s="77"/>
      <c r="L176" s="106"/>
      <c r="N176" s="62"/>
      <c r="O176" s="129"/>
      <c r="P176" s="106"/>
      <c r="S176" s="106"/>
      <c r="AS176" s="76"/>
    </row>
    <row r="177" spans="4:45" s="58" customFormat="1" x14ac:dyDescent="0.25">
      <c r="D177" s="123"/>
      <c r="G177" s="76"/>
      <c r="I177" s="106"/>
      <c r="K177" s="77"/>
      <c r="L177" s="106"/>
      <c r="N177" s="62"/>
      <c r="O177" s="129"/>
      <c r="P177" s="106"/>
      <c r="S177" s="106"/>
      <c r="AS177" s="76"/>
    </row>
    <row r="178" spans="4:45" s="58" customFormat="1" x14ac:dyDescent="0.25">
      <c r="D178" s="123"/>
      <c r="G178" s="76"/>
      <c r="I178" s="106"/>
      <c r="K178" s="77"/>
      <c r="L178" s="106"/>
      <c r="N178" s="62"/>
      <c r="O178" s="129"/>
      <c r="P178" s="106"/>
      <c r="S178" s="106"/>
      <c r="AS178" s="76"/>
    </row>
    <row r="179" spans="4:45" s="58" customFormat="1" x14ac:dyDescent="0.25">
      <c r="D179" s="123"/>
      <c r="G179" s="76"/>
      <c r="I179" s="106"/>
      <c r="K179" s="77"/>
      <c r="L179" s="106"/>
      <c r="N179" s="62"/>
      <c r="O179" s="129"/>
      <c r="P179" s="106"/>
      <c r="S179" s="106"/>
      <c r="AS179" s="76"/>
    </row>
    <row r="180" spans="4:45" s="58" customFormat="1" x14ac:dyDescent="0.25">
      <c r="D180" s="123"/>
      <c r="G180" s="76"/>
      <c r="I180" s="106"/>
      <c r="K180" s="77"/>
      <c r="L180" s="106"/>
      <c r="N180" s="62"/>
      <c r="O180" s="129"/>
      <c r="P180" s="106"/>
      <c r="S180" s="106"/>
      <c r="AS180" s="76"/>
    </row>
    <row r="181" spans="4:45" s="58" customFormat="1" x14ac:dyDescent="0.25">
      <c r="D181" s="123"/>
      <c r="G181" s="76"/>
      <c r="I181" s="106"/>
      <c r="K181" s="77"/>
      <c r="L181" s="106"/>
      <c r="N181" s="62"/>
      <c r="O181" s="129"/>
      <c r="P181" s="106"/>
      <c r="S181" s="106"/>
      <c r="AS181" s="76"/>
    </row>
    <row r="182" spans="4:45" s="58" customFormat="1" x14ac:dyDescent="0.25">
      <c r="D182" s="123"/>
      <c r="G182" s="76"/>
      <c r="I182" s="106"/>
      <c r="K182" s="77"/>
      <c r="L182" s="106"/>
      <c r="N182" s="62"/>
      <c r="O182" s="129"/>
      <c r="P182" s="106"/>
      <c r="S182" s="106"/>
      <c r="AS182" s="76"/>
    </row>
    <row r="183" spans="4:45" s="58" customFormat="1" x14ac:dyDescent="0.25">
      <c r="D183" s="123"/>
      <c r="G183" s="76"/>
      <c r="I183" s="106"/>
      <c r="K183" s="77"/>
      <c r="L183" s="106"/>
      <c r="N183" s="62"/>
      <c r="O183" s="129"/>
      <c r="P183" s="106"/>
      <c r="S183" s="106"/>
      <c r="AS183" s="76"/>
    </row>
    <row r="184" spans="4:45" s="58" customFormat="1" x14ac:dyDescent="0.25">
      <c r="D184" s="123"/>
      <c r="G184" s="76"/>
      <c r="I184" s="106"/>
      <c r="K184" s="77"/>
      <c r="L184" s="106"/>
      <c r="N184" s="62"/>
      <c r="O184" s="129"/>
      <c r="P184" s="106"/>
      <c r="S184" s="106"/>
      <c r="AS184" s="76"/>
    </row>
    <row r="185" spans="4:45" s="58" customFormat="1" x14ac:dyDescent="0.25">
      <c r="D185" s="123"/>
      <c r="G185" s="76"/>
      <c r="I185" s="106"/>
      <c r="K185" s="77"/>
      <c r="L185" s="106"/>
      <c r="N185" s="62"/>
      <c r="O185" s="129"/>
      <c r="P185" s="106"/>
      <c r="S185" s="106"/>
      <c r="AS185" s="76"/>
    </row>
    <row r="186" spans="4:45" s="58" customFormat="1" x14ac:dyDescent="0.25">
      <c r="D186" s="123"/>
      <c r="G186" s="76"/>
      <c r="I186" s="106"/>
      <c r="K186" s="77"/>
      <c r="L186" s="106"/>
      <c r="N186" s="62"/>
      <c r="O186" s="129"/>
      <c r="P186" s="106"/>
      <c r="S186" s="106"/>
      <c r="AS186" s="76"/>
    </row>
    <row r="187" spans="4:45" s="58" customFormat="1" x14ac:dyDescent="0.25">
      <c r="D187" s="123"/>
      <c r="G187" s="76"/>
      <c r="I187" s="106"/>
      <c r="K187" s="77"/>
      <c r="L187" s="106"/>
      <c r="N187" s="62"/>
      <c r="O187" s="129"/>
      <c r="P187" s="106"/>
      <c r="S187" s="106"/>
      <c r="AS187" s="76"/>
    </row>
    <row r="188" spans="4:45" s="58" customFormat="1" x14ac:dyDescent="0.25">
      <c r="D188" s="123"/>
      <c r="G188" s="76"/>
      <c r="I188" s="106"/>
      <c r="K188" s="77"/>
      <c r="L188" s="106"/>
      <c r="N188" s="62"/>
      <c r="O188" s="129"/>
      <c r="P188" s="106"/>
      <c r="S188" s="106"/>
      <c r="AS188" s="76"/>
    </row>
    <row r="189" spans="4:45" s="58" customFormat="1" x14ac:dyDescent="0.25">
      <c r="D189" s="123"/>
      <c r="G189" s="76"/>
      <c r="I189" s="106"/>
      <c r="K189" s="77"/>
      <c r="L189" s="106"/>
      <c r="N189" s="62"/>
      <c r="O189" s="129"/>
      <c r="P189" s="106"/>
      <c r="S189" s="106"/>
      <c r="AS189" s="76"/>
    </row>
    <row r="190" spans="4:45" s="58" customFormat="1" x14ac:dyDescent="0.25">
      <c r="D190" s="123"/>
      <c r="G190" s="76"/>
      <c r="I190" s="106"/>
      <c r="K190" s="77"/>
      <c r="L190" s="106"/>
      <c r="N190" s="62"/>
      <c r="O190" s="129"/>
      <c r="P190" s="106"/>
      <c r="S190" s="106"/>
      <c r="AS190" s="76"/>
    </row>
    <row r="191" spans="4:45" s="58" customFormat="1" x14ac:dyDescent="0.25">
      <c r="D191" s="123"/>
      <c r="G191" s="76"/>
      <c r="I191" s="106"/>
      <c r="K191" s="77"/>
      <c r="L191" s="106"/>
      <c r="N191" s="62"/>
      <c r="O191" s="129"/>
      <c r="P191" s="106"/>
      <c r="S191" s="106"/>
      <c r="AS191" s="76"/>
    </row>
    <row r="192" spans="4:45" s="58" customFormat="1" x14ac:dyDescent="0.25">
      <c r="D192" s="123"/>
      <c r="G192" s="76"/>
      <c r="I192" s="106"/>
      <c r="K192" s="77"/>
      <c r="L192" s="106"/>
      <c r="N192" s="62"/>
      <c r="O192" s="129"/>
      <c r="P192" s="106"/>
      <c r="S192" s="106"/>
      <c r="AS192" s="76"/>
    </row>
    <row r="193" spans="4:45" s="58" customFormat="1" x14ac:dyDescent="0.25">
      <c r="D193" s="123"/>
      <c r="G193" s="76"/>
      <c r="I193" s="106"/>
      <c r="K193" s="77"/>
      <c r="L193" s="106"/>
      <c r="N193" s="62"/>
      <c r="O193" s="129"/>
      <c r="P193" s="106"/>
      <c r="S193" s="106"/>
      <c r="AS193" s="76"/>
    </row>
    <row r="194" spans="4:45" s="58" customFormat="1" x14ac:dyDescent="0.25">
      <c r="D194" s="123"/>
      <c r="G194" s="76"/>
      <c r="I194" s="106"/>
      <c r="K194" s="77"/>
      <c r="L194" s="106"/>
      <c r="N194" s="62"/>
      <c r="O194" s="129"/>
      <c r="P194" s="106"/>
      <c r="S194" s="106"/>
      <c r="AS194" s="76"/>
    </row>
    <row r="195" spans="4:45" s="58" customFormat="1" x14ac:dyDescent="0.25">
      <c r="D195" s="123"/>
      <c r="G195" s="76"/>
      <c r="I195" s="106"/>
      <c r="K195" s="77"/>
      <c r="L195" s="106"/>
      <c r="N195" s="62"/>
      <c r="O195" s="129"/>
      <c r="P195" s="106"/>
      <c r="S195" s="106"/>
      <c r="AS195" s="76"/>
    </row>
    <row r="196" spans="4:45" s="58" customFormat="1" x14ac:dyDescent="0.25">
      <c r="D196" s="123"/>
      <c r="G196" s="76"/>
      <c r="I196" s="106"/>
      <c r="K196" s="77"/>
      <c r="L196" s="106"/>
      <c r="N196" s="62"/>
      <c r="O196" s="129"/>
      <c r="P196" s="106"/>
      <c r="S196" s="106"/>
      <c r="AS196" s="76"/>
    </row>
    <row r="197" spans="4:45" s="58" customFormat="1" x14ac:dyDescent="0.25">
      <c r="D197" s="123"/>
      <c r="G197" s="76"/>
      <c r="I197" s="106"/>
      <c r="K197" s="77"/>
      <c r="L197" s="106"/>
      <c r="N197" s="62"/>
      <c r="O197" s="129"/>
      <c r="P197" s="106"/>
      <c r="S197" s="106"/>
      <c r="AS197" s="76"/>
    </row>
    <row r="198" spans="4:45" s="58" customFormat="1" x14ac:dyDescent="0.25">
      <c r="D198" s="123"/>
      <c r="G198" s="76"/>
      <c r="I198" s="106"/>
      <c r="K198" s="77"/>
      <c r="L198" s="106"/>
      <c r="N198" s="62"/>
      <c r="O198" s="129"/>
      <c r="P198" s="106"/>
      <c r="S198" s="106"/>
      <c r="AS198" s="76"/>
    </row>
    <row r="199" spans="4:45" s="58" customFormat="1" x14ac:dyDescent="0.25">
      <c r="D199" s="123"/>
      <c r="G199" s="76"/>
      <c r="I199" s="106"/>
      <c r="K199" s="77"/>
      <c r="L199" s="106"/>
      <c r="N199" s="62"/>
      <c r="O199" s="129"/>
      <c r="P199" s="106"/>
      <c r="S199" s="106"/>
      <c r="AS199" s="76"/>
    </row>
    <row r="200" spans="4:45" s="58" customFormat="1" x14ac:dyDescent="0.25">
      <c r="D200" s="123"/>
      <c r="G200" s="76"/>
      <c r="I200" s="106"/>
      <c r="K200" s="77"/>
      <c r="L200" s="106"/>
      <c r="N200" s="62"/>
      <c r="O200" s="129"/>
      <c r="P200" s="106"/>
      <c r="S200" s="106"/>
      <c r="AS200" s="76"/>
    </row>
    <row r="201" spans="4:45" s="58" customFormat="1" x14ac:dyDescent="0.25">
      <c r="D201" s="123"/>
      <c r="G201" s="76"/>
      <c r="I201" s="106"/>
      <c r="K201" s="77"/>
      <c r="L201" s="106"/>
      <c r="N201" s="62"/>
      <c r="O201" s="129"/>
      <c r="P201" s="106"/>
      <c r="S201" s="106"/>
      <c r="AS201" s="76"/>
    </row>
    <row r="202" spans="4:45" s="58" customFormat="1" x14ac:dyDescent="0.25">
      <c r="D202" s="123"/>
      <c r="G202" s="76"/>
      <c r="I202" s="106"/>
      <c r="K202" s="77"/>
      <c r="L202" s="106"/>
      <c r="N202" s="62"/>
      <c r="O202" s="129"/>
      <c r="P202" s="106"/>
      <c r="S202" s="106"/>
      <c r="AS202" s="76"/>
    </row>
    <row r="203" spans="4:45" s="58" customFormat="1" x14ac:dyDescent="0.25">
      <c r="D203" s="123"/>
      <c r="G203" s="76"/>
      <c r="I203" s="106"/>
      <c r="K203" s="77"/>
      <c r="L203" s="106"/>
      <c r="N203" s="62"/>
      <c r="O203" s="129"/>
      <c r="P203" s="106"/>
      <c r="S203" s="106"/>
      <c r="AS203" s="76"/>
    </row>
    <row r="204" spans="4:45" s="58" customFormat="1" x14ac:dyDescent="0.25">
      <c r="D204" s="123"/>
      <c r="G204" s="76"/>
      <c r="I204" s="106"/>
      <c r="K204" s="77"/>
      <c r="L204" s="106"/>
      <c r="N204" s="62"/>
      <c r="O204" s="129"/>
      <c r="P204" s="106"/>
      <c r="S204" s="106"/>
      <c r="AS204" s="76"/>
    </row>
    <row r="205" spans="4:45" s="58" customFormat="1" x14ac:dyDescent="0.25">
      <c r="D205" s="123"/>
      <c r="G205" s="76"/>
      <c r="I205" s="106"/>
      <c r="K205" s="77"/>
      <c r="L205" s="106"/>
      <c r="N205" s="62"/>
      <c r="O205" s="129"/>
      <c r="P205" s="106"/>
      <c r="S205" s="106"/>
      <c r="AS205" s="76"/>
    </row>
    <row r="206" spans="4:45" s="58" customFormat="1" x14ac:dyDescent="0.25">
      <c r="D206" s="123"/>
      <c r="G206" s="76"/>
      <c r="I206" s="106"/>
      <c r="K206" s="77"/>
      <c r="L206" s="106"/>
      <c r="N206" s="62"/>
      <c r="O206" s="129"/>
      <c r="P206" s="106"/>
      <c r="S206" s="106"/>
      <c r="AS206" s="76"/>
    </row>
    <row r="207" spans="4:45" s="58" customFormat="1" x14ac:dyDescent="0.25">
      <c r="D207" s="123"/>
      <c r="G207" s="76"/>
      <c r="I207" s="106"/>
      <c r="K207" s="77"/>
      <c r="L207" s="106"/>
      <c r="N207" s="62"/>
      <c r="O207" s="129"/>
      <c r="P207" s="106"/>
      <c r="S207" s="106"/>
      <c r="AS207" s="76"/>
    </row>
    <row r="208" spans="4:45" s="58" customFormat="1" x14ac:dyDescent="0.25">
      <c r="D208" s="123"/>
      <c r="G208" s="76"/>
      <c r="I208" s="106"/>
      <c r="K208" s="77"/>
      <c r="L208" s="106"/>
      <c r="N208" s="62"/>
      <c r="O208" s="129"/>
      <c r="P208" s="106"/>
      <c r="S208" s="106"/>
      <c r="AS208" s="76"/>
    </row>
    <row r="209" spans="4:45" s="58" customFormat="1" x14ac:dyDescent="0.25">
      <c r="D209" s="123"/>
      <c r="G209" s="76"/>
      <c r="I209" s="106"/>
      <c r="K209" s="77"/>
      <c r="L209" s="106"/>
      <c r="N209" s="62"/>
      <c r="O209" s="129"/>
      <c r="P209" s="106"/>
      <c r="S209" s="106"/>
      <c r="AS209" s="76"/>
    </row>
    <row r="210" spans="4:45" s="58" customFormat="1" x14ac:dyDescent="0.25">
      <c r="D210" s="123"/>
      <c r="G210" s="76"/>
      <c r="I210" s="106"/>
      <c r="K210" s="77"/>
      <c r="L210" s="106"/>
      <c r="N210" s="62"/>
      <c r="O210" s="129"/>
      <c r="P210" s="106"/>
      <c r="S210" s="106"/>
      <c r="AS210" s="76"/>
    </row>
    <row r="211" spans="4:45" s="58" customFormat="1" x14ac:dyDescent="0.25">
      <c r="D211" s="123"/>
      <c r="G211" s="76"/>
      <c r="I211" s="106"/>
      <c r="K211" s="77"/>
      <c r="L211" s="106"/>
      <c r="N211" s="62"/>
      <c r="O211" s="129"/>
      <c r="P211" s="106"/>
      <c r="S211" s="106"/>
      <c r="AS211" s="76"/>
    </row>
    <row r="212" spans="4:45" s="58" customFormat="1" x14ac:dyDescent="0.25">
      <c r="D212" s="123"/>
      <c r="G212" s="76"/>
      <c r="I212" s="106"/>
      <c r="K212" s="77"/>
      <c r="L212" s="106"/>
      <c r="N212" s="62"/>
      <c r="O212" s="129"/>
      <c r="P212" s="106"/>
      <c r="S212" s="106"/>
      <c r="AS212" s="76"/>
    </row>
    <row r="213" spans="4:45" s="58" customFormat="1" x14ac:dyDescent="0.25">
      <c r="D213" s="123"/>
      <c r="G213" s="76"/>
      <c r="I213" s="106"/>
      <c r="K213" s="77"/>
      <c r="L213" s="106"/>
      <c r="N213" s="62"/>
      <c r="O213" s="129"/>
      <c r="P213" s="106"/>
      <c r="S213" s="106"/>
      <c r="AS213" s="76"/>
    </row>
    <row r="214" spans="4:45" s="58" customFormat="1" x14ac:dyDescent="0.25">
      <c r="D214" s="123"/>
      <c r="G214" s="76"/>
      <c r="I214" s="106"/>
      <c r="K214" s="77"/>
      <c r="L214" s="106"/>
      <c r="N214" s="62"/>
      <c r="O214" s="129"/>
      <c r="P214" s="106"/>
      <c r="S214" s="106"/>
      <c r="AS214" s="76"/>
    </row>
    <row r="215" spans="4:45" s="58" customFormat="1" x14ac:dyDescent="0.25">
      <c r="D215" s="123"/>
      <c r="G215" s="76"/>
      <c r="I215" s="106"/>
      <c r="K215" s="77"/>
      <c r="L215" s="106"/>
      <c r="N215" s="62"/>
      <c r="O215" s="129"/>
      <c r="P215" s="106"/>
      <c r="S215" s="106"/>
      <c r="AS215" s="76"/>
    </row>
    <row r="216" spans="4:45" s="58" customFormat="1" x14ac:dyDescent="0.25">
      <c r="D216" s="123"/>
      <c r="G216" s="76"/>
      <c r="I216" s="106"/>
      <c r="K216" s="77"/>
      <c r="L216" s="106"/>
      <c r="N216" s="62"/>
      <c r="O216" s="129"/>
      <c r="P216" s="106"/>
      <c r="S216" s="106"/>
      <c r="AS216" s="76"/>
    </row>
    <row r="217" spans="4:45" s="58" customFormat="1" x14ac:dyDescent="0.25">
      <c r="D217" s="123"/>
      <c r="G217" s="76"/>
      <c r="I217" s="106"/>
      <c r="K217" s="77"/>
      <c r="L217" s="106"/>
      <c r="N217" s="62"/>
      <c r="O217" s="129"/>
      <c r="P217" s="106"/>
      <c r="S217" s="106"/>
      <c r="AS217" s="76"/>
    </row>
    <row r="218" spans="4:45" s="58" customFormat="1" x14ac:dyDescent="0.25">
      <c r="D218" s="123"/>
      <c r="G218" s="76"/>
      <c r="I218" s="106"/>
      <c r="K218" s="77"/>
      <c r="L218" s="106"/>
      <c r="N218" s="62"/>
      <c r="O218" s="129"/>
      <c r="P218" s="106"/>
      <c r="S218" s="106"/>
      <c r="AS218" s="76"/>
    </row>
    <row r="219" spans="4:45" s="58" customFormat="1" x14ac:dyDescent="0.25">
      <c r="D219" s="123"/>
      <c r="G219" s="76"/>
      <c r="I219" s="106"/>
      <c r="K219" s="77"/>
      <c r="L219" s="106"/>
      <c r="N219" s="62"/>
      <c r="O219" s="129"/>
      <c r="P219" s="106"/>
      <c r="S219" s="106"/>
      <c r="AS219" s="76"/>
    </row>
    <row r="220" spans="4:45" s="58" customFormat="1" x14ac:dyDescent="0.25">
      <c r="D220" s="123"/>
      <c r="G220" s="76"/>
      <c r="I220" s="106"/>
      <c r="K220" s="77"/>
      <c r="L220" s="106"/>
      <c r="N220" s="62"/>
      <c r="O220" s="129"/>
      <c r="P220" s="106"/>
      <c r="S220" s="106"/>
      <c r="AS220" s="76"/>
    </row>
    <row r="221" spans="4:45" s="58" customFormat="1" x14ac:dyDescent="0.25">
      <c r="D221" s="123"/>
      <c r="G221" s="76"/>
      <c r="I221" s="106"/>
      <c r="K221" s="77"/>
      <c r="L221" s="106"/>
      <c r="N221" s="62"/>
      <c r="O221" s="129"/>
      <c r="P221" s="106"/>
      <c r="S221" s="106"/>
      <c r="AS221" s="76"/>
    </row>
    <row r="222" spans="4:45" s="58" customFormat="1" x14ac:dyDescent="0.25">
      <c r="D222" s="123"/>
      <c r="G222" s="76"/>
      <c r="I222" s="106"/>
      <c r="K222" s="77"/>
      <c r="L222" s="106"/>
      <c r="N222" s="62"/>
      <c r="O222" s="129"/>
      <c r="P222" s="106"/>
      <c r="S222" s="106"/>
      <c r="AS222" s="76"/>
    </row>
    <row r="223" spans="4:45" s="58" customFormat="1" x14ac:dyDescent="0.25">
      <c r="D223" s="123"/>
      <c r="G223" s="76"/>
      <c r="I223" s="106"/>
      <c r="K223" s="77"/>
      <c r="L223" s="106"/>
      <c r="N223" s="62"/>
      <c r="O223" s="129"/>
      <c r="P223" s="106"/>
      <c r="S223" s="106"/>
      <c r="AS223" s="76"/>
    </row>
    <row r="224" spans="4:45" s="58" customFormat="1" x14ac:dyDescent="0.25">
      <c r="D224" s="123"/>
      <c r="G224" s="76"/>
      <c r="I224" s="106"/>
      <c r="K224" s="77"/>
      <c r="L224" s="106"/>
      <c r="N224" s="62"/>
      <c r="O224" s="129"/>
      <c r="P224" s="106"/>
      <c r="S224" s="106"/>
      <c r="AS224" s="76"/>
    </row>
    <row r="225" spans="4:45" s="58" customFormat="1" x14ac:dyDescent="0.25">
      <c r="D225" s="123"/>
      <c r="G225" s="76"/>
      <c r="I225" s="106"/>
      <c r="K225" s="77"/>
      <c r="L225" s="106"/>
      <c r="N225" s="62"/>
      <c r="O225" s="129"/>
      <c r="P225" s="106"/>
      <c r="S225" s="106"/>
      <c r="AS225" s="76"/>
    </row>
    <row r="226" spans="4:45" s="58" customFormat="1" x14ac:dyDescent="0.25">
      <c r="D226" s="123"/>
      <c r="G226" s="76"/>
      <c r="I226" s="106"/>
      <c r="K226" s="77"/>
      <c r="L226" s="106"/>
      <c r="N226" s="62"/>
      <c r="O226" s="129"/>
      <c r="P226" s="106"/>
      <c r="S226" s="106"/>
      <c r="AS226" s="76"/>
    </row>
    <row r="227" spans="4:45" s="58" customFormat="1" x14ac:dyDescent="0.25">
      <c r="D227" s="123"/>
      <c r="G227" s="76"/>
      <c r="I227" s="106"/>
      <c r="K227" s="77"/>
      <c r="L227" s="106"/>
      <c r="N227" s="62"/>
      <c r="O227" s="129"/>
      <c r="P227" s="106"/>
      <c r="S227" s="106"/>
      <c r="AS227" s="76"/>
    </row>
    <row r="228" spans="4:45" s="58" customFormat="1" x14ac:dyDescent="0.25">
      <c r="D228" s="123"/>
      <c r="G228" s="76"/>
      <c r="I228" s="106"/>
      <c r="K228" s="77"/>
      <c r="L228" s="106"/>
      <c r="N228" s="62"/>
      <c r="O228" s="129"/>
      <c r="P228" s="106"/>
      <c r="S228" s="106"/>
      <c r="AS228" s="76"/>
    </row>
    <row r="229" spans="4:45" s="58" customFormat="1" x14ac:dyDescent="0.25">
      <c r="D229" s="123"/>
      <c r="G229" s="76"/>
      <c r="I229" s="106"/>
      <c r="K229" s="77"/>
      <c r="L229" s="106"/>
      <c r="N229" s="62"/>
      <c r="O229" s="129"/>
      <c r="P229" s="106"/>
      <c r="S229" s="106"/>
      <c r="AS229" s="76"/>
    </row>
    <row r="230" spans="4:45" s="58" customFormat="1" x14ac:dyDescent="0.25">
      <c r="D230" s="123"/>
      <c r="G230" s="76"/>
      <c r="I230" s="106"/>
      <c r="K230" s="77"/>
      <c r="L230" s="106"/>
      <c r="N230" s="62"/>
      <c r="O230" s="129"/>
      <c r="P230" s="106"/>
      <c r="S230" s="106"/>
      <c r="AS230" s="76"/>
    </row>
    <row r="231" spans="4:45" s="58" customFormat="1" x14ac:dyDescent="0.25">
      <c r="D231" s="123"/>
      <c r="G231" s="76"/>
      <c r="I231" s="106"/>
      <c r="K231" s="77"/>
      <c r="L231" s="106"/>
      <c r="N231" s="62"/>
      <c r="O231" s="129"/>
      <c r="P231" s="106"/>
      <c r="S231" s="106"/>
      <c r="AS231" s="76"/>
    </row>
    <row r="232" spans="4:45" s="58" customFormat="1" x14ac:dyDescent="0.25">
      <c r="D232" s="123"/>
      <c r="G232" s="76"/>
      <c r="I232" s="106"/>
      <c r="K232" s="77"/>
      <c r="L232" s="106"/>
      <c r="N232" s="62"/>
      <c r="O232" s="129"/>
      <c r="P232" s="106"/>
      <c r="S232" s="106"/>
      <c r="AS232" s="76"/>
    </row>
    <row r="233" spans="4:45" s="58" customFormat="1" x14ac:dyDescent="0.25">
      <c r="D233" s="123"/>
      <c r="G233" s="76"/>
      <c r="I233" s="106"/>
      <c r="K233" s="77"/>
      <c r="L233" s="106"/>
      <c r="N233" s="62"/>
      <c r="O233" s="129"/>
      <c r="P233" s="106"/>
      <c r="S233" s="106"/>
      <c r="AS233" s="76"/>
    </row>
    <row r="234" spans="4:45" s="58" customFormat="1" x14ac:dyDescent="0.25">
      <c r="D234" s="123"/>
      <c r="G234" s="76"/>
      <c r="I234" s="106"/>
      <c r="K234" s="77"/>
      <c r="L234" s="106"/>
      <c r="N234" s="62"/>
      <c r="O234" s="129"/>
      <c r="P234" s="106"/>
      <c r="S234" s="106"/>
      <c r="AS234" s="76"/>
    </row>
    <row r="235" spans="4:45" s="58" customFormat="1" x14ac:dyDescent="0.25">
      <c r="D235" s="123"/>
      <c r="G235" s="76"/>
      <c r="I235" s="106"/>
      <c r="K235" s="77"/>
      <c r="L235" s="106"/>
      <c r="N235" s="62"/>
      <c r="O235" s="129"/>
      <c r="P235" s="106"/>
      <c r="S235" s="106"/>
      <c r="AS235" s="76"/>
    </row>
    <row r="236" spans="4:45" s="58" customFormat="1" x14ac:dyDescent="0.25">
      <c r="D236" s="123"/>
      <c r="G236" s="76"/>
      <c r="I236" s="106"/>
      <c r="K236" s="77"/>
      <c r="L236" s="106"/>
      <c r="N236" s="62"/>
      <c r="O236" s="129"/>
      <c r="P236" s="106"/>
      <c r="S236" s="106"/>
      <c r="AS236" s="76"/>
    </row>
    <row r="237" spans="4:45" s="58" customFormat="1" x14ac:dyDescent="0.25">
      <c r="D237" s="123"/>
      <c r="G237" s="76"/>
      <c r="I237" s="106"/>
      <c r="K237" s="77"/>
      <c r="L237" s="106"/>
      <c r="N237" s="62"/>
      <c r="O237" s="129"/>
      <c r="P237" s="106"/>
      <c r="S237" s="106"/>
      <c r="AS237" s="76"/>
    </row>
    <row r="238" spans="4:45" s="58" customFormat="1" x14ac:dyDescent="0.25">
      <c r="D238" s="123"/>
      <c r="G238" s="76"/>
      <c r="I238" s="106"/>
      <c r="K238" s="77"/>
      <c r="L238" s="106"/>
      <c r="N238" s="62"/>
      <c r="O238" s="129"/>
      <c r="P238" s="106"/>
      <c r="S238" s="106"/>
      <c r="AS238" s="76"/>
    </row>
    <row r="239" spans="4:45" s="58" customFormat="1" x14ac:dyDescent="0.25">
      <c r="D239" s="123"/>
      <c r="G239" s="76"/>
      <c r="I239" s="106"/>
      <c r="K239" s="77"/>
      <c r="L239" s="106"/>
      <c r="N239" s="62"/>
      <c r="O239" s="129"/>
      <c r="P239" s="106"/>
      <c r="S239" s="106"/>
      <c r="AS239" s="76"/>
    </row>
    <row r="240" spans="4:45" s="58" customFormat="1" x14ac:dyDescent="0.25">
      <c r="D240" s="123"/>
      <c r="G240" s="76"/>
      <c r="I240" s="106"/>
      <c r="K240" s="77"/>
      <c r="L240" s="106"/>
      <c r="N240" s="62"/>
      <c r="O240" s="129"/>
      <c r="P240" s="106"/>
      <c r="S240" s="106"/>
      <c r="AS240" s="76"/>
    </row>
    <row r="241" spans="4:45" s="58" customFormat="1" x14ac:dyDescent="0.25">
      <c r="D241" s="123"/>
      <c r="G241" s="76"/>
      <c r="I241" s="106"/>
      <c r="K241" s="77"/>
      <c r="L241" s="106"/>
      <c r="N241" s="62"/>
      <c r="O241" s="129"/>
      <c r="P241" s="106"/>
      <c r="S241" s="106"/>
      <c r="AS241" s="76"/>
    </row>
    <row r="242" spans="4:45" s="58" customFormat="1" x14ac:dyDescent="0.25">
      <c r="D242" s="123"/>
      <c r="G242" s="76"/>
      <c r="I242" s="106"/>
      <c r="K242" s="77"/>
      <c r="L242" s="106"/>
      <c r="N242" s="62"/>
      <c r="O242" s="129"/>
      <c r="P242" s="106"/>
      <c r="S242" s="106"/>
      <c r="AS242" s="76"/>
    </row>
    <row r="243" spans="4:45" s="58" customFormat="1" x14ac:dyDescent="0.25">
      <c r="D243" s="123"/>
      <c r="G243" s="76"/>
      <c r="I243" s="106"/>
      <c r="K243" s="77"/>
      <c r="L243" s="106"/>
      <c r="N243" s="62"/>
      <c r="O243" s="129"/>
      <c r="P243" s="106"/>
      <c r="S243" s="106"/>
      <c r="AS243" s="76"/>
    </row>
    <row r="244" spans="4:45" s="58" customFormat="1" x14ac:dyDescent="0.25">
      <c r="D244" s="123"/>
      <c r="G244" s="76"/>
      <c r="I244" s="106"/>
      <c r="K244" s="77"/>
      <c r="L244" s="106"/>
      <c r="N244" s="62"/>
      <c r="O244" s="129"/>
      <c r="P244" s="106"/>
      <c r="S244" s="106"/>
      <c r="AS244" s="76"/>
    </row>
    <row r="245" spans="4:45" s="58" customFormat="1" x14ac:dyDescent="0.25">
      <c r="D245" s="123"/>
      <c r="G245" s="76"/>
      <c r="I245" s="106"/>
      <c r="K245" s="77"/>
      <c r="L245" s="106"/>
      <c r="N245" s="62"/>
      <c r="O245" s="129"/>
      <c r="P245" s="106"/>
      <c r="S245" s="106"/>
      <c r="AS245" s="76"/>
    </row>
    <row r="246" spans="4:45" s="58" customFormat="1" x14ac:dyDescent="0.25">
      <c r="D246" s="123"/>
      <c r="G246" s="76"/>
      <c r="I246" s="106"/>
      <c r="K246" s="77"/>
      <c r="L246" s="106"/>
      <c r="N246" s="62"/>
      <c r="O246" s="129"/>
      <c r="P246" s="106"/>
      <c r="S246" s="106"/>
      <c r="AS246" s="76"/>
    </row>
    <row r="247" spans="4:45" s="58" customFormat="1" x14ac:dyDescent="0.25">
      <c r="D247" s="123"/>
      <c r="G247" s="76"/>
      <c r="I247" s="106"/>
      <c r="K247" s="77"/>
      <c r="L247" s="106"/>
      <c r="N247" s="62"/>
      <c r="O247" s="129"/>
      <c r="P247" s="106"/>
      <c r="S247" s="106"/>
      <c r="AS247" s="76"/>
    </row>
    <row r="248" spans="4:45" s="58" customFormat="1" x14ac:dyDescent="0.25">
      <c r="D248" s="123"/>
      <c r="G248" s="76"/>
      <c r="I248" s="106"/>
      <c r="K248" s="77"/>
      <c r="L248" s="106"/>
      <c r="N248" s="62"/>
      <c r="O248" s="129"/>
      <c r="P248" s="106"/>
      <c r="S248" s="106"/>
      <c r="AS248" s="76"/>
    </row>
    <row r="249" spans="4:45" s="58" customFormat="1" x14ac:dyDescent="0.25">
      <c r="D249" s="123"/>
      <c r="G249" s="76"/>
      <c r="I249" s="106"/>
      <c r="K249" s="77"/>
      <c r="L249" s="106"/>
      <c r="N249" s="62"/>
      <c r="O249" s="129"/>
      <c r="P249" s="106"/>
      <c r="S249" s="106"/>
      <c r="AS249" s="76"/>
    </row>
    <row r="250" spans="4:45" s="58" customFormat="1" x14ac:dyDescent="0.25">
      <c r="D250" s="123"/>
      <c r="G250" s="76"/>
      <c r="I250" s="106"/>
      <c r="K250" s="77"/>
      <c r="L250" s="106"/>
      <c r="N250" s="62"/>
      <c r="O250" s="129"/>
      <c r="P250" s="106"/>
      <c r="S250" s="106"/>
      <c r="AS250" s="76"/>
    </row>
    <row r="251" spans="4:45" s="58" customFormat="1" x14ac:dyDescent="0.25">
      <c r="D251" s="123"/>
      <c r="G251" s="76"/>
      <c r="I251" s="106"/>
      <c r="K251" s="77"/>
      <c r="L251" s="106"/>
      <c r="N251" s="62"/>
      <c r="O251" s="129"/>
      <c r="P251" s="106"/>
      <c r="S251" s="106"/>
      <c r="AS251" s="76"/>
    </row>
    <row r="252" spans="4:45" s="58" customFormat="1" x14ac:dyDescent="0.25">
      <c r="D252" s="123"/>
      <c r="G252" s="76"/>
      <c r="I252" s="106"/>
      <c r="K252" s="77"/>
      <c r="L252" s="106"/>
      <c r="N252" s="62"/>
      <c r="O252" s="129"/>
      <c r="P252" s="106"/>
      <c r="S252" s="106"/>
      <c r="AS252" s="76"/>
    </row>
    <row r="253" spans="4:45" s="58" customFormat="1" x14ac:dyDescent="0.25">
      <c r="D253" s="123"/>
      <c r="G253" s="76"/>
      <c r="I253" s="106"/>
      <c r="K253" s="77"/>
      <c r="L253" s="106"/>
      <c r="N253" s="62"/>
      <c r="O253" s="129"/>
      <c r="P253" s="106"/>
      <c r="S253" s="106"/>
      <c r="AS253" s="76"/>
    </row>
    <row r="254" spans="4:45" s="58" customFormat="1" x14ac:dyDescent="0.25">
      <c r="D254" s="123"/>
      <c r="G254" s="76"/>
      <c r="I254" s="106"/>
      <c r="K254" s="77"/>
      <c r="L254" s="106"/>
      <c r="N254" s="62"/>
      <c r="O254" s="129"/>
      <c r="P254" s="106"/>
      <c r="S254" s="106"/>
      <c r="AS254" s="76"/>
    </row>
    <row r="255" spans="4:45" s="58" customFormat="1" x14ac:dyDescent="0.25">
      <c r="D255" s="123"/>
      <c r="G255" s="76"/>
      <c r="I255" s="106"/>
      <c r="K255" s="77"/>
      <c r="L255" s="106"/>
      <c r="N255" s="62"/>
      <c r="O255" s="129"/>
      <c r="P255" s="106"/>
      <c r="S255" s="106"/>
      <c r="AS255" s="76"/>
    </row>
    <row r="256" spans="4:45" s="58" customFormat="1" x14ac:dyDescent="0.25">
      <c r="D256" s="123"/>
      <c r="G256" s="76"/>
      <c r="I256" s="106"/>
      <c r="K256" s="77"/>
      <c r="L256" s="106"/>
      <c r="N256" s="62"/>
      <c r="O256" s="129"/>
      <c r="P256" s="106"/>
      <c r="S256" s="106"/>
      <c r="AS256" s="76"/>
    </row>
    <row r="257" spans="4:45" s="58" customFormat="1" x14ac:dyDescent="0.25">
      <c r="D257" s="123"/>
      <c r="G257" s="76"/>
      <c r="I257" s="106"/>
      <c r="K257" s="77"/>
      <c r="L257" s="106"/>
      <c r="N257" s="62"/>
      <c r="O257" s="129"/>
      <c r="P257" s="106"/>
      <c r="S257" s="106"/>
      <c r="AS257" s="76"/>
    </row>
    <row r="258" spans="4:45" s="58" customFormat="1" x14ac:dyDescent="0.25">
      <c r="D258" s="123"/>
      <c r="G258" s="76"/>
      <c r="I258" s="106"/>
      <c r="K258" s="77"/>
      <c r="L258" s="106"/>
      <c r="N258" s="62"/>
      <c r="O258" s="129"/>
      <c r="P258" s="106"/>
      <c r="S258" s="106"/>
      <c r="AS258" s="76"/>
    </row>
    <row r="259" spans="4:45" s="58" customFormat="1" x14ac:dyDescent="0.25">
      <c r="D259" s="123"/>
      <c r="G259" s="76"/>
      <c r="I259" s="106"/>
      <c r="K259" s="77"/>
      <c r="L259" s="106"/>
      <c r="N259" s="62"/>
      <c r="O259" s="129"/>
      <c r="P259" s="106"/>
      <c r="S259" s="106"/>
      <c r="AS259" s="76"/>
    </row>
    <row r="260" spans="4:45" s="58" customFormat="1" x14ac:dyDescent="0.25">
      <c r="D260" s="123"/>
      <c r="G260" s="76"/>
      <c r="I260" s="106"/>
      <c r="K260" s="77"/>
      <c r="L260" s="106"/>
      <c r="N260" s="62"/>
      <c r="O260" s="129"/>
      <c r="P260" s="106"/>
      <c r="S260" s="106"/>
      <c r="AS260" s="76"/>
    </row>
    <row r="261" spans="4:45" s="58" customFormat="1" x14ac:dyDescent="0.25">
      <c r="D261" s="123"/>
      <c r="G261" s="76"/>
      <c r="I261" s="106"/>
      <c r="K261" s="77"/>
      <c r="L261" s="106"/>
      <c r="N261" s="62"/>
      <c r="O261" s="129"/>
      <c r="P261" s="106"/>
      <c r="S261" s="106"/>
      <c r="AS261" s="76"/>
    </row>
    <row r="262" spans="4:45" s="58" customFormat="1" x14ac:dyDescent="0.25">
      <c r="D262" s="123"/>
      <c r="G262" s="76"/>
      <c r="I262" s="106"/>
      <c r="K262" s="77"/>
      <c r="L262" s="106"/>
      <c r="N262" s="62"/>
      <c r="O262" s="129"/>
      <c r="P262" s="106"/>
      <c r="S262" s="106"/>
      <c r="AS262" s="76"/>
    </row>
    <row r="263" spans="4:45" s="58" customFormat="1" x14ac:dyDescent="0.25">
      <c r="D263" s="123"/>
      <c r="G263" s="76"/>
      <c r="I263" s="106"/>
      <c r="K263" s="77"/>
      <c r="L263" s="106"/>
      <c r="N263" s="62"/>
      <c r="O263" s="129"/>
      <c r="P263" s="106"/>
      <c r="S263" s="106"/>
      <c r="AS263" s="76"/>
    </row>
    <row r="264" spans="4:45" s="58" customFormat="1" x14ac:dyDescent="0.25">
      <c r="D264" s="123"/>
      <c r="G264" s="76"/>
      <c r="I264" s="106"/>
      <c r="K264" s="77"/>
      <c r="L264" s="106"/>
      <c r="N264" s="62"/>
      <c r="O264" s="129"/>
      <c r="P264" s="106"/>
      <c r="S264" s="106"/>
      <c r="AS264" s="76"/>
    </row>
    <row r="265" spans="4:45" s="58" customFormat="1" x14ac:dyDescent="0.25">
      <c r="D265" s="123"/>
      <c r="G265" s="76"/>
      <c r="I265" s="106"/>
      <c r="K265" s="77"/>
      <c r="L265" s="106"/>
      <c r="N265" s="62"/>
      <c r="O265" s="129"/>
      <c r="P265" s="106"/>
      <c r="S265" s="106"/>
      <c r="AS265" s="76"/>
    </row>
    <row r="266" spans="4:45" s="58" customFormat="1" x14ac:dyDescent="0.25">
      <c r="D266" s="123"/>
      <c r="G266" s="76"/>
      <c r="I266" s="106"/>
      <c r="K266" s="77"/>
      <c r="L266" s="106"/>
      <c r="N266" s="62"/>
      <c r="O266" s="129"/>
      <c r="P266" s="106"/>
      <c r="S266" s="106"/>
      <c r="AS266" s="76"/>
    </row>
    <row r="267" spans="4:45" s="58" customFormat="1" x14ac:dyDescent="0.25">
      <c r="D267" s="123"/>
      <c r="G267" s="76"/>
      <c r="I267" s="106"/>
      <c r="K267" s="77"/>
      <c r="L267" s="106"/>
      <c r="N267" s="62"/>
      <c r="O267" s="129"/>
      <c r="P267" s="106"/>
      <c r="S267" s="106"/>
      <c r="AS267" s="76"/>
    </row>
    <row r="268" spans="4:45" s="58" customFormat="1" x14ac:dyDescent="0.25">
      <c r="D268" s="123"/>
      <c r="G268" s="76"/>
      <c r="I268" s="106"/>
      <c r="K268" s="77"/>
      <c r="L268" s="106"/>
      <c r="N268" s="62"/>
      <c r="O268" s="129"/>
      <c r="P268" s="106"/>
      <c r="S268" s="106"/>
      <c r="AS268" s="76"/>
    </row>
    <row r="269" spans="4:45" s="58" customFormat="1" x14ac:dyDescent="0.25">
      <c r="D269" s="123"/>
      <c r="G269" s="76"/>
      <c r="I269" s="106"/>
      <c r="K269" s="77"/>
      <c r="L269" s="106"/>
      <c r="N269" s="62"/>
      <c r="O269" s="129"/>
      <c r="P269" s="106"/>
      <c r="S269" s="106"/>
      <c r="AS269" s="76"/>
    </row>
    <row r="270" spans="4:45" s="58" customFormat="1" x14ac:dyDescent="0.25">
      <c r="D270" s="123"/>
      <c r="G270" s="76"/>
      <c r="I270" s="106"/>
      <c r="K270" s="77"/>
      <c r="L270" s="106"/>
      <c r="N270" s="62"/>
      <c r="O270" s="129"/>
      <c r="P270" s="106"/>
      <c r="S270" s="106"/>
      <c r="AS270" s="76"/>
    </row>
    <row r="271" spans="4:45" s="58" customFormat="1" x14ac:dyDescent="0.25">
      <c r="D271" s="123"/>
      <c r="G271" s="76"/>
      <c r="I271" s="106"/>
      <c r="K271" s="77"/>
      <c r="L271" s="106"/>
      <c r="N271" s="62"/>
      <c r="O271" s="129"/>
      <c r="P271" s="106"/>
      <c r="S271" s="106"/>
      <c r="AS271" s="76"/>
    </row>
    <row r="272" spans="4:45" s="58" customFormat="1" x14ac:dyDescent="0.25">
      <c r="D272" s="123"/>
      <c r="G272" s="76"/>
      <c r="I272" s="106"/>
      <c r="K272" s="77"/>
      <c r="L272" s="106"/>
      <c r="N272" s="62"/>
      <c r="O272" s="129"/>
      <c r="P272" s="106"/>
      <c r="S272" s="106"/>
      <c r="AS272" s="76"/>
    </row>
    <row r="273" spans="4:45" s="58" customFormat="1" x14ac:dyDescent="0.25">
      <c r="D273" s="123"/>
      <c r="G273" s="76"/>
      <c r="I273" s="106"/>
      <c r="K273" s="77"/>
      <c r="L273" s="106"/>
      <c r="N273" s="62"/>
      <c r="O273" s="129"/>
      <c r="P273" s="106"/>
      <c r="S273" s="106"/>
      <c r="AS273" s="76"/>
    </row>
    <row r="274" spans="4:45" s="58" customFormat="1" x14ac:dyDescent="0.25">
      <c r="D274" s="123"/>
      <c r="G274" s="76"/>
      <c r="I274" s="106"/>
      <c r="K274" s="77"/>
      <c r="L274" s="106"/>
      <c r="N274" s="62"/>
      <c r="O274" s="129"/>
      <c r="P274" s="106"/>
      <c r="S274" s="106"/>
      <c r="AS274" s="76"/>
    </row>
    <row r="275" spans="4:45" s="58" customFormat="1" x14ac:dyDescent="0.25">
      <c r="D275" s="123"/>
      <c r="G275" s="76"/>
      <c r="I275" s="106"/>
      <c r="K275" s="77"/>
      <c r="L275" s="106"/>
      <c r="N275" s="62"/>
      <c r="O275" s="129"/>
      <c r="P275" s="106"/>
      <c r="S275" s="106"/>
      <c r="AS275" s="76"/>
    </row>
    <row r="276" spans="4:45" s="58" customFormat="1" x14ac:dyDescent="0.25">
      <c r="D276" s="123"/>
      <c r="G276" s="76"/>
      <c r="I276" s="106"/>
      <c r="K276" s="77"/>
      <c r="L276" s="106"/>
      <c r="N276" s="62"/>
      <c r="O276" s="129"/>
      <c r="P276" s="106"/>
      <c r="S276" s="106"/>
      <c r="AS276" s="76"/>
    </row>
    <row r="277" spans="4:45" s="58" customFormat="1" x14ac:dyDescent="0.25">
      <c r="D277" s="123"/>
      <c r="G277" s="76"/>
      <c r="I277" s="106"/>
      <c r="K277" s="77"/>
      <c r="L277" s="106"/>
      <c r="N277" s="62"/>
      <c r="O277" s="129"/>
      <c r="P277" s="106"/>
      <c r="S277" s="106"/>
      <c r="AS277" s="76"/>
    </row>
    <row r="278" spans="4:45" s="58" customFormat="1" x14ac:dyDescent="0.25">
      <c r="D278" s="123"/>
      <c r="G278" s="76"/>
      <c r="I278" s="106"/>
      <c r="K278" s="77"/>
      <c r="L278" s="106"/>
      <c r="N278" s="62"/>
      <c r="O278" s="129"/>
      <c r="P278" s="106"/>
      <c r="S278" s="106"/>
      <c r="AS278" s="76"/>
    </row>
    <row r="279" spans="4:45" s="58" customFormat="1" x14ac:dyDescent="0.25">
      <c r="D279" s="123"/>
      <c r="G279" s="76"/>
      <c r="I279" s="106"/>
      <c r="K279" s="77"/>
      <c r="L279" s="106"/>
      <c r="N279" s="62"/>
      <c r="O279" s="129"/>
      <c r="P279" s="106"/>
      <c r="S279" s="106"/>
      <c r="AS279" s="76"/>
    </row>
    <row r="280" spans="4:45" s="58" customFormat="1" x14ac:dyDescent="0.25">
      <c r="D280" s="123"/>
      <c r="G280" s="76"/>
      <c r="I280" s="106"/>
      <c r="K280" s="77"/>
      <c r="L280" s="106"/>
      <c r="N280" s="62"/>
      <c r="O280" s="129"/>
      <c r="P280" s="106"/>
      <c r="S280" s="106"/>
      <c r="AS280" s="76"/>
    </row>
    <row r="281" spans="4:45" s="58" customFormat="1" x14ac:dyDescent="0.25">
      <c r="D281" s="123"/>
      <c r="G281" s="76"/>
      <c r="I281" s="106"/>
      <c r="K281" s="77"/>
      <c r="L281" s="106"/>
      <c r="N281" s="62"/>
      <c r="O281" s="129"/>
      <c r="P281" s="106"/>
      <c r="S281" s="106"/>
      <c r="AS281" s="76"/>
    </row>
    <row r="282" spans="4:45" s="58" customFormat="1" x14ac:dyDescent="0.25">
      <c r="D282" s="123"/>
      <c r="G282" s="76"/>
      <c r="I282" s="106"/>
      <c r="K282" s="77"/>
      <c r="L282" s="106"/>
      <c r="N282" s="62"/>
      <c r="O282" s="129"/>
      <c r="P282" s="106"/>
      <c r="S282" s="106"/>
      <c r="AS282" s="76"/>
    </row>
    <row r="283" spans="4:45" s="58" customFormat="1" x14ac:dyDescent="0.25">
      <c r="D283" s="123"/>
      <c r="G283" s="76"/>
      <c r="I283" s="106"/>
      <c r="K283" s="77"/>
      <c r="L283" s="106"/>
      <c r="N283" s="62"/>
      <c r="O283" s="129"/>
      <c r="P283" s="106"/>
      <c r="S283" s="106"/>
      <c r="AS283" s="76"/>
    </row>
    <row r="284" spans="4:45" s="58" customFormat="1" x14ac:dyDescent="0.25">
      <c r="D284" s="123"/>
      <c r="G284" s="76"/>
      <c r="I284" s="106"/>
      <c r="K284" s="77"/>
      <c r="L284" s="106"/>
      <c r="N284" s="62"/>
      <c r="O284" s="129"/>
      <c r="P284" s="106"/>
      <c r="S284" s="106"/>
      <c r="AS284" s="76"/>
    </row>
    <row r="285" spans="4:45" s="58" customFormat="1" x14ac:dyDescent="0.25">
      <c r="D285" s="123"/>
      <c r="G285" s="76"/>
      <c r="I285" s="106"/>
      <c r="K285" s="77"/>
      <c r="L285" s="106"/>
      <c r="N285" s="62"/>
      <c r="O285" s="129"/>
      <c r="P285" s="106"/>
      <c r="S285" s="106"/>
      <c r="AS285" s="76"/>
    </row>
    <row r="286" spans="4:45" s="58" customFormat="1" x14ac:dyDescent="0.25">
      <c r="D286" s="123"/>
      <c r="G286" s="76"/>
      <c r="I286" s="106"/>
      <c r="K286" s="77"/>
      <c r="L286" s="106"/>
      <c r="N286" s="62"/>
      <c r="O286" s="129"/>
      <c r="P286" s="106"/>
      <c r="S286" s="106"/>
      <c r="AS286" s="76"/>
    </row>
    <row r="287" spans="4:45" s="58" customFormat="1" x14ac:dyDescent="0.25">
      <c r="D287" s="123"/>
      <c r="G287" s="76"/>
      <c r="I287" s="106"/>
      <c r="K287" s="77"/>
      <c r="L287" s="106"/>
      <c r="N287" s="62"/>
      <c r="O287" s="129"/>
      <c r="P287" s="106"/>
      <c r="S287" s="106"/>
      <c r="AS287" s="76"/>
    </row>
    <row r="288" spans="4:45" s="58" customFormat="1" x14ac:dyDescent="0.25">
      <c r="D288" s="123"/>
      <c r="G288" s="76"/>
      <c r="I288" s="106"/>
      <c r="K288" s="77"/>
      <c r="L288" s="106"/>
      <c r="N288" s="62"/>
      <c r="O288" s="129"/>
      <c r="P288" s="106"/>
      <c r="S288" s="106"/>
      <c r="AS288" s="76"/>
    </row>
    <row r="289" spans="4:45" s="58" customFormat="1" x14ac:dyDescent="0.25">
      <c r="D289" s="123"/>
      <c r="G289" s="76"/>
      <c r="I289" s="106"/>
      <c r="K289" s="77"/>
      <c r="L289" s="106"/>
      <c r="N289" s="62"/>
      <c r="O289" s="129"/>
      <c r="P289" s="106"/>
      <c r="S289" s="106"/>
      <c r="AS289" s="76"/>
    </row>
    <row r="290" spans="4:45" s="58" customFormat="1" x14ac:dyDescent="0.25">
      <c r="D290" s="123"/>
      <c r="G290" s="76"/>
      <c r="I290" s="106"/>
      <c r="K290" s="77"/>
      <c r="L290" s="106"/>
      <c r="N290" s="62"/>
      <c r="O290" s="129"/>
      <c r="P290" s="106"/>
      <c r="S290" s="106"/>
      <c r="AS290" s="76"/>
    </row>
    <row r="291" spans="4:45" s="58" customFormat="1" x14ac:dyDescent="0.25">
      <c r="D291" s="123"/>
      <c r="G291" s="76"/>
      <c r="I291" s="106"/>
      <c r="K291" s="77"/>
      <c r="L291" s="106"/>
      <c r="N291" s="62"/>
      <c r="O291" s="129"/>
      <c r="P291" s="106"/>
      <c r="S291" s="106"/>
      <c r="AS291" s="76"/>
    </row>
    <row r="292" spans="4:45" s="58" customFormat="1" x14ac:dyDescent="0.25">
      <c r="D292" s="123"/>
      <c r="G292" s="76"/>
      <c r="I292" s="106"/>
      <c r="K292" s="77"/>
      <c r="L292" s="106"/>
      <c r="N292" s="62"/>
      <c r="O292" s="129"/>
      <c r="P292" s="106"/>
      <c r="S292" s="106"/>
      <c r="AS292" s="76"/>
    </row>
    <row r="293" spans="4:45" s="58" customFormat="1" x14ac:dyDescent="0.25">
      <c r="D293" s="123"/>
      <c r="G293" s="76"/>
      <c r="I293" s="106"/>
      <c r="K293" s="77"/>
      <c r="L293" s="106"/>
      <c r="N293" s="62"/>
      <c r="O293" s="129"/>
      <c r="P293" s="106"/>
      <c r="S293" s="106"/>
      <c r="AS293" s="76"/>
    </row>
    <row r="294" spans="4:45" s="58" customFormat="1" x14ac:dyDescent="0.25">
      <c r="D294" s="123"/>
      <c r="G294" s="76"/>
      <c r="I294" s="106"/>
      <c r="K294" s="77"/>
      <c r="L294" s="106"/>
      <c r="N294" s="62"/>
      <c r="O294" s="129"/>
      <c r="P294" s="106"/>
      <c r="S294" s="106"/>
      <c r="AS294" s="76"/>
    </row>
    <row r="295" spans="4:45" s="58" customFormat="1" x14ac:dyDescent="0.25">
      <c r="D295" s="123"/>
      <c r="G295" s="76"/>
      <c r="I295" s="106"/>
      <c r="K295" s="77"/>
      <c r="L295" s="106"/>
      <c r="N295" s="62"/>
      <c r="O295" s="129"/>
      <c r="P295" s="106"/>
      <c r="S295" s="106"/>
      <c r="AS295" s="76"/>
    </row>
    <row r="296" spans="4:45" s="58" customFormat="1" x14ac:dyDescent="0.25">
      <c r="D296" s="123"/>
      <c r="G296" s="76"/>
      <c r="I296" s="106"/>
      <c r="K296" s="77"/>
      <c r="L296" s="106"/>
      <c r="N296" s="62"/>
      <c r="O296" s="129"/>
      <c r="P296" s="106"/>
      <c r="S296" s="106"/>
      <c r="AS296" s="76"/>
    </row>
    <row r="297" spans="4:45" s="58" customFormat="1" x14ac:dyDescent="0.25">
      <c r="D297" s="123"/>
      <c r="G297" s="76"/>
      <c r="I297" s="106"/>
      <c r="K297" s="77"/>
      <c r="L297" s="106"/>
      <c r="N297" s="62"/>
      <c r="O297" s="129"/>
      <c r="P297" s="106"/>
      <c r="S297" s="106"/>
      <c r="AS297" s="76"/>
    </row>
    <row r="298" spans="4:45" s="58" customFormat="1" x14ac:dyDescent="0.25">
      <c r="D298" s="123"/>
      <c r="G298" s="76"/>
      <c r="I298" s="106"/>
      <c r="K298" s="77"/>
      <c r="L298" s="106"/>
      <c r="N298" s="62"/>
      <c r="O298" s="129"/>
      <c r="P298" s="106"/>
      <c r="S298" s="106"/>
      <c r="AS298" s="76"/>
    </row>
    <row r="299" spans="4:45" s="58" customFormat="1" x14ac:dyDescent="0.25">
      <c r="D299" s="123"/>
      <c r="G299" s="76"/>
      <c r="I299" s="106"/>
      <c r="K299" s="77"/>
      <c r="L299" s="106"/>
      <c r="N299" s="62"/>
      <c r="O299" s="129"/>
      <c r="P299" s="106"/>
      <c r="S299" s="106"/>
      <c r="AS299" s="76"/>
    </row>
    <row r="300" spans="4:45" s="58" customFormat="1" x14ac:dyDescent="0.25">
      <c r="D300" s="123"/>
      <c r="G300" s="76"/>
      <c r="I300" s="106"/>
      <c r="K300" s="77"/>
      <c r="L300" s="106"/>
      <c r="N300" s="62"/>
      <c r="O300" s="129"/>
      <c r="P300" s="106"/>
      <c r="S300" s="106"/>
      <c r="AS300" s="76"/>
    </row>
    <row r="301" spans="4:45" s="58" customFormat="1" x14ac:dyDescent="0.25">
      <c r="D301" s="123"/>
      <c r="G301" s="76"/>
      <c r="I301" s="106"/>
      <c r="K301" s="77"/>
      <c r="L301" s="106"/>
      <c r="N301" s="62"/>
      <c r="O301" s="129"/>
      <c r="P301" s="106"/>
      <c r="S301" s="106"/>
      <c r="AS301" s="76"/>
    </row>
    <row r="302" spans="4:45" s="58" customFormat="1" x14ac:dyDescent="0.25">
      <c r="D302" s="123"/>
      <c r="G302" s="76"/>
      <c r="I302" s="106"/>
      <c r="K302" s="77"/>
      <c r="L302" s="106"/>
      <c r="N302" s="62"/>
      <c r="O302" s="129"/>
      <c r="P302" s="106"/>
      <c r="S302" s="106"/>
      <c r="AS302" s="76"/>
    </row>
    <row r="303" spans="4:45" s="58" customFormat="1" x14ac:dyDescent="0.25">
      <c r="D303" s="123"/>
      <c r="G303" s="76"/>
      <c r="I303" s="106"/>
      <c r="K303" s="77"/>
      <c r="L303" s="106"/>
      <c r="N303" s="62"/>
      <c r="O303" s="129"/>
      <c r="P303" s="106"/>
      <c r="S303" s="106"/>
      <c r="AS303" s="76"/>
    </row>
    <row r="304" spans="4:45" s="58" customFormat="1" x14ac:dyDescent="0.25">
      <c r="D304" s="123"/>
      <c r="G304" s="76"/>
      <c r="I304" s="106"/>
      <c r="K304" s="77"/>
      <c r="L304" s="106"/>
      <c r="N304" s="62"/>
      <c r="O304" s="129"/>
      <c r="P304" s="106"/>
      <c r="S304" s="106"/>
      <c r="AS304" s="76"/>
    </row>
    <row r="305" spans="4:45" s="58" customFormat="1" x14ac:dyDescent="0.25">
      <c r="D305" s="123"/>
      <c r="G305" s="76"/>
      <c r="I305" s="106"/>
      <c r="K305" s="77"/>
      <c r="L305" s="106"/>
      <c r="N305" s="62"/>
      <c r="O305" s="129"/>
      <c r="P305" s="106"/>
      <c r="S305" s="106"/>
      <c r="AS305" s="76"/>
    </row>
    <row r="306" spans="4:45" s="58" customFormat="1" x14ac:dyDescent="0.25">
      <c r="D306" s="123"/>
      <c r="G306" s="76"/>
      <c r="I306" s="106"/>
      <c r="K306" s="77"/>
      <c r="L306" s="106"/>
      <c r="N306" s="62"/>
      <c r="O306" s="129"/>
      <c r="P306" s="106"/>
      <c r="S306" s="106"/>
      <c r="AS306" s="76"/>
    </row>
    <row r="307" spans="4:45" s="58" customFormat="1" x14ac:dyDescent="0.25">
      <c r="D307" s="123"/>
      <c r="G307" s="76"/>
      <c r="I307" s="106"/>
      <c r="K307" s="77"/>
      <c r="L307" s="106"/>
      <c r="N307" s="62"/>
      <c r="O307" s="129"/>
      <c r="P307" s="106"/>
      <c r="S307" s="106"/>
      <c r="AS307" s="76"/>
    </row>
    <row r="308" spans="4:45" s="58" customFormat="1" x14ac:dyDescent="0.25">
      <c r="D308" s="123"/>
      <c r="G308" s="76"/>
      <c r="I308" s="106"/>
      <c r="K308" s="77"/>
      <c r="L308" s="106"/>
      <c r="N308" s="62"/>
      <c r="O308" s="129"/>
      <c r="P308" s="106"/>
      <c r="S308" s="106"/>
      <c r="AS308" s="76"/>
    </row>
    <row r="309" spans="4:45" s="58" customFormat="1" x14ac:dyDescent="0.25">
      <c r="D309" s="123"/>
      <c r="G309" s="76"/>
      <c r="I309" s="106"/>
      <c r="K309" s="77"/>
      <c r="L309" s="106"/>
      <c r="N309" s="62"/>
      <c r="O309" s="129"/>
      <c r="P309" s="106"/>
      <c r="S309" s="106"/>
      <c r="AS309" s="76"/>
    </row>
    <row r="310" spans="4:45" s="58" customFormat="1" x14ac:dyDescent="0.25">
      <c r="D310" s="123"/>
      <c r="G310" s="76"/>
      <c r="I310" s="106"/>
      <c r="K310" s="77"/>
      <c r="L310" s="106"/>
      <c r="N310" s="62"/>
      <c r="O310" s="129"/>
      <c r="P310" s="106"/>
      <c r="S310" s="106"/>
      <c r="AS310" s="76"/>
    </row>
    <row r="311" spans="4:45" s="58" customFormat="1" x14ac:dyDescent="0.25">
      <c r="D311" s="123"/>
      <c r="G311" s="76"/>
      <c r="I311" s="106"/>
      <c r="K311" s="77"/>
      <c r="L311" s="106"/>
      <c r="N311" s="62"/>
      <c r="O311" s="129"/>
      <c r="P311" s="106"/>
      <c r="S311" s="106"/>
      <c r="AS311" s="76"/>
    </row>
    <row r="312" spans="4:45" s="58" customFormat="1" x14ac:dyDescent="0.25">
      <c r="D312" s="123"/>
      <c r="G312" s="76"/>
      <c r="I312" s="106"/>
      <c r="K312" s="77"/>
      <c r="L312" s="106"/>
      <c r="N312" s="62"/>
      <c r="O312" s="129"/>
      <c r="P312" s="106"/>
      <c r="S312" s="106"/>
      <c r="AS312" s="76"/>
    </row>
    <row r="313" spans="4:45" s="58" customFormat="1" x14ac:dyDescent="0.25">
      <c r="D313" s="123"/>
      <c r="G313" s="76"/>
      <c r="I313" s="106"/>
      <c r="K313" s="77"/>
      <c r="L313" s="106"/>
      <c r="N313" s="62"/>
      <c r="O313" s="129"/>
      <c r="P313" s="106"/>
      <c r="S313" s="106"/>
      <c r="AS313" s="76"/>
    </row>
    <row r="314" spans="4:45" s="58" customFormat="1" x14ac:dyDescent="0.25">
      <c r="D314" s="123"/>
      <c r="G314" s="76"/>
      <c r="I314" s="106"/>
      <c r="K314" s="77"/>
      <c r="L314" s="106"/>
      <c r="N314" s="62"/>
      <c r="O314" s="129"/>
      <c r="P314" s="106"/>
      <c r="S314" s="106"/>
      <c r="AS314" s="76"/>
    </row>
    <row r="315" spans="4:45" s="58" customFormat="1" x14ac:dyDescent="0.25">
      <c r="D315" s="123"/>
      <c r="G315" s="76"/>
      <c r="I315" s="106"/>
      <c r="K315" s="77"/>
      <c r="L315" s="106"/>
      <c r="N315" s="62"/>
      <c r="O315" s="129"/>
      <c r="P315" s="106"/>
      <c r="S315" s="106"/>
      <c r="AS315" s="76"/>
    </row>
    <row r="316" spans="4:45" s="58" customFormat="1" x14ac:dyDescent="0.25">
      <c r="D316" s="123"/>
      <c r="G316" s="76"/>
      <c r="I316" s="106"/>
      <c r="K316" s="77"/>
      <c r="L316" s="106"/>
      <c r="N316" s="62"/>
      <c r="O316" s="129"/>
      <c r="P316" s="106"/>
      <c r="S316" s="106"/>
      <c r="AS316" s="76"/>
    </row>
    <row r="317" spans="4:45" s="58" customFormat="1" x14ac:dyDescent="0.25">
      <c r="D317" s="123"/>
      <c r="G317" s="76"/>
      <c r="I317" s="106"/>
      <c r="K317" s="77"/>
      <c r="L317" s="106"/>
      <c r="N317" s="62"/>
      <c r="O317" s="129"/>
      <c r="P317" s="106"/>
      <c r="S317" s="106"/>
      <c r="AS317" s="76"/>
    </row>
    <row r="318" spans="4:45" s="58" customFormat="1" x14ac:dyDescent="0.25">
      <c r="D318" s="123"/>
      <c r="G318" s="76"/>
      <c r="I318" s="106"/>
      <c r="K318" s="77"/>
      <c r="L318" s="106"/>
      <c r="N318" s="62"/>
      <c r="O318" s="129"/>
      <c r="P318" s="106"/>
      <c r="S318" s="106"/>
      <c r="AS318" s="76"/>
    </row>
    <row r="319" spans="4:45" s="58" customFormat="1" x14ac:dyDescent="0.25">
      <c r="D319" s="123"/>
      <c r="G319" s="76"/>
      <c r="I319" s="106"/>
      <c r="K319" s="77"/>
      <c r="L319" s="106"/>
      <c r="N319" s="62"/>
      <c r="O319" s="129"/>
      <c r="P319" s="106"/>
      <c r="S319" s="106"/>
      <c r="AS319" s="76"/>
    </row>
    <row r="320" spans="4:45" s="58" customFormat="1" x14ac:dyDescent="0.25">
      <c r="D320" s="123"/>
      <c r="G320" s="76"/>
      <c r="I320" s="106"/>
      <c r="K320" s="77"/>
      <c r="L320" s="106"/>
      <c r="N320" s="62"/>
      <c r="O320" s="129"/>
      <c r="P320" s="106"/>
      <c r="S320" s="106"/>
      <c r="AS320" s="76"/>
    </row>
    <row r="321" spans="4:45" s="58" customFormat="1" x14ac:dyDescent="0.25">
      <c r="D321" s="123"/>
      <c r="G321" s="76"/>
      <c r="I321" s="106"/>
      <c r="K321" s="77"/>
      <c r="L321" s="106"/>
      <c r="N321" s="62"/>
      <c r="O321" s="129"/>
      <c r="P321" s="106"/>
      <c r="S321" s="106"/>
      <c r="AS321" s="76"/>
    </row>
    <row r="322" spans="4:45" s="58" customFormat="1" x14ac:dyDescent="0.25">
      <c r="D322" s="123"/>
      <c r="G322" s="76"/>
      <c r="I322" s="106"/>
      <c r="K322" s="77"/>
      <c r="L322" s="106"/>
      <c r="N322" s="62"/>
      <c r="O322" s="129"/>
      <c r="P322" s="106"/>
      <c r="S322" s="106"/>
      <c r="AS322" s="76"/>
    </row>
    <row r="323" spans="4:45" s="58" customFormat="1" x14ac:dyDescent="0.25">
      <c r="D323" s="123"/>
      <c r="G323" s="76"/>
      <c r="I323" s="106"/>
      <c r="K323" s="77"/>
      <c r="L323" s="106"/>
      <c r="N323" s="62"/>
      <c r="O323" s="129"/>
      <c r="P323" s="106"/>
      <c r="S323" s="106"/>
      <c r="AS323" s="76"/>
    </row>
    <row r="324" spans="4:45" s="58" customFormat="1" x14ac:dyDescent="0.25">
      <c r="D324" s="123"/>
      <c r="G324" s="76"/>
      <c r="I324" s="106"/>
      <c r="K324" s="77"/>
      <c r="L324" s="106"/>
      <c r="N324" s="62"/>
      <c r="O324" s="129"/>
      <c r="P324" s="106"/>
      <c r="S324" s="106"/>
      <c r="AS324" s="76"/>
    </row>
    <row r="325" spans="4:45" s="58" customFormat="1" x14ac:dyDescent="0.25">
      <c r="D325" s="123"/>
      <c r="G325" s="76"/>
      <c r="I325" s="106"/>
      <c r="K325" s="77"/>
      <c r="L325" s="106"/>
      <c r="N325" s="62"/>
      <c r="O325" s="129"/>
      <c r="P325" s="106"/>
      <c r="S325" s="106"/>
      <c r="AS325" s="76"/>
    </row>
    <row r="326" spans="4:45" s="58" customFormat="1" x14ac:dyDescent="0.25">
      <c r="D326" s="123"/>
      <c r="G326" s="76"/>
      <c r="I326" s="106"/>
      <c r="K326" s="77"/>
      <c r="L326" s="106"/>
      <c r="N326" s="62"/>
      <c r="O326" s="129"/>
      <c r="P326" s="106"/>
      <c r="S326" s="106"/>
      <c r="AS326" s="76"/>
    </row>
    <row r="327" spans="4:45" s="58" customFormat="1" x14ac:dyDescent="0.25">
      <c r="D327" s="123"/>
      <c r="G327" s="76"/>
      <c r="I327" s="106"/>
      <c r="K327" s="77"/>
      <c r="L327" s="106"/>
      <c r="N327" s="62"/>
      <c r="O327" s="129"/>
      <c r="P327" s="106"/>
      <c r="S327" s="106"/>
      <c r="AS327" s="76"/>
    </row>
    <row r="328" spans="4:45" s="58" customFormat="1" x14ac:dyDescent="0.25">
      <c r="D328" s="123"/>
      <c r="G328" s="76"/>
      <c r="I328" s="106"/>
      <c r="K328" s="77"/>
      <c r="L328" s="106"/>
      <c r="N328" s="62"/>
      <c r="O328" s="129"/>
      <c r="P328" s="106"/>
      <c r="S328" s="106"/>
      <c r="AS328" s="76"/>
    </row>
    <row r="329" spans="4:45" s="58" customFormat="1" x14ac:dyDescent="0.25">
      <c r="D329" s="123"/>
      <c r="G329" s="76"/>
      <c r="I329" s="106"/>
      <c r="K329" s="77"/>
      <c r="L329" s="106"/>
      <c r="N329" s="62"/>
      <c r="O329" s="129"/>
      <c r="P329" s="106"/>
      <c r="S329" s="106"/>
      <c r="AS329" s="76"/>
    </row>
    <row r="330" spans="4:45" s="58" customFormat="1" x14ac:dyDescent="0.25">
      <c r="D330" s="123"/>
      <c r="G330" s="76"/>
      <c r="I330" s="106"/>
      <c r="K330" s="77"/>
      <c r="L330" s="106"/>
      <c r="N330" s="62"/>
      <c r="O330" s="129"/>
      <c r="P330" s="106"/>
      <c r="S330" s="106"/>
      <c r="AS330" s="76"/>
    </row>
    <row r="331" spans="4:45" s="58" customFormat="1" x14ac:dyDescent="0.25">
      <c r="D331" s="123"/>
      <c r="G331" s="76"/>
      <c r="I331" s="106"/>
      <c r="K331" s="77"/>
      <c r="L331" s="106"/>
      <c r="N331" s="62"/>
      <c r="O331" s="129"/>
      <c r="P331" s="106"/>
      <c r="S331" s="106"/>
      <c r="AS331" s="76"/>
    </row>
    <row r="332" spans="4:45" s="58" customFormat="1" x14ac:dyDescent="0.25">
      <c r="D332" s="123"/>
      <c r="G332" s="76"/>
      <c r="I332" s="106"/>
      <c r="K332" s="77"/>
      <c r="L332" s="106"/>
      <c r="N332" s="62"/>
      <c r="O332" s="129"/>
      <c r="P332" s="106"/>
      <c r="S332" s="106"/>
      <c r="AS332" s="76"/>
    </row>
    <row r="333" spans="4:45" s="58" customFormat="1" x14ac:dyDescent="0.25">
      <c r="D333" s="123"/>
      <c r="G333" s="76"/>
      <c r="I333" s="106"/>
      <c r="K333" s="77"/>
      <c r="L333" s="106"/>
      <c r="N333" s="62"/>
      <c r="O333" s="129"/>
      <c r="P333" s="106"/>
      <c r="S333" s="106"/>
      <c r="AS333" s="76"/>
    </row>
    <row r="334" spans="4:45" s="58" customFormat="1" x14ac:dyDescent="0.25">
      <c r="D334" s="123"/>
      <c r="G334" s="76"/>
      <c r="I334" s="106"/>
      <c r="K334" s="77"/>
      <c r="L334" s="106"/>
      <c r="N334" s="62"/>
      <c r="O334" s="129"/>
      <c r="P334" s="106"/>
      <c r="S334" s="106"/>
      <c r="AS334" s="76"/>
    </row>
    <row r="335" spans="4:45" s="58" customFormat="1" x14ac:dyDescent="0.25">
      <c r="D335" s="123"/>
      <c r="G335" s="76"/>
      <c r="I335" s="106"/>
      <c r="K335" s="77"/>
      <c r="L335" s="106"/>
      <c r="N335" s="62"/>
      <c r="O335" s="129"/>
      <c r="P335" s="106"/>
      <c r="S335" s="106"/>
      <c r="AS335" s="76"/>
    </row>
    <row r="336" spans="4:45" s="58" customFormat="1" x14ac:dyDescent="0.25">
      <c r="D336" s="123"/>
      <c r="G336" s="76"/>
      <c r="I336" s="106"/>
      <c r="K336" s="77"/>
      <c r="L336" s="106"/>
      <c r="N336" s="62"/>
      <c r="O336" s="129"/>
      <c r="P336" s="106"/>
      <c r="S336" s="106"/>
      <c r="AS336" s="76"/>
    </row>
    <row r="337" spans="4:45" s="58" customFormat="1" x14ac:dyDescent="0.25">
      <c r="D337" s="123"/>
      <c r="G337" s="76"/>
      <c r="I337" s="106"/>
      <c r="K337" s="77"/>
      <c r="L337" s="106"/>
      <c r="N337" s="62"/>
      <c r="O337" s="129"/>
      <c r="P337" s="106"/>
      <c r="S337" s="106"/>
      <c r="AS337" s="76"/>
    </row>
    <row r="338" spans="4:45" s="58" customFormat="1" x14ac:dyDescent="0.25">
      <c r="D338" s="123"/>
      <c r="G338" s="76"/>
      <c r="I338" s="106"/>
      <c r="K338" s="77"/>
      <c r="L338" s="106"/>
      <c r="N338" s="62"/>
      <c r="O338" s="129"/>
      <c r="P338" s="106"/>
      <c r="S338" s="106"/>
      <c r="AS338" s="76"/>
    </row>
    <row r="339" spans="4:45" s="58" customFormat="1" x14ac:dyDescent="0.25">
      <c r="D339" s="123"/>
      <c r="G339" s="76"/>
      <c r="I339" s="106"/>
      <c r="K339" s="77"/>
      <c r="L339" s="106"/>
      <c r="N339" s="62"/>
      <c r="O339" s="129"/>
      <c r="P339" s="106"/>
      <c r="S339" s="106"/>
      <c r="AS339" s="76"/>
    </row>
    <row r="340" spans="4:45" s="58" customFormat="1" x14ac:dyDescent="0.25">
      <c r="D340" s="123"/>
      <c r="G340" s="76"/>
      <c r="I340" s="106"/>
      <c r="K340" s="77"/>
      <c r="L340" s="106"/>
      <c r="N340" s="62"/>
      <c r="O340" s="129"/>
      <c r="P340" s="106"/>
      <c r="S340" s="106"/>
      <c r="AS340" s="76"/>
    </row>
    <row r="341" spans="4:45" s="58" customFormat="1" x14ac:dyDescent="0.25">
      <c r="D341" s="123"/>
      <c r="G341" s="76"/>
      <c r="I341" s="106"/>
      <c r="K341" s="77"/>
      <c r="L341" s="106"/>
      <c r="N341" s="62"/>
      <c r="O341" s="129"/>
      <c r="P341" s="106"/>
      <c r="S341" s="106"/>
      <c r="AS341" s="76"/>
    </row>
    <row r="342" spans="4:45" s="58" customFormat="1" x14ac:dyDescent="0.25">
      <c r="D342" s="123"/>
      <c r="G342" s="76"/>
      <c r="I342" s="106"/>
      <c r="K342" s="77"/>
      <c r="L342" s="106"/>
      <c r="N342" s="62"/>
      <c r="O342" s="129"/>
      <c r="P342" s="106"/>
      <c r="S342" s="106"/>
      <c r="AS342" s="76"/>
    </row>
    <row r="343" spans="4:45" s="58" customFormat="1" x14ac:dyDescent="0.25">
      <c r="D343" s="123"/>
      <c r="G343" s="76"/>
      <c r="I343" s="106"/>
      <c r="K343" s="77"/>
      <c r="L343" s="106"/>
      <c r="N343" s="62"/>
      <c r="O343" s="129"/>
      <c r="P343" s="106"/>
      <c r="S343" s="106"/>
      <c r="AS343" s="76"/>
    </row>
    <row r="344" spans="4:45" s="58" customFormat="1" x14ac:dyDescent="0.25">
      <c r="D344" s="123"/>
      <c r="G344" s="76"/>
      <c r="I344" s="106"/>
      <c r="K344" s="77"/>
      <c r="L344" s="106"/>
      <c r="N344" s="62"/>
      <c r="O344" s="129"/>
      <c r="P344" s="106"/>
      <c r="S344" s="106"/>
      <c r="AS344" s="76"/>
    </row>
    <row r="345" spans="4:45" s="58" customFormat="1" x14ac:dyDescent="0.25">
      <c r="D345" s="123"/>
      <c r="G345" s="76"/>
      <c r="I345" s="106"/>
      <c r="K345" s="77"/>
      <c r="L345" s="106"/>
      <c r="N345" s="62"/>
      <c r="O345" s="129"/>
      <c r="P345" s="106"/>
      <c r="S345" s="106"/>
      <c r="AS345" s="76"/>
    </row>
    <row r="346" spans="4:45" s="58" customFormat="1" x14ac:dyDescent="0.25">
      <c r="D346" s="123"/>
      <c r="G346" s="76"/>
      <c r="I346" s="106"/>
      <c r="K346" s="77"/>
      <c r="L346" s="106"/>
      <c r="N346" s="62"/>
      <c r="O346" s="129"/>
      <c r="P346" s="106"/>
      <c r="S346" s="106"/>
      <c r="AS346" s="76"/>
    </row>
    <row r="347" spans="4:45" s="58" customFormat="1" x14ac:dyDescent="0.25">
      <c r="D347" s="123"/>
      <c r="G347" s="76"/>
      <c r="I347" s="106"/>
      <c r="K347" s="77"/>
      <c r="L347" s="106"/>
      <c r="N347" s="62"/>
      <c r="O347" s="129"/>
      <c r="P347" s="106"/>
      <c r="S347" s="106"/>
      <c r="AS347" s="76"/>
    </row>
    <row r="348" spans="4:45" s="58" customFormat="1" x14ac:dyDescent="0.25">
      <c r="D348" s="123"/>
      <c r="G348" s="76"/>
      <c r="I348" s="106"/>
      <c r="K348" s="77"/>
      <c r="L348" s="106"/>
      <c r="N348" s="62"/>
      <c r="O348" s="129"/>
      <c r="P348" s="106"/>
      <c r="S348" s="106"/>
      <c r="AS348" s="76"/>
    </row>
    <row r="349" spans="4:45" s="58" customFormat="1" x14ac:dyDescent="0.25">
      <c r="D349" s="123"/>
      <c r="G349" s="76"/>
      <c r="I349" s="106"/>
      <c r="K349" s="77"/>
      <c r="L349" s="106"/>
      <c r="N349" s="62"/>
      <c r="O349" s="129"/>
      <c r="P349" s="106"/>
      <c r="S349" s="106"/>
      <c r="AS349" s="76"/>
    </row>
    <row r="350" spans="4:45" s="58" customFormat="1" x14ac:dyDescent="0.25">
      <c r="D350" s="123"/>
      <c r="G350" s="76"/>
      <c r="I350" s="106"/>
      <c r="K350" s="77"/>
      <c r="L350" s="106"/>
      <c r="N350" s="62"/>
      <c r="O350" s="129"/>
      <c r="P350" s="106"/>
      <c r="S350" s="106"/>
      <c r="AS350" s="76"/>
    </row>
    <row r="351" spans="4:45" s="58" customFormat="1" x14ac:dyDescent="0.25">
      <c r="D351" s="123"/>
      <c r="G351" s="76"/>
      <c r="I351" s="106"/>
      <c r="K351" s="77"/>
      <c r="L351" s="106"/>
      <c r="N351" s="62"/>
      <c r="O351" s="129"/>
      <c r="P351" s="106"/>
      <c r="S351" s="106"/>
      <c r="AS351" s="76"/>
    </row>
    <row r="352" spans="4:45" s="58" customFormat="1" x14ac:dyDescent="0.25">
      <c r="D352" s="123"/>
      <c r="G352" s="76"/>
      <c r="I352" s="106"/>
      <c r="K352" s="77"/>
      <c r="L352" s="106"/>
      <c r="N352" s="62"/>
      <c r="O352" s="129"/>
      <c r="P352" s="106"/>
      <c r="S352" s="106"/>
      <c r="AS352" s="76"/>
    </row>
    <row r="353" spans="4:45" s="58" customFormat="1" x14ac:dyDescent="0.25">
      <c r="D353" s="123"/>
      <c r="G353" s="76"/>
      <c r="I353" s="106"/>
      <c r="K353" s="77"/>
      <c r="L353" s="106"/>
      <c r="N353" s="62"/>
      <c r="O353" s="129"/>
      <c r="P353" s="106"/>
      <c r="S353" s="106"/>
      <c r="AS353" s="76"/>
    </row>
    <row r="354" spans="4:45" s="58" customFormat="1" x14ac:dyDescent="0.25">
      <c r="D354" s="123"/>
      <c r="G354" s="76"/>
      <c r="I354" s="106"/>
      <c r="K354" s="77"/>
      <c r="L354" s="106"/>
      <c r="N354" s="62"/>
      <c r="O354" s="129"/>
      <c r="P354" s="106"/>
      <c r="S354" s="106"/>
      <c r="AS354" s="76"/>
    </row>
    <row r="355" spans="4:45" s="58" customFormat="1" x14ac:dyDescent="0.25">
      <c r="D355" s="123"/>
      <c r="G355" s="76"/>
      <c r="I355" s="106"/>
      <c r="K355" s="77"/>
      <c r="L355" s="106"/>
      <c r="N355" s="62"/>
      <c r="O355" s="129"/>
      <c r="P355" s="106"/>
      <c r="S355" s="106"/>
      <c r="AS355" s="76"/>
    </row>
    <row r="356" spans="4:45" s="58" customFormat="1" x14ac:dyDescent="0.25">
      <c r="D356" s="123"/>
      <c r="G356" s="76"/>
      <c r="I356" s="106"/>
      <c r="K356" s="77"/>
      <c r="L356" s="106"/>
      <c r="N356" s="62"/>
      <c r="O356" s="129"/>
      <c r="P356" s="106"/>
      <c r="S356" s="106"/>
      <c r="AS356" s="76"/>
    </row>
    <row r="357" spans="4:45" s="58" customFormat="1" x14ac:dyDescent="0.25">
      <c r="D357" s="123"/>
      <c r="G357" s="76"/>
      <c r="I357" s="106"/>
      <c r="K357" s="77"/>
      <c r="L357" s="106"/>
      <c r="N357" s="62"/>
      <c r="O357" s="129"/>
      <c r="P357" s="106"/>
      <c r="S357" s="106"/>
      <c r="AS357" s="76"/>
    </row>
    <row r="358" spans="4:45" s="58" customFormat="1" x14ac:dyDescent="0.25">
      <c r="D358" s="123"/>
      <c r="G358" s="76"/>
      <c r="I358" s="106"/>
      <c r="K358" s="77"/>
      <c r="L358" s="106"/>
      <c r="N358" s="62"/>
      <c r="O358" s="129"/>
      <c r="P358" s="106"/>
      <c r="S358" s="106"/>
      <c r="AS358" s="76"/>
    </row>
    <row r="359" spans="4:45" s="58" customFormat="1" x14ac:dyDescent="0.25">
      <c r="D359" s="123"/>
      <c r="G359" s="76"/>
      <c r="I359" s="106"/>
      <c r="K359" s="77"/>
      <c r="L359" s="106"/>
      <c r="N359" s="62"/>
      <c r="O359" s="129"/>
      <c r="P359" s="106"/>
      <c r="S359" s="106"/>
      <c r="AS359" s="76"/>
    </row>
    <row r="360" spans="4:45" s="58" customFormat="1" x14ac:dyDescent="0.25">
      <c r="D360" s="123"/>
      <c r="G360" s="76"/>
      <c r="I360" s="106"/>
      <c r="K360" s="77"/>
      <c r="L360" s="106"/>
      <c r="N360" s="62"/>
      <c r="O360" s="129"/>
      <c r="P360" s="106"/>
      <c r="S360" s="106"/>
      <c r="AS360" s="76"/>
    </row>
    <row r="361" spans="4:45" s="58" customFormat="1" x14ac:dyDescent="0.25">
      <c r="D361" s="123"/>
      <c r="G361" s="76"/>
      <c r="I361" s="106"/>
      <c r="K361" s="77"/>
      <c r="L361" s="106"/>
      <c r="N361" s="62"/>
      <c r="O361" s="129"/>
      <c r="P361" s="106"/>
      <c r="S361" s="106"/>
      <c r="AS361" s="76"/>
    </row>
    <row r="362" spans="4:45" s="58" customFormat="1" x14ac:dyDescent="0.25">
      <c r="D362" s="123"/>
      <c r="G362" s="76"/>
      <c r="I362" s="106"/>
      <c r="K362" s="77"/>
      <c r="L362" s="106"/>
      <c r="N362" s="62"/>
      <c r="O362" s="129"/>
      <c r="P362" s="106"/>
      <c r="S362" s="106"/>
      <c r="AS362" s="76"/>
    </row>
    <row r="363" spans="4:45" s="58" customFormat="1" x14ac:dyDescent="0.25">
      <c r="D363" s="123"/>
      <c r="G363" s="76"/>
      <c r="I363" s="106"/>
      <c r="K363" s="77"/>
      <c r="L363" s="106"/>
      <c r="N363" s="62"/>
      <c r="O363" s="129"/>
      <c r="P363" s="106"/>
      <c r="S363" s="106"/>
      <c r="AS363" s="76"/>
    </row>
    <row r="364" spans="4:45" s="58" customFormat="1" x14ac:dyDescent="0.25">
      <c r="D364" s="123"/>
      <c r="G364" s="76"/>
      <c r="I364" s="106"/>
      <c r="K364" s="77"/>
      <c r="L364" s="106"/>
      <c r="N364" s="62"/>
      <c r="O364" s="129"/>
      <c r="P364" s="106"/>
      <c r="S364" s="106"/>
      <c r="AS364" s="76"/>
    </row>
    <row r="365" spans="4:45" s="58" customFormat="1" x14ac:dyDescent="0.25">
      <c r="D365" s="123"/>
      <c r="G365" s="76"/>
      <c r="I365" s="106"/>
      <c r="K365" s="77"/>
      <c r="L365" s="106"/>
      <c r="N365" s="62"/>
      <c r="O365" s="129"/>
      <c r="P365" s="106"/>
      <c r="S365" s="106"/>
      <c r="AS365" s="76"/>
    </row>
    <row r="366" spans="4:45" s="58" customFormat="1" x14ac:dyDescent="0.25">
      <c r="D366" s="123"/>
      <c r="G366" s="76"/>
      <c r="I366" s="106"/>
      <c r="K366" s="77"/>
      <c r="L366" s="106"/>
      <c r="N366" s="62"/>
      <c r="O366" s="129"/>
      <c r="P366" s="106"/>
      <c r="S366" s="106"/>
      <c r="AS366" s="76"/>
    </row>
    <row r="367" spans="4:45" s="58" customFormat="1" x14ac:dyDescent="0.25">
      <c r="D367" s="123"/>
      <c r="G367" s="76"/>
      <c r="I367" s="106"/>
      <c r="K367" s="77"/>
      <c r="L367" s="106"/>
      <c r="N367" s="62"/>
      <c r="O367" s="129"/>
      <c r="P367" s="106"/>
      <c r="S367" s="106"/>
      <c r="AS367" s="76"/>
    </row>
    <row r="368" spans="4:45" s="58" customFormat="1" x14ac:dyDescent="0.25">
      <c r="D368" s="123"/>
      <c r="G368" s="76"/>
      <c r="I368" s="106"/>
      <c r="K368" s="77"/>
      <c r="L368" s="106"/>
      <c r="N368" s="62"/>
      <c r="O368" s="129"/>
      <c r="P368" s="106"/>
      <c r="S368" s="106"/>
      <c r="AS368" s="76"/>
    </row>
    <row r="369" spans="4:45" s="58" customFormat="1" x14ac:dyDescent="0.25">
      <c r="D369" s="123"/>
      <c r="G369" s="76"/>
      <c r="I369" s="106"/>
      <c r="K369" s="77"/>
      <c r="L369" s="106"/>
      <c r="N369" s="62"/>
      <c r="O369" s="129"/>
      <c r="P369" s="106"/>
      <c r="S369" s="106"/>
      <c r="AS369" s="76"/>
    </row>
    <row r="370" spans="4:45" s="58" customFormat="1" x14ac:dyDescent="0.25">
      <c r="D370" s="123"/>
      <c r="G370" s="76"/>
      <c r="I370" s="106"/>
      <c r="K370" s="77"/>
      <c r="L370" s="106"/>
      <c r="N370" s="62"/>
      <c r="O370" s="129"/>
      <c r="P370" s="106"/>
      <c r="S370" s="106"/>
      <c r="AS370" s="76"/>
    </row>
    <row r="371" spans="4:45" s="58" customFormat="1" x14ac:dyDescent="0.25">
      <c r="D371" s="123"/>
      <c r="G371" s="76"/>
      <c r="I371" s="106"/>
      <c r="K371" s="77"/>
      <c r="L371" s="106"/>
      <c r="N371" s="62"/>
      <c r="O371" s="129"/>
      <c r="P371" s="106"/>
      <c r="S371" s="106"/>
      <c r="AS371" s="76"/>
    </row>
    <row r="372" spans="4:45" s="58" customFormat="1" x14ac:dyDescent="0.25">
      <c r="D372" s="123"/>
      <c r="G372" s="76"/>
      <c r="I372" s="106"/>
      <c r="K372" s="77"/>
      <c r="L372" s="106"/>
      <c r="N372" s="62"/>
      <c r="O372" s="129"/>
      <c r="P372" s="106"/>
      <c r="S372" s="106"/>
      <c r="AS372" s="76"/>
    </row>
    <row r="373" spans="4:45" s="58" customFormat="1" x14ac:dyDescent="0.25">
      <c r="D373" s="123"/>
      <c r="G373" s="76"/>
      <c r="I373" s="106"/>
      <c r="K373" s="77"/>
      <c r="L373" s="106"/>
      <c r="N373" s="62"/>
      <c r="O373" s="129"/>
      <c r="P373" s="106"/>
      <c r="S373" s="106"/>
      <c r="AS373" s="76"/>
    </row>
    <row r="374" spans="4:45" s="58" customFormat="1" x14ac:dyDescent="0.25">
      <c r="D374" s="123"/>
      <c r="G374" s="76"/>
      <c r="I374" s="106"/>
      <c r="K374" s="77"/>
      <c r="L374" s="106"/>
      <c r="N374" s="62"/>
      <c r="O374" s="129"/>
      <c r="P374" s="106"/>
      <c r="S374" s="106"/>
      <c r="AS374" s="76"/>
    </row>
    <row r="375" spans="4:45" s="58" customFormat="1" x14ac:dyDescent="0.25">
      <c r="D375" s="123"/>
      <c r="G375" s="76"/>
      <c r="I375" s="106"/>
      <c r="K375" s="77"/>
      <c r="L375" s="106"/>
      <c r="N375" s="62"/>
      <c r="O375" s="129"/>
      <c r="P375" s="106"/>
      <c r="S375" s="106"/>
      <c r="AS375" s="76"/>
    </row>
    <row r="376" spans="4:45" s="58" customFormat="1" x14ac:dyDescent="0.25">
      <c r="D376" s="123"/>
      <c r="G376" s="76"/>
      <c r="I376" s="106"/>
      <c r="K376" s="77"/>
      <c r="L376" s="106"/>
      <c r="N376" s="62"/>
      <c r="O376" s="129"/>
      <c r="P376" s="106"/>
      <c r="S376" s="106"/>
      <c r="AS376" s="76"/>
    </row>
    <row r="377" spans="4:45" s="58" customFormat="1" x14ac:dyDescent="0.25">
      <c r="D377" s="123"/>
      <c r="G377" s="76"/>
      <c r="I377" s="106"/>
      <c r="K377" s="77"/>
      <c r="L377" s="106"/>
      <c r="N377" s="62"/>
      <c r="O377" s="129"/>
      <c r="P377" s="106"/>
      <c r="S377" s="106"/>
      <c r="AS377" s="76"/>
    </row>
    <row r="378" spans="4:45" s="58" customFormat="1" x14ac:dyDescent="0.25">
      <c r="D378" s="123"/>
      <c r="G378" s="76"/>
      <c r="I378" s="106"/>
      <c r="K378" s="77"/>
      <c r="L378" s="106"/>
      <c r="N378" s="62"/>
      <c r="O378" s="129"/>
      <c r="P378" s="106"/>
      <c r="S378" s="106"/>
      <c r="AS378" s="76"/>
    </row>
    <row r="379" spans="4:45" s="58" customFormat="1" x14ac:dyDescent="0.25">
      <c r="D379" s="123"/>
      <c r="G379" s="76"/>
      <c r="I379" s="106"/>
      <c r="K379" s="77"/>
      <c r="L379" s="106"/>
      <c r="N379" s="62"/>
      <c r="O379" s="129"/>
      <c r="P379" s="106"/>
      <c r="S379" s="106"/>
      <c r="AS379" s="76"/>
    </row>
    <row r="380" spans="4:45" s="58" customFormat="1" x14ac:dyDescent="0.25">
      <c r="D380" s="123"/>
      <c r="G380" s="76"/>
      <c r="I380" s="106"/>
      <c r="K380" s="77"/>
      <c r="L380" s="106"/>
      <c r="N380" s="62"/>
      <c r="O380" s="129"/>
      <c r="P380" s="106"/>
      <c r="S380" s="106"/>
      <c r="AS380" s="76"/>
    </row>
    <row r="381" spans="4:45" s="58" customFormat="1" x14ac:dyDescent="0.25">
      <c r="D381" s="123"/>
      <c r="G381" s="76"/>
      <c r="I381" s="106"/>
      <c r="K381" s="77"/>
      <c r="L381" s="106"/>
      <c r="N381" s="62"/>
      <c r="O381" s="129"/>
      <c r="P381" s="106"/>
      <c r="S381" s="106"/>
      <c r="AS381" s="76"/>
    </row>
    <row r="382" spans="4:45" s="58" customFormat="1" x14ac:dyDescent="0.25">
      <c r="D382" s="123"/>
      <c r="G382" s="76"/>
      <c r="I382" s="106"/>
      <c r="K382" s="77"/>
      <c r="L382" s="106"/>
      <c r="N382" s="62"/>
      <c r="O382" s="129"/>
      <c r="P382" s="106"/>
      <c r="S382" s="106"/>
      <c r="AS382" s="76"/>
    </row>
    <row r="383" spans="4:45" s="58" customFormat="1" x14ac:dyDescent="0.25">
      <c r="D383" s="123"/>
      <c r="G383" s="76"/>
      <c r="I383" s="106"/>
      <c r="K383" s="77"/>
      <c r="L383" s="106"/>
      <c r="N383" s="62"/>
      <c r="O383" s="129"/>
      <c r="P383" s="106"/>
      <c r="S383" s="106"/>
      <c r="AS383" s="76"/>
    </row>
    <row r="384" spans="4:45" s="58" customFormat="1" x14ac:dyDescent="0.25">
      <c r="D384" s="123"/>
      <c r="G384" s="76"/>
      <c r="I384" s="106"/>
      <c r="K384" s="77"/>
      <c r="L384" s="106"/>
      <c r="N384" s="62"/>
      <c r="O384" s="129"/>
      <c r="P384" s="106"/>
      <c r="S384" s="106"/>
      <c r="AS384" s="76"/>
    </row>
    <row r="385" spans="4:45" s="58" customFormat="1" x14ac:dyDescent="0.25">
      <c r="D385" s="123"/>
      <c r="G385" s="76"/>
      <c r="I385" s="106"/>
      <c r="K385" s="77"/>
      <c r="L385" s="106"/>
      <c r="N385" s="62"/>
      <c r="O385" s="129"/>
      <c r="P385" s="106"/>
      <c r="S385" s="106"/>
      <c r="AS385" s="76"/>
    </row>
    <row r="386" spans="4:45" s="58" customFormat="1" x14ac:dyDescent="0.25">
      <c r="D386" s="123"/>
      <c r="G386" s="76"/>
      <c r="I386" s="106"/>
      <c r="K386" s="77"/>
      <c r="L386" s="106"/>
      <c r="N386" s="62"/>
      <c r="O386" s="129"/>
      <c r="P386" s="106"/>
      <c r="S386" s="106"/>
      <c r="AS386" s="76"/>
    </row>
    <row r="387" spans="4:45" s="58" customFormat="1" x14ac:dyDescent="0.25">
      <c r="D387" s="123"/>
      <c r="G387" s="76"/>
      <c r="I387" s="106"/>
      <c r="K387" s="77"/>
      <c r="L387" s="106"/>
      <c r="N387" s="62"/>
      <c r="O387" s="129"/>
      <c r="P387" s="106"/>
      <c r="S387" s="106"/>
      <c r="AS387" s="76"/>
    </row>
    <row r="388" spans="4:45" s="58" customFormat="1" x14ac:dyDescent="0.25">
      <c r="D388" s="123"/>
      <c r="G388" s="76"/>
      <c r="I388" s="106"/>
      <c r="K388" s="77"/>
      <c r="L388" s="106"/>
      <c r="N388" s="62"/>
      <c r="O388" s="129"/>
      <c r="P388" s="106"/>
      <c r="S388" s="106"/>
      <c r="AS388" s="76"/>
    </row>
    <row r="389" spans="4:45" s="58" customFormat="1" x14ac:dyDescent="0.25">
      <c r="D389" s="123"/>
      <c r="G389" s="76"/>
      <c r="I389" s="106"/>
      <c r="K389" s="77"/>
      <c r="L389" s="106"/>
      <c r="N389" s="62"/>
      <c r="O389" s="129"/>
      <c r="P389" s="106"/>
      <c r="S389" s="106"/>
      <c r="AS389" s="76"/>
    </row>
    <row r="390" spans="4:45" s="58" customFormat="1" x14ac:dyDescent="0.25">
      <c r="D390" s="123"/>
      <c r="G390" s="76"/>
      <c r="I390" s="106"/>
      <c r="K390" s="77"/>
      <c r="L390" s="106"/>
      <c r="N390" s="62"/>
      <c r="O390" s="129"/>
      <c r="P390" s="106"/>
      <c r="S390" s="106"/>
      <c r="AS390" s="76"/>
    </row>
    <row r="391" spans="4:45" s="58" customFormat="1" x14ac:dyDescent="0.25">
      <c r="D391" s="123"/>
      <c r="G391" s="76"/>
      <c r="I391" s="106"/>
      <c r="K391" s="77"/>
      <c r="L391" s="106"/>
      <c r="N391" s="62"/>
      <c r="O391" s="129"/>
      <c r="P391" s="106"/>
      <c r="S391" s="106"/>
      <c r="AS391" s="76"/>
    </row>
    <row r="392" spans="4:45" s="58" customFormat="1" x14ac:dyDescent="0.25">
      <c r="D392" s="123"/>
      <c r="G392" s="76"/>
      <c r="I392" s="106"/>
      <c r="K392" s="77"/>
      <c r="L392" s="106"/>
      <c r="N392" s="62"/>
      <c r="O392" s="129"/>
      <c r="P392" s="106"/>
      <c r="S392" s="106"/>
      <c r="AS392" s="76"/>
    </row>
    <row r="393" spans="4:45" s="58" customFormat="1" x14ac:dyDescent="0.25">
      <c r="D393" s="123"/>
      <c r="G393" s="76"/>
      <c r="I393" s="106"/>
      <c r="K393" s="77"/>
      <c r="L393" s="106"/>
      <c r="N393" s="62"/>
      <c r="O393" s="129"/>
      <c r="P393" s="106"/>
      <c r="S393" s="106"/>
      <c r="AS393" s="76"/>
    </row>
    <row r="394" spans="4:45" s="58" customFormat="1" x14ac:dyDescent="0.25">
      <c r="D394" s="123"/>
      <c r="G394" s="76"/>
      <c r="I394" s="106"/>
      <c r="K394" s="77"/>
      <c r="L394" s="106"/>
      <c r="N394" s="62"/>
      <c r="O394" s="129"/>
      <c r="P394" s="106"/>
      <c r="S394" s="106"/>
      <c r="AS394" s="76"/>
    </row>
    <row r="395" spans="4:45" s="58" customFormat="1" x14ac:dyDescent="0.25">
      <c r="D395" s="123"/>
      <c r="G395" s="76"/>
      <c r="I395" s="106"/>
      <c r="K395" s="77"/>
      <c r="L395" s="106"/>
      <c r="N395" s="62"/>
      <c r="O395" s="129"/>
      <c r="P395" s="106"/>
      <c r="S395" s="106"/>
      <c r="AS395" s="76"/>
    </row>
    <row r="396" spans="4:45" s="58" customFormat="1" x14ac:dyDescent="0.25">
      <c r="D396" s="123"/>
      <c r="G396" s="76"/>
      <c r="I396" s="106"/>
      <c r="K396" s="77"/>
      <c r="L396" s="106"/>
      <c r="N396" s="62"/>
      <c r="O396" s="129"/>
      <c r="P396" s="106"/>
      <c r="S396" s="106"/>
      <c r="AS396" s="76"/>
    </row>
    <row r="397" spans="4:45" s="58" customFormat="1" x14ac:dyDescent="0.25">
      <c r="D397" s="123"/>
      <c r="G397" s="76"/>
      <c r="I397" s="106"/>
      <c r="K397" s="77"/>
      <c r="L397" s="106"/>
      <c r="N397" s="62"/>
      <c r="O397" s="129"/>
      <c r="P397" s="106"/>
      <c r="S397" s="106"/>
      <c r="AS397" s="76"/>
    </row>
    <row r="398" spans="4:45" s="58" customFormat="1" x14ac:dyDescent="0.25">
      <c r="D398" s="123"/>
      <c r="G398" s="76"/>
      <c r="I398" s="106"/>
      <c r="K398" s="77"/>
      <c r="L398" s="106"/>
      <c r="N398" s="62"/>
      <c r="O398" s="129"/>
      <c r="P398" s="106"/>
      <c r="S398" s="106"/>
      <c r="AS398" s="76"/>
    </row>
    <row r="399" spans="4:45" s="58" customFormat="1" x14ac:dyDescent="0.25">
      <c r="D399" s="123"/>
      <c r="G399" s="76"/>
      <c r="I399" s="106"/>
      <c r="K399" s="77"/>
      <c r="L399" s="106"/>
      <c r="N399" s="62"/>
      <c r="O399" s="129"/>
      <c r="P399" s="106"/>
      <c r="S399" s="106"/>
      <c r="AS399" s="76"/>
    </row>
    <row r="400" spans="4:45" s="58" customFormat="1" x14ac:dyDescent="0.25">
      <c r="D400" s="123"/>
      <c r="G400" s="76"/>
      <c r="I400" s="106"/>
      <c r="K400" s="77"/>
      <c r="L400" s="106"/>
      <c r="N400" s="62"/>
      <c r="O400" s="129"/>
      <c r="P400" s="106"/>
      <c r="S400" s="106"/>
      <c r="AS400" s="76"/>
    </row>
    <row r="401" spans="4:45" s="58" customFormat="1" x14ac:dyDescent="0.25">
      <c r="D401" s="123"/>
      <c r="G401" s="76"/>
      <c r="I401" s="106"/>
      <c r="K401" s="77"/>
      <c r="L401" s="106"/>
      <c r="N401" s="62"/>
      <c r="O401" s="129"/>
      <c r="P401" s="106"/>
      <c r="S401" s="106"/>
      <c r="AS401" s="76"/>
    </row>
    <row r="402" spans="4:45" s="58" customFormat="1" x14ac:dyDescent="0.25">
      <c r="D402" s="123"/>
      <c r="G402" s="76"/>
      <c r="I402" s="106"/>
      <c r="K402" s="77"/>
      <c r="L402" s="106"/>
      <c r="N402" s="62"/>
      <c r="O402" s="129"/>
      <c r="P402" s="106"/>
      <c r="S402" s="106"/>
      <c r="AS402" s="76"/>
    </row>
    <row r="403" spans="4:45" s="58" customFormat="1" x14ac:dyDescent="0.25">
      <c r="D403" s="123"/>
      <c r="G403" s="76"/>
      <c r="I403" s="106"/>
      <c r="K403" s="77"/>
      <c r="L403" s="106"/>
      <c r="N403" s="62"/>
      <c r="O403" s="129"/>
      <c r="P403" s="106"/>
      <c r="S403" s="106"/>
      <c r="AS403" s="76"/>
    </row>
    <row r="404" spans="4:45" s="58" customFormat="1" x14ac:dyDescent="0.25">
      <c r="D404" s="123"/>
      <c r="G404" s="76"/>
      <c r="I404" s="106"/>
      <c r="K404" s="77"/>
      <c r="L404" s="106"/>
      <c r="N404" s="62"/>
      <c r="O404" s="129"/>
      <c r="P404" s="106"/>
      <c r="S404" s="106"/>
      <c r="AS404" s="76"/>
    </row>
    <row r="405" spans="4:45" s="58" customFormat="1" x14ac:dyDescent="0.25">
      <c r="D405" s="123"/>
      <c r="G405" s="76"/>
      <c r="I405" s="106"/>
      <c r="K405" s="77"/>
      <c r="L405" s="106"/>
      <c r="N405" s="62"/>
      <c r="O405" s="129"/>
      <c r="P405" s="106"/>
      <c r="S405" s="106"/>
      <c r="AS405" s="76"/>
    </row>
    <row r="406" spans="4:45" s="58" customFormat="1" x14ac:dyDescent="0.25">
      <c r="D406" s="123"/>
      <c r="G406" s="76"/>
      <c r="I406" s="106"/>
      <c r="K406" s="77"/>
      <c r="L406" s="106"/>
      <c r="N406" s="62"/>
      <c r="O406" s="129"/>
      <c r="P406" s="106"/>
      <c r="S406" s="106"/>
      <c r="AS406" s="76"/>
    </row>
    <row r="407" spans="4:45" s="58" customFormat="1" x14ac:dyDescent="0.25">
      <c r="D407" s="123"/>
      <c r="G407" s="76"/>
      <c r="I407" s="106"/>
      <c r="K407" s="77"/>
      <c r="L407" s="106"/>
      <c r="N407" s="62"/>
      <c r="O407" s="129"/>
      <c r="P407" s="106"/>
      <c r="S407" s="106"/>
      <c r="AS407" s="76"/>
    </row>
    <row r="408" spans="4:45" s="58" customFormat="1" x14ac:dyDescent="0.25">
      <c r="D408" s="123"/>
      <c r="G408" s="76"/>
      <c r="I408" s="106"/>
      <c r="K408" s="77"/>
      <c r="L408" s="106"/>
      <c r="N408" s="62"/>
      <c r="O408" s="129"/>
      <c r="P408" s="106"/>
      <c r="S408" s="106"/>
      <c r="AS408" s="76"/>
    </row>
    <row r="409" spans="4:45" s="58" customFormat="1" x14ac:dyDescent="0.25">
      <c r="D409" s="123"/>
      <c r="G409" s="76"/>
      <c r="I409" s="106"/>
      <c r="K409" s="77"/>
      <c r="L409" s="106"/>
      <c r="N409" s="62"/>
      <c r="O409" s="129"/>
      <c r="P409" s="106"/>
      <c r="S409" s="106"/>
      <c r="AS409" s="76"/>
    </row>
    <row r="410" spans="4:45" s="58" customFormat="1" x14ac:dyDescent="0.25">
      <c r="D410" s="123"/>
      <c r="G410" s="76"/>
      <c r="I410" s="106"/>
      <c r="K410" s="77"/>
      <c r="L410" s="106"/>
      <c r="N410" s="62"/>
      <c r="O410" s="129"/>
      <c r="P410" s="106"/>
      <c r="S410" s="106"/>
      <c r="AS410" s="76"/>
    </row>
    <row r="411" spans="4:45" s="58" customFormat="1" x14ac:dyDescent="0.25">
      <c r="D411" s="123"/>
      <c r="G411" s="76"/>
      <c r="I411" s="106"/>
      <c r="K411" s="77"/>
      <c r="L411" s="106"/>
      <c r="N411" s="62"/>
      <c r="O411" s="129"/>
      <c r="P411" s="106"/>
      <c r="S411" s="106"/>
      <c r="AS411" s="76"/>
    </row>
    <row r="412" spans="4:45" s="58" customFormat="1" x14ac:dyDescent="0.25">
      <c r="D412" s="123"/>
      <c r="G412" s="76"/>
      <c r="I412" s="106"/>
      <c r="K412" s="77"/>
      <c r="L412" s="106"/>
      <c r="N412" s="62"/>
      <c r="O412" s="129"/>
      <c r="P412" s="106"/>
      <c r="S412" s="106"/>
      <c r="AS412" s="76"/>
    </row>
    <row r="413" spans="4:45" s="58" customFormat="1" x14ac:dyDescent="0.25">
      <c r="D413" s="123"/>
      <c r="G413" s="76"/>
      <c r="I413" s="106"/>
      <c r="K413" s="77"/>
      <c r="L413" s="106"/>
      <c r="N413" s="62"/>
      <c r="O413" s="129"/>
      <c r="P413" s="106"/>
      <c r="S413" s="106"/>
      <c r="AS413" s="76"/>
    </row>
    <row r="414" spans="4:45" s="58" customFormat="1" x14ac:dyDescent="0.25">
      <c r="D414" s="123"/>
      <c r="G414" s="76"/>
      <c r="I414" s="106"/>
      <c r="K414" s="77"/>
      <c r="L414" s="106"/>
      <c r="N414" s="62"/>
      <c r="O414" s="129"/>
      <c r="P414" s="106"/>
      <c r="S414" s="106"/>
      <c r="AS414" s="76"/>
    </row>
    <row r="415" spans="4:45" s="58" customFormat="1" x14ac:dyDescent="0.25">
      <c r="D415" s="123"/>
      <c r="G415" s="76"/>
      <c r="I415" s="106"/>
      <c r="K415" s="77"/>
      <c r="L415" s="106"/>
      <c r="N415" s="62"/>
      <c r="O415" s="129"/>
      <c r="P415" s="106"/>
      <c r="S415" s="106"/>
      <c r="AS415" s="76"/>
    </row>
    <row r="416" spans="4:45" s="58" customFormat="1" x14ac:dyDescent="0.25">
      <c r="D416" s="123"/>
      <c r="G416" s="76"/>
      <c r="I416" s="106"/>
      <c r="K416" s="77"/>
      <c r="L416" s="106"/>
      <c r="N416" s="62"/>
      <c r="O416" s="129"/>
      <c r="P416" s="106"/>
      <c r="S416" s="106"/>
      <c r="AS416" s="76"/>
    </row>
    <row r="417" spans="4:45" s="58" customFormat="1" x14ac:dyDescent="0.25">
      <c r="D417" s="123"/>
      <c r="G417" s="76"/>
      <c r="I417" s="106"/>
      <c r="K417" s="77"/>
      <c r="L417" s="106"/>
      <c r="N417" s="62"/>
      <c r="O417" s="129"/>
      <c r="P417" s="106"/>
      <c r="S417" s="106"/>
      <c r="AS417" s="76"/>
    </row>
    <row r="418" spans="4:45" s="58" customFormat="1" x14ac:dyDescent="0.25">
      <c r="D418" s="123"/>
      <c r="G418" s="76"/>
      <c r="I418" s="106"/>
      <c r="K418" s="77"/>
      <c r="L418" s="106"/>
      <c r="N418" s="62"/>
      <c r="O418" s="129"/>
      <c r="P418" s="106"/>
      <c r="S418" s="106"/>
      <c r="AS418" s="76"/>
    </row>
    <row r="419" spans="4:45" s="58" customFormat="1" x14ac:dyDescent="0.25">
      <c r="D419" s="123"/>
      <c r="G419" s="76"/>
      <c r="I419" s="106"/>
      <c r="K419" s="77"/>
      <c r="L419" s="106"/>
      <c r="N419" s="62"/>
      <c r="O419" s="129"/>
      <c r="P419" s="106"/>
      <c r="S419" s="106"/>
      <c r="AS419" s="76"/>
    </row>
    <row r="420" spans="4:45" s="58" customFormat="1" x14ac:dyDescent="0.25">
      <c r="D420" s="123"/>
      <c r="G420" s="76"/>
      <c r="I420" s="106"/>
      <c r="K420" s="77"/>
      <c r="L420" s="106"/>
      <c r="N420" s="62"/>
      <c r="O420" s="129"/>
      <c r="P420" s="106"/>
      <c r="S420" s="106"/>
      <c r="AS420" s="76"/>
    </row>
    <row r="421" spans="4:45" s="58" customFormat="1" x14ac:dyDescent="0.25">
      <c r="D421" s="123"/>
      <c r="G421" s="76"/>
      <c r="I421" s="106"/>
      <c r="K421" s="77"/>
      <c r="L421" s="106"/>
      <c r="N421" s="62"/>
      <c r="O421" s="129"/>
      <c r="P421" s="106"/>
      <c r="S421" s="106"/>
      <c r="AS421" s="76"/>
    </row>
    <row r="422" spans="4:45" s="58" customFormat="1" x14ac:dyDescent="0.25">
      <c r="D422" s="123"/>
      <c r="G422" s="76"/>
      <c r="I422" s="106"/>
      <c r="K422" s="77"/>
      <c r="L422" s="106"/>
      <c r="N422" s="62"/>
      <c r="O422" s="129"/>
      <c r="P422" s="106"/>
      <c r="S422" s="106"/>
      <c r="AS422" s="76"/>
    </row>
    <row r="423" spans="4:45" s="58" customFormat="1" x14ac:dyDescent="0.25">
      <c r="D423" s="123"/>
      <c r="G423" s="76"/>
      <c r="I423" s="106"/>
      <c r="K423" s="77"/>
      <c r="L423" s="106"/>
      <c r="N423" s="62"/>
      <c r="O423" s="129"/>
      <c r="P423" s="106"/>
      <c r="S423" s="106"/>
      <c r="AS423" s="76"/>
    </row>
    <row r="424" spans="4:45" s="58" customFormat="1" x14ac:dyDescent="0.25">
      <c r="D424" s="123"/>
      <c r="G424" s="76"/>
      <c r="I424" s="106"/>
      <c r="K424" s="77"/>
      <c r="L424" s="106"/>
      <c r="N424" s="62"/>
      <c r="O424" s="129"/>
      <c r="P424" s="106"/>
      <c r="S424" s="106"/>
      <c r="AS424" s="76"/>
    </row>
    <row r="425" spans="4:45" s="58" customFormat="1" x14ac:dyDescent="0.25">
      <c r="D425" s="123"/>
      <c r="G425" s="76"/>
      <c r="I425" s="106"/>
      <c r="K425" s="77"/>
      <c r="L425" s="106"/>
      <c r="N425" s="62"/>
      <c r="O425" s="129"/>
      <c r="P425" s="106"/>
      <c r="S425" s="106"/>
      <c r="AS425" s="76"/>
    </row>
    <row r="426" spans="4:45" s="58" customFormat="1" x14ac:dyDescent="0.25">
      <c r="D426" s="123"/>
      <c r="G426" s="76"/>
      <c r="I426" s="106"/>
      <c r="K426" s="77"/>
      <c r="L426" s="106"/>
      <c r="N426" s="62"/>
      <c r="O426" s="129"/>
      <c r="P426" s="106"/>
      <c r="S426" s="106"/>
      <c r="AS426" s="76"/>
    </row>
    <row r="427" spans="4:45" s="58" customFormat="1" x14ac:dyDescent="0.25">
      <c r="D427" s="123"/>
      <c r="G427" s="76"/>
      <c r="I427" s="106"/>
      <c r="K427" s="77"/>
      <c r="L427" s="106"/>
      <c r="N427" s="62"/>
      <c r="O427" s="129"/>
      <c r="P427" s="106"/>
      <c r="S427" s="106"/>
      <c r="AS427" s="76"/>
    </row>
    <row r="428" spans="4:45" s="58" customFormat="1" x14ac:dyDescent="0.25">
      <c r="D428" s="123"/>
      <c r="G428" s="76"/>
      <c r="I428" s="106"/>
      <c r="K428" s="77"/>
      <c r="L428" s="106"/>
      <c r="N428" s="62"/>
      <c r="O428" s="129"/>
      <c r="P428" s="106"/>
      <c r="S428" s="106"/>
      <c r="AS428" s="76"/>
    </row>
    <row r="429" spans="4:45" s="58" customFormat="1" x14ac:dyDescent="0.25">
      <c r="D429" s="123"/>
      <c r="G429" s="76"/>
      <c r="I429" s="106"/>
      <c r="K429" s="77"/>
      <c r="L429" s="106"/>
      <c r="N429" s="62"/>
      <c r="O429" s="129"/>
      <c r="P429" s="106"/>
      <c r="S429" s="106"/>
      <c r="AS429" s="76"/>
    </row>
    <row r="430" spans="4:45" s="58" customFormat="1" x14ac:dyDescent="0.25">
      <c r="D430" s="123"/>
      <c r="G430" s="76"/>
      <c r="I430" s="106"/>
      <c r="K430" s="77"/>
      <c r="L430" s="106"/>
      <c r="N430" s="62"/>
      <c r="O430" s="129"/>
      <c r="P430" s="106"/>
      <c r="S430" s="106"/>
      <c r="AS430" s="76"/>
    </row>
    <row r="431" spans="4:45" s="58" customFormat="1" x14ac:dyDescent="0.25">
      <c r="D431" s="123"/>
      <c r="G431" s="76"/>
      <c r="I431" s="106"/>
      <c r="K431" s="77"/>
      <c r="L431" s="106"/>
      <c r="N431" s="62"/>
      <c r="O431" s="129"/>
      <c r="P431" s="106"/>
      <c r="S431" s="106"/>
      <c r="AS431" s="76"/>
    </row>
    <row r="432" spans="4:45" s="58" customFormat="1" x14ac:dyDescent="0.25">
      <c r="D432" s="123"/>
      <c r="G432" s="76"/>
      <c r="I432" s="106"/>
      <c r="K432" s="77"/>
      <c r="L432" s="106"/>
      <c r="N432" s="62"/>
      <c r="O432" s="129"/>
      <c r="P432" s="106"/>
      <c r="S432" s="106"/>
      <c r="AS432" s="76"/>
    </row>
    <row r="433" spans="4:45" s="58" customFormat="1" x14ac:dyDescent="0.25">
      <c r="D433" s="123"/>
      <c r="G433" s="76"/>
      <c r="I433" s="106"/>
      <c r="K433" s="77"/>
      <c r="L433" s="106"/>
      <c r="N433" s="62"/>
      <c r="O433" s="129"/>
      <c r="P433" s="106"/>
      <c r="S433" s="106"/>
      <c r="AS433" s="76"/>
    </row>
    <row r="434" spans="4:45" s="58" customFormat="1" x14ac:dyDescent="0.25">
      <c r="D434" s="123"/>
      <c r="G434" s="76"/>
      <c r="I434" s="106"/>
      <c r="K434" s="77"/>
      <c r="L434" s="106"/>
      <c r="N434" s="62"/>
      <c r="O434" s="129"/>
      <c r="P434" s="106"/>
      <c r="S434" s="106"/>
      <c r="AS434" s="76"/>
    </row>
    <row r="435" spans="4:45" s="58" customFormat="1" x14ac:dyDescent="0.25">
      <c r="D435" s="123"/>
      <c r="G435" s="76"/>
      <c r="I435" s="106"/>
      <c r="K435" s="77"/>
      <c r="L435" s="106"/>
      <c r="N435" s="62"/>
      <c r="O435" s="129"/>
      <c r="P435" s="106"/>
      <c r="S435" s="106"/>
      <c r="AS435" s="76"/>
    </row>
    <row r="436" spans="4:45" s="58" customFormat="1" x14ac:dyDescent="0.25">
      <c r="D436" s="123"/>
      <c r="G436" s="76"/>
      <c r="I436" s="106"/>
      <c r="K436" s="77"/>
      <c r="L436" s="106"/>
      <c r="N436" s="62"/>
      <c r="O436" s="129"/>
      <c r="P436" s="106"/>
      <c r="S436" s="106"/>
      <c r="AS436" s="76"/>
    </row>
    <row r="437" spans="4:45" s="58" customFormat="1" x14ac:dyDescent="0.25">
      <c r="D437" s="123"/>
      <c r="G437" s="76"/>
      <c r="I437" s="106"/>
      <c r="K437" s="77"/>
      <c r="L437" s="106"/>
      <c r="N437" s="62"/>
      <c r="O437" s="129"/>
      <c r="P437" s="106"/>
      <c r="S437" s="106"/>
      <c r="AS437" s="76"/>
    </row>
    <row r="438" spans="4:45" s="58" customFormat="1" x14ac:dyDescent="0.25">
      <c r="D438" s="123"/>
      <c r="G438" s="76"/>
      <c r="I438" s="106"/>
      <c r="K438" s="77"/>
      <c r="L438" s="106"/>
      <c r="N438" s="62"/>
      <c r="O438" s="129"/>
      <c r="P438" s="106"/>
      <c r="S438" s="106"/>
      <c r="AS438" s="76"/>
    </row>
    <row r="439" spans="4:45" s="58" customFormat="1" x14ac:dyDescent="0.25">
      <c r="D439" s="123"/>
      <c r="G439" s="76"/>
      <c r="I439" s="106"/>
      <c r="K439" s="77"/>
      <c r="L439" s="106"/>
      <c r="N439" s="62"/>
      <c r="O439" s="129"/>
      <c r="P439" s="106"/>
      <c r="S439" s="106"/>
      <c r="AS439" s="76"/>
    </row>
    <row r="440" spans="4:45" s="58" customFormat="1" x14ac:dyDescent="0.25">
      <c r="D440" s="123"/>
      <c r="G440" s="76"/>
      <c r="I440" s="106"/>
      <c r="K440" s="77"/>
      <c r="L440" s="106"/>
      <c r="N440" s="62"/>
      <c r="O440" s="129"/>
      <c r="P440" s="106"/>
      <c r="S440" s="106"/>
      <c r="AS440" s="76"/>
    </row>
    <row r="441" spans="4:45" s="58" customFormat="1" x14ac:dyDescent="0.25">
      <c r="D441" s="123"/>
      <c r="G441" s="76"/>
      <c r="I441" s="106"/>
      <c r="K441" s="77"/>
      <c r="L441" s="106"/>
      <c r="N441" s="62"/>
      <c r="O441" s="129"/>
      <c r="P441" s="106"/>
      <c r="S441" s="106"/>
      <c r="AS441" s="76"/>
    </row>
    <row r="442" spans="4:45" s="58" customFormat="1" x14ac:dyDescent="0.25">
      <c r="D442" s="123"/>
      <c r="G442" s="76"/>
      <c r="I442" s="106"/>
      <c r="K442" s="77"/>
      <c r="L442" s="106"/>
      <c r="N442" s="62"/>
      <c r="O442" s="129"/>
      <c r="P442" s="106"/>
      <c r="S442" s="106"/>
      <c r="AS442" s="76"/>
    </row>
    <row r="443" spans="4:45" s="58" customFormat="1" x14ac:dyDescent="0.25">
      <c r="D443" s="123"/>
      <c r="G443" s="76"/>
      <c r="I443" s="106"/>
      <c r="K443" s="77"/>
      <c r="L443" s="106"/>
      <c r="N443" s="62"/>
      <c r="O443" s="129"/>
      <c r="P443" s="106"/>
      <c r="S443" s="106"/>
      <c r="AS443" s="76"/>
    </row>
    <row r="444" spans="4:45" s="58" customFormat="1" x14ac:dyDescent="0.25">
      <c r="D444" s="123"/>
      <c r="G444" s="76"/>
      <c r="I444" s="106"/>
      <c r="K444" s="77"/>
      <c r="L444" s="106"/>
      <c r="N444" s="62"/>
      <c r="O444" s="129"/>
      <c r="P444" s="106"/>
      <c r="S444" s="106"/>
      <c r="AS444" s="76"/>
    </row>
    <row r="445" spans="4:45" s="58" customFormat="1" x14ac:dyDescent="0.25">
      <c r="D445" s="123"/>
      <c r="G445" s="76"/>
      <c r="I445" s="106"/>
      <c r="K445" s="77"/>
      <c r="L445" s="106"/>
      <c r="N445" s="62"/>
      <c r="O445" s="129"/>
      <c r="P445" s="106"/>
      <c r="S445" s="106"/>
      <c r="AS445" s="76"/>
    </row>
    <row r="446" spans="4:45" s="58" customFormat="1" x14ac:dyDescent="0.25">
      <c r="D446" s="123"/>
      <c r="G446" s="76"/>
      <c r="I446" s="106"/>
      <c r="K446" s="77"/>
      <c r="L446" s="106"/>
      <c r="N446" s="62"/>
      <c r="O446" s="129"/>
      <c r="P446" s="106"/>
      <c r="S446" s="106"/>
      <c r="AS446" s="76"/>
    </row>
    <row r="447" spans="4:45" s="58" customFormat="1" x14ac:dyDescent="0.25">
      <c r="D447" s="123"/>
      <c r="G447" s="76"/>
      <c r="I447" s="106"/>
      <c r="K447" s="77"/>
      <c r="L447" s="106"/>
      <c r="N447" s="62"/>
      <c r="O447" s="129"/>
      <c r="P447" s="106"/>
      <c r="S447" s="106"/>
      <c r="AS447" s="76"/>
    </row>
    <row r="448" spans="4:45" s="58" customFormat="1" x14ac:dyDescent="0.25">
      <c r="D448" s="123"/>
      <c r="G448" s="76"/>
      <c r="I448" s="106"/>
      <c r="K448" s="77"/>
      <c r="L448" s="106"/>
      <c r="N448" s="62"/>
      <c r="O448" s="129"/>
      <c r="P448" s="106"/>
      <c r="S448" s="106"/>
      <c r="AS448" s="76"/>
    </row>
    <row r="449" spans="4:45" s="58" customFormat="1" x14ac:dyDescent="0.25">
      <c r="D449" s="123"/>
      <c r="G449" s="76"/>
      <c r="I449" s="106"/>
      <c r="K449" s="77"/>
      <c r="L449" s="106"/>
      <c r="N449" s="62"/>
      <c r="O449" s="129"/>
      <c r="P449" s="106"/>
      <c r="S449" s="106"/>
      <c r="AS449" s="76"/>
    </row>
    <row r="450" spans="4:45" s="58" customFormat="1" x14ac:dyDescent="0.25">
      <c r="D450" s="123"/>
      <c r="G450" s="76"/>
      <c r="I450" s="106"/>
      <c r="K450" s="77"/>
      <c r="L450" s="106"/>
      <c r="N450" s="62"/>
      <c r="O450" s="129"/>
      <c r="P450" s="106"/>
      <c r="S450" s="106"/>
      <c r="AS450" s="76"/>
    </row>
    <row r="451" spans="4:45" s="58" customFormat="1" x14ac:dyDescent="0.25">
      <c r="D451" s="123"/>
      <c r="G451" s="76"/>
      <c r="I451" s="106"/>
      <c r="K451" s="77"/>
      <c r="L451" s="106"/>
      <c r="N451" s="62"/>
      <c r="O451" s="129"/>
      <c r="P451" s="106"/>
      <c r="S451" s="106"/>
      <c r="AS451" s="76"/>
    </row>
    <row r="452" spans="4:45" s="58" customFormat="1" x14ac:dyDescent="0.25">
      <c r="D452" s="123"/>
      <c r="G452" s="76"/>
      <c r="I452" s="106"/>
      <c r="K452" s="77"/>
      <c r="L452" s="106"/>
      <c r="N452" s="62"/>
      <c r="O452" s="129"/>
      <c r="P452" s="106"/>
      <c r="S452" s="106"/>
      <c r="AS452" s="76"/>
    </row>
    <row r="453" spans="4:45" s="58" customFormat="1" x14ac:dyDescent="0.25">
      <c r="D453" s="123"/>
      <c r="G453" s="76"/>
      <c r="I453" s="106"/>
      <c r="K453" s="77"/>
      <c r="L453" s="106"/>
      <c r="N453" s="62"/>
      <c r="O453" s="129"/>
      <c r="P453" s="106"/>
      <c r="S453" s="106"/>
      <c r="AS453" s="76"/>
    </row>
    <row r="454" spans="4:45" s="58" customFormat="1" x14ac:dyDescent="0.25">
      <c r="D454" s="123"/>
      <c r="G454" s="76"/>
      <c r="I454" s="106"/>
      <c r="K454" s="77"/>
      <c r="L454" s="106"/>
      <c r="N454" s="62"/>
      <c r="O454" s="129"/>
      <c r="P454" s="106"/>
      <c r="S454" s="106"/>
      <c r="AS454" s="76"/>
    </row>
    <row r="455" spans="4:45" s="58" customFormat="1" x14ac:dyDescent="0.25">
      <c r="D455" s="123"/>
      <c r="G455" s="76"/>
      <c r="I455" s="106"/>
      <c r="K455" s="77"/>
      <c r="L455" s="106"/>
      <c r="N455" s="62"/>
      <c r="O455" s="129"/>
      <c r="P455" s="106"/>
      <c r="S455" s="106"/>
      <c r="AS455" s="76"/>
    </row>
    <row r="456" spans="4:45" s="58" customFormat="1" x14ac:dyDescent="0.25">
      <c r="D456" s="123"/>
      <c r="G456" s="76"/>
      <c r="I456" s="106"/>
      <c r="K456" s="77"/>
      <c r="L456" s="106"/>
      <c r="N456" s="62"/>
      <c r="O456" s="129"/>
      <c r="P456" s="106"/>
      <c r="S456" s="106"/>
      <c r="AS456" s="76"/>
    </row>
    <row r="457" spans="4:45" s="58" customFormat="1" x14ac:dyDescent="0.25">
      <c r="D457" s="123"/>
      <c r="G457" s="76"/>
      <c r="I457" s="106"/>
      <c r="K457" s="77"/>
      <c r="L457" s="106"/>
      <c r="N457" s="62"/>
      <c r="O457" s="129"/>
      <c r="P457" s="106"/>
      <c r="S457" s="106"/>
      <c r="AS457" s="76"/>
    </row>
    <row r="458" spans="4:45" s="58" customFormat="1" x14ac:dyDescent="0.25">
      <c r="D458" s="123"/>
      <c r="G458" s="76"/>
      <c r="I458" s="106"/>
      <c r="K458" s="77"/>
      <c r="L458" s="106"/>
      <c r="N458" s="62"/>
      <c r="O458" s="129"/>
      <c r="P458" s="106"/>
      <c r="S458" s="106"/>
      <c r="AS458" s="76"/>
    </row>
    <row r="459" spans="4:45" s="58" customFormat="1" x14ac:dyDescent="0.25">
      <c r="D459" s="123"/>
      <c r="G459" s="76"/>
      <c r="I459" s="106"/>
      <c r="K459" s="77"/>
      <c r="L459" s="106"/>
      <c r="N459" s="62"/>
      <c r="O459" s="129"/>
      <c r="P459" s="106"/>
      <c r="S459" s="106"/>
      <c r="AS459" s="76"/>
    </row>
    <row r="460" spans="4:45" s="58" customFormat="1" x14ac:dyDescent="0.25">
      <c r="D460" s="123"/>
      <c r="G460" s="76"/>
      <c r="I460" s="106"/>
      <c r="K460" s="77"/>
      <c r="L460" s="106"/>
      <c r="N460" s="62"/>
      <c r="O460" s="129"/>
      <c r="P460" s="106"/>
      <c r="S460" s="106"/>
      <c r="AS460" s="76"/>
    </row>
    <row r="461" spans="4:45" s="58" customFormat="1" x14ac:dyDescent="0.25">
      <c r="D461" s="123"/>
      <c r="G461" s="76"/>
      <c r="I461" s="106"/>
      <c r="K461" s="77"/>
      <c r="L461" s="106"/>
      <c r="N461" s="62"/>
      <c r="O461" s="129"/>
      <c r="P461" s="106"/>
      <c r="S461" s="106"/>
      <c r="AS461" s="76"/>
    </row>
    <row r="462" spans="4:45" s="58" customFormat="1" x14ac:dyDescent="0.25">
      <c r="D462" s="123"/>
      <c r="G462" s="76"/>
      <c r="I462" s="106"/>
      <c r="K462" s="77"/>
      <c r="L462" s="106"/>
      <c r="N462" s="62"/>
      <c r="O462" s="129"/>
      <c r="P462" s="106"/>
      <c r="S462" s="106"/>
      <c r="AS462" s="76"/>
    </row>
    <row r="463" spans="4:45" s="58" customFormat="1" x14ac:dyDescent="0.25">
      <c r="D463" s="123"/>
      <c r="G463" s="76"/>
      <c r="I463" s="106"/>
      <c r="K463" s="77"/>
      <c r="L463" s="106"/>
      <c r="N463" s="62"/>
      <c r="O463" s="129"/>
      <c r="P463" s="106"/>
      <c r="S463" s="106"/>
      <c r="AS463" s="76"/>
    </row>
    <row r="464" spans="4:45" s="58" customFormat="1" x14ac:dyDescent="0.25">
      <c r="D464" s="123"/>
      <c r="G464" s="76"/>
      <c r="I464" s="106"/>
      <c r="K464" s="77"/>
      <c r="L464" s="106"/>
      <c r="N464" s="62"/>
      <c r="O464" s="129"/>
      <c r="P464" s="106"/>
      <c r="S464" s="106"/>
      <c r="AS464" s="76"/>
    </row>
    <row r="465" spans="4:45" s="58" customFormat="1" x14ac:dyDescent="0.25">
      <c r="D465" s="123"/>
      <c r="G465" s="76"/>
      <c r="I465" s="106"/>
      <c r="K465" s="77"/>
      <c r="L465" s="106"/>
      <c r="N465" s="62"/>
      <c r="O465" s="129"/>
      <c r="P465" s="106"/>
      <c r="S465" s="106"/>
      <c r="AS465" s="76"/>
    </row>
    <row r="466" spans="4:45" s="58" customFormat="1" x14ac:dyDescent="0.25">
      <c r="D466" s="123"/>
      <c r="G466" s="76"/>
      <c r="I466" s="106"/>
      <c r="K466" s="77"/>
      <c r="L466" s="106"/>
      <c r="N466" s="62"/>
      <c r="O466" s="129"/>
      <c r="P466" s="106"/>
      <c r="S466" s="106"/>
      <c r="AS466" s="76"/>
    </row>
    <row r="467" spans="4:45" s="58" customFormat="1" x14ac:dyDescent="0.25">
      <c r="D467" s="123"/>
      <c r="G467" s="76"/>
      <c r="I467" s="106"/>
      <c r="K467" s="77"/>
      <c r="L467" s="106"/>
      <c r="N467" s="62"/>
      <c r="O467" s="129"/>
      <c r="P467" s="106"/>
      <c r="S467" s="106"/>
      <c r="AS467" s="76"/>
    </row>
    <row r="468" spans="4:45" s="58" customFormat="1" x14ac:dyDescent="0.25">
      <c r="D468" s="123"/>
      <c r="G468" s="76"/>
      <c r="I468" s="106"/>
      <c r="K468" s="77"/>
      <c r="L468" s="106"/>
      <c r="N468" s="62"/>
      <c r="O468" s="129"/>
      <c r="P468" s="106"/>
      <c r="S468" s="106"/>
      <c r="AS468" s="76"/>
    </row>
    <row r="469" spans="4:45" s="58" customFormat="1" x14ac:dyDescent="0.25">
      <c r="D469" s="123"/>
      <c r="G469" s="76"/>
      <c r="I469" s="106"/>
      <c r="K469" s="77"/>
      <c r="L469" s="106"/>
      <c r="N469" s="62"/>
      <c r="O469" s="129"/>
      <c r="P469" s="106"/>
      <c r="S469" s="106"/>
      <c r="AS469" s="76"/>
    </row>
    <row r="470" spans="4:45" s="58" customFormat="1" x14ac:dyDescent="0.25">
      <c r="D470" s="123"/>
      <c r="G470" s="76"/>
      <c r="I470" s="106"/>
      <c r="K470" s="77"/>
      <c r="L470" s="106"/>
      <c r="N470" s="62"/>
      <c r="O470" s="129"/>
      <c r="P470" s="106"/>
      <c r="S470" s="106"/>
      <c r="AS470" s="76"/>
    </row>
    <row r="471" spans="4:45" s="58" customFormat="1" x14ac:dyDescent="0.25">
      <c r="D471" s="123"/>
      <c r="G471" s="76"/>
      <c r="I471" s="106"/>
      <c r="K471" s="77"/>
      <c r="L471" s="106"/>
      <c r="N471" s="62"/>
      <c r="O471" s="129"/>
      <c r="P471" s="106"/>
      <c r="S471" s="106"/>
      <c r="AS471" s="76"/>
    </row>
    <row r="472" spans="4:45" s="58" customFormat="1" x14ac:dyDescent="0.25">
      <c r="D472" s="123"/>
      <c r="G472" s="76"/>
      <c r="I472" s="106"/>
      <c r="K472" s="77"/>
      <c r="L472" s="106"/>
      <c r="N472" s="62"/>
      <c r="O472" s="129"/>
      <c r="P472" s="106"/>
      <c r="S472" s="106"/>
      <c r="AS472" s="76"/>
    </row>
    <row r="473" spans="4:45" s="58" customFormat="1" x14ac:dyDescent="0.25">
      <c r="D473" s="123"/>
      <c r="G473" s="76"/>
      <c r="I473" s="106"/>
      <c r="K473" s="77"/>
      <c r="L473" s="106"/>
      <c r="N473" s="62"/>
      <c r="O473" s="129"/>
      <c r="P473" s="106"/>
      <c r="S473" s="106"/>
      <c r="AS473" s="76"/>
    </row>
    <row r="474" spans="4:45" s="58" customFormat="1" x14ac:dyDescent="0.25">
      <c r="D474" s="123"/>
      <c r="G474" s="76"/>
      <c r="I474" s="106"/>
      <c r="K474" s="77"/>
      <c r="L474" s="106"/>
      <c r="N474" s="62"/>
      <c r="O474" s="129"/>
      <c r="P474" s="106"/>
      <c r="S474" s="106"/>
      <c r="AS474" s="76"/>
    </row>
    <row r="475" spans="4:45" s="58" customFormat="1" x14ac:dyDescent="0.25">
      <c r="D475" s="123"/>
      <c r="G475" s="76"/>
      <c r="I475" s="106"/>
      <c r="K475" s="77"/>
      <c r="L475" s="106"/>
      <c r="N475" s="62"/>
      <c r="O475" s="129"/>
      <c r="P475" s="106"/>
      <c r="S475" s="106"/>
      <c r="AS475" s="76"/>
    </row>
    <row r="476" spans="4:45" s="58" customFormat="1" x14ac:dyDescent="0.25">
      <c r="D476" s="123"/>
      <c r="G476" s="76"/>
      <c r="I476" s="106"/>
      <c r="K476" s="77"/>
      <c r="L476" s="106"/>
      <c r="N476" s="62"/>
      <c r="O476" s="129"/>
      <c r="P476" s="106"/>
      <c r="S476" s="106"/>
      <c r="AS476" s="76"/>
    </row>
    <row r="477" spans="4:45" s="58" customFormat="1" x14ac:dyDescent="0.25">
      <c r="D477" s="123"/>
      <c r="G477" s="76"/>
      <c r="I477" s="106"/>
      <c r="K477" s="77"/>
      <c r="L477" s="106"/>
      <c r="N477" s="62"/>
      <c r="O477" s="129"/>
      <c r="P477" s="106"/>
      <c r="S477" s="106"/>
      <c r="AS477" s="76"/>
    </row>
    <row r="478" spans="4:45" s="58" customFormat="1" x14ac:dyDescent="0.25">
      <c r="D478" s="123"/>
      <c r="G478" s="76"/>
      <c r="I478" s="106"/>
      <c r="K478" s="77"/>
      <c r="L478" s="106"/>
      <c r="N478" s="62"/>
      <c r="O478" s="129"/>
      <c r="P478" s="106"/>
      <c r="S478" s="106"/>
      <c r="AS478" s="76"/>
    </row>
    <row r="479" spans="4:45" s="58" customFormat="1" x14ac:dyDescent="0.25">
      <c r="D479" s="123"/>
      <c r="G479" s="76"/>
      <c r="I479" s="106"/>
      <c r="K479" s="77"/>
      <c r="L479" s="106"/>
      <c r="N479" s="62"/>
      <c r="O479" s="129"/>
      <c r="P479" s="106"/>
      <c r="S479" s="106"/>
      <c r="AS479" s="76"/>
    </row>
    <row r="480" spans="4:45" s="58" customFormat="1" x14ac:dyDescent="0.25">
      <c r="D480" s="123"/>
      <c r="G480" s="76"/>
      <c r="I480" s="106"/>
      <c r="K480" s="77"/>
      <c r="L480" s="106"/>
      <c r="N480" s="62"/>
      <c r="O480" s="129"/>
      <c r="P480" s="106"/>
      <c r="S480" s="106"/>
      <c r="AS480" s="76"/>
    </row>
    <row r="481" spans="4:45" s="58" customFormat="1" x14ac:dyDescent="0.25">
      <c r="D481" s="123"/>
      <c r="G481" s="76"/>
      <c r="I481" s="106"/>
      <c r="K481" s="77"/>
      <c r="L481" s="106"/>
      <c r="N481" s="62"/>
      <c r="O481" s="129"/>
      <c r="P481" s="106"/>
      <c r="S481" s="106"/>
      <c r="AS481" s="76"/>
    </row>
    <row r="482" spans="4:45" s="58" customFormat="1" x14ac:dyDescent="0.25">
      <c r="D482" s="123"/>
      <c r="G482" s="76"/>
      <c r="I482" s="106"/>
      <c r="K482" s="77"/>
      <c r="L482" s="106"/>
      <c r="N482" s="62"/>
      <c r="O482" s="129"/>
      <c r="P482" s="106"/>
      <c r="S482" s="106"/>
      <c r="AS482" s="76"/>
    </row>
    <row r="483" spans="4:45" s="58" customFormat="1" x14ac:dyDescent="0.25">
      <c r="D483" s="123"/>
      <c r="G483" s="76"/>
      <c r="I483" s="106"/>
      <c r="K483" s="77"/>
      <c r="L483" s="106"/>
      <c r="N483" s="62"/>
      <c r="O483" s="129"/>
      <c r="P483" s="106"/>
      <c r="S483" s="106"/>
      <c r="AS483" s="76"/>
    </row>
    <row r="484" spans="4:45" s="58" customFormat="1" x14ac:dyDescent="0.25">
      <c r="D484" s="123"/>
      <c r="G484" s="76"/>
      <c r="I484" s="106"/>
      <c r="K484" s="77"/>
      <c r="L484" s="106"/>
      <c r="N484" s="62"/>
      <c r="O484" s="129"/>
      <c r="P484" s="106"/>
      <c r="S484" s="106"/>
      <c r="AS484" s="76"/>
    </row>
    <row r="485" spans="4:45" s="58" customFormat="1" x14ac:dyDescent="0.25">
      <c r="D485" s="123"/>
      <c r="G485" s="76"/>
      <c r="I485" s="106"/>
      <c r="K485" s="77"/>
      <c r="L485" s="106"/>
      <c r="N485" s="62"/>
      <c r="O485" s="129"/>
      <c r="P485" s="106"/>
      <c r="S485" s="106"/>
      <c r="AS485" s="76"/>
    </row>
    <row r="486" spans="4:45" s="58" customFormat="1" x14ac:dyDescent="0.25">
      <c r="D486" s="123"/>
      <c r="G486" s="76"/>
      <c r="I486" s="106"/>
      <c r="K486" s="77"/>
      <c r="L486" s="106"/>
      <c r="N486" s="62"/>
      <c r="O486" s="129"/>
      <c r="P486" s="106"/>
      <c r="S486" s="106"/>
      <c r="AS486" s="76"/>
    </row>
    <row r="487" spans="4:45" s="58" customFormat="1" x14ac:dyDescent="0.25">
      <c r="D487" s="123"/>
      <c r="G487" s="76"/>
      <c r="I487" s="106"/>
      <c r="K487" s="77"/>
      <c r="L487" s="106"/>
      <c r="N487" s="62"/>
      <c r="O487" s="129"/>
      <c r="P487" s="106"/>
      <c r="S487" s="106"/>
      <c r="AS487" s="76"/>
    </row>
    <row r="488" spans="4:45" s="58" customFormat="1" x14ac:dyDescent="0.25">
      <c r="D488" s="123"/>
      <c r="G488" s="76"/>
      <c r="I488" s="106"/>
      <c r="K488" s="77"/>
      <c r="L488" s="106"/>
      <c r="N488" s="62"/>
      <c r="O488" s="129"/>
      <c r="P488" s="106"/>
      <c r="S488" s="106"/>
      <c r="AS488" s="76"/>
    </row>
    <row r="489" spans="4:45" s="58" customFormat="1" x14ac:dyDescent="0.25">
      <c r="D489" s="123"/>
      <c r="G489" s="76"/>
      <c r="I489" s="106"/>
      <c r="K489" s="77"/>
      <c r="L489" s="106"/>
      <c r="N489" s="62"/>
      <c r="O489" s="129"/>
      <c r="P489" s="106"/>
      <c r="S489" s="106"/>
      <c r="AS489" s="76"/>
    </row>
    <row r="490" spans="4:45" s="58" customFormat="1" x14ac:dyDescent="0.25">
      <c r="D490" s="123"/>
      <c r="G490" s="76"/>
      <c r="I490" s="106"/>
      <c r="K490" s="77"/>
      <c r="L490" s="106"/>
      <c r="N490" s="62"/>
      <c r="O490" s="129"/>
      <c r="P490" s="106"/>
      <c r="S490" s="106"/>
      <c r="AS490" s="76"/>
    </row>
    <row r="491" spans="4:45" s="58" customFormat="1" x14ac:dyDescent="0.25">
      <c r="D491" s="123"/>
      <c r="G491" s="76"/>
      <c r="I491" s="106"/>
      <c r="K491" s="77"/>
      <c r="L491" s="106"/>
      <c r="N491" s="62"/>
      <c r="O491" s="129"/>
      <c r="P491" s="106"/>
      <c r="S491" s="106"/>
      <c r="AS491" s="76"/>
    </row>
    <row r="492" spans="4:45" s="58" customFormat="1" x14ac:dyDescent="0.25">
      <c r="D492" s="123"/>
      <c r="G492" s="76"/>
      <c r="I492" s="106"/>
      <c r="K492" s="77"/>
      <c r="L492" s="106"/>
      <c r="N492" s="62"/>
      <c r="O492" s="129"/>
      <c r="P492" s="106"/>
      <c r="S492" s="106"/>
      <c r="AS492" s="76"/>
    </row>
    <row r="493" spans="4:45" s="58" customFormat="1" x14ac:dyDescent="0.25">
      <c r="D493" s="123"/>
      <c r="G493" s="76"/>
      <c r="I493" s="106"/>
      <c r="K493" s="77"/>
      <c r="L493" s="106"/>
      <c r="N493" s="62"/>
      <c r="O493" s="129"/>
      <c r="P493" s="106"/>
      <c r="S493" s="106"/>
      <c r="AS493" s="76"/>
    </row>
    <row r="494" spans="4:45" s="58" customFormat="1" x14ac:dyDescent="0.25">
      <c r="D494" s="123"/>
      <c r="G494" s="76"/>
      <c r="I494" s="106"/>
      <c r="K494" s="77"/>
      <c r="L494" s="106"/>
      <c r="N494" s="62"/>
      <c r="O494" s="129"/>
      <c r="P494" s="106"/>
      <c r="S494" s="106"/>
      <c r="AS494" s="76"/>
    </row>
    <row r="495" spans="4:45" s="58" customFormat="1" x14ac:dyDescent="0.25">
      <c r="D495" s="123"/>
      <c r="G495" s="76"/>
      <c r="I495" s="106"/>
      <c r="K495" s="77"/>
      <c r="L495" s="106"/>
      <c r="N495" s="62"/>
      <c r="O495" s="129"/>
      <c r="P495" s="106"/>
      <c r="S495" s="106"/>
      <c r="AS495" s="76"/>
    </row>
    <row r="496" spans="4:45" s="58" customFormat="1" x14ac:dyDescent="0.25">
      <c r="D496" s="123"/>
      <c r="G496" s="76"/>
      <c r="I496" s="106"/>
      <c r="K496" s="77"/>
      <c r="L496" s="106"/>
      <c r="N496" s="62"/>
      <c r="O496" s="129"/>
      <c r="P496" s="106"/>
      <c r="S496" s="106"/>
      <c r="AS496" s="76"/>
    </row>
    <row r="497" spans="4:45" s="58" customFormat="1" x14ac:dyDescent="0.25">
      <c r="D497" s="123"/>
      <c r="G497" s="76"/>
      <c r="I497" s="106"/>
      <c r="K497" s="77"/>
      <c r="L497" s="106"/>
      <c r="N497" s="62"/>
      <c r="O497" s="129"/>
      <c r="P497" s="106"/>
      <c r="S497" s="106"/>
      <c r="AS497" s="76"/>
    </row>
    <row r="498" spans="4:45" s="58" customFormat="1" x14ac:dyDescent="0.25">
      <c r="D498" s="123"/>
      <c r="G498" s="76"/>
      <c r="I498" s="106"/>
      <c r="K498" s="77"/>
      <c r="L498" s="106"/>
      <c r="N498" s="62"/>
      <c r="O498" s="129"/>
      <c r="P498" s="106"/>
      <c r="S498" s="106"/>
      <c r="AS498" s="76"/>
    </row>
    <row r="499" spans="4:45" s="58" customFormat="1" x14ac:dyDescent="0.25">
      <c r="D499" s="123"/>
      <c r="G499" s="76"/>
      <c r="I499" s="106"/>
      <c r="K499" s="77"/>
      <c r="L499" s="106"/>
      <c r="N499" s="62"/>
      <c r="O499" s="129"/>
      <c r="P499" s="106"/>
      <c r="S499" s="106"/>
      <c r="AS499" s="76"/>
    </row>
    <row r="500" spans="4:45" s="58" customFormat="1" x14ac:dyDescent="0.25">
      <c r="D500" s="123"/>
      <c r="G500" s="76"/>
      <c r="I500" s="106"/>
      <c r="K500" s="77"/>
      <c r="L500" s="106"/>
      <c r="N500" s="62"/>
      <c r="O500" s="129"/>
      <c r="P500" s="106"/>
      <c r="S500" s="106"/>
      <c r="AS500" s="76"/>
    </row>
    <row r="501" spans="4:45" s="58" customFormat="1" x14ac:dyDescent="0.25">
      <c r="D501" s="123"/>
      <c r="G501" s="76"/>
      <c r="I501" s="106"/>
      <c r="K501" s="77"/>
      <c r="L501" s="106"/>
      <c r="N501" s="62"/>
      <c r="O501" s="129"/>
      <c r="P501" s="106"/>
      <c r="S501" s="106"/>
      <c r="AS501" s="76"/>
    </row>
    <row r="502" spans="4:45" s="58" customFormat="1" x14ac:dyDescent="0.25">
      <c r="D502" s="123"/>
      <c r="G502" s="76"/>
      <c r="I502" s="106"/>
      <c r="K502" s="77"/>
      <c r="L502" s="106"/>
      <c r="N502" s="62"/>
      <c r="O502" s="129"/>
      <c r="P502" s="106"/>
      <c r="S502" s="106"/>
      <c r="AS502" s="76"/>
    </row>
    <row r="503" spans="4:45" s="58" customFormat="1" x14ac:dyDescent="0.25">
      <c r="D503" s="123"/>
      <c r="G503" s="76"/>
      <c r="I503" s="106"/>
      <c r="K503" s="77"/>
      <c r="L503" s="106"/>
      <c r="N503" s="62"/>
      <c r="O503" s="129"/>
      <c r="P503" s="106"/>
      <c r="S503" s="106"/>
      <c r="AS503" s="76"/>
    </row>
    <row r="504" spans="4:45" s="58" customFormat="1" x14ac:dyDescent="0.25">
      <c r="D504" s="123"/>
      <c r="G504" s="76"/>
      <c r="I504" s="106"/>
      <c r="K504" s="77"/>
      <c r="L504" s="106"/>
      <c r="N504" s="62"/>
      <c r="O504" s="129"/>
      <c r="P504" s="106"/>
      <c r="S504" s="106"/>
      <c r="AS504" s="76"/>
    </row>
    <row r="505" spans="4:45" s="58" customFormat="1" x14ac:dyDescent="0.25">
      <c r="D505" s="123"/>
      <c r="G505" s="76"/>
      <c r="I505" s="106"/>
      <c r="K505" s="77"/>
      <c r="L505" s="106"/>
      <c r="N505" s="62"/>
      <c r="O505" s="129"/>
      <c r="P505" s="106"/>
      <c r="S505" s="106"/>
      <c r="AS505" s="76"/>
    </row>
    <row r="506" spans="4:45" s="58" customFormat="1" x14ac:dyDescent="0.25">
      <c r="D506" s="123"/>
      <c r="G506" s="76"/>
      <c r="I506" s="106"/>
      <c r="K506" s="77"/>
      <c r="L506" s="106"/>
      <c r="N506" s="62"/>
      <c r="O506" s="129"/>
      <c r="P506" s="106"/>
      <c r="S506" s="106"/>
      <c r="AS506" s="76"/>
    </row>
    <row r="507" spans="4:45" s="58" customFormat="1" x14ac:dyDescent="0.25">
      <c r="D507" s="123"/>
      <c r="G507" s="76"/>
      <c r="I507" s="106"/>
      <c r="K507" s="77"/>
      <c r="L507" s="106"/>
      <c r="N507" s="62"/>
      <c r="O507" s="129"/>
      <c r="P507" s="106"/>
      <c r="S507" s="106"/>
      <c r="AS507" s="76"/>
    </row>
    <row r="508" spans="4:45" s="58" customFormat="1" x14ac:dyDescent="0.25">
      <c r="D508" s="123"/>
      <c r="G508" s="76"/>
      <c r="I508" s="106"/>
      <c r="K508" s="77"/>
      <c r="L508" s="106"/>
      <c r="N508" s="62"/>
      <c r="O508" s="129"/>
      <c r="P508" s="106"/>
      <c r="S508" s="106"/>
      <c r="AS508" s="76"/>
    </row>
    <row r="509" spans="4:45" s="58" customFormat="1" x14ac:dyDescent="0.25">
      <c r="D509" s="123"/>
      <c r="G509" s="76"/>
      <c r="I509" s="106"/>
      <c r="K509" s="77"/>
      <c r="L509" s="106"/>
      <c r="N509" s="62"/>
      <c r="O509" s="129"/>
      <c r="P509" s="106"/>
      <c r="S509" s="106"/>
      <c r="AS509" s="76"/>
    </row>
    <row r="510" spans="4:45" s="58" customFormat="1" x14ac:dyDescent="0.25">
      <c r="D510" s="123"/>
      <c r="G510" s="76"/>
      <c r="I510" s="106"/>
      <c r="K510" s="77"/>
      <c r="L510" s="106"/>
      <c r="N510" s="62"/>
      <c r="O510" s="129"/>
      <c r="P510" s="106"/>
      <c r="S510" s="106"/>
      <c r="AS510" s="76"/>
    </row>
    <row r="511" spans="4:45" s="58" customFormat="1" x14ac:dyDescent="0.25">
      <c r="D511" s="123"/>
      <c r="G511" s="76"/>
      <c r="I511" s="106"/>
      <c r="K511" s="77"/>
      <c r="L511" s="106"/>
      <c r="N511" s="62"/>
      <c r="O511" s="129"/>
      <c r="P511" s="106"/>
      <c r="S511" s="106"/>
      <c r="AS511" s="76"/>
    </row>
    <row r="512" spans="4:45" s="58" customFormat="1" x14ac:dyDescent="0.25">
      <c r="D512" s="123"/>
      <c r="G512" s="76"/>
      <c r="I512" s="106"/>
      <c r="K512" s="77"/>
      <c r="L512" s="106"/>
      <c r="N512" s="62"/>
      <c r="O512" s="129"/>
      <c r="P512" s="106"/>
      <c r="S512" s="106"/>
      <c r="AS512" s="76"/>
    </row>
    <row r="513" spans="4:45" s="58" customFormat="1" x14ac:dyDescent="0.25">
      <c r="D513" s="123"/>
      <c r="G513" s="76"/>
      <c r="I513" s="106"/>
      <c r="K513" s="77"/>
      <c r="L513" s="106"/>
      <c r="N513" s="62"/>
      <c r="O513" s="129"/>
      <c r="P513" s="106"/>
      <c r="S513" s="106"/>
      <c r="AS513" s="76"/>
    </row>
    <row r="514" spans="4:45" s="58" customFormat="1" x14ac:dyDescent="0.25">
      <c r="D514" s="123"/>
      <c r="G514" s="76"/>
      <c r="I514" s="106"/>
      <c r="K514" s="77"/>
      <c r="L514" s="106"/>
      <c r="N514" s="62"/>
      <c r="O514" s="129"/>
      <c r="P514" s="106"/>
      <c r="S514" s="106"/>
      <c r="AS514" s="76"/>
    </row>
    <row r="515" spans="4:45" s="58" customFormat="1" x14ac:dyDescent="0.25">
      <c r="D515" s="123"/>
      <c r="G515" s="76"/>
      <c r="I515" s="106"/>
      <c r="K515" s="77"/>
      <c r="L515" s="106"/>
      <c r="N515" s="62"/>
      <c r="O515" s="129"/>
      <c r="P515" s="106"/>
      <c r="S515" s="106"/>
      <c r="AS515" s="76"/>
    </row>
    <row r="516" spans="4:45" s="58" customFormat="1" x14ac:dyDescent="0.25">
      <c r="D516" s="123"/>
      <c r="G516" s="76"/>
      <c r="I516" s="106"/>
      <c r="K516" s="77"/>
      <c r="L516" s="106"/>
      <c r="N516" s="62"/>
      <c r="O516" s="129"/>
      <c r="P516" s="106"/>
      <c r="S516" s="106"/>
      <c r="AS516" s="76"/>
    </row>
    <row r="517" spans="4:45" s="58" customFormat="1" x14ac:dyDescent="0.25">
      <c r="D517" s="123"/>
      <c r="G517" s="76"/>
      <c r="I517" s="106"/>
      <c r="K517" s="77"/>
      <c r="L517" s="106"/>
      <c r="N517" s="62"/>
      <c r="O517" s="129"/>
      <c r="P517" s="106"/>
      <c r="S517" s="106"/>
      <c r="AS517" s="76"/>
    </row>
    <row r="518" spans="4:45" s="58" customFormat="1" x14ac:dyDescent="0.25">
      <c r="D518" s="123"/>
      <c r="G518" s="76"/>
      <c r="I518" s="106"/>
      <c r="K518" s="77"/>
      <c r="L518" s="106"/>
      <c r="N518" s="62"/>
      <c r="O518" s="129"/>
      <c r="P518" s="106"/>
      <c r="S518" s="106"/>
      <c r="AS518" s="76"/>
    </row>
    <row r="519" spans="4:45" s="58" customFormat="1" x14ac:dyDescent="0.25">
      <c r="D519" s="123"/>
      <c r="G519" s="76"/>
      <c r="I519" s="106"/>
      <c r="K519" s="77"/>
      <c r="L519" s="106"/>
      <c r="N519" s="62"/>
      <c r="O519" s="129"/>
      <c r="P519" s="106"/>
      <c r="S519" s="106"/>
      <c r="AS519" s="76"/>
    </row>
    <row r="520" spans="4:45" s="58" customFormat="1" x14ac:dyDescent="0.25">
      <c r="D520" s="123"/>
      <c r="G520" s="76"/>
      <c r="I520" s="106"/>
      <c r="K520" s="77"/>
      <c r="L520" s="106"/>
      <c r="N520" s="62"/>
      <c r="O520" s="129"/>
      <c r="P520" s="106"/>
      <c r="S520" s="106"/>
      <c r="AS520" s="76"/>
    </row>
    <row r="521" spans="4:45" s="58" customFormat="1" x14ac:dyDescent="0.25">
      <c r="D521" s="123"/>
      <c r="G521" s="76"/>
      <c r="I521" s="106"/>
      <c r="K521" s="77"/>
      <c r="L521" s="106"/>
      <c r="N521" s="62"/>
      <c r="O521" s="129"/>
      <c r="P521" s="106"/>
      <c r="S521" s="106"/>
      <c r="AS521" s="76"/>
    </row>
    <row r="522" spans="4:45" s="58" customFormat="1" x14ac:dyDescent="0.25">
      <c r="D522" s="123"/>
      <c r="G522" s="76"/>
      <c r="I522" s="106"/>
      <c r="K522" s="77"/>
      <c r="L522" s="106"/>
      <c r="N522" s="62"/>
      <c r="O522" s="129"/>
      <c r="P522" s="106"/>
      <c r="S522" s="106"/>
      <c r="AS522" s="76"/>
    </row>
    <row r="523" spans="4:45" s="58" customFormat="1" x14ac:dyDescent="0.25">
      <c r="D523" s="123"/>
      <c r="G523" s="76"/>
      <c r="I523" s="106"/>
      <c r="K523" s="77"/>
      <c r="L523" s="106"/>
      <c r="N523" s="62"/>
      <c r="O523" s="129"/>
      <c r="P523" s="106"/>
      <c r="S523" s="106"/>
      <c r="AS523" s="76"/>
    </row>
    <row r="524" spans="4:45" s="58" customFormat="1" x14ac:dyDescent="0.25">
      <c r="D524" s="123"/>
      <c r="G524" s="76"/>
      <c r="I524" s="106"/>
      <c r="K524" s="77"/>
      <c r="L524" s="106"/>
      <c r="N524" s="62"/>
      <c r="O524" s="129"/>
      <c r="P524" s="106"/>
      <c r="S524" s="106"/>
      <c r="AS524" s="76"/>
    </row>
    <row r="525" spans="4:45" s="58" customFormat="1" x14ac:dyDescent="0.25">
      <c r="D525" s="123"/>
      <c r="G525" s="76"/>
      <c r="I525" s="106"/>
      <c r="K525" s="77"/>
      <c r="L525" s="106"/>
      <c r="N525" s="62"/>
      <c r="O525" s="129"/>
      <c r="P525" s="106"/>
      <c r="S525" s="106"/>
      <c r="AS525" s="76"/>
    </row>
    <row r="526" spans="4:45" s="58" customFormat="1" x14ac:dyDescent="0.25">
      <c r="D526" s="123"/>
      <c r="G526" s="76"/>
      <c r="I526" s="106"/>
      <c r="K526" s="77"/>
      <c r="L526" s="106"/>
      <c r="N526" s="62"/>
      <c r="O526" s="129"/>
      <c r="P526" s="106"/>
      <c r="S526" s="106"/>
      <c r="AS526" s="76"/>
    </row>
    <row r="527" spans="4:45" s="58" customFormat="1" x14ac:dyDescent="0.25">
      <c r="D527" s="123"/>
      <c r="G527" s="76"/>
      <c r="I527" s="106"/>
      <c r="K527" s="77"/>
      <c r="L527" s="106"/>
      <c r="N527" s="62"/>
      <c r="O527" s="129"/>
      <c r="P527" s="106"/>
      <c r="S527" s="106"/>
      <c r="AS527" s="76"/>
    </row>
    <row r="528" spans="4:45" s="58" customFormat="1" x14ac:dyDescent="0.25">
      <c r="D528" s="123"/>
      <c r="G528" s="76"/>
      <c r="I528" s="106"/>
      <c r="K528" s="77"/>
      <c r="L528" s="106"/>
      <c r="N528" s="62"/>
      <c r="O528" s="129"/>
      <c r="P528" s="106"/>
      <c r="S528" s="106"/>
      <c r="AS528" s="76"/>
    </row>
    <row r="529" spans="4:45" s="58" customFormat="1" x14ac:dyDescent="0.25">
      <c r="D529" s="123"/>
      <c r="G529" s="76"/>
      <c r="I529" s="106"/>
      <c r="K529" s="77"/>
      <c r="L529" s="106"/>
      <c r="N529" s="62"/>
      <c r="O529" s="129"/>
      <c r="P529" s="106"/>
      <c r="S529" s="106"/>
      <c r="AS529" s="76"/>
    </row>
    <row r="530" spans="4:45" s="58" customFormat="1" x14ac:dyDescent="0.25">
      <c r="D530" s="123"/>
      <c r="G530" s="76"/>
      <c r="I530" s="106"/>
      <c r="K530" s="77"/>
      <c r="L530" s="106"/>
      <c r="N530" s="62"/>
      <c r="O530" s="129"/>
      <c r="P530" s="106"/>
      <c r="S530" s="106"/>
      <c r="AS530" s="76"/>
    </row>
    <row r="531" spans="4:45" s="58" customFormat="1" x14ac:dyDescent="0.25">
      <c r="D531" s="123"/>
      <c r="G531" s="76"/>
      <c r="I531" s="106"/>
      <c r="K531" s="77"/>
      <c r="L531" s="106"/>
      <c r="N531" s="62"/>
      <c r="O531" s="129"/>
      <c r="P531" s="106"/>
      <c r="S531" s="106"/>
      <c r="AS531" s="76"/>
    </row>
    <row r="532" spans="4:45" s="58" customFormat="1" x14ac:dyDescent="0.25">
      <c r="D532" s="123"/>
      <c r="G532" s="76"/>
      <c r="I532" s="106"/>
      <c r="K532" s="77"/>
      <c r="L532" s="106"/>
      <c r="N532" s="62"/>
      <c r="O532" s="129"/>
      <c r="P532" s="106"/>
      <c r="S532" s="106"/>
      <c r="AS532" s="76"/>
    </row>
    <row r="533" spans="4:45" s="58" customFormat="1" x14ac:dyDescent="0.25">
      <c r="D533" s="123"/>
      <c r="G533" s="76"/>
      <c r="I533" s="106"/>
      <c r="K533" s="77"/>
      <c r="L533" s="106"/>
      <c r="N533" s="62"/>
      <c r="O533" s="129"/>
      <c r="P533" s="106"/>
      <c r="S533" s="106"/>
      <c r="AS533" s="76"/>
    </row>
    <row r="534" spans="4:45" s="58" customFormat="1" x14ac:dyDescent="0.25">
      <c r="D534" s="123"/>
      <c r="G534" s="76"/>
      <c r="I534" s="106"/>
      <c r="K534" s="77"/>
      <c r="L534" s="106"/>
      <c r="N534" s="62"/>
      <c r="O534" s="129"/>
      <c r="P534" s="106"/>
      <c r="S534" s="106"/>
      <c r="AS534" s="76"/>
    </row>
    <row r="535" spans="4:45" s="58" customFormat="1" x14ac:dyDescent="0.25">
      <c r="D535" s="123"/>
      <c r="G535" s="76"/>
      <c r="I535" s="106"/>
      <c r="K535" s="77"/>
      <c r="L535" s="106"/>
      <c r="N535" s="62"/>
      <c r="O535" s="129"/>
      <c r="P535" s="106"/>
      <c r="S535" s="106"/>
      <c r="AS535" s="76"/>
    </row>
    <row r="536" spans="4:45" s="58" customFormat="1" x14ac:dyDescent="0.25">
      <c r="D536" s="123"/>
      <c r="G536" s="76"/>
      <c r="I536" s="106"/>
      <c r="K536" s="77"/>
      <c r="L536" s="106"/>
      <c r="N536" s="62"/>
      <c r="O536" s="129"/>
      <c r="P536" s="106"/>
      <c r="S536" s="106"/>
      <c r="AS536" s="76"/>
    </row>
    <row r="537" spans="4:45" s="58" customFormat="1" x14ac:dyDescent="0.25">
      <c r="D537" s="123"/>
      <c r="G537" s="76"/>
      <c r="I537" s="106"/>
      <c r="K537" s="77"/>
      <c r="L537" s="106"/>
      <c r="N537" s="62"/>
      <c r="O537" s="129"/>
      <c r="P537" s="106"/>
      <c r="S537" s="106"/>
      <c r="AS537" s="76"/>
    </row>
    <row r="538" spans="4:45" s="58" customFormat="1" x14ac:dyDescent="0.25">
      <c r="D538" s="123"/>
      <c r="G538" s="76"/>
      <c r="I538" s="106"/>
      <c r="K538" s="77"/>
      <c r="L538" s="106"/>
      <c r="N538" s="62"/>
      <c r="O538" s="129"/>
      <c r="P538" s="106"/>
      <c r="S538" s="106"/>
      <c r="AS538" s="76"/>
    </row>
    <row r="539" spans="4:45" s="58" customFormat="1" x14ac:dyDescent="0.25">
      <c r="D539" s="123"/>
      <c r="G539" s="76"/>
      <c r="I539" s="106"/>
      <c r="K539" s="77"/>
      <c r="L539" s="106"/>
      <c r="N539" s="62"/>
      <c r="O539" s="129"/>
      <c r="P539" s="106"/>
      <c r="S539" s="106"/>
      <c r="AS539" s="76"/>
    </row>
    <row r="540" spans="4:45" s="58" customFormat="1" x14ac:dyDescent="0.25">
      <c r="D540" s="123"/>
      <c r="G540" s="76"/>
      <c r="I540" s="106"/>
      <c r="K540" s="77"/>
      <c r="L540" s="106"/>
      <c r="N540" s="62"/>
      <c r="O540" s="129"/>
      <c r="P540" s="106"/>
      <c r="S540" s="106"/>
      <c r="AS540" s="76"/>
    </row>
    <row r="541" spans="4:45" s="58" customFormat="1" x14ac:dyDescent="0.25">
      <c r="D541" s="123"/>
      <c r="G541" s="76"/>
      <c r="I541" s="106"/>
      <c r="K541" s="77"/>
      <c r="L541" s="106"/>
      <c r="N541" s="62"/>
      <c r="O541" s="129"/>
      <c r="P541" s="106"/>
      <c r="S541" s="106"/>
      <c r="AS541" s="76"/>
    </row>
    <row r="542" spans="4:45" s="58" customFormat="1" x14ac:dyDescent="0.25">
      <c r="D542" s="123"/>
      <c r="G542" s="76"/>
      <c r="I542" s="106"/>
      <c r="K542" s="77"/>
      <c r="L542" s="106"/>
      <c r="N542" s="62"/>
      <c r="O542" s="129"/>
      <c r="P542" s="106"/>
      <c r="S542" s="106"/>
      <c r="AS542" s="76"/>
    </row>
    <row r="543" spans="4:45" s="58" customFormat="1" x14ac:dyDescent="0.25">
      <c r="D543" s="123"/>
      <c r="G543" s="76"/>
      <c r="I543" s="106"/>
      <c r="K543" s="77"/>
      <c r="L543" s="106"/>
      <c r="N543" s="62"/>
      <c r="O543" s="129"/>
      <c r="P543" s="106"/>
      <c r="S543" s="106"/>
      <c r="AS543" s="76"/>
    </row>
    <row r="544" spans="4:45" s="58" customFormat="1" x14ac:dyDescent="0.25">
      <c r="D544" s="123"/>
      <c r="G544" s="76"/>
      <c r="I544" s="106"/>
      <c r="K544" s="77"/>
      <c r="L544" s="106"/>
      <c r="N544" s="62"/>
      <c r="O544" s="129"/>
      <c r="P544" s="106"/>
      <c r="S544" s="106"/>
      <c r="AS544" s="76"/>
    </row>
    <row r="545" spans="4:45" s="58" customFormat="1" x14ac:dyDescent="0.25">
      <c r="D545" s="123"/>
      <c r="G545" s="76"/>
      <c r="I545" s="106"/>
      <c r="K545" s="77"/>
      <c r="L545" s="106"/>
      <c r="N545" s="62"/>
      <c r="O545" s="129"/>
      <c r="P545" s="106"/>
      <c r="S545" s="106"/>
      <c r="AS545" s="76"/>
    </row>
    <row r="546" spans="4:45" s="58" customFormat="1" x14ac:dyDescent="0.25">
      <c r="D546" s="123"/>
      <c r="G546" s="76"/>
      <c r="I546" s="106"/>
      <c r="K546" s="77"/>
      <c r="L546" s="106"/>
      <c r="N546" s="62"/>
      <c r="O546" s="129"/>
      <c r="P546" s="106"/>
      <c r="S546" s="106"/>
      <c r="AS546" s="76"/>
    </row>
    <row r="547" spans="4:45" s="58" customFormat="1" x14ac:dyDescent="0.25">
      <c r="D547" s="123"/>
      <c r="G547" s="76"/>
      <c r="I547" s="106"/>
      <c r="K547" s="77"/>
      <c r="L547" s="106"/>
      <c r="N547" s="62"/>
      <c r="O547" s="129"/>
      <c r="P547" s="106"/>
      <c r="S547" s="106"/>
      <c r="AS547" s="76"/>
    </row>
    <row r="548" spans="4:45" s="58" customFormat="1" x14ac:dyDescent="0.25">
      <c r="D548" s="123"/>
      <c r="G548" s="76"/>
      <c r="I548" s="106"/>
      <c r="K548" s="77"/>
      <c r="L548" s="106"/>
      <c r="N548" s="62"/>
      <c r="O548" s="129"/>
      <c r="P548" s="106"/>
      <c r="S548" s="106"/>
      <c r="AS548" s="76"/>
    </row>
    <row r="549" spans="4:45" s="58" customFormat="1" x14ac:dyDescent="0.25">
      <c r="D549" s="123"/>
      <c r="G549" s="76"/>
      <c r="I549" s="106"/>
      <c r="K549" s="77"/>
      <c r="L549" s="106"/>
      <c r="N549" s="62"/>
      <c r="O549" s="129"/>
      <c r="P549" s="106"/>
      <c r="S549" s="106"/>
      <c r="AS549" s="76"/>
    </row>
    <row r="550" spans="4:45" s="58" customFormat="1" x14ac:dyDescent="0.25">
      <c r="D550" s="123"/>
      <c r="G550" s="76"/>
      <c r="I550" s="106"/>
      <c r="K550" s="77"/>
      <c r="L550" s="106"/>
      <c r="N550" s="62"/>
      <c r="O550" s="129"/>
      <c r="P550" s="106"/>
      <c r="S550" s="106"/>
      <c r="AS550" s="76"/>
    </row>
    <row r="551" spans="4:45" s="58" customFormat="1" x14ac:dyDescent="0.25">
      <c r="D551" s="123"/>
      <c r="G551" s="76"/>
      <c r="I551" s="106"/>
      <c r="K551" s="77"/>
      <c r="L551" s="106"/>
      <c r="N551" s="62"/>
      <c r="O551" s="129"/>
      <c r="P551" s="106"/>
      <c r="S551" s="106"/>
      <c r="AS551" s="76"/>
    </row>
    <row r="552" spans="4:45" s="58" customFormat="1" x14ac:dyDescent="0.25">
      <c r="D552" s="123"/>
      <c r="G552" s="76"/>
      <c r="I552" s="106"/>
      <c r="K552" s="77"/>
      <c r="L552" s="106"/>
      <c r="N552" s="62"/>
      <c r="O552" s="129"/>
      <c r="P552" s="106"/>
      <c r="S552" s="106"/>
      <c r="AS552" s="76"/>
    </row>
    <row r="553" spans="4:45" s="58" customFormat="1" x14ac:dyDescent="0.25">
      <c r="D553" s="123"/>
      <c r="G553" s="76"/>
      <c r="I553" s="106"/>
      <c r="K553" s="77"/>
      <c r="L553" s="106"/>
      <c r="N553" s="62"/>
      <c r="O553" s="129"/>
      <c r="P553" s="106"/>
      <c r="S553" s="106"/>
      <c r="AS553" s="76"/>
    </row>
    <row r="554" spans="4:45" s="58" customFormat="1" x14ac:dyDescent="0.25">
      <c r="D554" s="123"/>
      <c r="G554" s="76"/>
      <c r="I554" s="106"/>
      <c r="K554" s="77"/>
      <c r="L554" s="106"/>
      <c r="N554" s="62"/>
      <c r="O554" s="129"/>
      <c r="P554" s="106"/>
      <c r="S554" s="106"/>
      <c r="AS554" s="76"/>
    </row>
    <row r="555" spans="4:45" s="58" customFormat="1" x14ac:dyDescent="0.25">
      <c r="D555" s="123"/>
      <c r="G555" s="76"/>
      <c r="I555" s="106"/>
      <c r="K555" s="77"/>
      <c r="L555" s="106"/>
      <c r="N555" s="62"/>
      <c r="O555" s="129"/>
      <c r="P555" s="106"/>
      <c r="S555" s="106"/>
      <c r="AS555" s="76"/>
    </row>
    <row r="556" spans="4:45" s="58" customFormat="1" x14ac:dyDescent="0.25">
      <c r="D556" s="123"/>
      <c r="G556" s="76"/>
      <c r="I556" s="106"/>
      <c r="K556" s="77"/>
      <c r="L556" s="106"/>
      <c r="N556" s="62"/>
      <c r="O556" s="129"/>
      <c r="P556" s="106"/>
      <c r="S556" s="106"/>
      <c r="AS556" s="76"/>
    </row>
    <row r="557" spans="4:45" s="58" customFormat="1" x14ac:dyDescent="0.25">
      <c r="D557" s="123"/>
      <c r="G557" s="76"/>
      <c r="I557" s="106"/>
      <c r="K557" s="77"/>
      <c r="L557" s="106"/>
      <c r="N557" s="62"/>
      <c r="O557" s="129"/>
      <c r="P557" s="106"/>
      <c r="S557" s="106"/>
      <c r="AS557" s="76"/>
    </row>
    <row r="558" spans="4:45" s="58" customFormat="1" x14ac:dyDescent="0.25">
      <c r="D558" s="123"/>
      <c r="G558" s="76"/>
      <c r="I558" s="106"/>
      <c r="K558" s="77"/>
      <c r="L558" s="106"/>
      <c r="N558" s="62"/>
      <c r="O558" s="129"/>
      <c r="P558" s="106"/>
      <c r="S558" s="106"/>
      <c r="AS558" s="76"/>
    </row>
    <row r="559" spans="4:45" s="58" customFormat="1" x14ac:dyDescent="0.25">
      <c r="D559" s="123"/>
      <c r="G559" s="76"/>
      <c r="I559" s="106"/>
      <c r="K559" s="77"/>
      <c r="L559" s="106"/>
      <c r="N559" s="62"/>
      <c r="O559" s="129"/>
      <c r="P559" s="106"/>
      <c r="S559" s="106"/>
      <c r="AS559" s="76"/>
    </row>
    <row r="560" spans="4:45" s="58" customFormat="1" x14ac:dyDescent="0.25">
      <c r="D560" s="123"/>
      <c r="G560" s="76"/>
      <c r="I560" s="106"/>
      <c r="K560" s="77"/>
      <c r="L560" s="106"/>
      <c r="N560" s="62"/>
      <c r="O560" s="129"/>
      <c r="P560" s="106"/>
      <c r="S560" s="106"/>
      <c r="AS560" s="76"/>
    </row>
    <row r="561" spans="4:45" s="58" customFormat="1" x14ac:dyDescent="0.25">
      <c r="D561" s="123"/>
      <c r="G561" s="76"/>
      <c r="I561" s="106"/>
      <c r="K561" s="77"/>
      <c r="L561" s="106"/>
      <c r="N561" s="62"/>
      <c r="O561" s="129"/>
      <c r="P561" s="106"/>
      <c r="S561" s="106"/>
      <c r="AS561" s="76"/>
    </row>
    <row r="562" spans="4:45" s="58" customFormat="1" x14ac:dyDescent="0.25">
      <c r="D562" s="123"/>
      <c r="G562" s="76"/>
      <c r="I562" s="106"/>
      <c r="K562" s="77"/>
      <c r="L562" s="106"/>
      <c r="N562" s="62"/>
      <c r="O562" s="129"/>
      <c r="P562" s="106"/>
      <c r="S562" s="106"/>
      <c r="AS562" s="76"/>
    </row>
    <row r="563" spans="4:45" s="58" customFormat="1" x14ac:dyDescent="0.25">
      <c r="D563" s="123"/>
      <c r="G563" s="76"/>
      <c r="I563" s="106"/>
      <c r="K563" s="77"/>
      <c r="L563" s="106"/>
      <c r="N563" s="62"/>
      <c r="O563" s="129"/>
      <c r="P563" s="106"/>
      <c r="S563" s="106"/>
      <c r="AS563" s="76"/>
    </row>
    <row r="564" spans="4:45" s="58" customFormat="1" x14ac:dyDescent="0.25">
      <c r="D564" s="123"/>
      <c r="G564" s="76"/>
      <c r="I564" s="106"/>
      <c r="K564" s="77"/>
      <c r="L564" s="106"/>
      <c r="N564" s="62"/>
      <c r="O564" s="129"/>
      <c r="P564" s="106"/>
      <c r="S564" s="106"/>
      <c r="AS564" s="76"/>
    </row>
    <row r="565" spans="4:45" s="58" customFormat="1" x14ac:dyDescent="0.25">
      <c r="D565" s="123"/>
      <c r="G565" s="76"/>
      <c r="I565" s="106"/>
      <c r="K565" s="77"/>
      <c r="L565" s="106"/>
      <c r="N565" s="62"/>
      <c r="O565" s="129"/>
      <c r="P565" s="106"/>
      <c r="S565" s="106"/>
      <c r="AS565" s="76"/>
    </row>
    <row r="566" spans="4:45" s="58" customFormat="1" x14ac:dyDescent="0.25">
      <c r="D566" s="123"/>
      <c r="G566" s="76"/>
      <c r="I566" s="106"/>
      <c r="K566" s="77"/>
      <c r="L566" s="106"/>
      <c r="N566" s="62"/>
      <c r="O566" s="129"/>
      <c r="P566" s="106"/>
      <c r="S566" s="106"/>
      <c r="AS566" s="76"/>
    </row>
    <row r="567" spans="4:45" s="58" customFormat="1" x14ac:dyDescent="0.25">
      <c r="D567" s="123"/>
      <c r="G567" s="76"/>
      <c r="I567" s="106"/>
      <c r="K567" s="77"/>
      <c r="L567" s="106"/>
      <c r="N567" s="62"/>
      <c r="O567" s="129"/>
      <c r="P567" s="106"/>
      <c r="S567" s="106"/>
      <c r="AS567" s="76"/>
    </row>
    <row r="568" spans="4:45" s="58" customFormat="1" x14ac:dyDescent="0.25">
      <c r="D568" s="123"/>
      <c r="G568" s="76"/>
      <c r="I568" s="106"/>
      <c r="K568" s="77"/>
      <c r="L568" s="106"/>
      <c r="N568" s="62"/>
      <c r="O568" s="129"/>
      <c r="P568" s="106"/>
      <c r="S568" s="106"/>
      <c r="AS568" s="76"/>
    </row>
    <row r="569" spans="4:45" s="58" customFormat="1" x14ac:dyDescent="0.25">
      <c r="D569" s="123"/>
      <c r="G569" s="76"/>
      <c r="I569" s="106"/>
      <c r="K569" s="77"/>
      <c r="L569" s="106"/>
      <c r="N569" s="62"/>
      <c r="O569" s="129"/>
      <c r="P569" s="106"/>
      <c r="S569" s="106"/>
      <c r="AS569" s="76"/>
    </row>
    <row r="570" spans="4:45" s="58" customFormat="1" x14ac:dyDescent="0.25">
      <c r="D570" s="123"/>
      <c r="G570" s="76"/>
      <c r="I570" s="106"/>
      <c r="K570" s="77"/>
      <c r="L570" s="106"/>
      <c r="N570" s="62"/>
      <c r="O570" s="129"/>
      <c r="P570" s="106"/>
      <c r="S570" s="106"/>
      <c r="AS570" s="76"/>
    </row>
    <row r="571" spans="4:45" s="58" customFormat="1" x14ac:dyDescent="0.25">
      <c r="D571" s="123"/>
      <c r="G571" s="76"/>
      <c r="I571" s="106"/>
      <c r="K571" s="77"/>
      <c r="L571" s="106"/>
      <c r="N571" s="62"/>
      <c r="O571" s="129"/>
      <c r="P571" s="106"/>
      <c r="S571" s="106"/>
      <c r="AS571" s="76"/>
    </row>
    <row r="572" spans="4:45" s="58" customFormat="1" x14ac:dyDescent="0.25">
      <c r="D572" s="123"/>
      <c r="G572" s="76"/>
      <c r="I572" s="106"/>
      <c r="K572" s="77"/>
      <c r="L572" s="106"/>
      <c r="N572" s="62"/>
      <c r="O572" s="129"/>
      <c r="P572" s="106"/>
      <c r="S572" s="106"/>
      <c r="AS572" s="76"/>
    </row>
    <row r="573" spans="4:45" s="58" customFormat="1" x14ac:dyDescent="0.25">
      <c r="D573" s="123"/>
      <c r="G573" s="76"/>
      <c r="I573" s="106"/>
      <c r="K573" s="77"/>
      <c r="L573" s="106"/>
      <c r="N573" s="62"/>
      <c r="O573" s="129"/>
      <c r="P573" s="106"/>
      <c r="S573" s="106"/>
      <c r="AS573" s="76"/>
    </row>
    <row r="574" spans="4:45" s="58" customFormat="1" x14ac:dyDescent="0.25">
      <c r="D574" s="123"/>
      <c r="G574" s="76"/>
      <c r="I574" s="106"/>
      <c r="K574" s="77"/>
      <c r="L574" s="106"/>
      <c r="N574" s="62"/>
      <c r="O574" s="129"/>
      <c r="P574" s="106"/>
      <c r="S574" s="106"/>
      <c r="AS574" s="76"/>
    </row>
    <row r="575" spans="4:45" s="58" customFormat="1" x14ac:dyDescent="0.25">
      <c r="D575" s="123"/>
      <c r="G575" s="76"/>
      <c r="I575" s="106"/>
      <c r="K575" s="77"/>
      <c r="L575" s="106"/>
      <c r="N575" s="62"/>
      <c r="O575" s="129"/>
      <c r="P575" s="106"/>
      <c r="S575" s="106"/>
      <c r="AS575" s="76"/>
    </row>
    <row r="576" spans="4:45" s="58" customFormat="1" x14ac:dyDescent="0.25">
      <c r="D576" s="123"/>
      <c r="G576" s="76"/>
      <c r="I576" s="106"/>
      <c r="K576" s="77"/>
      <c r="L576" s="106"/>
      <c r="N576" s="62"/>
      <c r="O576" s="129"/>
      <c r="P576" s="106"/>
      <c r="S576" s="106"/>
      <c r="AS576" s="76"/>
    </row>
    <row r="577" spans="4:45" s="58" customFormat="1" x14ac:dyDescent="0.25">
      <c r="D577" s="123"/>
      <c r="G577" s="76"/>
      <c r="I577" s="106"/>
      <c r="K577" s="77"/>
      <c r="L577" s="106"/>
      <c r="N577" s="62"/>
      <c r="O577" s="129"/>
      <c r="P577" s="106"/>
      <c r="S577" s="106"/>
      <c r="AS577" s="76"/>
    </row>
    <row r="578" spans="4:45" s="58" customFormat="1" x14ac:dyDescent="0.25">
      <c r="D578" s="123"/>
      <c r="G578" s="76"/>
      <c r="I578" s="106"/>
      <c r="K578" s="77"/>
      <c r="L578" s="106"/>
      <c r="N578" s="62"/>
      <c r="O578" s="129"/>
      <c r="P578" s="106"/>
      <c r="S578" s="106"/>
      <c r="AS578" s="76"/>
    </row>
    <row r="579" spans="4:45" s="58" customFormat="1" x14ac:dyDescent="0.25">
      <c r="D579" s="123"/>
      <c r="G579" s="76"/>
      <c r="I579" s="106"/>
      <c r="K579" s="77"/>
      <c r="L579" s="106"/>
      <c r="N579" s="62"/>
      <c r="O579" s="129"/>
      <c r="P579" s="106"/>
      <c r="S579" s="106"/>
      <c r="AS579" s="76"/>
    </row>
    <row r="580" spans="4:45" s="58" customFormat="1" x14ac:dyDescent="0.25">
      <c r="D580" s="123"/>
      <c r="G580" s="76"/>
      <c r="I580" s="106"/>
      <c r="K580" s="77"/>
      <c r="L580" s="106"/>
      <c r="N580" s="62"/>
      <c r="O580" s="129"/>
      <c r="P580" s="106"/>
      <c r="S580" s="106"/>
      <c r="AS580" s="76"/>
    </row>
    <row r="581" spans="4:45" s="58" customFormat="1" x14ac:dyDescent="0.25">
      <c r="D581" s="123"/>
      <c r="G581" s="76"/>
      <c r="I581" s="106"/>
      <c r="K581" s="77"/>
      <c r="L581" s="106"/>
      <c r="N581" s="62"/>
      <c r="O581" s="129"/>
      <c r="P581" s="106"/>
      <c r="S581" s="106"/>
      <c r="AS581" s="76"/>
    </row>
    <row r="582" spans="4:45" s="58" customFormat="1" x14ac:dyDescent="0.25">
      <c r="D582" s="123"/>
      <c r="G582" s="76"/>
      <c r="I582" s="106"/>
      <c r="K582" s="77"/>
      <c r="L582" s="106"/>
      <c r="N582" s="62"/>
      <c r="O582" s="129"/>
      <c r="P582" s="106"/>
      <c r="S582" s="106"/>
      <c r="AS582" s="76"/>
    </row>
    <row r="583" spans="4:45" s="58" customFormat="1" x14ac:dyDescent="0.25">
      <c r="D583" s="123"/>
      <c r="G583" s="76"/>
      <c r="I583" s="106"/>
      <c r="K583" s="77"/>
      <c r="L583" s="106"/>
      <c r="N583" s="62"/>
      <c r="O583" s="129"/>
      <c r="P583" s="106"/>
      <c r="S583" s="106"/>
      <c r="AS583" s="76"/>
    </row>
    <row r="584" spans="4:45" s="58" customFormat="1" x14ac:dyDescent="0.25">
      <c r="D584" s="123"/>
      <c r="G584" s="76"/>
      <c r="I584" s="106"/>
      <c r="K584" s="77"/>
      <c r="L584" s="106"/>
      <c r="N584" s="62"/>
      <c r="O584" s="129"/>
      <c r="P584" s="106"/>
      <c r="S584" s="106"/>
      <c r="AS584" s="76"/>
    </row>
    <row r="585" spans="4:45" s="58" customFormat="1" x14ac:dyDescent="0.25">
      <c r="D585" s="123"/>
      <c r="G585" s="76"/>
      <c r="I585" s="106"/>
      <c r="K585" s="77"/>
      <c r="L585" s="106"/>
      <c r="N585" s="62"/>
      <c r="O585" s="129"/>
      <c r="P585" s="106"/>
      <c r="S585" s="106"/>
      <c r="AS585" s="76"/>
    </row>
    <row r="586" spans="4:45" s="58" customFormat="1" x14ac:dyDescent="0.25">
      <c r="D586" s="123"/>
      <c r="G586" s="76"/>
      <c r="I586" s="106"/>
      <c r="K586" s="77"/>
      <c r="L586" s="106"/>
      <c r="N586" s="62"/>
      <c r="O586" s="129"/>
      <c r="P586" s="106"/>
      <c r="S586" s="106"/>
      <c r="AS586" s="76"/>
    </row>
    <row r="587" spans="4:45" s="58" customFormat="1" x14ac:dyDescent="0.25">
      <c r="D587" s="123"/>
      <c r="G587" s="76"/>
      <c r="I587" s="106"/>
      <c r="K587" s="77"/>
      <c r="L587" s="106"/>
      <c r="N587" s="62"/>
      <c r="O587" s="129"/>
      <c r="P587" s="106"/>
      <c r="S587" s="106"/>
      <c r="AS587" s="76"/>
    </row>
    <row r="588" spans="4:45" s="58" customFormat="1" x14ac:dyDescent="0.25">
      <c r="D588" s="123"/>
      <c r="G588" s="76"/>
      <c r="I588" s="106"/>
      <c r="K588" s="77"/>
      <c r="L588" s="106"/>
      <c r="N588" s="62"/>
      <c r="O588" s="129"/>
      <c r="P588" s="106"/>
      <c r="S588" s="106"/>
      <c r="AS588" s="76"/>
    </row>
    <row r="589" spans="4:45" s="58" customFormat="1" x14ac:dyDescent="0.25">
      <c r="D589" s="123"/>
      <c r="G589" s="76"/>
      <c r="I589" s="106"/>
      <c r="K589" s="77"/>
      <c r="L589" s="106"/>
      <c r="N589" s="62"/>
      <c r="O589" s="129"/>
      <c r="P589" s="106"/>
      <c r="S589" s="106"/>
      <c r="AS589" s="76"/>
    </row>
    <row r="590" spans="4:45" s="58" customFormat="1" x14ac:dyDescent="0.25">
      <c r="D590" s="123"/>
      <c r="G590" s="76"/>
      <c r="I590" s="106"/>
      <c r="K590" s="77"/>
      <c r="L590" s="106"/>
      <c r="N590" s="62"/>
      <c r="O590" s="129"/>
      <c r="P590" s="106"/>
      <c r="S590" s="106"/>
      <c r="AS590" s="76"/>
    </row>
    <row r="591" spans="4:45" s="58" customFormat="1" x14ac:dyDescent="0.25">
      <c r="D591" s="123"/>
      <c r="G591" s="76"/>
      <c r="I591" s="106"/>
      <c r="K591" s="77"/>
      <c r="L591" s="106"/>
      <c r="N591" s="62"/>
      <c r="O591" s="129"/>
      <c r="P591" s="106"/>
      <c r="S591" s="106"/>
      <c r="AS591" s="76"/>
    </row>
    <row r="592" spans="4:45" s="58" customFormat="1" x14ac:dyDescent="0.25">
      <c r="D592" s="123"/>
      <c r="G592" s="76"/>
      <c r="I592" s="106"/>
      <c r="K592" s="77"/>
      <c r="L592" s="106"/>
      <c r="N592" s="62"/>
      <c r="O592" s="129"/>
      <c r="P592" s="106"/>
      <c r="S592" s="106"/>
      <c r="AS592" s="76"/>
    </row>
    <row r="593" spans="4:45" s="58" customFormat="1" x14ac:dyDescent="0.25">
      <c r="D593" s="123"/>
      <c r="G593" s="76"/>
      <c r="I593" s="106"/>
      <c r="K593" s="77"/>
      <c r="L593" s="106"/>
      <c r="N593" s="62"/>
      <c r="O593" s="129"/>
      <c r="P593" s="106"/>
      <c r="S593" s="106"/>
      <c r="AS593" s="76"/>
    </row>
    <row r="594" spans="4:45" s="58" customFormat="1" x14ac:dyDescent="0.25">
      <c r="D594" s="123"/>
      <c r="G594" s="76"/>
      <c r="I594" s="106"/>
      <c r="K594" s="77"/>
      <c r="L594" s="106"/>
      <c r="N594" s="62"/>
      <c r="O594" s="129"/>
      <c r="P594" s="106"/>
      <c r="S594" s="106"/>
      <c r="AS594" s="76"/>
    </row>
    <row r="595" spans="4:45" s="58" customFormat="1" x14ac:dyDescent="0.25">
      <c r="D595" s="123"/>
      <c r="G595" s="76"/>
      <c r="I595" s="106"/>
      <c r="K595" s="77"/>
      <c r="L595" s="106"/>
      <c r="N595" s="62"/>
      <c r="O595" s="129"/>
      <c r="P595" s="106"/>
      <c r="S595" s="106"/>
      <c r="AS595" s="76"/>
    </row>
    <row r="596" spans="4:45" s="58" customFormat="1" x14ac:dyDescent="0.25">
      <c r="D596" s="123"/>
      <c r="G596" s="76"/>
      <c r="I596" s="106"/>
      <c r="K596" s="77"/>
      <c r="L596" s="106"/>
      <c r="N596" s="62"/>
      <c r="O596" s="129"/>
      <c r="P596" s="106"/>
      <c r="S596" s="106"/>
      <c r="AS596" s="76"/>
    </row>
    <row r="597" spans="4:45" s="58" customFormat="1" x14ac:dyDescent="0.25">
      <c r="D597" s="123"/>
      <c r="G597" s="76"/>
      <c r="I597" s="106"/>
      <c r="K597" s="77"/>
      <c r="L597" s="106"/>
      <c r="N597" s="62"/>
      <c r="O597" s="129"/>
      <c r="P597" s="106"/>
      <c r="S597" s="106"/>
      <c r="AS597" s="76"/>
    </row>
    <row r="598" spans="4:45" s="58" customFormat="1" x14ac:dyDescent="0.25">
      <c r="D598" s="123"/>
      <c r="G598" s="76"/>
      <c r="I598" s="106"/>
      <c r="K598" s="77"/>
      <c r="L598" s="106"/>
      <c r="N598" s="62"/>
      <c r="O598" s="129"/>
      <c r="P598" s="106"/>
      <c r="S598" s="106"/>
      <c r="AS598" s="76"/>
    </row>
    <row r="599" spans="4:45" s="58" customFormat="1" x14ac:dyDescent="0.25">
      <c r="D599" s="123"/>
      <c r="G599" s="76"/>
      <c r="I599" s="106"/>
      <c r="K599" s="77"/>
      <c r="L599" s="106"/>
      <c r="N599" s="62"/>
      <c r="O599" s="129"/>
      <c r="P599" s="106"/>
      <c r="S599" s="106"/>
      <c r="AS599" s="76"/>
    </row>
    <row r="600" spans="4:45" s="58" customFormat="1" x14ac:dyDescent="0.25">
      <c r="D600" s="123"/>
      <c r="G600" s="76"/>
      <c r="I600" s="106"/>
      <c r="K600" s="77"/>
      <c r="L600" s="106"/>
      <c r="N600" s="62"/>
      <c r="O600" s="129"/>
      <c r="P600" s="106"/>
      <c r="S600" s="106"/>
      <c r="AS600" s="76"/>
    </row>
    <row r="601" spans="4:45" s="58" customFormat="1" x14ac:dyDescent="0.25">
      <c r="D601" s="123"/>
      <c r="G601" s="76"/>
      <c r="I601" s="106"/>
      <c r="K601" s="77"/>
      <c r="L601" s="106"/>
      <c r="N601" s="62"/>
      <c r="O601" s="129"/>
      <c r="P601" s="106"/>
      <c r="S601" s="106"/>
      <c r="AS601" s="76"/>
    </row>
    <row r="602" spans="4:45" s="58" customFormat="1" x14ac:dyDescent="0.25">
      <c r="D602" s="123"/>
      <c r="G602" s="76"/>
      <c r="I602" s="106"/>
      <c r="K602" s="77"/>
      <c r="L602" s="106"/>
      <c r="N602" s="62"/>
      <c r="O602" s="129"/>
      <c r="P602" s="106"/>
      <c r="S602" s="106"/>
      <c r="AS602" s="76"/>
    </row>
    <row r="603" spans="4:45" s="58" customFormat="1" x14ac:dyDescent="0.25">
      <c r="D603" s="123"/>
      <c r="G603" s="76"/>
      <c r="I603" s="106"/>
      <c r="K603" s="77"/>
      <c r="L603" s="106"/>
      <c r="N603" s="62"/>
      <c r="O603" s="129"/>
      <c r="P603" s="106"/>
      <c r="S603" s="106"/>
      <c r="AS603" s="76"/>
    </row>
    <row r="604" spans="4:45" s="58" customFormat="1" x14ac:dyDescent="0.25">
      <c r="D604" s="123"/>
      <c r="G604" s="76"/>
      <c r="I604" s="106"/>
      <c r="K604" s="77"/>
      <c r="L604" s="106"/>
      <c r="N604" s="62"/>
      <c r="O604" s="129"/>
      <c r="P604" s="106"/>
      <c r="S604" s="106"/>
      <c r="AS604" s="76"/>
    </row>
    <row r="605" spans="4:45" s="58" customFormat="1" x14ac:dyDescent="0.25">
      <c r="D605" s="123"/>
      <c r="G605" s="76"/>
      <c r="I605" s="106"/>
      <c r="K605" s="77"/>
      <c r="L605" s="106"/>
      <c r="N605" s="62"/>
      <c r="O605" s="129"/>
      <c r="P605" s="106"/>
      <c r="S605" s="106"/>
      <c r="AS605" s="76"/>
    </row>
    <row r="606" spans="4:45" s="58" customFormat="1" x14ac:dyDescent="0.25">
      <c r="D606" s="123"/>
      <c r="G606" s="76"/>
      <c r="I606" s="106"/>
      <c r="K606" s="77"/>
      <c r="L606" s="106"/>
      <c r="N606" s="62"/>
      <c r="O606" s="129"/>
      <c r="P606" s="106"/>
      <c r="S606" s="106"/>
      <c r="AS606" s="76"/>
    </row>
    <row r="607" spans="4:45" s="58" customFormat="1" x14ac:dyDescent="0.25">
      <c r="D607" s="123"/>
      <c r="G607" s="76"/>
      <c r="I607" s="106"/>
      <c r="K607" s="77"/>
      <c r="L607" s="106"/>
      <c r="N607" s="62"/>
      <c r="O607" s="129"/>
      <c r="P607" s="106"/>
      <c r="S607" s="106"/>
      <c r="AS607" s="76"/>
    </row>
    <row r="608" spans="4:45" s="58" customFormat="1" x14ac:dyDescent="0.25">
      <c r="D608" s="123"/>
      <c r="G608" s="76"/>
      <c r="I608" s="106"/>
      <c r="K608" s="77"/>
      <c r="L608" s="106"/>
      <c r="N608" s="62"/>
      <c r="O608" s="129"/>
      <c r="P608" s="106"/>
      <c r="S608" s="106"/>
      <c r="AS608" s="76"/>
    </row>
    <row r="609" spans="4:45" s="58" customFormat="1" x14ac:dyDescent="0.25">
      <c r="D609" s="123"/>
      <c r="G609" s="76"/>
      <c r="I609" s="106"/>
      <c r="K609" s="77"/>
      <c r="L609" s="106"/>
      <c r="N609" s="62"/>
      <c r="O609" s="129"/>
      <c r="P609" s="106"/>
      <c r="S609" s="106"/>
      <c r="AS609" s="76"/>
    </row>
    <row r="610" spans="4:45" s="58" customFormat="1" x14ac:dyDescent="0.25">
      <c r="D610" s="123"/>
      <c r="G610" s="76"/>
      <c r="I610" s="106"/>
      <c r="K610" s="77"/>
      <c r="L610" s="106"/>
      <c r="N610" s="62"/>
      <c r="O610" s="129"/>
      <c r="P610" s="106"/>
      <c r="S610" s="106"/>
      <c r="AS610" s="76"/>
    </row>
    <row r="611" spans="4:45" s="58" customFormat="1" x14ac:dyDescent="0.25">
      <c r="D611" s="123"/>
      <c r="G611" s="76"/>
      <c r="I611" s="106"/>
      <c r="K611" s="77"/>
      <c r="L611" s="106"/>
      <c r="N611" s="62"/>
      <c r="O611" s="129"/>
      <c r="P611" s="106"/>
      <c r="S611" s="106"/>
      <c r="AS611" s="76"/>
    </row>
    <row r="612" spans="4:45" s="58" customFormat="1" x14ac:dyDescent="0.25">
      <c r="D612" s="123"/>
      <c r="G612" s="76"/>
      <c r="I612" s="106"/>
      <c r="K612" s="77"/>
      <c r="L612" s="106"/>
      <c r="N612" s="62"/>
      <c r="O612" s="129"/>
      <c r="P612" s="106"/>
      <c r="S612" s="106"/>
      <c r="AS612" s="76"/>
    </row>
    <row r="613" spans="4:45" s="58" customFormat="1" x14ac:dyDescent="0.25">
      <c r="D613" s="123"/>
      <c r="G613" s="76"/>
      <c r="I613" s="106"/>
      <c r="K613" s="77"/>
      <c r="L613" s="106"/>
      <c r="N613" s="62"/>
      <c r="O613" s="129"/>
      <c r="P613" s="106"/>
      <c r="S613" s="106"/>
      <c r="AS613" s="76"/>
    </row>
    <row r="614" spans="4:45" s="58" customFormat="1" x14ac:dyDescent="0.25">
      <c r="D614" s="123"/>
      <c r="G614" s="76"/>
      <c r="I614" s="106"/>
      <c r="K614" s="77"/>
      <c r="L614" s="106"/>
      <c r="N614" s="62"/>
      <c r="O614" s="129"/>
      <c r="P614" s="106"/>
      <c r="S614" s="106"/>
      <c r="AS614" s="76"/>
    </row>
    <row r="615" spans="4:45" s="58" customFormat="1" x14ac:dyDescent="0.25">
      <c r="D615" s="123"/>
      <c r="G615" s="76"/>
      <c r="I615" s="106"/>
      <c r="K615" s="77"/>
      <c r="L615" s="106"/>
      <c r="N615" s="62"/>
      <c r="O615" s="129"/>
      <c r="P615" s="106"/>
      <c r="S615" s="106"/>
      <c r="AS615" s="76"/>
    </row>
    <row r="616" spans="4:45" s="58" customFormat="1" x14ac:dyDescent="0.25">
      <c r="D616" s="123"/>
      <c r="G616" s="76"/>
      <c r="I616" s="106"/>
      <c r="K616" s="77"/>
      <c r="L616" s="106"/>
      <c r="N616" s="62"/>
      <c r="O616" s="129"/>
      <c r="P616" s="106"/>
      <c r="S616" s="106"/>
      <c r="AS616" s="76"/>
    </row>
    <row r="617" spans="4:45" s="58" customFormat="1" x14ac:dyDescent="0.25">
      <c r="D617" s="123"/>
      <c r="G617" s="76"/>
      <c r="I617" s="106"/>
      <c r="K617" s="77"/>
      <c r="L617" s="106"/>
      <c r="N617" s="62"/>
      <c r="O617" s="129"/>
      <c r="P617" s="106"/>
      <c r="S617" s="106"/>
      <c r="AS617" s="76"/>
    </row>
    <row r="618" spans="4:45" s="58" customFormat="1" x14ac:dyDescent="0.25">
      <c r="D618" s="123"/>
      <c r="G618" s="76"/>
      <c r="I618" s="106"/>
      <c r="K618" s="77"/>
      <c r="L618" s="106"/>
      <c r="N618" s="62"/>
      <c r="O618" s="129"/>
      <c r="P618" s="106"/>
      <c r="S618" s="106"/>
      <c r="AS618" s="76"/>
    </row>
    <row r="619" spans="4:45" s="58" customFormat="1" x14ac:dyDescent="0.25">
      <c r="D619" s="123"/>
      <c r="G619" s="76"/>
      <c r="I619" s="106"/>
      <c r="K619" s="77"/>
      <c r="L619" s="106"/>
      <c r="N619" s="62"/>
      <c r="O619" s="129"/>
      <c r="P619" s="106"/>
      <c r="S619" s="106"/>
      <c r="AS619" s="76"/>
    </row>
    <row r="620" spans="4:45" s="58" customFormat="1" x14ac:dyDescent="0.25">
      <c r="D620" s="123"/>
      <c r="G620" s="76"/>
      <c r="I620" s="106"/>
      <c r="K620" s="77"/>
      <c r="L620" s="106"/>
      <c r="N620" s="62"/>
      <c r="O620" s="129"/>
      <c r="P620" s="106"/>
      <c r="S620" s="106"/>
      <c r="AS620" s="76"/>
    </row>
    <row r="621" spans="4:45" s="58" customFormat="1" x14ac:dyDescent="0.25">
      <c r="D621" s="123"/>
      <c r="G621" s="76"/>
      <c r="I621" s="106"/>
      <c r="K621" s="77"/>
      <c r="L621" s="106"/>
      <c r="N621" s="62"/>
      <c r="O621" s="129"/>
      <c r="P621" s="106"/>
      <c r="S621" s="106"/>
      <c r="AS621" s="76"/>
    </row>
    <row r="622" spans="4:45" s="58" customFormat="1" x14ac:dyDescent="0.25">
      <c r="D622" s="123"/>
      <c r="G622" s="76"/>
      <c r="I622" s="106"/>
      <c r="K622" s="77"/>
      <c r="L622" s="106"/>
      <c r="N622" s="62"/>
      <c r="O622" s="129"/>
      <c r="P622" s="106"/>
      <c r="S622" s="106"/>
      <c r="AS622" s="76"/>
    </row>
    <row r="623" spans="4:45" s="58" customFormat="1" x14ac:dyDescent="0.25">
      <c r="D623" s="123"/>
      <c r="G623" s="76"/>
      <c r="I623" s="106"/>
      <c r="K623" s="77"/>
      <c r="L623" s="106"/>
      <c r="N623" s="62"/>
      <c r="O623" s="129"/>
      <c r="P623" s="106"/>
      <c r="S623" s="106"/>
      <c r="AS623" s="76"/>
    </row>
    <row r="624" spans="4:45" s="58" customFormat="1" x14ac:dyDescent="0.25">
      <c r="D624" s="123"/>
      <c r="G624" s="76"/>
      <c r="I624" s="106"/>
      <c r="K624" s="77"/>
      <c r="L624" s="106"/>
      <c r="N624" s="62"/>
      <c r="O624" s="129"/>
      <c r="P624" s="106"/>
      <c r="S624" s="106"/>
      <c r="AS624" s="76"/>
    </row>
    <row r="625" spans="4:45" s="58" customFormat="1" x14ac:dyDescent="0.25">
      <c r="D625" s="123"/>
      <c r="G625" s="76"/>
      <c r="I625" s="106"/>
      <c r="K625" s="77"/>
      <c r="L625" s="106"/>
      <c r="N625" s="62"/>
      <c r="O625" s="129"/>
      <c r="P625" s="106"/>
      <c r="S625" s="106"/>
      <c r="AS625" s="76"/>
    </row>
    <row r="626" spans="4:45" s="58" customFormat="1" x14ac:dyDescent="0.25">
      <c r="D626" s="123"/>
      <c r="G626" s="76"/>
      <c r="I626" s="106"/>
      <c r="K626" s="77"/>
      <c r="L626" s="106"/>
      <c r="N626" s="62"/>
      <c r="O626" s="129"/>
      <c r="P626" s="106"/>
      <c r="S626" s="106"/>
      <c r="AS626" s="76"/>
    </row>
    <row r="627" spans="4:45" s="58" customFormat="1" x14ac:dyDescent="0.25">
      <c r="D627" s="123"/>
      <c r="G627" s="76"/>
      <c r="I627" s="106"/>
      <c r="K627" s="77"/>
      <c r="L627" s="106"/>
      <c r="N627" s="62"/>
      <c r="O627" s="129"/>
      <c r="P627" s="106"/>
      <c r="S627" s="106"/>
      <c r="AS627" s="76"/>
    </row>
    <row r="628" spans="4:45" s="58" customFormat="1" x14ac:dyDescent="0.25">
      <c r="D628" s="123"/>
      <c r="G628" s="76"/>
      <c r="I628" s="106"/>
      <c r="K628" s="77"/>
      <c r="L628" s="106"/>
      <c r="N628" s="62"/>
      <c r="O628" s="129"/>
      <c r="P628" s="106"/>
      <c r="S628" s="106"/>
      <c r="AS628" s="76"/>
    </row>
    <row r="629" spans="4:45" s="58" customFormat="1" x14ac:dyDescent="0.25">
      <c r="D629" s="123"/>
      <c r="G629" s="76"/>
      <c r="I629" s="106"/>
      <c r="K629" s="77"/>
      <c r="L629" s="106"/>
      <c r="N629" s="62"/>
      <c r="O629" s="129"/>
      <c r="P629" s="106"/>
      <c r="S629" s="106"/>
      <c r="AS629" s="76"/>
    </row>
    <row r="630" spans="4:45" s="58" customFormat="1" x14ac:dyDescent="0.25">
      <c r="D630" s="123"/>
      <c r="G630" s="76"/>
      <c r="I630" s="106"/>
      <c r="K630" s="77"/>
      <c r="L630" s="106"/>
      <c r="N630" s="62"/>
      <c r="O630" s="129"/>
      <c r="P630" s="106"/>
      <c r="S630" s="106"/>
      <c r="AS630" s="76"/>
    </row>
    <row r="631" spans="4:45" s="58" customFormat="1" x14ac:dyDescent="0.25">
      <c r="D631" s="123"/>
      <c r="G631" s="76"/>
      <c r="I631" s="106"/>
      <c r="K631" s="77"/>
      <c r="L631" s="106"/>
      <c r="N631" s="62"/>
      <c r="O631" s="129"/>
      <c r="P631" s="106"/>
      <c r="S631" s="106"/>
      <c r="AS631" s="76"/>
    </row>
    <row r="632" spans="4:45" s="58" customFormat="1" x14ac:dyDescent="0.25">
      <c r="D632" s="123"/>
      <c r="G632" s="76"/>
      <c r="I632" s="106"/>
      <c r="K632" s="77"/>
      <c r="L632" s="106"/>
      <c r="N632" s="62"/>
      <c r="O632" s="129"/>
      <c r="P632" s="106"/>
      <c r="S632" s="106"/>
      <c r="AS632" s="76"/>
    </row>
    <row r="633" spans="4:45" s="58" customFormat="1" x14ac:dyDescent="0.25">
      <c r="D633" s="123"/>
      <c r="G633" s="76"/>
      <c r="I633" s="106"/>
      <c r="K633" s="77"/>
      <c r="L633" s="106"/>
      <c r="N633" s="62"/>
      <c r="O633" s="129"/>
      <c r="P633" s="106"/>
      <c r="S633" s="106"/>
      <c r="AS633" s="76"/>
    </row>
    <row r="634" spans="4:45" s="58" customFormat="1" x14ac:dyDescent="0.25">
      <c r="D634" s="123"/>
      <c r="G634" s="76"/>
      <c r="I634" s="106"/>
      <c r="K634" s="77"/>
      <c r="L634" s="106"/>
      <c r="N634" s="62"/>
      <c r="O634" s="129"/>
      <c r="P634" s="106"/>
      <c r="S634" s="106"/>
      <c r="AS634" s="76"/>
    </row>
    <row r="635" spans="4:45" s="58" customFormat="1" x14ac:dyDescent="0.25">
      <c r="D635" s="123"/>
      <c r="G635" s="76"/>
      <c r="I635" s="106"/>
      <c r="K635" s="77"/>
      <c r="L635" s="106"/>
      <c r="N635" s="62"/>
      <c r="O635" s="129"/>
      <c r="P635" s="106"/>
      <c r="S635" s="106"/>
      <c r="AS635" s="76"/>
    </row>
    <row r="636" spans="4:45" s="58" customFormat="1" x14ac:dyDescent="0.25">
      <c r="D636" s="123"/>
      <c r="G636" s="76"/>
      <c r="I636" s="106"/>
      <c r="K636" s="77"/>
      <c r="L636" s="106"/>
      <c r="N636" s="62"/>
      <c r="O636" s="129"/>
      <c r="P636" s="106"/>
      <c r="S636" s="106"/>
      <c r="AS636" s="76"/>
    </row>
    <row r="637" spans="4:45" s="58" customFormat="1" x14ac:dyDescent="0.25">
      <c r="D637" s="123"/>
      <c r="G637" s="76"/>
      <c r="I637" s="106"/>
      <c r="K637" s="77"/>
      <c r="L637" s="106"/>
      <c r="N637" s="62"/>
      <c r="O637" s="129"/>
      <c r="P637" s="106"/>
      <c r="S637" s="106"/>
      <c r="AS637" s="76"/>
    </row>
    <row r="638" spans="4:45" s="58" customFormat="1" x14ac:dyDescent="0.25">
      <c r="D638" s="123"/>
      <c r="G638" s="76"/>
      <c r="I638" s="106"/>
      <c r="K638" s="77"/>
      <c r="L638" s="106"/>
      <c r="N638" s="62"/>
      <c r="O638" s="129"/>
      <c r="P638" s="106"/>
      <c r="S638" s="106"/>
      <c r="AS638" s="76"/>
    </row>
    <row r="639" spans="4:45" s="58" customFormat="1" x14ac:dyDescent="0.25">
      <c r="D639" s="123"/>
      <c r="G639" s="76"/>
      <c r="I639" s="106"/>
      <c r="K639" s="77"/>
      <c r="L639" s="106"/>
      <c r="N639" s="62"/>
      <c r="O639" s="129"/>
      <c r="P639" s="106"/>
      <c r="S639" s="106"/>
      <c r="AS639" s="76"/>
    </row>
    <row r="640" spans="4:45" s="58" customFormat="1" x14ac:dyDescent="0.25">
      <c r="D640" s="123"/>
      <c r="G640" s="76"/>
      <c r="I640" s="106"/>
      <c r="K640" s="77"/>
      <c r="L640" s="106"/>
      <c r="N640" s="62"/>
      <c r="O640" s="129"/>
      <c r="P640" s="106"/>
      <c r="S640" s="106"/>
      <c r="AS640" s="76"/>
    </row>
    <row r="641" spans="4:45" s="58" customFormat="1" x14ac:dyDescent="0.25">
      <c r="D641" s="123"/>
      <c r="G641" s="76"/>
      <c r="I641" s="106"/>
      <c r="K641" s="77"/>
      <c r="L641" s="106"/>
      <c r="N641" s="62"/>
      <c r="O641" s="129"/>
      <c r="P641" s="106"/>
      <c r="S641" s="106"/>
      <c r="AS641" s="76"/>
    </row>
    <row r="642" spans="4:45" s="58" customFormat="1" x14ac:dyDescent="0.25">
      <c r="D642" s="123"/>
      <c r="G642" s="76"/>
      <c r="I642" s="106"/>
      <c r="K642" s="77"/>
      <c r="L642" s="106"/>
      <c r="N642" s="62"/>
      <c r="O642" s="129"/>
      <c r="P642" s="106"/>
      <c r="S642" s="106"/>
      <c r="AS642" s="76"/>
    </row>
    <row r="643" spans="4:45" s="58" customFormat="1" x14ac:dyDescent="0.25">
      <c r="D643" s="123"/>
      <c r="G643" s="76"/>
      <c r="I643" s="106"/>
      <c r="K643" s="77"/>
      <c r="L643" s="106"/>
      <c r="N643" s="62"/>
      <c r="O643" s="129"/>
      <c r="P643" s="106"/>
      <c r="S643" s="106"/>
      <c r="AS643" s="76"/>
    </row>
    <row r="644" spans="4:45" s="58" customFormat="1" x14ac:dyDescent="0.25">
      <c r="D644" s="123"/>
      <c r="G644" s="76"/>
      <c r="I644" s="106"/>
      <c r="K644" s="77"/>
      <c r="L644" s="106"/>
      <c r="N644" s="62"/>
      <c r="O644" s="129"/>
      <c r="P644" s="106"/>
      <c r="S644" s="106"/>
      <c r="AS644" s="76"/>
    </row>
    <row r="645" spans="4:45" s="58" customFormat="1" x14ac:dyDescent="0.25">
      <c r="D645" s="123"/>
      <c r="G645" s="76"/>
      <c r="I645" s="106"/>
      <c r="K645" s="77"/>
      <c r="L645" s="106"/>
      <c r="N645" s="62"/>
      <c r="O645" s="129"/>
      <c r="P645" s="106"/>
      <c r="S645" s="106"/>
      <c r="AS645" s="76"/>
    </row>
    <row r="646" spans="4:45" s="58" customFormat="1" x14ac:dyDescent="0.25">
      <c r="D646" s="123"/>
      <c r="G646" s="76"/>
      <c r="I646" s="106"/>
      <c r="K646" s="77"/>
      <c r="L646" s="106"/>
      <c r="N646" s="62"/>
      <c r="O646" s="129"/>
      <c r="P646" s="106"/>
      <c r="S646" s="106"/>
      <c r="AS646" s="76"/>
    </row>
    <row r="647" spans="4:45" s="58" customFormat="1" x14ac:dyDescent="0.25">
      <c r="D647" s="123"/>
      <c r="G647" s="76"/>
      <c r="I647" s="106"/>
      <c r="K647" s="77"/>
      <c r="L647" s="106"/>
      <c r="N647" s="62"/>
      <c r="O647" s="129"/>
      <c r="P647" s="106"/>
      <c r="S647" s="106"/>
      <c r="AS647" s="76"/>
    </row>
    <row r="648" spans="4:45" s="58" customFormat="1" x14ac:dyDescent="0.25">
      <c r="D648" s="123"/>
      <c r="G648" s="76"/>
      <c r="I648" s="106"/>
      <c r="K648" s="77"/>
      <c r="L648" s="106"/>
      <c r="N648" s="62"/>
      <c r="O648" s="129"/>
      <c r="P648" s="106"/>
      <c r="S648" s="106"/>
      <c r="AS648" s="76"/>
    </row>
    <row r="649" spans="4:45" s="58" customFormat="1" x14ac:dyDescent="0.25">
      <c r="D649" s="123"/>
      <c r="G649" s="76"/>
      <c r="I649" s="106"/>
      <c r="K649" s="77"/>
      <c r="L649" s="106"/>
      <c r="N649" s="62"/>
      <c r="O649" s="129"/>
      <c r="P649" s="106"/>
      <c r="S649" s="106"/>
      <c r="AS649" s="76"/>
    </row>
    <row r="650" spans="4:45" s="58" customFormat="1" x14ac:dyDescent="0.25">
      <c r="D650" s="123"/>
      <c r="G650" s="76"/>
      <c r="I650" s="106"/>
      <c r="K650" s="77"/>
      <c r="L650" s="106"/>
      <c r="N650" s="62"/>
      <c r="O650" s="129"/>
      <c r="P650" s="106"/>
      <c r="S650" s="106"/>
      <c r="AS650" s="76"/>
    </row>
    <row r="651" spans="4:45" s="58" customFormat="1" x14ac:dyDescent="0.25">
      <c r="D651" s="123"/>
      <c r="G651" s="76"/>
      <c r="I651" s="106"/>
      <c r="K651" s="77"/>
      <c r="L651" s="106"/>
      <c r="N651" s="62"/>
      <c r="O651" s="129"/>
      <c r="P651" s="106"/>
      <c r="S651" s="106"/>
      <c r="AS651" s="76"/>
    </row>
    <row r="652" spans="4:45" s="58" customFormat="1" x14ac:dyDescent="0.25">
      <c r="D652" s="123"/>
      <c r="G652" s="76"/>
      <c r="I652" s="106"/>
      <c r="K652" s="77"/>
      <c r="L652" s="106"/>
      <c r="N652" s="62"/>
      <c r="O652" s="129"/>
      <c r="P652" s="106"/>
      <c r="S652" s="106"/>
      <c r="AS652" s="76"/>
    </row>
    <row r="653" spans="4:45" s="58" customFormat="1" x14ac:dyDescent="0.25">
      <c r="D653" s="123"/>
      <c r="G653" s="76"/>
      <c r="I653" s="106"/>
      <c r="K653" s="77"/>
      <c r="L653" s="106"/>
      <c r="N653" s="62"/>
      <c r="O653" s="129"/>
      <c r="P653" s="106"/>
      <c r="S653" s="106"/>
      <c r="AS653" s="76"/>
    </row>
    <row r="654" spans="4:45" s="58" customFormat="1" x14ac:dyDescent="0.25">
      <c r="D654" s="123"/>
      <c r="G654" s="76"/>
      <c r="I654" s="106"/>
      <c r="K654" s="77"/>
      <c r="L654" s="106"/>
      <c r="N654" s="62"/>
      <c r="O654" s="129"/>
      <c r="P654" s="106"/>
      <c r="S654" s="106"/>
      <c r="AS654" s="76"/>
    </row>
    <row r="655" spans="4:45" s="58" customFormat="1" x14ac:dyDescent="0.25">
      <c r="D655" s="123"/>
      <c r="G655" s="76"/>
      <c r="I655" s="106"/>
      <c r="K655" s="77"/>
      <c r="L655" s="106"/>
      <c r="N655" s="62"/>
      <c r="O655" s="129"/>
      <c r="P655" s="106"/>
      <c r="S655" s="106"/>
      <c r="AS655" s="76"/>
    </row>
    <row r="656" spans="4:45" s="58" customFormat="1" x14ac:dyDescent="0.25">
      <c r="D656" s="123"/>
      <c r="G656" s="76"/>
      <c r="I656" s="106"/>
      <c r="K656" s="77"/>
      <c r="L656" s="106"/>
      <c r="N656" s="62"/>
      <c r="O656" s="129"/>
      <c r="P656" s="106"/>
      <c r="S656" s="106"/>
      <c r="AS656" s="76"/>
    </row>
    <row r="657" spans="4:45" s="58" customFormat="1" x14ac:dyDescent="0.25">
      <c r="D657" s="123"/>
      <c r="G657" s="76"/>
      <c r="I657" s="106"/>
      <c r="K657" s="77"/>
      <c r="L657" s="106"/>
      <c r="N657" s="62"/>
      <c r="O657" s="129"/>
      <c r="P657" s="106"/>
      <c r="S657" s="106"/>
      <c r="AS657" s="76"/>
    </row>
    <row r="658" spans="4:45" s="58" customFormat="1" x14ac:dyDescent="0.25">
      <c r="D658" s="123"/>
      <c r="G658" s="76"/>
      <c r="I658" s="106"/>
      <c r="K658" s="77"/>
      <c r="L658" s="106"/>
      <c r="N658" s="62"/>
      <c r="O658" s="129"/>
      <c r="P658" s="106"/>
      <c r="S658" s="106"/>
      <c r="AS658" s="76"/>
    </row>
    <row r="659" spans="4:45" s="58" customFormat="1" x14ac:dyDescent="0.25">
      <c r="D659" s="123"/>
      <c r="G659" s="76"/>
      <c r="I659" s="106"/>
      <c r="K659" s="77"/>
      <c r="L659" s="106"/>
      <c r="N659" s="62"/>
      <c r="O659" s="129"/>
      <c r="P659" s="106"/>
      <c r="S659" s="106"/>
      <c r="AS659" s="76"/>
    </row>
    <row r="660" spans="4:45" s="58" customFormat="1" x14ac:dyDescent="0.25">
      <c r="D660" s="123"/>
      <c r="G660" s="76"/>
      <c r="I660" s="106"/>
      <c r="K660" s="77"/>
      <c r="L660" s="106"/>
      <c r="N660" s="62"/>
      <c r="O660" s="129"/>
      <c r="P660" s="106"/>
      <c r="S660" s="106"/>
      <c r="AS660" s="76"/>
    </row>
    <row r="661" spans="4:45" s="58" customFormat="1" x14ac:dyDescent="0.25">
      <c r="D661" s="123"/>
      <c r="G661" s="76"/>
      <c r="I661" s="106"/>
      <c r="K661" s="77"/>
      <c r="L661" s="106"/>
      <c r="N661" s="62"/>
      <c r="O661" s="129"/>
      <c r="P661" s="106"/>
      <c r="S661" s="106"/>
      <c r="AS661" s="76"/>
    </row>
    <row r="662" spans="4:45" s="58" customFormat="1" x14ac:dyDescent="0.25">
      <c r="D662" s="123"/>
      <c r="G662" s="76"/>
      <c r="I662" s="106"/>
      <c r="K662" s="77"/>
      <c r="L662" s="106"/>
      <c r="N662" s="62"/>
      <c r="O662" s="129"/>
      <c r="P662" s="106"/>
      <c r="S662" s="106"/>
      <c r="AS662" s="76"/>
    </row>
    <row r="663" spans="4:45" s="58" customFormat="1" x14ac:dyDescent="0.25">
      <c r="D663" s="123"/>
      <c r="G663" s="76"/>
      <c r="I663" s="106"/>
      <c r="K663" s="77"/>
      <c r="L663" s="106"/>
      <c r="N663" s="62"/>
      <c r="O663" s="129"/>
      <c r="P663" s="106"/>
      <c r="S663" s="106"/>
      <c r="AS663" s="76"/>
    </row>
    <row r="664" spans="4:45" s="58" customFormat="1" x14ac:dyDescent="0.25">
      <c r="D664" s="123"/>
      <c r="G664" s="76"/>
      <c r="I664" s="106"/>
      <c r="K664" s="77"/>
      <c r="L664" s="106"/>
      <c r="N664" s="62"/>
      <c r="O664" s="129"/>
      <c r="P664" s="106"/>
      <c r="S664" s="106"/>
      <c r="AS664" s="76"/>
    </row>
    <row r="665" spans="4:45" s="58" customFormat="1" x14ac:dyDescent="0.25">
      <c r="D665" s="123"/>
      <c r="G665" s="76"/>
      <c r="I665" s="106"/>
      <c r="K665" s="77"/>
      <c r="L665" s="106"/>
      <c r="N665" s="62"/>
      <c r="O665" s="129"/>
      <c r="P665" s="106"/>
      <c r="S665" s="106"/>
      <c r="AS665" s="76"/>
    </row>
    <row r="666" spans="4:45" s="58" customFormat="1" x14ac:dyDescent="0.25">
      <c r="D666" s="123"/>
      <c r="G666" s="76"/>
      <c r="I666" s="106"/>
      <c r="K666" s="77"/>
      <c r="L666" s="106"/>
      <c r="N666" s="62"/>
      <c r="O666" s="129"/>
      <c r="P666" s="106"/>
      <c r="S666" s="106"/>
      <c r="AS666" s="76"/>
    </row>
    <row r="667" spans="4:45" s="58" customFormat="1" x14ac:dyDescent="0.25">
      <c r="D667" s="123"/>
      <c r="G667" s="76"/>
      <c r="I667" s="106"/>
      <c r="K667" s="77"/>
      <c r="L667" s="106"/>
      <c r="N667" s="62"/>
      <c r="O667" s="129"/>
      <c r="P667" s="106"/>
      <c r="S667" s="106"/>
      <c r="AS667" s="76"/>
    </row>
    <row r="668" spans="4:45" s="58" customFormat="1" x14ac:dyDescent="0.25">
      <c r="D668" s="123"/>
      <c r="G668" s="76"/>
      <c r="I668" s="106"/>
      <c r="K668" s="77"/>
      <c r="L668" s="106"/>
      <c r="N668" s="62"/>
      <c r="O668" s="129"/>
      <c r="P668" s="106"/>
      <c r="S668" s="106"/>
      <c r="AS668" s="76"/>
    </row>
    <row r="669" spans="4:45" s="58" customFormat="1" x14ac:dyDescent="0.25">
      <c r="D669" s="123"/>
      <c r="G669" s="76"/>
      <c r="I669" s="106"/>
      <c r="K669" s="77"/>
      <c r="L669" s="106"/>
      <c r="N669" s="62"/>
      <c r="O669" s="129"/>
      <c r="P669" s="106"/>
      <c r="S669" s="106"/>
      <c r="AS669" s="76"/>
    </row>
    <row r="670" spans="4:45" s="58" customFormat="1" x14ac:dyDescent="0.25">
      <c r="D670" s="123"/>
      <c r="G670" s="76"/>
      <c r="I670" s="106"/>
      <c r="K670" s="77"/>
      <c r="L670" s="106"/>
      <c r="N670" s="62"/>
      <c r="O670" s="129"/>
      <c r="P670" s="106"/>
      <c r="S670" s="106"/>
      <c r="AS670" s="76"/>
    </row>
    <row r="671" spans="4:45" s="58" customFormat="1" x14ac:dyDescent="0.25">
      <c r="D671" s="123"/>
      <c r="G671" s="76"/>
      <c r="I671" s="106"/>
      <c r="K671" s="77"/>
      <c r="L671" s="106"/>
      <c r="N671" s="62"/>
      <c r="O671" s="129"/>
      <c r="P671" s="106"/>
      <c r="S671" s="106"/>
      <c r="AS671" s="76"/>
    </row>
    <row r="672" spans="4:45" s="58" customFormat="1" x14ac:dyDescent="0.25">
      <c r="D672" s="123"/>
      <c r="G672" s="76"/>
      <c r="I672" s="106"/>
      <c r="K672" s="77"/>
      <c r="L672" s="106"/>
      <c r="N672" s="62"/>
      <c r="O672" s="129"/>
      <c r="P672" s="106"/>
      <c r="S672" s="106"/>
      <c r="AS672" s="76"/>
    </row>
    <row r="673" spans="4:45" s="58" customFormat="1" x14ac:dyDescent="0.25">
      <c r="D673" s="123"/>
      <c r="G673" s="76"/>
      <c r="I673" s="106"/>
      <c r="K673" s="77"/>
      <c r="L673" s="106"/>
      <c r="N673" s="62"/>
      <c r="O673" s="129"/>
      <c r="P673" s="106"/>
      <c r="S673" s="106"/>
      <c r="AS673" s="76"/>
    </row>
    <row r="674" spans="4:45" s="58" customFormat="1" x14ac:dyDescent="0.25">
      <c r="D674" s="123"/>
      <c r="G674" s="76"/>
      <c r="I674" s="106"/>
      <c r="K674" s="77"/>
      <c r="L674" s="106"/>
      <c r="N674" s="62"/>
      <c r="O674" s="129"/>
      <c r="P674" s="106"/>
      <c r="S674" s="106"/>
      <c r="AS674" s="76"/>
    </row>
    <row r="675" spans="4:45" s="58" customFormat="1" x14ac:dyDescent="0.25">
      <c r="D675" s="123"/>
      <c r="G675" s="76"/>
      <c r="I675" s="106"/>
      <c r="K675" s="77"/>
      <c r="L675" s="106"/>
      <c r="N675" s="62"/>
      <c r="O675" s="129"/>
      <c r="P675" s="106"/>
      <c r="S675" s="106"/>
      <c r="AS675" s="76"/>
    </row>
    <row r="676" spans="4:45" s="58" customFormat="1" x14ac:dyDescent="0.25">
      <c r="D676" s="123"/>
      <c r="G676" s="76"/>
      <c r="I676" s="106"/>
      <c r="K676" s="77"/>
      <c r="L676" s="106"/>
      <c r="N676" s="62"/>
      <c r="O676" s="129"/>
      <c r="P676" s="106"/>
      <c r="S676" s="106"/>
      <c r="AS676" s="76"/>
    </row>
    <row r="677" spans="4:45" s="58" customFormat="1" x14ac:dyDescent="0.25">
      <c r="D677" s="123"/>
      <c r="G677" s="76"/>
      <c r="I677" s="106"/>
      <c r="K677" s="77"/>
      <c r="L677" s="106"/>
      <c r="N677" s="62"/>
      <c r="O677" s="129"/>
      <c r="P677" s="106"/>
      <c r="S677" s="106"/>
      <c r="AS677" s="76"/>
    </row>
    <row r="678" spans="4:45" s="58" customFormat="1" x14ac:dyDescent="0.25">
      <c r="D678" s="123"/>
      <c r="G678" s="76"/>
      <c r="I678" s="106"/>
      <c r="K678" s="77"/>
      <c r="L678" s="106"/>
      <c r="N678" s="62"/>
      <c r="O678" s="129"/>
      <c r="P678" s="106"/>
      <c r="S678" s="106"/>
      <c r="AS678" s="76"/>
    </row>
    <row r="679" spans="4:45" s="58" customFormat="1" x14ac:dyDescent="0.25">
      <c r="D679" s="123"/>
      <c r="G679" s="76"/>
      <c r="I679" s="106"/>
      <c r="K679" s="77"/>
      <c r="L679" s="106"/>
      <c r="N679" s="62"/>
      <c r="O679" s="129"/>
      <c r="P679" s="106"/>
      <c r="S679" s="106"/>
      <c r="AS679" s="76"/>
    </row>
    <row r="680" spans="4:45" s="58" customFormat="1" x14ac:dyDescent="0.25">
      <c r="D680" s="123"/>
      <c r="G680" s="76"/>
      <c r="I680" s="106"/>
      <c r="K680" s="77"/>
      <c r="L680" s="106"/>
      <c r="N680" s="62"/>
      <c r="O680" s="129"/>
      <c r="P680" s="106"/>
      <c r="S680" s="106"/>
      <c r="AS680" s="76"/>
    </row>
    <row r="681" spans="4:45" s="58" customFormat="1" x14ac:dyDescent="0.25">
      <c r="D681" s="123"/>
      <c r="G681" s="76"/>
      <c r="I681" s="106"/>
      <c r="K681" s="77"/>
      <c r="L681" s="106"/>
      <c r="N681" s="62"/>
      <c r="O681" s="129"/>
      <c r="P681" s="106"/>
      <c r="S681" s="106"/>
      <c r="AS681" s="76"/>
    </row>
    <row r="682" spans="4:45" s="58" customFormat="1" x14ac:dyDescent="0.25">
      <c r="D682" s="123"/>
      <c r="G682" s="76"/>
      <c r="I682" s="106"/>
      <c r="K682" s="77"/>
      <c r="L682" s="106"/>
      <c r="N682" s="62"/>
      <c r="O682" s="129"/>
      <c r="P682" s="106"/>
      <c r="S682" s="106"/>
      <c r="AS682" s="76"/>
    </row>
    <row r="683" spans="4:45" s="58" customFormat="1" x14ac:dyDescent="0.25">
      <c r="D683" s="123"/>
      <c r="G683" s="76"/>
      <c r="I683" s="106"/>
      <c r="K683" s="77"/>
      <c r="L683" s="106"/>
      <c r="N683" s="62"/>
      <c r="O683" s="129"/>
      <c r="P683" s="106"/>
      <c r="S683" s="106"/>
      <c r="AS683" s="76"/>
    </row>
    <row r="684" spans="4:45" s="58" customFormat="1" x14ac:dyDescent="0.25">
      <c r="D684" s="123"/>
      <c r="G684" s="76"/>
      <c r="I684" s="106"/>
      <c r="K684" s="77"/>
      <c r="L684" s="106"/>
      <c r="N684" s="62"/>
      <c r="O684" s="129"/>
      <c r="P684" s="106"/>
      <c r="S684" s="106"/>
      <c r="AS684" s="76"/>
    </row>
    <row r="685" spans="4:45" s="58" customFormat="1" x14ac:dyDescent="0.25">
      <c r="D685" s="123"/>
      <c r="G685" s="76"/>
      <c r="I685" s="106"/>
      <c r="K685" s="77"/>
      <c r="L685" s="106"/>
      <c r="N685" s="62"/>
      <c r="O685" s="129"/>
      <c r="P685" s="106"/>
      <c r="S685" s="106"/>
      <c r="AS685" s="76"/>
    </row>
    <row r="686" spans="4:45" s="58" customFormat="1" x14ac:dyDescent="0.25">
      <c r="D686" s="123"/>
      <c r="G686" s="76"/>
      <c r="I686" s="106"/>
      <c r="K686" s="77"/>
      <c r="L686" s="106"/>
      <c r="N686" s="62"/>
      <c r="O686" s="129"/>
      <c r="P686" s="106"/>
      <c r="S686" s="106"/>
      <c r="AS686" s="76"/>
    </row>
    <row r="687" spans="4:45" s="58" customFormat="1" x14ac:dyDescent="0.25">
      <c r="D687" s="123"/>
      <c r="G687" s="76"/>
      <c r="I687" s="106"/>
      <c r="K687" s="77"/>
      <c r="L687" s="106"/>
      <c r="N687" s="62"/>
      <c r="O687" s="129"/>
      <c r="P687" s="106"/>
      <c r="S687" s="106"/>
      <c r="AS687" s="76"/>
    </row>
    <row r="688" spans="4:45" s="58" customFormat="1" x14ac:dyDescent="0.25">
      <c r="D688" s="123"/>
      <c r="G688" s="76"/>
      <c r="I688" s="106"/>
      <c r="K688" s="77"/>
      <c r="L688" s="106"/>
      <c r="N688" s="62"/>
      <c r="O688" s="129"/>
      <c r="P688" s="106"/>
      <c r="S688" s="106"/>
      <c r="AS688" s="76"/>
    </row>
    <row r="689" spans="4:45" s="58" customFormat="1" x14ac:dyDescent="0.25">
      <c r="D689" s="123"/>
      <c r="G689" s="76"/>
      <c r="I689" s="106"/>
      <c r="K689" s="77"/>
      <c r="L689" s="106"/>
      <c r="N689" s="62"/>
      <c r="O689" s="129"/>
      <c r="P689" s="106"/>
      <c r="S689" s="106"/>
      <c r="AS689" s="76"/>
    </row>
    <row r="690" spans="4:45" s="58" customFormat="1" x14ac:dyDescent="0.25">
      <c r="D690" s="123"/>
      <c r="G690" s="76"/>
      <c r="I690" s="106"/>
      <c r="K690" s="77"/>
      <c r="L690" s="106"/>
      <c r="N690" s="62"/>
      <c r="O690" s="129"/>
      <c r="P690" s="106"/>
      <c r="S690" s="106"/>
      <c r="AS690" s="76"/>
    </row>
    <row r="691" spans="4:45" s="58" customFormat="1" x14ac:dyDescent="0.25">
      <c r="D691" s="123"/>
      <c r="G691" s="76"/>
      <c r="I691" s="106"/>
      <c r="K691" s="77"/>
      <c r="L691" s="106"/>
      <c r="N691" s="62"/>
      <c r="O691" s="129"/>
      <c r="P691" s="106"/>
      <c r="S691" s="106"/>
      <c r="AS691" s="76"/>
    </row>
    <row r="692" spans="4:45" s="58" customFormat="1" x14ac:dyDescent="0.25">
      <c r="D692" s="123"/>
      <c r="G692" s="76"/>
      <c r="I692" s="106"/>
      <c r="K692" s="77"/>
      <c r="L692" s="106"/>
      <c r="N692" s="62"/>
      <c r="O692" s="129"/>
      <c r="P692" s="106"/>
      <c r="S692" s="106"/>
      <c r="AS692" s="76"/>
    </row>
    <row r="693" spans="4:45" s="58" customFormat="1" x14ac:dyDescent="0.25">
      <c r="D693" s="123"/>
      <c r="G693" s="76"/>
      <c r="I693" s="106"/>
      <c r="K693" s="77"/>
      <c r="L693" s="106"/>
      <c r="N693" s="62"/>
      <c r="O693" s="129"/>
      <c r="P693" s="106"/>
      <c r="S693" s="106"/>
      <c r="AS693" s="76"/>
    </row>
    <row r="694" spans="4:45" s="58" customFormat="1" x14ac:dyDescent="0.25">
      <c r="D694" s="123"/>
      <c r="G694" s="76"/>
      <c r="I694" s="106"/>
      <c r="K694" s="77"/>
      <c r="L694" s="106"/>
      <c r="N694" s="62"/>
      <c r="O694" s="129"/>
      <c r="P694" s="106"/>
      <c r="S694" s="106"/>
      <c r="AS694" s="76"/>
    </row>
    <row r="695" spans="4:45" s="58" customFormat="1" x14ac:dyDescent="0.25">
      <c r="D695" s="123"/>
      <c r="G695" s="76"/>
      <c r="I695" s="106"/>
      <c r="K695" s="77"/>
      <c r="L695" s="106"/>
      <c r="N695" s="62"/>
      <c r="O695" s="129"/>
      <c r="P695" s="106"/>
      <c r="S695" s="106"/>
      <c r="AS695" s="76"/>
    </row>
    <row r="696" spans="4:45" s="58" customFormat="1" x14ac:dyDescent="0.25">
      <c r="D696" s="123"/>
      <c r="G696" s="76"/>
      <c r="I696" s="106"/>
      <c r="K696" s="77"/>
      <c r="L696" s="106"/>
      <c r="N696" s="62"/>
      <c r="O696" s="129"/>
      <c r="P696" s="106"/>
      <c r="S696" s="106"/>
      <c r="AS696" s="76"/>
    </row>
    <row r="697" spans="4:45" s="58" customFormat="1" x14ac:dyDescent="0.25">
      <c r="D697" s="123"/>
      <c r="G697" s="76"/>
      <c r="I697" s="106"/>
      <c r="K697" s="77"/>
      <c r="L697" s="106"/>
      <c r="N697" s="62"/>
      <c r="O697" s="129"/>
      <c r="P697" s="106"/>
      <c r="S697" s="106"/>
      <c r="AS697" s="76"/>
    </row>
    <row r="698" spans="4:45" s="58" customFormat="1" x14ac:dyDescent="0.25">
      <c r="D698" s="123"/>
      <c r="G698" s="76"/>
      <c r="I698" s="106"/>
      <c r="K698" s="77"/>
      <c r="L698" s="106"/>
      <c r="N698" s="62"/>
      <c r="O698" s="129"/>
      <c r="P698" s="106"/>
      <c r="S698" s="106"/>
      <c r="AS698" s="76"/>
    </row>
    <row r="699" spans="4:45" s="58" customFormat="1" x14ac:dyDescent="0.25">
      <c r="D699" s="123"/>
      <c r="G699" s="76"/>
      <c r="I699" s="106"/>
      <c r="K699" s="77"/>
      <c r="L699" s="106"/>
      <c r="N699" s="62"/>
      <c r="O699" s="129"/>
      <c r="P699" s="106"/>
      <c r="S699" s="106"/>
      <c r="AS699" s="76"/>
    </row>
    <row r="700" spans="4:45" s="58" customFormat="1" x14ac:dyDescent="0.25">
      <c r="D700" s="123"/>
      <c r="G700" s="76"/>
      <c r="I700" s="106"/>
      <c r="K700" s="77"/>
      <c r="L700" s="106"/>
      <c r="N700" s="62"/>
      <c r="O700" s="129"/>
      <c r="P700" s="106"/>
      <c r="S700" s="106"/>
      <c r="AS700" s="76"/>
    </row>
    <row r="701" spans="4:45" s="58" customFormat="1" x14ac:dyDescent="0.25">
      <c r="D701" s="123"/>
      <c r="G701" s="76"/>
      <c r="I701" s="106"/>
      <c r="K701" s="77"/>
      <c r="L701" s="106"/>
      <c r="N701" s="62"/>
      <c r="O701" s="129"/>
      <c r="P701" s="106"/>
      <c r="S701" s="106"/>
      <c r="AS701" s="76"/>
    </row>
    <row r="702" spans="4:45" s="58" customFormat="1" x14ac:dyDescent="0.25">
      <c r="D702" s="123"/>
      <c r="G702" s="76"/>
      <c r="I702" s="106"/>
      <c r="K702" s="77"/>
      <c r="L702" s="106"/>
      <c r="N702" s="62"/>
      <c r="O702" s="129"/>
      <c r="P702" s="106"/>
      <c r="S702" s="106"/>
      <c r="AS702" s="76"/>
    </row>
    <row r="703" spans="4:45" s="58" customFormat="1" x14ac:dyDescent="0.25">
      <c r="D703" s="123"/>
      <c r="G703" s="76"/>
      <c r="I703" s="106"/>
      <c r="K703" s="77"/>
      <c r="L703" s="106"/>
      <c r="N703" s="62"/>
      <c r="O703" s="129"/>
      <c r="P703" s="106"/>
      <c r="S703" s="106"/>
      <c r="AS703" s="76"/>
    </row>
    <row r="704" spans="4:45" s="58" customFormat="1" x14ac:dyDescent="0.25">
      <c r="D704" s="123"/>
      <c r="G704" s="76"/>
      <c r="I704" s="106"/>
      <c r="K704" s="77"/>
      <c r="L704" s="106"/>
      <c r="N704" s="62"/>
      <c r="O704" s="129"/>
      <c r="P704" s="106"/>
      <c r="S704" s="106"/>
      <c r="AS704" s="76"/>
    </row>
    <row r="705" spans="4:45" s="58" customFormat="1" x14ac:dyDescent="0.25">
      <c r="D705" s="123"/>
      <c r="G705" s="76"/>
      <c r="I705" s="106"/>
      <c r="K705" s="77"/>
      <c r="L705" s="106"/>
      <c r="N705" s="62"/>
      <c r="O705" s="129"/>
      <c r="P705" s="106"/>
      <c r="S705" s="106"/>
      <c r="AS705" s="76"/>
    </row>
    <row r="706" spans="4:45" s="58" customFormat="1" x14ac:dyDescent="0.25">
      <c r="D706" s="123"/>
      <c r="G706" s="76"/>
      <c r="I706" s="106"/>
      <c r="K706" s="77"/>
      <c r="L706" s="106"/>
      <c r="N706" s="62"/>
      <c r="O706" s="129"/>
      <c r="P706" s="106"/>
      <c r="S706" s="106"/>
      <c r="AS706" s="76"/>
    </row>
    <row r="707" spans="4:45" s="58" customFormat="1" x14ac:dyDescent="0.25">
      <c r="D707" s="123"/>
      <c r="G707" s="76"/>
      <c r="I707" s="106"/>
      <c r="K707" s="77"/>
      <c r="L707" s="106"/>
      <c r="N707" s="62"/>
      <c r="O707" s="129"/>
      <c r="P707" s="106"/>
      <c r="S707" s="106"/>
      <c r="AS707" s="76"/>
    </row>
    <row r="708" spans="4:45" s="58" customFormat="1" x14ac:dyDescent="0.25">
      <c r="D708" s="123"/>
      <c r="G708" s="76"/>
      <c r="I708" s="106"/>
      <c r="K708" s="77"/>
      <c r="L708" s="106"/>
      <c r="N708" s="62"/>
      <c r="O708" s="129"/>
      <c r="P708" s="106"/>
      <c r="S708" s="106"/>
      <c r="AS708" s="76"/>
    </row>
    <row r="709" spans="4:45" s="58" customFormat="1" x14ac:dyDescent="0.25">
      <c r="D709" s="123"/>
      <c r="G709" s="76"/>
      <c r="I709" s="106"/>
      <c r="K709" s="77"/>
      <c r="L709" s="106"/>
      <c r="N709" s="62"/>
      <c r="O709" s="129"/>
      <c r="P709" s="106"/>
      <c r="S709" s="106"/>
      <c r="AS709" s="76"/>
    </row>
    <row r="710" spans="4:45" s="58" customFormat="1" x14ac:dyDescent="0.25">
      <c r="D710" s="123"/>
      <c r="G710" s="76"/>
      <c r="I710" s="106"/>
      <c r="K710" s="77"/>
      <c r="L710" s="106"/>
      <c r="N710" s="62"/>
      <c r="O710" s="129"/>
      <c r="P710" s="106"/>
      <c r="S710" s="106"/>
      <c r="AS710" s="76"/>
    </row>
    <row r="711" spans="4:45" s="58" customFormat="1" x14ac:dyDescent="0.25">
      <c r="D711" s="123"/>
      <c r="G711" s="76"/>
      <c r="I711" s="106"/>
      <c r="K711" s="77"/>
      <c r="L711" s="106"/>
      <c r="N711" s="62"/>
      <c r="O711" s="129"/>
      <c r="P711" s="106"/>
      <c r="S711" s="106"/>
      <c r="AS711" s="76"/>
    </row>
    <row r="712" spans="4:45" s="58" customFormat="1" x14ac:dyDescent="0.25">
      <c r="D712" s="123"/>
      <c r="G712" s="76"/>
      <c r="I712" s="106"/>
      <c r="K712" s="77"/>
      <c r="L712" s="106"/>
      <c r="N712" s="62"/>
      <c r="O712" s="129"/>
      <c r="P712" s="106"/>
      <c r="S712" s="106"/>
      <c r="AS712" s="76"/>
    </row>
    <row r="713" spans="4:45" s="58" customFormat="1" x14ac:dyDescent="0.25">
      <c r="D713" s="123"/>
      <c r="G713" s="76"/>
      <c r="I713" s="106"/>
      <c r="K713" s="77"/>
      <c r="L713" s="106"/>
      <c r="N713" s="62"/>
      <c r="O713" s="129"/>
      <c r="P713" s="106"/>
      <c r="S713" s="106"/>
      <c r="AS713" s="76"/>
    </row>
    <row r="714" spans="4:45" s="58" customFormat="1" x14ac:dyDescent="0.25">
      <c r="D714" s="123"/>
      <c r="G714" s="76"/>
      <c r="I714" s="106"/>
      <c r="K714" s="77"/>
      <c r="L714" s="106"/>
      <c r="N714" s="62"/>
      <c r="O714" s="129"/>
      <c r="P714" s="106"/>
      <c r="S714" s="106"/>
      <c r="AS714" s="76"/>
    </row>
    <row r="715" spans="4:45" s="58" customFormat="1" x14ac:dyDescent="0.25">
      <c r="D715" s="123"/>
      <c r="G715" s="76"/>
      <c r="I715" s="106"/>
      <c r="K715" s="77"/>
      <c r="L715" s="106"/>
      <c r="N715" s="62"/>
      <c r="O715" s="129"/>
      <c r="P715" s="106"/>
      <c r="S715" s="106"/>
      <c r="AS715" s="76"/>
    </row>
    <row r="716" spans="4:45" s="58" customFormat="1" x14ac:dyDescent="0.25">
      <c r="D716" s="123"/>
      <c r="G716" s="76"/>
      <c r="I716" s="106"/>
      <c r="K716" s="77"/>
      <c r="L716" s="106"/>
      <c r="N716" s="62"/>
      <c r="O716" s="129"/>
      <c r="P716" s="106"/>
      <c r="S716" s="106"/>
      <c r="AS716" s="76"/>
    </row>
    <row r="717" spans="4:45" s="58" customFormat="1" x14ac:dyDescent="0.25">
      <c r="D717" s="123"/>
      <c r="G717" s="76"/>
      <c r="I717" s="106"/>
      <c r="K717" s="77"/>
      <c r="L717" s="106"/>
      <c r="N717" s="62"/>
      <c r="O717" s="129"/>
      <c r="P717" s="106"/>
      <c r="S717" s="106"/>
      <c r="AS717" s="76"/>
    </row>
    <row r="718" spans="4:45" s="58" customFormat="1" x14ac:dyDescent="0.25">
      <c r="D718" s="123"/>
      <c r="G718" s="76"/>
      <c r="I718" s="106"/>
      <c r="K718" s="77"/>
      <c r="L718" s="106"/>
      <c r="N718" s="62"/>
      <c r="O718" s="129"/>
      <c r="P718" s="106"/>
      <c r="S718" s="106"/>
      <c r="AS718" s="76"/>
    </row>
    <row r="719" spans="4:45" s="58" customFormat="1" x14ac:dyDescent="0.25">
      <c r="D719" s="123"/>
      <c r="G719" s="76"/>
      <c r="I719" s="106"/>
      <c r="K719" s="77"/>
      <c r="L719" s="106"/>
      <c r="N719" s="62"/>
      <c r="O719" s="129"/>
      <c r="P719" s="106"/>
      <c r="S719" s="106"/>
      <c r="AS719" s="76"/>
    </row>
    <row r="720" spans="4:45" s="58" customFormat="1" x14ac:dyDescent="0.25">
      <c r="D720" s="123"/>
      <c r="G720" s="76"/>
      <c r="I720" s="106"/>
      <c r="K720" s="77"/>
      <c r="L720" s="106"/>
      <c r="N720" s="62"/>
      <c r="O720" s="129"/>
      <c r="P720" s="106"/>
      <c r="S720" s="106"/>
      <c r="AS720" s="76"/>
    </row>
    <row r="721" spans="4:45" s="58" customFormat="1" x14ac:dyDescent="0.25">
      <c r="D721" s="123"/>
      <c r="G721" s="76"/>
      <c r="I721" s="106"/>
      <c r="K721" s="77"/>
      <c r="L721" s="106"/>
      <c r="N721" s="62"/>
      <c r="O721" s="129"/>
      <c r="P721" s="106"/>
      <c r="S721" s="106"/>
      <c r="AS721" s="76"/>
    </row>
    <row r="722" spans="4:45" s="58" customFormat="1" x14ac:dyDescent="0.25">
      <c r="D722" s="123"/>
      <c r="G722" s="76"/>
      <c r="I722" s="106"/>
      <c r="K722" s="77"/>
      <c r="L722" s="106"/>
      <c r="N722" s="62"/>
      <c r="O722" s="129"/>
      <c r="P722" s="106"/>
      <c r="S722" s="106"/>
      <c r="AS722" s="76"/>
    </row>
    <row r="723" spans="4:45" s="58" customFormat="1" x14ac:dyDescent="0.25">
      <c r="D723" s="123"/>
      <c r="G723" s="76"/>
      <c r="I723" s="106"/>
      <c r="K723" s="77"/>
      <c r="L723" s="106"/>
      <c r="N723" s="62"/>
      <c r="O723" s="129"/>
      <c r="P723" s="106"/>
      <c r="S723" s="106"/>
      <c r="AS723" s="76"/>
    </row>
    <row r="724" spans="4:45" s="58" customFormat="1" x14ac:dyDescent="0.25">
      <c r="D724" s="123"/>
      <c r="G724" s="76"/>
      <c r="I724" s="106"/>
      <c r="K724" s="77"/>
      <c r="L724" s="106"/>
      <c r="N724" s="62"/>
      <c r="O724" s="129"/>
      <c r="P724" s="106"/>
      <c r="S724" s="106"/>
      <c r="AS724" s="76"/>
    </row>
    <row r="725" spans="4:45" s="58" customFormat="1" x14ac:dyDescent="0.25">
      <c r="D725" s="123"/>
      <c r="G725" s="76"/>
      <c r="I725" s="106"/>
      <c r="K725" s="77"/>
      <c r="L725" s="106"/>
      <c r="N725" s="62"/>
      <c r="O725" s="129"/>
      <c r="P725" s="106"/>
      <c r="S725" s="106"/>
      <c r="AS725" s="76"/>
    </row>
    <row r="726" spans="4:45" s="58" customFormat="1" x14ac:dyDescent="0.25">
      <c r="D726" s="123"/>
      <c r="G726" s="76"/>
      <c r="I726" s="106"/>
      <c r="K726" s="77"/>
      <c r="L726" s="106"/>
      <c r="N726" s="62"/>
      <c r="O726" s="129"/>
      <c r="P726" s="106"/>
      <c r="S726" s="106"/>
      <c r="AS726" s="76"/>
    </row>
    <row r="727" spans="4:45" s="58" customFormat="1" x14ac:dyDescent="0.25">
      <c r="D727" s="123"/>
      <c r="G727" s="76"/>
      <c r="I727" s="106"/>
      <c r="K727" s="77"/>
      <c r="L727" s="106"/>
      <c r="N727" s="62"/>
      <c r="O727" s="129"/>
      <c r="P727" s="106"/>
      <c r="S727" s="106"/>
      <c r="AS727" s="76"/>
    </row>
    <row r="728" spans="4:45" s="58" customFormat="1" x14ac:dyDescent="0.25">
      <c r="D728" s="123"/>
      <c r="G728" s="76"/>
      <c r="I728" s="106"/>
      <c r="K728" s="77"/>
      <c r="L728" s="106"/>
      <c r="N728" s="62"/>
      <c r="O728" s="129"/>
      <c r="P728" s="106"/>
      <c r="S728" s="106"/>
      <c r="AS728" s="76"/>
    </row>
    <row r="729" spans="4:45" s="58" customFormat="1" x14ac:dyDescent="0.25">
      <c r="D729" s="123"/>
      <c r="G729" s="76"/>
      <c r="I729" s="106"/>
      <c r="K729" s="77"/>
      <c r="L729" s="106"/>
      <c r="N729" s="62"/>
      <c r="O729" s="129"/>
      <c r="P729" s="106"/>
      <c r="S729" s="106"/>
      <c r="AS729" s="76"/>
    </row>
    <row r="730" spans="4:45" s="58" customFormat="1" x14ac:dyDescent="0.25">
      <c r="D730" s="123"/>
      <c r="G730" s="76"/>
      <c r="I730" s="106"/>
      <c r="K730" s="77"/>
      <c r="L730" s="106"/>
      <c r="N730" s="62"/>
      <c r="O730" s="129"/>
      <c r="P730" s="106"/>
      <c r="S730" s="106"/>
      <c r="AS730" s="76"/>
    </row>
    <row r="731" spans="4:45" s="58" customFormat="1" x14ac:dyDescent="0.25">
      <c r="D731" s="123"/>
      <c r="G731" s="76"/>
      <c r="I731" s="106"/>
      <c r="K731" s="77"/>
      <c r="L731" s="106"/>
      <c r="N731" s="62"/>
      <c r="O731" s="129"/>
      <c r="P731" s="106"/>
      <c r="S731" s="106"/>
      <c r="AS731" s="76"/>
    </row>
    <row r="732" spans="4:45" s="58" customFormat="1" x14ac:dyDescent="0.25">
      <c r="D732" s="123"/>
      <c r="G732" s="76"/>
      <c r="I732" s="106"/>
      <c r="K732" s="77"/>
      <c r="L732" s="106"/>
      <c r="N732" s="62"/>
      <c r="O732" s="129"/>
      <c r="P732" s="106"/>
      <c r="S732" s="106"/>
      <c r="AS732" s="76"/>
    </row>
    <row r="733" spans="4:45" s="58" customFormat="1" x14ac:dyDescent="0.25">
      <c r="D733" s="123"/>
      <c r="G733" s="76"/>
      <c r="I733" s="106"/>
      <c r="K733" s="77"/>
      <c r="L733" s="106"/>
      <c r="N733" s="62"/>
      <c r="O733" s="129"/>
      <c r="P733" s="106"/>
      <c r="S733" s="106"/>
      <c r="AS733" s="76"/>
    </row>
    <row r="734" spans="4:45" s="58" customFormat="1" x14ac:dyDescent="0.25">
      <c r="D734" s="123"/>
      <c r="G734" s="76"/>
      <c r="I734" s="106"/>
      <c r="K734" s="77"/>
      <c r="L734" s="106"/>
      <c r="N734" s="62"/>
      <c r="O734" s="129"/>
      <c r="P734" s="106"/>
      <c r="S734" s="106"/>
      <c r="AS734" s="76"/>
    </row>
    <row r="735" spans="4:45" s="58" customFormat="1" x14ac:dyDescent="0.25">
      <c r="D735" s="123"/>
      <c r="G735" s="76"/>
      <c r="I735" s="106"/>
      <c r="K735" s="77"/>
      <c r="L735" s="106"/>
      <c r="N735" s="62"/>
      <c r="O735" s="129"/>
      <c r="P735" s="106"/>
      <c r="S735" s="106"/>
      <c r="AS735" s="76"/>
    </row>
    <row r="736" spans="4:45" s="58" customFormat="1" x14ac:dyDescent="0.25">
      <c r="D736" s="123"/>
      <c r="G736" s="76"/>
      <c r="I736" s="106"/>
      <c r="K736" s="77"/>
      <c r="L736" s="106"/>
      <c r="N736" s="62"/>
      <c r="O736" s="129"/>
      <c r="P736" s="106"/>
      <c r="S736" s="106"/>
      <c r="AS736" s="76"/>
    </row>
    <row r="737" spans="4:45" s="58" customFormat="1" x14ac:dyDescent="0.25">
      <c r="D737" s="123"/>
      <c r="G737" s="76"/>
      <c r="I737" s="106"/>
      <c r="K737" s="77"/>
      <c r="L737" s="106"/>
      <c r="N737" s="62"/>
      <c r="O737" s="129"/>
      <c r="P737" s="106"/>
      <c r="S737" s="106"/>
      <c r="AS737" s="76"/>
    </row>
    <row r="738" spans="4:45" s="58" customFormat="1" x14ac:dyDescent="0.25">
      <c r="D738" s="123"/>
      <c r="G738" s="76"/>
      <c r="I738" s="106"/>
      <c r="K738" s="77"/>
      <c r="L738" s="106"/>
      <c r="N738" s="62"/>
      <c r="O738" s="129"/>
      <c r="P738" s="106"/>
      <c r="S738" s="106"/>
      <c r="AS738" s="76"/>
    </row>
    <row r="739" spans="4:45" s="58" customFormat="1" x14ac:dyDescent="0.25">
      <c r="D739" s="123"/>
      <c r="G739" s="76"/>
      <c r="I739" s="106"/>
      <c r="K739" s="77"/>
      <c r="L739" s="106"/>
      <c r="N739" s="62"/>
      <c r="O739" s="129"/>
      <c r="P739" s="106"/>
      <c r="S739" s="106"/>
      <c r="AS739" s="76"/>
    </row>
    <row r="740" spans="4:45" s="58" customFormat="1" x14ac:dyDescent="0.25">
      <c r="D740" s="123"/>
      <c r="G740" s="76"/>
      <c r="I740" s="106"/>
      <c r="K740" s="77"/>
      <c r="L740" s="106"/>
      <c r="N740" s="62"/>
      <c r="O740" s="129"/>
      <c r="P740" s="106"/>
      <c r="S740" s="106"/>
      <c r="AS740" s="76"/>
    </row>
    <row r="741" spans="4:45" s="58" customFormat="1" x14ac:dyDescent="0.25">
      <c r="D741" s="123"/>
      <c r="G741" s="76"/>
      <c r="I741" s="106"/>
      <c r="K741" s="77"/>
      <c r="L741" s="106"/>
      <c r="N741" s="62"/>
      <c r="O741" s="129"/>
      <c r="P741" s="106"/>
      <c r="S741" s="106"/>
      <c r="AS741" s="76"/>
    </row>
    <row r="742" spans="4:45" s="58" customFormat="1" x14ac:dyDescent="0.25">
      <c r="D742" s="123"/>
      <c r="G742" s="76"/>
      <c r="I742" s="106"/>
      <c r="K742" s="77"/>
      <c r="L742" s="106"/>
      <c r="N742" s="62"/>
      <c r="O742" s="129"/>
      <c r="P742" s="106"/>
      <c r="S742" s="106"/>
      <c r="AS742" s="76"/>
    </row>
    <row r="743" spans="4:45" s="58" customFormat="1" x14ac:dyDescent="0.25">
      <c r="D743" s="123"/>
      <c r="G743" s="76"/>
      <c r="I743" s="106"/>
      <c r="K743" s="77"/>
      <c r="L743" s="106"/>
      <c r="N743" s="62"/>
      <c r="O743" s="129"/>
      <c r="P743" s="106"/>
      <c r="S743" s="106"/>
      <c r="AS743" s="76"/>
    </row>
    <row r="744" spans="4:45" s="58" customFormat="1" x14ac:dyDescent="0.25">
      <c r="D744" s="123"/>
      <c r="G744" s="76"/>
      <c r="I744" s="106"/>
      <c r="K744" s="77"/>
      <c r="L744" s="106"/>
      <c r="N744" s="62"/>
      <c r="O744" s="129"/>
      <c r="P744" s="106"/>
      <c r="S744" s="106"/>
      <c r="AS744" s="76"/>
    </row>
    <row r="745" spans="4:45" s="58" customFormat="1" x14ac:dyDescent="0.25">
      <c r="D745" s="123"/>
      <c r="G745" s="76"/>
      <c r="I745" s="106"/>
      <c r="K745" s="77"/>
      <c r="L745" s="106"/>
      <c r="N745" s="62"/>
      <c r="O745" s="129"/>
      <c r="P745" s="106"/>
      <c r="S745" s="106"/>
      <c r="AS745" s="76"/>
    </row>
    <row r="746" spans="4:45" s="58" customFormat="1" x14ac:dyDescent="0.25">
      <c r="D746" s="123"/>
      <c r="G746" s="76"/>
      <c r="I746" s="106"/>
      <c r="K746" s="77"/>
      <c r="L746" s="106"/>
      <c r="N746" s="62"/>
      <c r="O746" s="129"/>
      <c r="P746" s="106"/>
      <c r="S746" s="106"/>
      <c r="AS746" s="76"/>
    </row>
    <row r="747" spans="4:45" s="58" customFormat="1" x14ac:dyDescent="0.25">
      <c r="D747" s="123"/>
      <c r="G747" s="76"/>
      <c r="I747" s="106"/>
      <c r="K747" s="77"/>
      <c r="L747" s="106"/>
      <c r="N747" s="62"/>
      <c r="O747" s="129"/>
      <c r="P747" s="106"/>
      <c r="S747" s="106"/>
      <c r="AS747" s="76"/>
    </row>
    <row r="748" spans="4:45" s="58" customFormat="1" x14ac:dyDescent="0.25">
      <c r="D748" s="123"/>
      <c r="G748" s="76"/>
      <c r="I748" s="106"/>
      <c r="K748" s="77"/>
      <c r="L748" s="106"/>
      <c r="N748" s="62"/>
      <c r="O748" s="129"/>
      <c r="P748" s="106"/>
      <c r="S748" s="106"/>
      <c r="AS748" s="76"/>
    </row>
    <row r="749" spans="4:45" s="58" customFormat="1" x14ac:dyDescent="0.25">
      <c r="D749" s="123"/>
      <c r="G749" s="76"/>
      <c r="I749" s="106"/>
      <c r="K749" s="77"/>
      <c r="L749" s="106"/>
      <c r="N749" s="62"/>
      <c r="O749" s="129"/>
      <c r="P749" s="106"/>
      <c r="S749" s="106"/>
      <c r="AS749" s="76"/>
    </row>
    <row r="750" spans="4:45" s="58" customFormat="1" x14ac:dyDescent="0.25">
      <c r="D750" s="123"/>
      <c r="G750" s="76"/>
      <c r="I750" s="106"/>
      <c r="K750" s="77"/>
      <c r="L750" s="106"/>
      <c r="N750" s="62"/>
      <c r="O750" s="129"/>
      <c r="P750" s="106"/>
      <c r="S750" s="106"/>
      <c r="AS750" s="76"/>
    </row>
    <row r="751" spans="4:45" s="58" customFormat="1" x14ac:dyDescent="0.25">
      <c r="D751" s="123"/>
      <c r="G751" s="76"/>
      <c r="I751" s="106"/>
      <c r="K751" s="77"/>
      <c r="L751" s="106"/>
      <c r="N751" s="62"/>
      <c r="O751" s="129"/>
      <c r="P751" s="106"/>
      <c r="S751" s="106"/>
      <c r="AS751" s="76"/>
    </row>
    <row r="752" spans="4:45" s="58" customFormat="1" x14ac:dyDescent="0.25">
      <c r="D752" s="123"/>
      <c r="G752" s="76"/>
      <c r="I752" s="106"/>
      <c r="K752" s="77"/>
      <c r="L752" s="106"/>
      <c r="N752" s="62"/>
      <c r="O752" s="129"/>
      <c r="P752" s="106"/>
      <c r="S752" s="106"/>
      <c r="AS752" s="76"/>
    </row>
    <row r="753" spans="4:45" s="58" customFormat="1" x14ac:dyDescent="0.25">
      <c r="D753" s="123"/>
      <c r="G753" s="76"/>
      <c r="I753" s="106"/>
      <c r="K753" s="77"/>
      <c r="L753" s="106"/>
      <c r="N753" s="62"/>
      <c r="O753" s="129"/>
      <c r="P753" s="106"/>
      <c r="S753" s="106"/>
      <c r="AS753" s="76"/>
    </row>
    <row r="754" spans="4:45" s="58" customFormat="1" x14ac:dyDescent="0.25">
      <c r="D754" s="123"/>
      <c r="G754" s="76"/>
      <c r="I754" s="106"/>
      <c r="K754" s="77"/>
      <c r="L754" s="106"/>
      <c r="N754" s="62"/>
      <c r="O754" s="129"/>
      <c r="P754" s="106"/>
      <c r="S754" s="106"/>
      <c r="AS754" s="76"/>
    </row>
    <row r="755" spans="4:45" s="58" customFormat="1" x14ac:dyDescent="0.25">
      <c r="D755" s="123"/>
      <c r="G755" s="76"/>
      <c r="I755" s="106"/>
      <c r="K755" s="77"/>
      <c r="L755" s="106"/>
      <c r="N755" s="62"/>
      <c r="O755" s="129"/>
      <c r="P755" s="106"/>
      <c r="S755" s="106"/>
      <c r="AS755" s="76"/>
    </row>
    <row r="756" spans="4:45" s="58" customFormat="1" x14ac:dyDescent="0.25">
      <c r="D756" s="123"/>
      <c r="G756" s="76"/>
      <c r="I756" s="106"/>
      <c r="K756" s="77"/>
      <c r="L756" s="106"/>
      <c r="N756" s="62"/>
      <c r="O756" s="129"/>
      <c r="P756" s="106"/>
      <c r="S756" s="106"/>
      <c r="AS756" s="76"/>
    </row>
    <row r="757" spans="4:45" s="58" customFormat="1" x14ac:dyDescent="0.25">
      <c r="D757" s="123"/>
      <c r="G757" s="76"/>
      <c r="I757" s="106"/>
      <c r="K757" s="77"/>
      <c r="L757" s="106"/>
      <c r="N757" s="62"/>
      <c r="O757" s="129"/>
      <c r="P757" s="106"/>
      <c r="S757" s="106"/>
      <c r="AS757" s="76"/>
    </row>
    <row r="758" spans="4:45" s="58" customFormat="1" x14ac:dyDescent="0.25">
      <c r="D758" s="123"/>
      <c r="G758" s="76"/>
      <c r="I758" s="106"/>
      <c r="K758" s="77"/>
      <c r="L758" s="106"/>
      <c r="N758" s="62"/>
      <c r="O758" s="129"/>
      <c r="P758" s="106"/>
      <c r="S758" s="106"/>
      <c r="AS758" s="76"/>
    </row>
    <row r="759" spans="4:45" s="58" customFormat="1" x14ac:dyDescent="0.25">
      <c r="D759" s="123"/>
      <c r="G759" s="76"/>
      <c r="I759" s="106"/>
      <c r="K759" s="77"/>
      <c r="L759" s="106"/>
      <c r="N759" s="62"/>
      <c r="O759" s="129"/>
      <c r="P759" s="106"/>
      <c r="S759" s="106"/>
      <c r="AS759" s="76"/>
    </row>
    <row r="760" spans="4:45" s="58" customFormat="1" x14ac:dyDescent="0.25">
      <c r="D760" s="123"/>
      <c r="G760" s="76"/>
      <c r="I760" s="106"/>
      <c r="K760" s="77"/>
      <c r="L760" s="106"/>
      <c r="N760" s="62"/>
      <c r="O760" s="129"/>
      <c r="P760" s="106"/>
      <c r="S760" s="106"/>
      <c r="AS760" s="76"/>
    </row>
    <row r="761" spans="4:45" s="58" customFormat="1" x14ac:dyDescent="0.25">
      <c r="D761" s="123"/>
      <c r="G761" s="76"/>
      <c r="I761" s="106"/>
      <c r="K761" s="77"/>
      <c r="L761" s="106"/>
      <c r="N761" s="62"/>
      <c r="O761" s="129"/>
      <c r="P761" s="106"/>
      <c r="S761" s="106"/>
      <c r="AS761" s="76"/>
    </row>
    <row r="762" spans="4:45" s="58" customFormat="1" x14ac:dyDescent="0.25">
      <c r="D762" s="123"/>
      <c r="G762" s="76"/>
      <c r="I762" s="106"/>
      <c r="K762" s="77"/>
      <c r="L762" s="106"/>
      <c r="N762" s="62"/>
      <c r="O762" s="129"/>
      <c r="P762" s="106"/>
      <c r="S762" s="106"/>
      <c r="AS762" s="76"/>
    </row>
    <row r="763" spans="4:45" s="58" customFormat="1" x14ac:dyDescent="0.25">
      <c r="D763" s="123"/>
      <c r="G763" s="76"/>
      <c r="I763" s="106"/>
      <c r="K763" s="77"/>
      <c r="L763" s="106"/>
      <c r="N763" s="62"/>
      <c r="O763" s="129"/>
      <c r="P763" s="106"/>
      <c r="S763" s="106"/>
      <c r="AS763" s="76"/>
    </row>
    <row r="764" spans="4:45" s="58" customFormat="1" x14ac:dyDescent="0.25">
      <c r="D764" s="123"/>
      <c r="G764" s="76"/>
      <c r="I764" s="106"/>
      <c r="K764" s="77"/>
      <c r="L764" s="106"/>
      <c r="N764" s="62"/>
      <c r="O764" s="129"/>
      <c r="P764" s="106"/>
      <c r="S764" s="106"/>
      <c r="AS764" s="76"/>
    </row>
    <row r="765" spans="4:45" s="58" customFormat="1" x14ac:dyDescent="0.25">
      <c r="D765" s="123"/>
      <c r="G765" s="76"/>
      <c r="I765" s="106"/>
      <c r="K765" s="77"/>
      <c r="L765" s="106"/>
      <c r="N765" s="62"/>
      <c r="O765" s="129"/>
      <c r="P765" s="106"/>
      <c r="S765" s="106"/>
      <c r="AS765" s="76"/>
    </row>
    <row r="766" spans="4:45" s="58" customFormat="1" x14ac:dyDescent="0.25">
      <c r="D766" s="123"/>
      <c r="G766" s="76"/>
      <c r="I766" s="106"/>
      <c r="K766" s="77"/>
      <c r="L766" s="106"/>
      <c r="N766" s="62"/>
      <c r="O766" s="129"/>
      <c r="P766" s="106"/>
      <c r="S766" s="106"/>
      <c r="AS766" s="76"/>
    </row>
    <row r="767" spans="4:45" s="58" customFormat="1" x14ac:dyDescent="0.25">
      <c r="D767" s="123"/>
      <c r="G767" s="76"/>
      <c r="I767" s="106"/>
      <c r="K767" s="77"/>
      <c r="L767" s="106"/>
      <c r="N767" s="62"/>
      <c r="O767" s="129"/>
      <c r="P767" s="106"/>
      <c r="S767" s="106"/>
      <c r="AS767" s="76"/>
    </row>
    <row r="768" spans="4:45" s="58" customFormat="1" x14ac:dyDescent="0.25">
      <c r="D768" s="123"/>
      <c r="G768" s="76"/>
      <c r="I768" s="106"/>
      <c r="K768" s="77"/>
      <c r="L768" s="106"/>
      <c r="N768" s="62"/>
      <c r="O768" s="129"/>
      <c r="P768" s="106"/>
      <c r="S768" s="106"/>
      <c r="AS768" s="76"/>
    </row>
    <row r="769" spans="4:45" s="58" customFormat="1" x14ac:dyDescent="0.25">
      <c r="D769" s="123"/>
      <c r="G769" s="76"/>
      <c r="I769" s="106"/>
      <c r="K769" s="77"/>
      <c r="L769" s="106"/>
      <c r="N769" s="62"/>
      <c r="O769" s="129"/>
      <c r="P769" s="106"/>
      <c r="S769" s="106"/>
      <c r="AS769" s="76"/>
    </row>
    <row r="770" spans="4:45" s="58" customFormat="1" x14ac:dyDescent="0.25">
      <c r="D770" s="123"/>
      <c r="G770" s="76"/>
      <c r="I770" s="106"/>
      <c r="K770" s="77"/>
      <c r="L770" s="106"/>
      <c r="N770" s="62"/>
      <c r="O770" s="129"/>
      <c r="P770" s="106"/>
      <c r="S770" s="106"/>
      <c r="AS770" s="76"/>
    </row>
    <row r="771" spans="4:45" s="58" customFormat="1" x14ac:dyDescent="0.25">
      <c r="D771" s="123"/>
      <c r="G771" s="76"/>
      <c r="I771" s="106"/>
      <c r="K771" s="77"/>
      <c r="L771" s="106"/>
      <c r="N771" s="62"/>
      <c r="O771" s="129"/>
      <c r="P771" s="106"/>
      <c r="S771" s="106"/>
      <c r="AS771" s="76"/>
    </row>
    <row r="772" spans="4:45" s="58" customFormat="1" x14ac:dyDescent="0.25">
      <c r="D772" s="123"/>
      <c r="G772" s="76"/>
      <c r="I772" s="106"/>
      <c r="K772" s="77"/>
      <c r="L772" s="106"/>
      <c r="N772" s="62"/>
      <c r="O772" s="129"/>
      <c r="P772" s="106"/>
      <c r="S772" s="106"/>
      <c r="AS772" s="76"/>
    </row>
    <row r="773" spans="4:45" s="58" customFormat="1" x14ac:dyDescent="0.25">
      <c r="D773" s="123"/>
      <c r="G773" s="76"/>
      <c r="I773" s="106"/>
      <c r="K773" s="77"/>
      <c r="L773" s="106"/>
      <c r="N773" s="62"/>
      <c r="O773" s="129"/>
      <c r="P773" s="106"/>
      <c r="S773" s="106"/>
      <c r="AS773" s="76"/>
    </row>
    <row r="774" spans="4:45" s="58" customFormat="1" x14ac:dyDescent="0.25">
      <c r="D774" s="123"/>
      <c r="G774" s="76"/>
      <c r="I774" s="106"/>
      <c r="K774" s="77"/>
      <c r="L774" s="106"/>
      <c r="N774" s="62"/>
      <c r="O774" s="129"/>
      <c r="P774" s="106"/>
      <c r="S774" s="106"/>
      <c r="AS774" s="76"/>
    </row>
    <row r="775" spans="4:45" s="58" customFormat="1" x14ac:dyDescent="0.25">
      <c r="D775" s="123"/>
      <c r="G775" s="76"/>
      <c r="I775" s="106"/>
      <c r="K775" s="77"/>
      <c r="L775" s="106"/>
      <c r="N775" s="62"/>
      <c r="O775" s="129"/>
      <c r="P775" s="106"/>
      <c r="S775" s="106"/>
      <c r="AS775" s="76"/>
    </row>
    <row r="776" spans="4:45" s="58" customFormat="1" x14ac:dyDescent="0.25">
      <c r="D776" s="123"/>
      <c r="G776" s="76"/>
      <c r="I776" s="106"/>
      <c r="K776" s="77"/>
      <c r="L776" s="106"/>
      <c r="N776" s="62"/>
      <c r="O776" s="129"/>
      <c r="P776" s="106"/>
      <c r="S776" s="106"/>
      <c r="AS776" s="76"/>
    </row>
    <row r="777" spans="4:45" s="58" customFormat="1" x14ac:dyDescent="0.25">
      <c r="D777" s="123"/>
      <c r="G777" s="76"/>
      <c r="I777" s="106"/>
      <c r="K777" s="77"/>
      <c r="L777" s="106"/>
      <c r="N777" s="62"/>
      <c r="O777" s="129"/>
      <c r="P777" s="106"/>
      <c r="S777" s="106"/>
      <c r="AS777" s="76"/>
    </row>
    <row r="778" spans="4:45" s="58" customFormat="1" x14ac:dyDescent="0.25">
      <c r="D778" s="123"/>
      <c r="G778" s="76"/>
      <c r="I778" s="106"/>
      <c r="K778" s="77"/>
      <c r="L778" s="106"/>
      <c r="N778" s="62"/>
      <c r="O778" s="129"/>
      <c r="P778" s="106"/>
      <c r="S778" s="106"/>
      <c r="AS778" s="76"/>
    </row>
    <row r="779" spans="4:45" s="58" customFormat="1" x14ac:dyDescent="0.25">
      <c r="D779" s="123"/>
      <c r="G779" s="76"/>
      <c r="I779" s="106"/>
      <c r="K779" s="77"/>
      <c r="L779" s="106"/>
      <c r="N779" s="62"/>
      <c r="O779" s="129"/>
      <c r="P779" s="106"/>
      <c r="S779" s="106"/>
      <c r="AS779" s="76"/>
    </row>
    <row r="780" spans="4:45" s="58" customFormat="1" x14ac:dyDescent="0.25">
      <c r="D780" s="123"/>
      <c r="G780" s="76"/>
      <c r="I780" s="106"/>
      <c r="K780" s="77"/>
      <c r="L780" s="106"/>
      <c r="N780" s="62"/>
      <c r="O780" s="129"/>
      <c r="P780" s="106"/>
      <c r="S780" s="106"/>
      <c r="AS780" s="76"/>
    </row>
    <row r="781" spans="4:45" s="58" customFormat="1" x14ac:dyDescent="0.25">
      <c r="D781" s="123"/>
      <c r="G781" s="76"/>
      <c r="I781" s="106"/>
      <c r="K781" s="77"/>
      <c r="L781" s="106"/>
      <c r="N781" s="62"/>
      <c r="O781" s="129"/>
      <c r="P781" s="106"/>
      <c r="S781" s="106"/>
      <c r="AS781" s="76"/>
    </row>
    <row r="782" spans="4:45" s="58" customFormat="1" x14ac:dyDescent="0.25">
      <c r="D782" s="123"/>
      <c r="G782" s="76"/>
      <c r="I782" s="106"/>
      <c r="K782" s="77"/>
      <c r="L782" s="106"/>
      <c r="N782" s="62"/>
      <c r="O782" s="129"/>
      <c r="P782" s="106"/>
      <c r="S782" s="106"/>
      <c r="AS782" s="76"/>
    </row>
    <row r="783" spans="4:45" s="58" customFormat="1" x14ac:dyDescent="0.25">
      <c r="D783" s="123"/>
      <c r="G783" s="76"/>
      <c r="I783" s="106"/>
      <c r="K783" s="77"/>
      <c r="L783" s="106"/>
      <c r="N783" s="62"/>
      <c r="O783" s="129"/>
      <c r="P783" s="106"/>
      <c r="S783" s="106"/>
      <c r="AS783" s="76"/>
    </row>
    <row r="784" spans="4:45" s="58" customFormat="1" x14ac:dyDescent="0.25">
      <c r="D784" s="123"/>
      <c r="G784" s="76"/>
      <c r="I784" s="106"/>
      <c r="K784" s="77"/>
      <c r="L784" s="106"/>
      <c r="N784" s="62"/>
      <c r="O784" s="129"/>
      <c r="P784" s="106"/>
      <c r="S784" s="106"/>
      <c r="AS784" s="76"/>
    </row>
    <row r="785" spans="4:45" s="58" customFormat="1" x14ac:dyDescent="0.25">
      <c r="D785" s="123"/>
      <c r="G785" s="76"/>
      <c r="I785" s="106"/>
      <c r="K785" s="77"/>
      <c r="L785" s="106"/>
      <c r="N785" s="62"/>
      <c r="O785" s="129"/>
      <c r="P785" s="106"/>
      <c r="S785" s="106"/>
      <c r="AS785" s="76"/>
    </row>
    <row r="786" spans="4:45" s="58" customFormat="1" x14ac:dyDescent="0.25">
      <c r="D786" s="123"/>
      <c r="G786" s="76"/>
      <c r="I786" s="106"/>
      <c r="K786" s="77"/>
      <c r="L786" s="106"/>
      <c r="N786" s="62"/>
      <c r="O786" s="129"/>
      <c r="P786" s="106"/>
      <c r="S786" s="106"/>
      <c r="AS786" s="76"/>
    </row>
    <row r="787" spans="4:45" s="58" customFormat="1" x14ac:dyDescent="0.25">
      <c r="D787" s="123"/>
      <c r="G787" s="76"/>
      <c r="I787" s="106"/>
      <c r="K787" s="77"/>
      <c r="L787" s="106"/>
      <c r="N787" s="62"/>
      <c r="O787" s="129"/>
      <c r="P787" s="106"/>
      <c r="S787" s="106"/>
      <c r="AS787" s="76"/>
    </row>
    <row r="788" spans="4:45" s="58" customFormat="1" x14ac:dyDescent="0.25">
      <c r="D788" s="123"/>
      <c r="G788" s="76"/>
      <c r="I788" s="106"/>
      <c r="K788" s="77"/>
      <c r="L788" s="106"/>
      <c r="N788" s="62"/>
      <c r="O788" s="129"/>
      <c r="P788" s="106"/>
      <c r="S788" s="106"/>
      <c r="AS788" s="76"/>
    </row>
    <row r="789" spans="4:45" s="58" customFormat="1" x14ac:dyDescent="0.25">
      <c r="D789" s="123"/>
      <c r="G789" s="76"/>
      <c r="I789" s="106"/>
      <c r="K789" s="77"/>
      <c r="L789" s="106"/>
      <c r="N789" s="62"/>
      <c r="O789" s="129"/>
      <c r="P789" s="106"/>
      <c r="S789" s="106"/>
      <c r="AS789" s="76"/>
    </row>
    <row r="790" spans="4:45" s="58" customFormat="1" x14ac:dyDescent="0.25">
      <c r="D790" s="123"/>
      <c r="G790" s="76"/>
      <c r="I790" s="106"/>
      <c r="K790" s="77"/>
      <c r="L790" s="106"/>
      <c r="N790" s="62"/>
      <c r="O790" s="129"/>
      <c r="P790" s="106"/>
      <c r="S790" s="106"/>
      <c r="AS790" s="76"/>
    </row>
    <row r="791" spans="4:45" s="58" customFormat="1" x14ac:dyDescent="0.25">
      <c r="D791" s="123"/>
      <c r="G791" s="76"/>
      <c r="I791" s="106"/>
      <c r="K791" s="77"/>
      <c r="L791" s="106"/>
      <c r="N791" s="62"/>
      <c r="O791" s="129"/>
      <c r="P791" s="106"/>
      <c r="S791" s="106"/>
      <c r="AS791" s="76"/>
    </row>
    <row r="792" spans="4:45" s="58" customFormat="1" x14ac:dyDescent="0.25">
      <c r="D792" s="123"/>
      <c r="G792" s="76"/>
      <c r="I792" s="106"/>
      <c r="K792" s="77"/>
      <c r="L792" s="106"/>
      <c r="N792" s="62"/>
      <c r="O792" s="129"/>
      <c r="P792" s="106"/>
      <c r="S792" s="106"/>
      <c r="AS792" s="76"/>
    </row>
    <row r="793" spans="4:45" s="58" customFormat="1" x14ac:dyDescent="0.25">
      <c r="D793" s="123"/>
      <c r="G793" s="76"/>
      <c r="I793" s="106"/>
      <c r="K793" s="77"/>
      <c r="L793" s="106"/>
      <c r="N793" s="62"/>
      <c r="O793" s="129"/>
      <c r="P793" s="106"/>
      <c r="S793" s="106"/>
      <c r="AS793" s="76"/>
    </row>
    <row r="794" spans="4:45" s="58" customFormat="1" x14ac:dyDescent="0.25">
      <c r="D794" s="123"/>
      <c r="G794" s="76"/>
      <c r="I794" s="106"/>
      <c r="K794" s="77"/>
      <c r="L794" s="106"/>
      <c r="N794" s="62"/>
      <c r="O794" s="129"/>
      <c r="P794" s="106"/>
      <c r="S794" s="106"/>
      <c r="AS794" s="76"/>
    </row>
    <row r="795" spans="4:45" s="58" customFormat="1" x14ac:dyDescent="0.25">
      <c r="D795" s="123"/>
      <c r="G795" s="76"/>
      <c r="I795" s="106"/>
      <c r="K795" s="77"/>
      <c r="L795" s="106"/>
      <c r="N795" s="62"/>
      <c r="O795" s="129"/>
      <c r="P795" s="106"/>
      <c r="S795" s="106"/>
      <c r="AS795" s="76"/>
    </row>
    <row r="796" spans="4:45" s="58" customFormat="1" x14ac:dyDescent="0.25">
      <c r="D796" s="123"/>
      <c r="G796" s="76"/>
      <c r="I796" s="106"/>
      <c r="K796" s="77"/>
      <c r="L796" s="106"/>
      <c r="N796" s="62"/>
      <c r="O796" s="129"/>
      <c r="P796" s="106"/>
      <c r="S796" s="106"/>
      <c r="AS796" s="76"/>
    </row>
    <row r="797" spans="4:45" s="58" customFormat="1" x14ac:dyDescent="0.25">
      <c r="D797" s="123"/>
      <c r="G797" s="76"/>
      <c r="I797" s="106"/>
      <c r="K797" s="77"/>
      <c r="L797" s="106"/>
      <c r="N797" s="62"/>
      <c r="O797" s="129"/>
      <c r="P797" s="106"/>
      <c r="S797" s="106"/>
      <c r="AS797" s="76"/>
    </row>
    <row r="798" spans="4:45" s="58" customFormat="1" x14ac:dyDescent="0.25">
      <c r="D798" s="123"/>
      <c r="G798" s="76"/>
      <c r="I798" s="106"/>
      <c r="K798" s="77"/>
      <c r="L798" s="106"/>
      <c r="N798" s="62"/>
      <c r="O798" s="129"/>
      <c r="P798" s="106"/>
      <c r="S798" s="106"/>
      <c r="AS798" s="76"/>
    </row>
    <row r="799" spans="4:45" s="58" customFormat="1" x14ac:dyDescent="0.25">
      <c r="D799" s="123"/>
      <c r="G799" s="76"/>
      <c r="I799" s="106"/>
      <c r="K799" s="77"/>
      <c r="L799" s="106"/>
      <c r="N799" s="62"/>
      <c r="O799" s="129"/>
      <c r="P799" s="106"/>
      <c r="S799" s="106"/>
      <c r="AS799" s="76"/>
    </row>
    <row r="800" spans="4:45" s="58" customFormat="1" x14ac:dyDescent="0.25">
      <c r="D800" s="123"/>
      <c r="G800" s="76"/>
      <c r="I800" s="106"/>
      <c r="K800" s="77"/>
      <c r="L800" s="106"/>
      <c r="N800" s="62"/>
      <c r="O800" s="129"/>
      <c r="P800" s="106"/>
      <c r="S800" s="106"/>
      <c r="AS800" s="76"/>
    </row>
    <row r="801" spans="4:45" s="58" customFormat="1" x14ac:dyDescent="0.25">
      <c r="D801" s="123"/>
      <c r="G801" s="76"/>
      <c r="I801" s="106"/>
      <c r="K801" s="77"/>
      <c r="L801" s="106"/>
      <c r="N801" s="62"/>
      <c r="O801" s="129"/>
      <c r="P801" s="106"/>
      <c r="S801" s="106"/>
      <c r="AS801" s="76"/>
    </row>
    <row r="802" spans="4:45" s="58" customFormat="1" x14ac:dyDescent="0.25">
      <c r="D802" s="123"/>
      <c r="G802" s="76"/>
      <c r="I802" s="106"/>
      <c r="K802" s="77"/>
      <c r="L802" s="106"/>
      <c r="N802" s="62"/>
      <c r="O802" s="129"/>
      <c r="P802" s="106"/>
      <c r="S802" s="106"/>
      <c r="AS802" s="76"/>
    </row>
    <row r="803" spans="4:45" s="58" customFormat="1" x14ac:dyDescent="0.25">
      <c r="D803" s="123"/>
      <c r="G803" s="76"/>
      <c r="I803" s="106"/>
      <c r="K803" s="77"/>
      <c r="L803" s="106"/>
      <c r="N803" s="62"/>
      <c r="O803" s="129"/>
      <c r="P803" s="106"/>
      <c r="S803" s="106"/>
      <c r="AS803" s="76"/>
    </row>
    <row r="804" spans="4:45" s="58" customFormat="1" x14ac:dyDescent="0.25">
      <c r="D804" s="123"/>
      <c r="G804" s="76"/>
      <c r="I804" s="106"/>
      <c r="K804" s="77"/>
      <c r="L804" s="106"/>
      <c r="N804" s="62"/>
      <c r="O804" s="129"/>
      <c r="P804" s="106"/>
      <c r="S804" s="106"/>
      <c r="AS804" s="76"/>
    </row>
    <row r="805" spans="4:45" s="58" customFormat="1" x14ac:dyDescent="0.25">
      <c r="D805" s="123"/>
      <c r="G805" s="76"/>
      <c r="I805" s="106"/>
      <c r="K805" s="77"/>
      <c r="L805" s="106"/>
      <c r="N805" s="62"/>
      <c r="O805" s="129"/>
      <c r="P805" s="106"/>
      <c r="S805" s="106"/>
      <c r="AS805" s="76"/>
    </row>
    <row r="806" spans="4:45" s="58" customFormat="1" x14ac:dyDescent="0.25">
      <c r="D806" s="123"/>
      <c r="G806" s="76"/>
      <c r="I806" s="106"/>
      <c r="K806" s="77"/>
      <c r="L806" s="106"/>
      <c r="N806" s="62"/>
      <c r="O806" s="129"/>
      <c r="P806" s="106"/>
      <c r="S806" s="106"/>
      <c r="AS806" s="76"/>
    </row>
    <row r="807" spans="4:45" s="58" customFormat="1" x14ac:dyDescent="0.25">
      <c r="D807" s="123"/>
      <c r="G807" s="76"/>
      <c r="I807" s="106"/>
      <c r="K807" s="77"/>
      <c r="L807" s="106"/>
      <c r="N807" s="62"/>
      <c r="O807" s="129"/>
      <c r="P807" s="106"/>
      <c r="S807" s="106"/>
      <c r="AS807" s="76"/>
    </row>
    <row r="808" spans="4:45" s="58" customFormat="1" x14ac:dyDescent="0.25">
      <c r="D808" s="123"/>
      <c r="G808" s="76"/>
      <c r="I808" s="106"/>
      <c r="K808" s="77"/>
      <c r="L808" s="106"/>
      <c r="N808" s="62"/>
      <c r="O808" s="129"/>
      <c r="P808" s="106"/>
      <c r="S808" s="106"/>
      <c r="AS808" s="76"/>
    </row>
    <row r="809" spans="4:45" s="58" customFormat="1" x14ac:dyDescent="0.25">
      <c r="D809" s="123"/>
      <c r="G809" s="76"/>
      <c r="I809" s="106"/>
      <c r="K809" s="77"/>
      <c r="L809" s="106"/>
      <c r="N809" s="62"/>
      <c r="O809" s="129"/>
      <c r="P809" s="106"/>
      <c r="S809" s="106"/>
      <c r="AS809" s="76"/>
    </row>
    <row r="810" spans="4:45" s="58" customFormat="1" x14ac:dyDescent="0.25">
      <c r="D810" s="123"/>
      <c r="G810" s="76"/>
      <c r="I810" s="106"/>
      <c r="K810" s="77"/>
      <c r="L810" s="106"/>
      <c r="N810" s="62"/>
      <c r="O810" s="129"/>
      <c r="P810" s="106"/>
      <c r="S810" s="106"/>
      <c r="AS810" s="76"/>
    </row>
    <row r="811" spans="4:45" s="58" customFormat="1" x14ac:dyDescent="0.25">
      <c r="D811" s="123"/>
      <c r="G811" s="76"/>
      <c r="I811" s="106"/>
      <c r="K811" s="77"/>
      <c r="L811" s="106"/>
      <c r="N811" s="62"/>
      <c r="O811" s="129"/>
      <c r="P811" s="106"/>
      <c r="S811" s="106"/>
      <c r="AS811" s="76"/>
    </row>
    <row r="812" spans="4:45" s="58" customFormat="1" x14ac:dyDescent="0.25">
      <c r="D812" s="123"/>
      <c r="G812" s="76"/>
      <c r="I812" s="106"/>
      <c r="K812" s="77"/>
      <c r="L812" s="106"/>
      <c r="N812" s="62"/>
      <c r="O812" s="129"/>
      <c r="P812" s="106"/>
      <c r="S812" s="106"/>
      <c r="AS812" s="76"/>
    </row>
    <row r="813" spans="4:45" s="58" customFormat="1" x14ac:dyDescent="0.25">
      <c r="D813" s="123"/>
      <c r="G813" s="76"/>
      <c r="I813" s="106"/>
      <c r="K813" s="77"/>
      <c r="L813" s="106"/>
      <c r="N813" s="62"/>
      <c r="O813" s="129"/>
      <c r="P813" s="106"/>
      <c r="S813" s="106"/>
      <c r="AS813" s="76"/>
    </row>
    <row r="814" spans="4:45" s="58" customFormat="1" x14ac:dyDescent="0.25">
      <c r="D814" s="123"/>
      <c r="G814" s="76"/>
      <c r="I814" s="106"/>
      <c r="K814" s="77"/>
      <c r="L814" s="106"/>
      <c r="N814" s="62"/>
      <c r="O814" s="129"/>
      <c r="P814" s="106"/>
      <c r="S814" s="106"/>
      <c r="AS814" s="76"/>
    </row>
    <row r="815" spans="4:45" s="58" customFormat="1" x14ac:dyDescent="0.25">
      <c r="D815" s="123"/>
      <c r="G815" s="76"/>
      <c r="I815" s="106"/>
      <c r="K815" s="77"/>
      <c r="L815" s="106"/>
      <c r="N815" s="62"/>
      <c r="O815" s="129"/>
      <c r="P815" s="106"/>
      <c r="S815" s="106"/>
      <c r="AS815" s="76"/>
    </row>
    <row r="816" spans="4:45" s="58" customFormat="1" x14ac:dyDescent="0.25">
      <c r="D816" s="123"/>
      <c r="G816" s="76"/>
      <c r="I816" s="106"/>
      <c r="K816" s="77"/>
      <c r="L816" s="106"/>
      <c r="N816" s="62"/>
      <c r="O816" s="129"/>
      <c r="P816" s="106"/>
      <c r="S816" s="106"/>
      <c r="AS816" s="76"/>
    </row>
    <row r="817" spans="4:75" s="58" customFormat="1" x14ac:dyDescent="0.25">
      <c r="D817" s="123"/>
      <c r="G817" s="76"/>
      <c r="I817" s="106"/>
      <c r="K817" s="77"/>
      <c r="L817" s="106"/>
      <c r="N817" s="62"/>
      <c r="O817" s="129"/>
      <c r="P817" s="106"/>
      <c r="S817" s="106"/>
      <c r="AS817" s="76"/>
    </row>
    <row r="818" spans="4:75" s="58" customFormat="1" x14ac:dyDescent="0.25">
      <c r="D818" s="123"/>
      <c r="G818" s="76"/>
      <c r="I818" s="106"/>
      <c r="K818" s="77"/>
      <c r="L818" s="106"/>
      <c r="N818" s="62"/>
      <c r="O818" s="129"/>
      <c r="P818" s="106"/>
      <c r="S818" s="106"/>
      <c r="AS818" s="76"/>
    </row>
    <row r="819" spans="4:75" s="58" customFormat="1" x14ac:dyDescent="0.25">
      <c r="D819" s="123"/>
      <c r="G819" s="76"/>
      <c r="I819" s="106"/>
      <c r="K819" s="77"/>
      <c r="L819" s="106"/>
      <c r="N819" s="62"/>
      <c r="O819" s="129"/>
      <c r="P819" s="106"/>
      <c r="S819" s="106"/>
      <c r="AS819" s="76"/>
    </row>
    <row r="820" spans="4:75" s="58" customFormat="1" x14ac:dyDescent="0.25">
      <c r="D820" s="123"/>
      <c r="G820" s="76"/>
      <c r="I820" s="106"/>
      <c r="K820" s="77"/>
      <c r="L820" s="106"/>
      <c r="N820" s="62"/>
      <c r="O820" s="129"/>
      <c r="P820" s="106"/>
      <c r="S820" s="106"/>
      <c r="AS820" s="76"/>
    </row>
    <row r="821" spans="4:75" s="58" customFormat="1" x14ac:dyDescent="0.25">
      <c r="D821" s="123"/>
      <c r="G821" s="76"/>
      <c r="I821" s="106"/>
      <c r="K821" s="77"/>
      <c r="L821" s="106"/>
      <c r="N821" s="62"/>
      <c r="O821" s="129"/>
      <c r="P821" s="106"/>
      <c r="S821" s="106"/>
      <c r="AS821" s="76"/>
    </row>
    <row r="822" spans="4:75" s="58" customFormat="1" x14ac:dyDescent="0.25">
      <c r="D822" s="123"/>
      <c r="G822" s="76"/>
      <c r="I822" s="106"/>
      <c r="K822" s="77"/>
      <c r="L822" s="106"/>
      <c r="N822" s="62"/>
      <c r="O822" s="129"/>
      <c r="P822" s="106"/>
      <c r="S822" s="106"/>
      <c r="AS822" s="76"/>
    </row>
    <row r="823" spans="4:75" x14ac:dyDescent="0.25">
      <c r="T823" s="164"/>
      <c r="U823" s="164"/>
      <c r="V823" s="164"/>
      <c r="W823" s="164"/>
      <c r="X823" s="164"/>
      <c r="Y823" s="164"/>
      <c r="Z823" s="164"/>
      <c r="AA823" s="164"/>
      <c r="AB823" s="164"/>
      <c r="AC823" s="164"/>
      <c r="AD823" s="164"/>
      <c r="AE823" s="164"/>
      <c r="AF823" s="164"/>
      <c r="AG823" s="164"/>
      <c r="AH823" s="164"/>
      <c r="AI823" s="164"/>
      <c r="AJ823" s="164"/>
      <c r="AK823" s="164"/>
      <c r="AL823" s="164"/>
      <c r="AM823" s="164"/>
      <c r="AN823" s="164"/>
      <c r="AO823" s="164"/>
      <c r="AP823" s="164"/>
      <c r="AQ823" s="164"/>
      <c r="AR823" s="164"/>
      <c r="AS823" s="366"/>
      <c r="AT823" s="164"/>
      <c r="AU823" s="164"/>
      <c r="AV823" s="164"/>
      <c r="AW823" s="164"/>
      <c r="AX823" s="164"/>
      <c r="AY823" s="164"/>
      <c r="AZ823" s="164"/>
      <c r="BA823" s="164"/>
      <c r="BB823" s="164"/>
      <c r="BC823" s="164"/>
      <c r="BD823" s="164"/>
      <c r="BE823" s="164"/>
      <c r="BF823" s="164"/>
      <c r="BG823" s="164"/>
      <c r="BH823" s="164"/>
      <c r="BI823" s="164"/>
      <c r="BJ823" s="164"/>
      <c r="BK823" s="164"/>
      <c r="BL823" s="164"/>
      <c r="BM823" s="164"/>
      <c r="BN823" s="164"/>
      <c r="BO823" s="164"/>
      <c r="BP823" s="164"/>
      <c r="BQ823" s="164"/>
      <c r="BR823" s="164"/>
      <c r="BS823" s="164"/>
      <c r="BT823" s="164"/>
      <c r="BU823" s="164"/>
      <c r="BV823" s="164"/>
      <c r="BW823" s="164"/>
    </row>
    <row r="824" spans="4:75" x14ac:dyDescent="0.25">
      <c r="T824" s="164"/>
      <c r="U824" s="164"/>
      <c r="V824" s="164"/>
      <c r="W824" s="164"/>
      <c r="X824" s="164"/>
      <c r="Y824" s="164"/>
      <c r="Z824" s="164"/>
      <c r="AA824" s="164"/>
      <c r="AB824" s="164"/>
      <c r="AC824" s="164"/>
      <c r="AD824" s="164"/>
      <c r="AE824" s="164"/>
      <c r="AF824" s="164"/>
      <c r="AG824" s="164"/>
      <c r="AH824" s="164"/>
      <c r="AI824" s="164"/>
      <c r="AJ824" s="164"/>
      <c r="AK824" s="164"/>
      <c r="AL824" s="164"/>
      <c r="AM824" s="164"/>
      <c r="AN824" s="164"/>
      <c r="AO824" s="164"/>
      <c r="AP824" s="164"/>
      <c r="AQ824" s="164"/>
      <c r="AR824" s="164"/>
      <c r="AS824" s="366"/>
      <c r="AT824" s="164"/>
      <c r="AU824" s="164"/>
      <c r="AV824" s="164"/>
      <c r="AW824" s="164"/>
      <c r="AX824" s="164"/>
      <c r="AY824" s="164"/>
      <c r="AZ824" s="164"/>
      <c r="BA824" s="164"/>
      <c r="BB824" s="164"/>
      <c r="BC824" s="164"/>
      <c r="BD824" s="164"/>
      <c r="BE824" s="164"/>
      <c r="BF824" s="164"/>
      <c r="BG824" s="164"/>
      <c r="BH824" s="164"/>
      <c r="BI824" s="164"/>
      <c r="BJ824" s="164"/>
      <c r="BK824" s="164"/>
      <c r="BL824" s="164"/>
      <c r="BM824" s="164"/>
      <c r="BN824" s="164"/>
      <c r="BO824" s="164"/>
      <c r="BP824" s="164"/>
      <c r="BQ824" s="164"/>
      <c r="BR824" s="164"/>
      <c r="BS824" s="164"/>
      <c r="BT824" s="164"/>
      <c r="BU824" s="164"/>
      <c r="BV824" s="164"/>
      <c r="BW824" s="164"/>
    </row>
    <row r="825" spans="4:75" x14ac:dyDescent="0.25">
      <c r="T825" s="164"/>
      <c r="U825" s="164"/>
      <c r="V825" s="164"/>
      <c r="W825" s="164"/>
      <c r="X825" s="164"/>
      <c r="Y825" s="164"/>
      <c r="Z825" s="164"/>
      <c r="AA825" s="164"/>
      <c r="AB825" s="164"/>
      <c r="AC825" s="164"/>
      <c r="AD825" s="164"/>
      <c r="AE825" s="164"/>
      <c r="AF825" s="164"/>
      <c r="AG825" s="164"/>
      <c r="AH825" s="164"/>
      <c r="AI825" s="164"/>
      <c r="AJ825" s="164"/>
      <c r="AK825" s="164"/>
      <c r="AL825" s="164"/>
      <c r="AM825" s="164"/>
      <c r="AN825" s="164"/>
      <c r="AO825" s="164"/>
      <c r="AP825" s="164"/>
      <c r="AQ825" s="164"/>
      <c r="AR825" s="164"/>
      <c r="AS825" s="366"/>
      <c r="AT825" s="164"/>
      <c r="AU825" s="164"/>
      <c r="AV825" s="164"/>
      <c r="AW825" s="164"/>
      <c r="AX825" s="164"/>
      <c r="AY825" s="164"/>
      <c r="AZ825" s="164"/>
      <c r="BA825" s="164"/>
      <c r="BB825" s="164"/>
      <c r="BC825" s="164"/>
      <c r="BD825" s="164"/>
      <c r="BE825" s="164"/>
      <c r="BF825" s="164"/>
      <c r="BG825" s="164"/>
      <c r="BH825" s="164"/>
      <c r="BI825" s="164"/>
      <c r="BJ825" s="164"/>
      <c r="BK825" s="164"/>
      <c r="BL825" s="164"/>
      <c r="BM825" s="164"/>
      <c r="BN825" s="164"/>
      <c r="BO825" s="164"/>
      <c r="BP825" s="164"/>
      <c r="BQ825" s="164"/>
      <c r="BR825" s="164"/>
      <c r="BS825" s="164"/>
      <c r="BT825" s="164"/>
      <c r="BU825" s="164"/>
      <c r="BV825" s="164"/>
      <c r="BW825" s="164"/>
    </row>
    <row r="826" spans="4:75" x14ac:dyDescent="0.25">
      <c r="T826" s="164"/>
      <c r="U826" s="164"/>
      <c r="V826" s="164"/>
      <c r="W826" s="164"/>
      <c r="X826" s="164"/>
      <c r="Y826" s="164"/>
      <c r="Z826" s="164"/>
      <c r="AA826" s="164"/>
      <c r="AB826" s="164"/>
      <c r="AC826" s="164"/>
      <c r="AD826" s="164"/>
      <c r="AE826" s="164"/>
      <c r="AF826" s="164"/>
      <c r="AG826" s="164"/>
      <c r="AH826" s="164"/>
      <c r="AI826" s="164"/>
      <c r="AJ826" s="164"/>
      <c r="AK826" s="164"/>
      <c r="AL826" s="164"/>
      <c r="AM826" s="164"/>
      <c r="AN826" s="164"/>
      <c r="AO826" s="164"/>
      <c r="AP826" s="164"/>
      <c r="AQ826" s="164"/>
      <c r="AR826" s="164"/>
      <c r="AS826" s="366"/>
      <c r="AT826" s="164"/>
      <c r="AU826" s="164"/>
      <c r="AV826" s="164"/>
      <c r="AW826" s="164"/>
      <c r="AX826" s="164"/>
      <c r="AY826" s="164"/>
      <c r="AZ826" s="164"/>
      <c r="BA826" s="164"/>
      <c r="BB826" s="164"/>
      <c r="BC826" s="164"/>
      <c r="BD826" s="164"/>
      <c r="BE826" s="164"/>
      <c r="BF826" s="164"/>
      <c r="BG826" s="164"/>
      <c r="BH826" s="164"/>
      <c r="BI826" s="164"/>
      <c r="BJ826" s="164"/>
      <c r="BK826" s="164"/>
      <c r="BL826" s="164"/>
      <c r="BM826" s="164"/>
      <c r="BN826" s="164"/>
      <c r="BO826" s="164"/>
      <c r="BP826" s="164"/>
      <c r="BQ826" s="164"/>
      <c r="BR826" s="164"/>
      <c r="BS826" s="164"/>
      <c r="BT826" s="164"/>
      <c r="BU826" s="164"/>
      <c r="BV826" s="164"/>
      <c r="BW826" s="164"/>
    </row>
    <row r="827" spans="4:75" x14ac:dyDescent="0.25">
      <c r="T827" s="164"/>
      <c r="U827" s="164"/>
      <c r="V827" s="164"/>
      <c r="W827" s="164"/>
      <c r="X827" s="164"/>
      <c r="Y827" s="164"/>
      <c r="Z827" s="164"/>
      <c r="AA827" s="164"/>
      <c r="AB827" s="164"/>
      <c r="AC827" s="164"/>
      <c r="AD827" s="164"/>
      <c r="AE827" s="164"/>
      <c r="AF827" s="164"/>
      <c r="AG827" s="164"/>
      <c r="AH827" s="164"/>
      <c r="AI827" s="164"/>
      <c r="AJ827" s="164"/>
      <c r="AK827" s="164"/>
      <c r="AL827" s="164"/>
      <c r="AM827" s="164"/>
      <c r="AN827" s="164"/>
      <c r="AO827" s="164"/>
      <c r="AP827" s="164"/>
      <c r="AQ827" s="164"/>
      <c r="AR827" s="164"/>
      <c r="AS827" s="366"/>
      <c r="AT827" s="164"/>
      <c r="AU827" s="164"/>
      <c r="AV827" s="164"/>
      <c r="AW827" s="164"/>
      <c r="AX827" s="164"/>
      <c r="AY827" s="164"/>
      <c r="AZ827" s="164"/>
      <c r="BA827" s="164"/>
      <c r="BB827" s="164"/>
      <c r="BC827" s="164"/>
      <c r="BD827" s="164"/>
      <c r="BE827" s="164"/>
      <c r="BF827" s="164"/>
      <c r="BG827" s="164"/>
      <c r="BH827" s="164"/>
      <c r="BI827" s="164"/>
      <c r="BJ827" s="164"/>
      <c r="BK827" s="164"/>
      <c r="BL827" s="164"/>
      <c r="BM827" s="164"/>
      <c r="BN827" s="164"/>
      <c r="BO827" s="164"/>
      <c r="BP827" s="164"/>
      <c r="BQ827" s="164"/>
      <c r="BR827" s="164"/>
      <c r="BS827" s="164"/>
      <c r="BT827" s="164"/>
      <c r="BU827" s="164"/>
      <c r="BV827" s="164"/>
      <c r="BW827" s="164"/>
    </row>
    <row r="828" spans="4:75" x14ac:dyDescent="0.25"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  <c r="AK828" s="164"/>
      <c r="AL828" s="164"/>
      <c r="AM828" s="164"/>
      <c r="AN828" s="164"/>
      <c r="AO828" s="164"/>
      <c r="AP828" s="164"/>
      <c r="AQ828" s="164"/>
      <c r="AR828" s="164"/>
      <c r="AS828" s="366"/>
      <c r="AT828" s="164"/>
      <c r="AU828" s="164"/>
      <c r="AV828" s="164"/>
      <c r="AW828" s="164"/>
      <c r="AX828" s="164"/>
      <c r="AY828" s="164"/>
      <c r="AZ828" s="164"/>
      <c r="BA828" s="164"/>
      <c r="BB828" s="164"/>
      <c r="BC828" s="164"/>
      <c r="BD828" s="164"/>
      <c r="BE828" s="164"/>
      <c r="BF828" s="164"/>
      <c r="BG828" s="164"/>
      <c r="BH828" s="164"/>
      <c r="BI828" s="164"/>
      <c r="BJ828" s="164"/>
      <c r="BK828" s="164"/>
      <c r="BL828" s="164"/>
      <c r="BM828" s="164"/>
      <c r="BN828" s="164"/>
      <c r="BO828" s="164"/>
      <c r="BP828" s="164"/>
      <c r="BQ828" s="164"/>
      <c r="BR828" s="164"/>
      <c r="BS828" s="164"/>
      <c r="BT828" s="164"/>
      <c r="BU828" s="164"/>
      <c r="BV828" s="164"/>
      <c r="BW828" s="164"/>
    </row>
    <row r="829" spans="4:75" x14ac:dyDescent="0.25">
      <c r="T829" s="164"/>
      <c r="U829" s="164"/>
      <c r="V829" s="164"/>
      <c r="W829" s="164"/>
      <c r="X829" s="164"/>
      <c r="Y829" s="164"/>
      <c r="Z829" s="164"/>
      <c r="AA829" s="164"/>
      <c r="AB829" s="164"/>
      <c r="AC829" s="164"/>
      <c r="AD829" s="164"/>
      <c r="AE829" s="164"/>
      <c r="AF829" s="164"/>
      <c r="AG829" s="164"/>
      <c r="AH829" s="164"/>
      <c r="AI829" s="164"/>
      <c r="AJ829" s="164"/>
      <c r="AK829" s="164"/>
      <c r="AL829" s="164"/>
      <c r="AM829" s="164"/>
      <c r="AN829" s="164"/>
      <c r="AO829" s="164"/>
      <c r="AP829" s="164"/>
      <c r="AQ829" s="164"/>
      <c r="AR829" s="164"/>
      <c r="AS829" s="366"/>
      <c r="AT829" s="164"/>
      <c r="AU829" s="164"/>
      <c r="AV829" s="164"/>
      <c r="AW829" s="164"/>
      <c r="AX829" s="164"/>
      <c r="AY829" s="164"/>
      <c r="AZ829" s="164"/>
      <c r="BA829" s="164"/>
      <c r="BB829" s="164"/>
      <c r="BC829" s="164"/>
      <c r="BD829" s="164"/>
      <c r="BE829" s="164"/>
      <c r="BF829" s="164"/>
      <c r="BG829" s="164"/>
      <c r="BH829" s="164"/>
      <c r="BI829" s="164"/>
      <c r="BJ829" s="164"/>
      <c r="BK829" s="164"/>
      <c r="BL829" s="164"/>
      <c r="BM829" s="164"/>
      <c r="BN829" s="164"/>
      <c r="BO829" s="164"/>
      <c r="BP829" s="164"/>
      <c r="BQ829" s="164"/>
      <c r="BR829" s="164"/>
      <c r="BS829" s="164"/>
      <c r="BT829" s="164"/>
      <c r="BU829" s="164"/>
      <c r="BV829" s="164"/>
      <c r="BW829" s="164"/>
    </row>
    <row r="830" spans="4:75" x14ac:dyDescent="0.25">
      <c r="T830" s="164"/>
      <c r="U830" s="164"/>
      <c r="V830" s="164"/>
      <c r="W830" s="164"/>
      <c r="X830" s="164"/>
      <c r="Y830" s="164"/>
      <c r="Z830" s="164"/>
      <c r="AA830" s="164"/>
      <c r="AB830" s="164"/>
      <c r="AC830" s="164"/>
      <c r="AD830" s="164"/>
      <c r="AE830" s="164"/>
      <c r="AF830" s="164"/>
      <c r="AG830" s="164"/>
      <c r="AH830" s="164"/>
      <c r="AI830" s="164"/>
      <c r="AJ830" s="164"/>
      <c r="AK830" s="164"/>
      <c r="AL830" s="164"/>
      <c r="AM830" s="164"/>
      <c r="AN830" s="164"/>
      <c r="AO830" s="164"/>
      <c r="AP830" s="164"/>
      <c r="AQ830" s="164"/>
      <c r="AR830" s="164"/>
      <c r="AS830" s="366"/>
      <c r="AT830" s="164"/>
      <c r="AU830" s="164"/>
      <c r="AV830" s="164"/>
      <c r="AW830" s="164"/>
      <c r="AX830" s="164"/>
      <c r="AY830" s="164"/>
      <c r="AZ830" s="164"/>
      <c r="BA830" s="164"/>
      <c r="BB830" s="164"/>
      <c r="BC830" s="164"/>
      <c r="BD830" s="164"/>
      <c r="BE830" s="164"/>
      <c r="BF830" s="164"/>
      <c r="BG830" s="164"/>
      <c r="BH830" s="164"/>
      <c r="BI830" s="164"/>
      <c r="BJ830" s="164"/>
      <c r="BK830" s="164"/>
      <c r="BL830" s="164"/>
      <c r="BM830" s="164"/>
      <c r="BN830" s="164"/>
      <c r="BO830" s="164"/>
      <c r="BP830" s="164"/>
      <c r="BQ830" s="164"/>
      <c r="BR830" s="164"/>
      <c r="BS830" s="164"/>
      <c r="BT830" s="164"/>
      <c r="BU830" s="164"/>
      <c r="BV830" s="164"/>
      <c r="BW830" s="164"/>
    </row>
    <row r="831" spans="4:75" x14ac:dyDescent="0.25">
      <c r="T831" s="164"/>
      <c r="U831" s="164"/>
      <c r="V831" s="164"/>
      <c r="W831" s="164"/>
      <c r="X831" s="164"/>
      <c r="Y831" s="164"/>
      <c r="Z831" s="164"/>
      <c r="AA831" s="164"/>
      <c r="AB831" s="164"/>
      <c r="AC831" s="164"/>
      <c r="AD831" s="164"/>
      <c r="AE831" s="164"/>
      <c r="AF831" s="164"/>
      <c r="AG831" s="164"/>
      <c r="AH831" s="164"/>
      <c r="AI831" s="164"/>
      <c r="AJ831" s="164"/>
      <c r="AK831" s="164"/>
      <c r="AL831" s="164"/>
      <c r="AM831" s="164"/>
      <c r="AN831" s="164"/>
      <c r="AO831" s="164"/>
      <c r="AP831" s="164"/>
      <c r="AQ831" s="164"/>
      <c r="AR831" s="164"/>
      <c r="AS831" s="366"/>
      <c r="AT831" s="164"/>
      <c r="AU831" s="164"/>
      <c r="AV831" s="164"/>
      <c r="AW831" s="164"/>
      <c r="AX831" s="164"/>
      <c r="AY831" s="164"/>
      <c r="AZ831" s="164"/>
      <c r="BA831" s="164"/>
      <c r="BB831" s="164"/>
      <c r="BC831" s="164"/>
      <c r="BD831" s="164"/>
      <c r="BE831" s="164"/>
      <c r="BF831" s="164"/>
      <c r="BG831" s="164"/>
      <c r="BH831" s="164"/>
      <c r="BI831" s="164"/>
      <c r="BJ831" s="164"/>
      <c r="BK831" s="164"/>
      <c r="BL831" s="164"/>
      <c r="BM831" s="164"/>
      <c r="BN831" s="164"/>
      <c r="BO831" s="164"/>
      <c r="BP831" s="164"/>
      <c r="BQ831" s="164"/>
      <c r="BR831" s="164"/>
      <c r="BS831" s="164"/>
      <c r="BT831" s="164"/>
      <c r="BU831" s="164"/>
      <c r="BV831" s="164"/>
      <c r="BW831" s="164"/>
    </row>
    <row r="832" spans="4:75" x14ac:dyDescent="0.25">
      <c r="T832" s="164"/>
      <c r="U832" s="164"/>
      <c r="V832" s="164"/>
      <c r="W832" s="164"/>
      <c r="X832" s="164"/>
      <c r="Y832" s="164"/>
      <c r="Z832" s="164"/>
      <c r="AA832" s="164"/>
      <c r="AB832" s="164"/>
      <c r="AC832" s="164"/>
      <c r="AD832" s="164"/>
      <c r="AE832" s="164"/>
      <c r="AF832" s="164"/>
      <c r="AG832" s="164"/>
      <c r="AH832" s="164"/>
      <c r="AI832" s="164"/>
      <c r="AJ832" s="164"/>
      <c r="AK832" s="164"/>
      <c r="AL832" s="164"/>
      <c r="AM832" s="164"/>
      <c r="AN832" s="164"/>
      <c r="AO832" s="164"/>
      <c r="AP832" s="164"/>
      <c r="AQ832" s="164"/>
      <c r="AR832" s="164"/>
      <c r="AS832" s="366"/>
      <c r="AT832" s="164"/>
      <c r="AU832" s="164"/>
      <c r="AV832" s="164"/>
      <c r="AW832" s="164"/>
      <c r="AX832" s="164"/>
      <c r="AY832" s="164"/>
      <c r="AZ832" s="164"/>
      <c r="BA832" s="164"/>
      <c r="BB832" s="164"/>
      <c r="BC832" s="164"/>
      <c r="BD832" s="164"/>
      <c r="BE832" s="164"/>
      <c r="BF832" s="164"/>
      <c r="BG832" s="164"/>
      <c r="BH832" s="164"/>
      <c r="BI832" s="164"/>
      <c r="BJ832" s="164"/>
      <c r="BK832" s="164"/>
      <c r="BL832" s="164"/>
      <c r="BM832" s="164"/>
      <c r="BN832" s="164"/>
      <c r="BO832" s="164"/>
      <c r="BP832" s="164"/>
      <c r="BQ832" s="164"/>
      <c r="BR832" s="164"/>
      <c r="BS832" s="164"/>
      <c r="BT832" s="164"/>
      <c r="BU832" s="164"/>
      <c r="BV832" s="164"/>
      <c r="BW832" s="164"/>
    </row>
    <row r="833" spans="20:75" x14ac:dyDescent="0.25">
      <c r="T833" s="164"/>
      <c r="U833" s="164"/>
      <c r="V833" s="164"/>
      <c r="W833" s="164"/>
      <c r="X833" s="164"/>
      <c r="Y833" s="164"/>
      <c r="Z833" s="164"/>
      <c r="AA833" s="164"/>
      <c r="AB833" s="164"/>
      <c r="AC833" s="164"/>
      <c r="AD833" s="164"/>
      <c r="AE833" s="164"/>
      <c r="AF833" s="164"/>
      <c r="AG833" s="164"/>
      <c r="AH833" s="164"/>
      <c r="AI833" s="164"/>
      <c r="AJ833" s="164"/>
      <c r="AK833" s="164"/>
      <c r="AL833" s="164"/>
      <c r="AM833" s="164"/>
      <c r="AN833" s="164"/>
      <c r="AO833" s="164"/>
      <c r="AP833" s="164"/>
      <c r="AQ833" s="164"/>
      <c r="AR833" s="164"/>
      <c r="AS833" s="366"/>
      <c r="AT833" s="164"/>
      <c r="AU833" s="164"/>
      <c r="AV833" s="164"/>
      <c r="AW833" s="164"/>
      <c r="AX833" s="164"/>
      <c r="AY833" s="164"/>
      <c r="AZ833" s="164"/>
      <c r="BA833" s="164"/>
      <c r="BB833" s="164"/>
      <c r="BC833" s="164"/>
      <c r="BD833" s="164"/>
      <c r="BE833" s="164"/>
      <c r="BF833" s="164"/>
      <c r="BG833" s="164"/>
      <c r="BH833" s="164"/>
      <c r="BI833" s="164"/>
      <c r="BJ833" s="164"/>
      <c r="BK833" s="164"/>
      <c r="BL833" s="164"/>
      <c r="BM833" s="164"/>
      <c r="BN833" s="164"/>
      <c r="BO833" s="164"/>
      <c r="BP833" s="164"/>
      <c r="BQ833" s="164"/>
      <c r="BR833" s="164"/>
      <c r="BS833" s="164"/>
      <c r="BT833" s="164"/>
      <c r="BU833" s="164"/>
      <c r="BV833" s="164"/>
      <c r="BW833" s="164"/>
    </row>
    <row r="834" spans="20:75" x14ac:dyDescent="0.25">
      <c r="T834" s="164"/>
      <c r="U834" s="164"/>
      <c r="V834" s="164"/>
      <c r="W834" s="164"/>
      <c r="X834" s="164"/>
      <c r="Y834" s="164"/>
      <c r="Z834" s="164"/>
      <c r="AA834" s="164"/>
      <c r="AB834" s="164"/>
      <c r="AC834" s="164"/>
      <c r="AD834" s="164"/>
      <c r="AE834" s="164"/>
      <c r="AF834" s="164"/>
      <c r="AG834" s="164"/>
      <c r="AH834" s="164"/>
      <c r="AI834" s="164"/>
      <c r="AJ834" s="164"/>
      <c r="AK834" s="164"/>
      <c r="AL834" s="164"/>
      <c r="AM834" s="164"/>
      <c r="AN834" s="164"/>
      <c r="AO834" s="164"/>
      <c r="AP834" s="164"/>
      <c r="AQ834" s="164"/>
      <c r="AR834" s="164"/>
      <c r="AS834" s="366"/>
      <c r="AT834" s="164"/>
      <c r="AU834" s="164"/>
      <c r="AV834" s="164"/>
      <c r="AW834" s="164"/>
      <c r="AX834" s="164"/>
      <c r="AY834" s="164"/>
      <c r="AZ834" s="164"/>
      <c r="BA834" s="164"/>
      <c r="BB834" s="164"/>
      <c r="BC834" s="164"/>
      <c r="BD834" s="164"/>
      <c r="BE834" s="164"/>
      <c r="BF834" s="164"/>
      <c r="BG834" s="164"/>
      <c r="BH834" s="164"/>
      <c r="BI834" s="164"/>
      <c r="BJ834" s="164"/>
      <c r="BK834" s="164"/>
      <c r="BL834" s="164"/>
      <c r="BM834" s="164"/>
      <c r="BN834" s="164"/>
      <c r="BO834" s="164"/>
      <c r="BP834" s="164"/>
      <c r="BQ834" s="164"/>
      <c r="BR834" s="164"/>
      <c r="BS834" s="164"/>
      <c r="BT834" s="164"/>
      <c r="BU834" s="164"/>
      <c r="BV834" s="164"/>
      <c r="BW834" s="164"/>
    </row>
    <row r="835" spans="20:75" x14ac:dyDescent="0.25">
      <c r="T835" s="164"/>
      <c r="U835" s="164"/>
      <c r="V835" s="164"/>
      <c r="W835" s="164"/>
      <c r="X835" s="164"/>
      <c r="Y835" s="164"/>
      <c r="Z835" s="164"/>
      <c r="AA835" s="164"/>
      <c r="AB835" s="164"/>
      <c r="AC835" s="164"/>
      <c r="AD835" s="164"/>
      <c r="AE835" s="164"/>
      <c r="AF835" s="164"/>
      <c r="AG835" s="164"/>
      <c r="AH835" s="164"/>
      <c r="AI835" s="164"/>
      <c r="AJ835" s="164"/>
      <c r="AK835" s="164"/>
      <c r="AL835" s="164"/>
      <c r="AM835" s="164"/>
      <c r="AN835" s="164"/>
      <c r="AO835" s="164"/>
      <c r="AP835" s="164"/>
      <c r="AQ835" s="164"/>
      <c r="AR835" s="164"/>
      <c r="AS835" s="366"/>
      <c r="AT835" s="164"/>
      <c r="AU835" s="164"/>
      <c r="AV835" s="164"/>
      <c r="AW835" s="164"/>
      <c r="AX835" s="164"/>
      <c r="AY835" s="164"/>
      <c r="AZ835" s="164"/>
      <c r="BA835" s="164"/>
      <c r="BB835" s="164"/>
      <c r="BC835" s="164"/>
      <c r="BD835" s="164"/>
      <c r="BE835" s="164"/>
      <c r="BF835" s="164"/>
      <c r="BG835" s="164"/>
      <c r="BH835" s="164"/>
      <c r="BI835" s="164"/>
      <c r="BJ835" s="164"/>
      <c r="BK835" s="164"/>
      <c r="BL835" s="164"/>
      <c r="BM835" s="164"/>
      <c r="BN835" s="164"/>
      <c r="BO835" s="164"/>
      <c r="BP835" s="164"/>
      <c r="BQ835" s="164"/>
      <c r="BR835" s="164"/>
      <c r="BS835" s="164"/>
      <c r="BT835" s="164"/>
      <c r="BU835" s="164"/>
      <c r="BV835" s="164"/>
      <c r="BW835" s="164"/>
    </row>
    <row r="836" spans="20:75" x14ac:dyDescent="0.25">
      <c r="T836" s="164"/>
      <c r="U836" s="164"/>
      <c r="V836" s="164"/>
      <c r="W836" s="164"/>
      <c r="X836" s="164"/>
      <c r="Y836" s="164"/>
      <c r="Z836" s="164"/>
      <c r="AA836" s="164"/>
      <c r="AB836" s="164"/>
      <c r="AC836" s="164"/>
      <c r="AD836" s="164"/>
      <c r="AE836" s="164"/>
      <c r="AF836" s="164"/>
      <c r="AG836" s="164"/>
      <c r="AH836" s="164"/>
      <c r="AI836" s="164"/>
      <c r="AJ836" s="164"/>
      <c r="AK836" s="164"/>
      <c r="AL836" s="164"/>
      <c r="AM836" s="164"/>
      <c r="AN836" s="164"/>
      <c r="AO836" s="164"/>
      <c r="AP836" s="164"/>
      <c r="AQ836" s="164"/>
      <c r="AR836" s="164"/>
      <c r="AS836" s="366"/>
      <c r="AT836" s="164"/>
      <c r="AU836" s="164"/>
      <c r="AV836" s="164"/>
      <c r="AW836" s="164"/>
      <c r="AX836" s="164"/>
      <c r="AY836" s="164"/>
      <c r="AZ836" s="164"/>
      <c r="BA836" s="164"/>
      <c r="BB836" s="164"/>
      <c r="BC836" s="164"/>
      <c r="BD836" s="164"/>
      <c r="BE836" s="164"/>
      <c r="BF836" s="164"/>
      <c r="BG836" s="164"/>
      <c r="BH836" s="164"/>
      <c r="BI836" s="164"/>
      <c r="BJ836" s="164"/>
      <c r="BK836" s="164"/>
      <c r="BL836" s="164"/>
      <c r="BM836" s="164"/>
      <c r="BN836" s="164"/>
      <c r="BO836" s="164"/>
      <c r="BP836" s="164"/>
      <c r="BQ836" s="164"/>
      <c r="BR836" s="164"/>
      <c r="BS836" s="164"/>
      <c r="BT836" s="164"/>
      <c r="BU836" s="164"/>
      <c r="BV836" s="164"/>
      <c r="BW836" s="164"/>
    </row>
    <row r="837" spans="20:75" x14ac:dyDescent="0.25">
      <c r="T837" s="164"/>
      <c r="U837" s="164"/>
      <c r="V837" s="164"/>
      <c r="W837" s="164"/>
      <c r="X837" s="164"/>
      <c r="Y837" s="164"/>
      <c r="Z837" s="164"/>
      <c r="AA837" s="164"/>
      <c r="AB837" s="164"/>
      <c r="AC837" s="164"/>
      <c r="AD837" s="164"/>
      <c r="AE837" s="164"/>
      <c r="AF837" s="164"/>
      <c r="AG837" s="164"/>
      <c r="AH837" s="164"/>
      <c r="AI837" s="164"/>
      <c r="AJ837" s="164"/>
      <c r="AK837" s="164"/>
      <c r="AL837" s="164"/>
      <c r="AM837" s="164"/>
      <c r="AN837" s="164"/>
      <c r="AO837" s="164"/>
      <c r="AP837" s="164"/>
      <c r="AQ837" s="164"/>
      <c r="AR837" s="164"/>
      <c r="AS837" s="366"/>
      <c r="AT837" s="164"/>
      <c r="AU837" s="164"/>
      <c r="AV837" s="164"/>
      <c r="AW837" s="164"/>
      <c r="AX837" s="164"/>
      <c r="AY837" s="164"/>
      <c r="AZ837" s="164"/>
      <c r="BA837" s="164"/>
      <c r="BB837" s="164"/>
      <c r="BC837" s="164"/>
      <c r="BD837" s="164"/>
      <c r="BE837" s="164"/>
      <c r="BF837" s="164"/>
      <c r="BG837" s="164"/>
      <c r="BH837" s="164"/>
      <c r="BI837" s="164"/>
      <c r="BJ837" s="164"/>
      <c r="BK837" s="164"/>
      <c r="BL837" s="164"/>
      <c r="BM837" s="164"/>
      <c r="BN837" s="164"/>
      <c r="BO837" s="164"/>
      <c r="BP837" s="164"/>
      <c r="BQ837" s="164"/>
      <c r="BR837" s="164"/>
      <c r="BS837" s="164"/>
      <c r="BT837" s="164"/>
      <c r="BU837" s="164"/>
      <c r="BV837" s="164"/>
      <c r="BW837" s="164"/>
    </row>
    <row r="838" spans="20:75" x14ac:dyDescent="0.25">
      <c r="T838" s="164"/>
      <c r="U838" s="164"/>
      <c r="V838" s="164"/>
      <c r="W838" s="164"/>
      <c r="X838" s="164"/>
      <c r="Y838" s="164"/>
      <c r="Z838" s="164"/>
      <c r="AA838" s="164"/>
      <c r="AB838" s="164"/>
      <c r="AC838" s="164"/>
      <c r="AD838" s="164"/>
      <c r="AE838" s="164"/>
      <c r="AF838" s="164"/>
      <c r="AG838" s="164"/>
      <c r="AH838" s="164"/>
      <c r="AI838" s="164"/>
      <c r="AJ838" s="164"/>
      <c r="AK838" s="164"/>
      <c r="AL838" s="164"/>
      <c r="AM838" s="164"/>
      <c r="AN838" s="164"/>
      <c r="AO838" s="164"/>
      <c r="AP838" s="164"/>
      <c r="AQ838" s="164"/>
      <c r="AR838" s="164"/>
      <c r="AS838" s="366"/>
      <c r="AT838" s="164"/>
      <c r="AU838" s="164"/>
      <c r="AV838" s="164"/>
      <c r="AW838" s="164"/>
      <c r="AX838" s="164"/>
      <c r="AY838" s="164"/>
      <c r="AZ838" s="164"/>
      <c r="BA838" s="164"/>
      <c r="BB838" s="164"/>
      <c r="BC838" s="164"/>
      <c r="BD838" s="164"/>
      <c r="BE838" s="164"/>
      <c r="BF838" s="164"/>
      <c r="BG838" s="164"/>
      <c r="BH838" s="164"/>
      <c r="BI838" s="164"/>
      <c r="BJ838" s="164"/>
      <c r="BK838" s="164"/>
      <c r="BL838" s="164"/>
      <c r="BM838" s="164"/>
      <c r="BN838" s="164"/>
      <c r="BO838" s="164"/>
      <c r="BP838" s="164"/>
      <c r="BQ838" s="164"/>
      <c r="BR838" s="164"/>
      <c r="BS838" s="164"/>
      <c r="BT838" s="164"/>
      <c r="BU838" s="164"/>
      <c r="BV838" s="164"/>
      <c r="BW838" s="164"/>
    </row>
    <row r="839" spans="20:75" x14ac:dyDescent="0.25">
      <c r="T839" s="164"/>
      <c r="U839" s="164"/>
      <c r="V839" s="164"/>
      <c r="W839" s="164"/>
      <c r="X839" s="164"/>
      <c r="Y839" s="164"/>
      <c r="Z839" s="164"/>
      <c r="AA839" s="164"/>
      <c r="AB839" s="164"/>
      <c r="AC839" s="164"/>
      <c r="AD839" s="164"/>
      <c r="AE839" s="164"/>
      <c r="AF839" s="164"/>
      <c r="AG839" s="164"/>
      <c r="AH839" s="164"/>
      <c r="AI839" s="164"/>
      <c r="AJ839" s="164"/>
      <c r="AK839" s="164"/>
      <c r="AL839" s="164"/>
      <c r="AM839" s="164"/>
      <c r="AN839" s="164"/>
      <c r="AO839" s="164"/>
      <c r="AP839" s="164"/>
      <c r="AQ839" s="164"/>
      <c r="AR839" s="164"/>
      <c r="AS839" s="366"/>
      <c r="AT839" s="164"/>
      <c r="AU839" s="164"/>
      <c r="AV839" s="164"/>
      <c r="AW839" s="164"/>
      <c r="AX839" s="164"/>
      <c r="AY839" s="164"/>
      <c r="AZ839" s="164"/>
      <c r="BA839" s="164"/>
      <c r="BB839" s="164"/>
      <c r="BC839" s="164"/>
      <c r="BD839" s="164"/>
      <c r="BE839" s="164"/>
      <c r="BF839" s="164"/>
      <c r="BG839" s="164"/>
      <c r="BH839" s="164"/>
      <c r="BI839" s="164"/>
      <c r="BJ839" s="164"/>
      <c r="BK839" s="164"/>
      <c r="BL839" s="164"/>
      <c r="BM839" s="164"/>
      <c r="BN839" s="164"/>
      <c r="BO839" s="164"/>
      <c r="BP839" s="164"/>
      <c r="BQ839" s="164"/>
      <c r="BR839" s="164"/>
      <c r="BS839" s="164"/>
      <c r="BT839" s="164"/>
      <c r="BU839" s="164"/>
      <c r="BV839" s="164"/>
      <c r="BW839" s="164"/>
    </row>
    <row r="840" spans="20:75" x14ac:dyDescent="0.25">
      <c r="T840" s="164"/>
      <c r="U840" s="164"/>
      <c r="V840" s="164"/>
      <c r="W840" s="164"/>
      <c r="X840" s="164"/>
      <c r="Y840" s="164"/>
      <c r="Z840" s="164"/>
      <c r="AA840" s="164"/>
      <c r="AB840" s="164"/>
      <c r="AC840" s="164"/>
      <c r="AD840" s="164"/>
      <c r="AE840" s="164"/>
      <c r="AF840" s="164"/>
      <c r="AG840" s="164"/>
      <c r="AH840" s="164"/>
      <c r="AI840" s="164"/>
      <c r="AJ840" s="164"/>
      <c r="AK840" s="164"/>
      <c r="AL840" s="164"/>
      <c r="AM840" s="164"/>
      <c r="AN840" s="164"/>
      <c r="AO840" s="164"/>
      <c r="AP840" s="164"/>
      <c r="AQ840" s="164"/>
      <c r="AR840" s="164"/>
      <c r="AS840" s="366"/>
      <c r="AT840" s="164"/>
      <c r="AU840" s="164"/>
      <c r="AV840" s="164"/>
      <c r="AW840" s="164"/>
      <c r="AX840" s="164"/>
      <c r="AY840" s="164"/>
      <c r="AZ840" s="164"/>
      <c r="BA840" s="164"/>
      <c r="BB840" s="164"/>
      <c r="BC840" s="164"/>
      <c r="BD840" s="164"/>
      <c r="BE840" s="164"/>
      <c r="BF840" s="164"/>
      <c r="BG840" s="164"/>
      <c r="BH840" s="164"/>
      <c r="BI840" s="164"/>
      <c r="BJ840" s="164"/>
      <c r="BK840" s="164"/>
      <c r="BL840" s="164"/>
      <c r="BM840" s="164"/>
      <c r="BN840" s="164"/>
      <c r="BO840" s="164"/>
      <c r="BP840" s="164"/>
      <c r="BQ840" s="164"/>
      <c r="BR840" s="164"/>
      <c r="BS840" s="164"/>
      <c r="BT840" s="164"/>
      <c r="BU840" s="164"/>
      <c r="BV840" s="164"/>
      <c r="BW840" s="164"/>
    </row>
    <row r="841" spans="20:75" x14ac:dyDescent="0.25">
      <c r="T841" s="164"/>
      <c r="U841" s="164"/>
      <c r="V841" s="164"/>
      <c r="W841" s="164"/>
      <c r="X841" s="164"/>
      <c r="Y841" s="164"/>
      <c r="Z841" s="164"/>
      <c r="AA841" s="164"/>
      <c r="AB841" s="164"/>
      <c r="AC841" s="164"/>
      <c r="AD841" s="164"/>
      <c r="AE841" s="164"/>
      <c r="AF841" s="164"/>
      <c r="AG841" s="164"/>
      <c r="AH841" s="164"/>
      <c r="AI841" s="164"/>
      <c r="AJ841" s="164"/>
      <c r="AK841" s="164"/>
      <c r="AL841" s="164"/>
      <c r="AM841" s="164"/>
      <c r="AN841" s="164"/>
      <c r="AO841" s="164"/>
      <c r="AP841" s="164"/>
      <c r="AQ841" s="164"/>
      <c r="AR841" s="164"/>
      <c r="AS841" s="366"/>
      <c r="AT841" s="164"/>
      <c r="AU841" s="164"/>
      <c r="AV841" s="164"/>
      <c r="AW841" s="164"/>
      <c r="AX841" s="164"/>
      <c r="AY841" s="164"/>
      <c r="AZ841" s="164"/>
      <c r="BA841" s="164"/>
      <c r="BB841" s="164"/>
      <c r="BC841" s="164"/>
      <c r="BD841" s="164"/>
      <c r="BE841" s="164"/>
      <c r="BF841" s="164"/>
      <c r="BG841" s="164"/>
      <c r="BH841" s="164"/>
      <c r="BI841" s="164"/>
      <c r="BJ841" s="164"/>
      <c r="BK841" s="164"/>
      <c r="BL841" s="164"/>
      <c r="BM841" s="164"/>
      <c r="BN841" s="164"/>
      <c r="BO841" s="164"/>
      <c r="BP841" s="164"/>
      <c r="BQ841" s="164"/>
      <c r="BR841" s="164"/>
      <c r="BS841" s="164"/>
      <c r="BT841" s="164"/>
      <c r="BU841" s="164"/>
      <c r="BV841" s="164"/>
      <c r="BW841" s="164"/>
    </row>
    <row r="842" spans="20:75" x14ac:dyDescent="0.25">
      <c r="T842" s="164"/>
      <c r="U842" s="164"/>
      <c r="V842" s="164"/>
      <c r="W842" s="164"/>
      <c r="X842" s="164"/>
      <c r="Y842" s="164"/>
      <c r="Z842" s="164"/>
      <c r="AA842" s="164"/>
      <c r="AB842" s="164"/>
      <c r="AC842" s="164"/>
      <c r="AD842" s="164"/>
      <c r="AE842" s="164"/>
      <c r="AF842" s="164"/>
      <c r="AG842" s="164"/>
      <c r="AH842" s="164"/>
      <c r="AI842" s="164"/>
      <c r="AJ842" s="164"/>
      <c r="AK842" s="164"/>
      <c r="AL842" s="164"/>
      <c r="AM842" s="164"/>
      <c r="AN842" s="164"/>
      <c r="AO842" s="164"/>
      <c r="AP842" s="164"/>
      <c r="AQ842" s="164"/>
      <c r="AR842" s="164"/>
      <c r="AS842" s="366"/>
      <c r="AT842" s="164"/>
      <c r="AU842" s="164"/>
      <c r="AV842" s="164"/>
      <c r="AW842" s="164"/>
      <c r="AX842" s="164"/>
      <c r="AY842" s="164"/>
      <c r="AZ842" s="164"/>
      <c r="BA842" s="164"/>
      <c r="BB842" s="164"/>
      <c r="BC842" s="164"/>
      <c r="BD842" s="164"/>
      <c r="BE842" s="164"/>
      <c r="BF842" s="164"/>
      <c r="BG842" s="164"/>
      <c r="BH842" s="164"/>
      <c r="BI842" s="164"/>
      <c r="BJ842" s="164"/>
      <c r="BK842" s="164"/>
      <c r="BL842" s="164"/>
      <c r="BM842" s="164"/>
      <c r="BN842" s="164"/>
      <c r="BO842" s="164"/>
      <c r="BP842" s="164"/>
      <c r="BQ842" s="164"/>
      <c r="BR842" s="164"/>
      <c r="BS842" s="164"/>
      <c r="BT842" s="164"/>
      <c r="BU842" s="164"/>
      <c r="BV842" s="164"/>
      <c r="BW842" s="164"/>
    </row>
    <row r="843" spans="20:75" x14ac:dyDescent="0.25">
      <c r="T843" s="164"/>
      <c r="U843" s="164"/>
      <c r="V843" s="164"/>
      <c r="W843" s="164"/>
      <c r="X843" s="164"/>
      <c r="Y843" s="164"/>
      <c r="Z843" s="164"/>
      <c r="AA843" s="164"/>
      <c r="AB843" s="164"/>
      <c r="AC843" s="164"/>
      <c r="AD843" s="164"/>
      <c r="AE843" s="164"/>
      <c r="AF843" s="164"/>
      <c r="AG843" s="164"/>
      <c r="AH843" s="164"/>
      <c r="AI843" s="164"/>
      <c r="AJ843" s="164"/>
      <c r="AK843" s="164"/>
      <c r="AL843" s="164"/>
      <c r="AM843" s="164"/>
      <c r="AN843" s="164"/>
      <c r="AO843" s="164"/>
      <c r="AP843" s="164"/>
      <c r="AQ843" s="164"/>
      <c r="AR843" s="164"/>
      <c r="AS843" s="366"/>
      <c r="AT843" s="164"/>
      <c r="AU843" s="164"/>
      <c r="AV843" s="164"/>
      <c r="AW843" s="164"/>
      <c r="AX843" s="164"/>
      <c r="AY843" s="164"/>
      <c r="AZ843" s="164"/>
      <c r="BA843" s="164"/>
      <c r="BB843" s="164"/>
      <c r="BC843" s="164"/>
      <c r="BD843" s="164"/>
      <c r="BE843" s="164"/>
      <c r="BF843" s="164"/>
      <c r="BG843" s="164"/>
      <c r="BH843" s="164"/>
      <c r="BI843" s="164"/>
      <c r="BJ843" s="164"/>
      <c r="BK843" s="164"/>
      <c r="BL843" s="164"/>
      <c r="BM843" s="164"/>
      <c r="BN843" s="164"/>
      <c r="BO843" s="164"/>
      <c r="BP843" s="164"/>
      <c r="BQ843" s="164"/>
      <c r="BR843" s="164"/>
      <c r="BS843" s="164"/>
      <c r="BT843" s="164"/>
      <c r="BU843" s="164"/>
      <c r="BV843" s="164"/>
      <c r="BW843" s="164"/>
    </row>
    <row r="844" spans="20:75" x14ac:dyDescent="0.25">
      <c r="T844" s="164"/>
      <c r="U844" s="164"/>
      <c r="V844" s="164"/>
      <c r="W844" s="164"/>
      <c r="X844" s="164"/>
      <c r="Y844" s="164"/>
      <c r="Z844" s="164"/>
      <c r="AA844" s="164"/>
      <c r="AB844" s="164"/>
      <c r="AC844" s="164"/>
      <c r="AD844" s="164"/>
      <c r="AE844" s="164"/>
      <c r="AF844" s="164"/>
      <c r="AG844" s="164"/>
      <c r="AH844" s="164"/>
      <c r="AI844" s="164"/>
      <c r="AJ844" s="164"/>
      <c r="AK844" s="164"/>
      <c r="AL844" s="164"/>
      <c r="AM844" s="164"/>
      <c r="AN844" s="164"/>
      <c r="AO844" s="164"/>
      <c r="AP844" s="164"/>
      <c r="AQ844" s="164"/>
      <c r="AR844" s="164"/>
      <c r="AS844" s="366"/>
      <c r="AT844" s="164"/>
      <c r="AU844" s="164"/>
      <c r="AV844" s="164"/>
      <c r="AW844" s="164"/>
      <c r="AX844" s="164"/>
      <c r="AY844" s="164"/>
      <c r="AZ844" s="164"/>
      <c r="BA844" s="164"/>
      <c r="BB844" s="164"/>
      <c r="BC844" s="164"/>
      <c r="BD844" s="164"/>
      <c r="BE844" s="164"/>
      <c r="BF844" s="164"/>
      <c r="BG844" s="164"/>
      <c r="BH844" s="164"/>
      <c r="BI844" s="164"/>
      <c r="BJ844" s="164"/>
      <c r="BK844" s="164"/>
      <c r="BL844" s="164"/>
      <c r="BM844" s="164"/>
      <c r="BN844" s="164"/>
      <c r="BO844" s="164"/>
      <c r="BP844" s="164"/>
      <c r="BQ844" s="164"/>
      <c r="BR844" s="164"/>
      <c r="BS844" s="164"/>
      <c r="BT844" s="164"/>
      <c r="BU844" s="164"/>
      <c r="BV844" s="164"/>
      <c r="BW844" s="164"/>
    </row>
    <row r="845" spans="20:75" x14ac:dyDescent="0.25">
      <c r="T845" s="164"/>
      <c r="U845" s="164"/>
      <c r="V845" s="164"/>
      <c r="W845" s="164"/>
      <c r="X845" s="164"/>
      <c r="Y845" s="164"/>
      <c r="Z845" s="164"/>
      <c r="AA845" s="164"/>
      <c r="AB845" s="164"/>
      <c r="AC845" s="164"/>
      <c r="AD845" s="164"/>
      <c r="AE845" s="164"/>
      <c r="AF845" s="164"/>
      <c r="AG845" s="164"/>
      <c r="AH845" s="164"/>
      <c r="AI845" s="164"/>
      <c r="AJ845" s="164"/>
      <c r="AK845" s="164"/>
      <c r="AL845" s="164"/>
      <c r="AM845" s="164"/>
      <c r="AN845" s="164"/>
      <c r="AO845" s="164"/>
      <c r="AP845" s="164"/>
      <c r="AQ845" s="164"/>
      <c r="AR845" s="164"/>
      <c r="AS845" s="366"/>
      <c r="AT845" s="164"/>
      <c r="AU845" s="164"/>
      <c r="AV845" s="164"/>
      <c r="AW845" s="164"/>
      <c r="AX845" s="164"/>
      <c r="AY845" s="164"/>
      <c r="AZ845" s="164"/>
      <c r="BA845" s="164"/>
      <c r="BB845" s="164"/>
      <c r="BC845" s="164"/>
      <c r="BD845" s="164"/>
      <c r="BE845" s="164"/>
      <c r="BF845" s="164"/>
      <c r="BG845" s="164"/>
      <c r="BH845" s="164"/>
      <c r="BI845" s="164"/>
      <c r="BJ845" s="164"/>
      <c r="BK845" s="164"/>
      <c r="BL845" s="164"/>
      <c r="BM845" s="164"/>
      <c r="BN845" s="164"/>
      <c r="BO845" s="164"/>
      <c r="BP845" s="164"/>
      <c r="BQ845" s="164"/>
      <c r="BR845" s="164"/>
      <c r="BS845" s="164"/>
      <c r="BT845" s="164"/>
      <c r="BU845" s="164"/>
      <c r="BV845" s="164"/>
      <c r="BW845" s="164"/>
    </row>
    <row r="846" spans="20:75" x14ac:dyDescent="0.25">
      <c r="T846" s="164"/>
      <c r="U846" s="164"/>
      <c r="V846" s="164"/>
      <c r="W846" s="164"/>
      <c r="X846" s="164"/>
      <c r="Y846" s="164"/>
      <c r="Z846" s="164"/>
      <c r="AA846" s="164"/>
      <c r="AB846" s="164"/>
      <c r="AC846" s="164"/>
      <c r="AD846" s="164"/>
      <c r="AE846" s="164"/>
      <c r="AF846" s="164"/>
      <c r="AG846" s="164"/>
      <c r="AH846" s="164"/>
      <c r="AI846" s="164"/>
      <c r="AJ846" s="164"/>
      <c r="AK846" s="164"/>
      <c r="AL846" s="164"/>
      <c r="AM846" s="164"/>
      <c r="AN846" s="164"/>
      <c r="AO846" s="164"/>
      <c r="AP846" s="164"/>
      <c r="AQ846" s="164"/>
      <c r="AR846" s="164"/>
      <c r="AS846" s="366"/>
      <c r="AT846" s="164"/>
      <c r="AU846" s="164"/>
      <c r="AV846" s="164"/>
      <c r="AW846" s="164"/>
      <c r="AX846" s="164"/>
      <c r="AY846" s="164"/>
      <c r="AZ846" s="164"/>
      <c r="BA846" s="164"/>
      <c r="BB846" s="164"/>
      <c r="BC846" s="164"/>
      <c r="BD846" s="164"/>
      <c r="BE846" s="164"/>
      <c r="BF846" s="164"/>
      <c r="BG846" s="164"/>
      <c r="BH846" s="164"/>
      <c r="BI846" s="164"/>
      <c r="BJ846" s="164"/>
      <c r="BK846" s="164"/>
      <c r="BL846" s="164"/>
      <c r="BM846" s="164"/>
      <c r="BN846" s="164"/>
      <c r="BO846" s="164"/>
      <c r="BP846" s="164"/>
      <c r="BQ846" s="164"/>
      <c r="BR846" s="164"/>
      <c r="BS846" s="164"/>
      <c r="BT846" s="164"/>
      <c r="BU846" s="164"/>
      <c r="BV846" s="164"/>
      <c r="BW846" s="164"/>
    </row>
    <row r="847" spans="20:75" x14ac:dyDescent="0.25">
      <c r="T847" s="164"/>
      <c r="U847" s="164"/>
      <c r="V847" s="164"/>
      <c r="W847" s="164"/>
      <c r="X847" s="164"/>
      <c r="Y847" s="164"/>
      <c r="Z847" s="164"/>
      <c r="AA847" s="164"/>
      <c r="AB847" s="164"/>
      <c r="AC847" s="164"/>
      <c r="AD847" s="164"/>
      <c r="AE847" s="164"/>
      <c r="AF847" s="164"/>
      <c r="AG847" s="164"/>
      <c r="AH847" s="164"/>
      <c r="AI847" s="164"/>
      <c r="AJ847" s="164"/>
      <c r="AK847" s="164"/>
      <c r="AL847" s="164"/>
      <c r="AM847" s="164"/>
      <c r="AN847" s="164"/>
      <c r="AO847" s="164"/>
      <c r="AP847" s="164"/>
      <c r="AQ847" s="164"/>
      <c r="AR847" s="164"/>
      <c r="AS847" s="366"/>
      <c r="AT847" s="164"/>
      <c r="AU847" s="164"/>
      <c r="AV847" s="164"/>
      <c r="AW847" s="164"/>
      <c r="AX847" s="164"/>
      <c r="AY847" s="164"/>
      <c r="AZ847" s="164"/>
      <c r="BA847" s="164"/>
      <c r="BB847" s="164"/>
      <c r="BC847" s="164"/>
      <c r="BD847" s="164"/>
      <c r="BE847" s="164"/>
      <c r="BF847" s="164"/>
      <c r="BG847" s="164"/>
      <c r="BH847" s="164"/>
      <c r="BI847" s="164"/>
      <c r="BJ847" s="164"/>
      <c r="BK847" s="164"/>
      <c r="BL847" s="164"/>
      <c r="BM847" s="164"/>
      <c r="BN847" s="164"/>
      <c r="BO847" s="164"/>
      <c r="BP847" s="164"/>
      <c r="BQ847" s="164"/>
      <c r="BR847" s="164"/>
      <c r="BS847" s="164"/>
      <c r="BT847" s="164"/>
      <c r="BU847" s="164"/>
      <c r="BV847" s="164"/>
      <c r="BW847" s="164"/>
    </row>
    <row r="848" spans="20:75" x14ac:dyDescent="0.25">
      <c r="T848" s="164"/>
      <c r="U848" s="164"/>
      <c r="V848" s="164"/>
      <c r="W848" s="164"/>
      <c r="X848" s="164"/>
      <c r="Y848" s="164"/>
      <c r="Z848" s="164"/>
      <c r="AA848" s="164"/>
      <c r="AB848" s="164"/>
      <c r="AC848" s="164"/>
      <c r="AD848" s="164"/>
      <c r="AE848" s="164"/>
      <c r="AF848" s="164"/>
      <c r="AG848" s="164"/>
      <c r="AH848" s="164"/>
      <c r="AI848" s="164"/>
      <c r="AJ848" s="164"/>
      <c r="AK848" s="164"/>
      <c r="AL848" s="164"/>
      <c r="AM848" s="164"/>
      <c r="AN848" s="164"/>
      <c r="AO848" s="164"/>
      <c r="AP848" s="164"/>
      <c r="AQ848" s="164"/>
      <c r="AR848" s="164"/>
      <c r="AS848" s="366"/>
      <c r="AT848" s="164"/>
      <c r="AU848" s="164"/>
      <c r="AV848" s="164"/>
      <c r="AW848" s="164"/>
      <c r="AX848" s="164"/>
      <c r="AY848" s="164"/>
      <c r="AZ848" s="164"/>
      <c r="BA848" s="164"/>
      <c r="BB848" s="164"/>
      <c r="BC848" s="164"/>
      <c r="BD848" s="164"/>
      <c r="BE848" s="164"/>
      <c r="BF848" s="164"/>
      <c r="BG848" s="164"/>
      <c r="BH848" s="164"/>
      <c r="BI848" s="164"/>
      <c r="BJ848" s="164"/>
      <c r="BK848" s="164"/>
      <c r="BL848" s="164"/>
      <c r="BM848" s="164"/>
      <c r="BN848" s="164"/>
      <c r="BO848" s="164"/>
      <c r="BP848" s="164"/>
      <c r="BQ848" s="164"/>
      <c r="BR848" s="164"/>
      <c r="BS848" s="164"/>
      <c r="BT848" s="164"/>
      <c r="BU848" s="164"/>
      <c r="BV848" s="164"/>
      <c r="BW848" s="164"/>
    </row>
    <row r="849" spans="20:75" x14ac:dyDescent="0.25">
      <c r="T849" s="164"/>
      <c r="U849" s="164"/>
      <c r="V849" s="164"/>
      <c r="W849" s="164"/>
      <c r="X849" s="164"/>
      <c r="Y849" s="164"/>
      <c r="Z849" s="164"/>
      <c r="AA849" s="164"/>
      <c r="AB849" s="164"/>
      <c r="AC849" s="164"/>
      <c r="AD849" s="164"/>
      <c r="AE849" s="164"/>
      <c r="AF849" s="164"/>
      <c r="AG849" s="164"/>
      <c r="AH849" s="164"/>
      <c r="AI849" s="164"/>
      <c r="AJ849" s="164"/>
      <c r="AK849" s="164"/>
      <c r="AL849" s="164"/>
      <c r="AM849" s="164"/>
      <c r="AN849" s="164"/>
      <c r="AO849" s="164"/>
      <c r="AP849" s="164"/>
      <c r="AQ849" s="164"/>
      <c r="AR849" s="164"/>
      <c r="AS849" s="366"/>
      <c r="AT849" s="164"/>
      <c r="AU849" s="164"/>
      <c r="AV849" s="164"/>
      <c r="AW849" s="164"/>
      <c r="AX849" s="164"/>
      <c r="AY849" s="164"/>
      <c r="AZ849" s="164"/>
      <c r="BA849" s="164"/>
      <c r="BB849" s="164"/>
      <c r="BC849" s="164"/>
      <c r="BD849" s="164"/>
      <c r="BE849" s="164"/>
      <c r="BF849" s="164"/>
      <c r="BG849" s="164"/>
      <c r="BH849" s="164"/>
      <c r="BI849" s="164"/>
      <c r="BJ849" s="164"/>
      <c r="BK849" s="164"/>
      <c r="BL849" s="164"/>
      <c r="BM849" s="164"/>
      <c r="BN849" s="164"/>
      <c r="BO849" s="164"/>
      <c r="BP849" s="164"/>
      <c r="BQ849" s="164"/>
      <c r="BR849" s="164"/>
      <c r="BS849" s="164"/>
      <c r="BT849" s="164"/>
      <c r="BU849" s="164"/>
      <c r="BV849" s="164"/>
      <c r="BW849" s="164"/>
    </row>
    <row r="850" spans="20:75" x14ac:dyDescent="0.25">
      <c r="T850" s="164"/>
      <c r="U850" s="164"/>
      <c r="V850" s="164"/>
      <c r="W850" s="164"/>
      <c r="X850" s="164"/>
      <c r="Y850" s="164"/>
      <c r="Z850" s="164"/>
      <c r="AA850" s="164"/>
      <c r="AB850" s="164"/>
      <c r="AC850" s="164"/>
      <c r="AD850" s="164"/>
      <c r="AE850" s="164"/>
      <c r="AF850" s="164"/>
      <c r="AG850" s="164"/>
      <c r="AH850" s="164"/>
      <c r="AI850" s="164"/>
      <c r="AJ850" s="164"/>
      <c r="AK850" s="164"/>
      <c r="AL850" s="164"/>
      <c r="AM850" s="164"/>
      <c r="AN850" s="164"/>
      <c r="AO850" s="164"/>
      <c r="AP850" s="164"/>
      <c r="AQ850" s="164"/>
      <c r="AR850" s="164"/>
      <c r="AS850" s="366"/>
      <c r="AT850" s="164"/>
      <c r="AU850" s="164"/>
      <c r="AV850" s="164"/>
      <c r="AW850" s="164"/>
      <c r="AX850" s="164"/>
      <c r="AY850" s="164"/>
      <c r="AZ850" s="164"/>
      <c r="BA850" s="164"/>
      <c r="BB850" s="164"/>
      <c r="BC850" s="164"/>
      <c r="BD850" s="164"/>
      <c r="BE850" s="164"/>
      <c r="BF850" s="164"/>
      <c r="BG850" s="164"/>
      <c r="BH850" s="164"/>
      <c r="BI850" s="164"/>
      <c r="BJ850" s="164"/>
      <c r="BK850" s="164"/>
      <c r="BL850" s="164"/>
      <c r="BM850" s="164"/>
      <c r="BN850" s="164"/>
      <c r="BO850" s="164"/>
      <c r="BP850" s="164"/>
      <c r="BQ850" s="164"/>
      <c r="BR850" s="164"/>
      <c r="BS850" s="164"/>
      <c r="BT850" s="164"/>
      <c r="BU850" s="164"/>
      <c r="BV850" s="164"/>
      <c r="BW850" s="164"/>
    </row>
    <row r="851" spans="20:75" x14ac:dyDescent="0.25">
      <c r="T851" s="164"/>
      <c r="U851" s="164"/>
      <c r="V851" s="164"/>
      <c r="W851" s="164"/>
      <c r="X851" s="164"/>
      <c r="Y851" s="164"/>
      <c r="Z851" s="164"/>
      <c r="AA851" s="164"/>
      <c r="AB851" s="164"/>
      <c r="AC851" s="164"/>
      <c r="AD851" s="164"/>
      <c r="AE851" s="164"/>
      <c r="AF851" s="164"/>
      <c r="AG851" s="164"/>
      <c r="AH851" s="164"/>
      <c r="AI851" s="164"/>
      <c r="AJ851" s="164"/>
      <c r="AK851" s="164"/>
      <c r="AL851" s="164"/>
      <c r="AM851" s="164"/>
      <c r="AN851" s="164"/>
      <c r="AO851" s="164"/>
      <c r="AP851" s="164"/>
      <c r="AQ851" s="164"/>
      <c r="AR851" s="164"/>
      <c r="AS851" s="366"/>
      <c r="AT851" s="164"/>
      <c r="AU851" s="164"/>
      <c r="AV851" s="164"/>
      <c r="AW851" s="164"/>
      <c r="AX851" s="164"/>
      <c r="AY851" s="164"/>
      <c r="AZ851" s="164"/>
      <c r="BA851" s="164"/>
      <c r="BB851" s="164"/>
      <c r="BC851" s="164"/>
      <c r="BD851" s="164"/>
      <c r="BE851" s="164"/>
      <c r="BF851" s="164"/>
      <c r="BG851" s="164"/>
      <c r="BH851" s="164"/>
      <c r="BI851" s="164"/>
      <c r="BJ851" s="164"/>
      <c r="BK851" s="164"/>
      <c r="BL851" s="164"/>
      <c r="BM851" s="164"/>
      <c r="BN851" s="164"/>
      <c r="BO851" s="164"/>
      <c r="BP851" s="164"/>
      <c r="BQ851" s="164"/>
      <c r="BR851" s="164"/>
      <c r="BS851" s="164"/>
      <c r="BT851" s="164"/>
      <c r="BU851" s="164"/>
      <c r="BV851" s="164"/>
      <c r="BW851" s="164"/>
    </row>
    <row r="852" spans="20:75" x14ac:dyDescent="0.25">
      <c r="T852" s="164"/>
      <c r="U852" s="164"/>
      <c r="V852" s="164"/>
      <c r="W852" s="164"/>
      <c r="X852" s="164"/>
      <c r="Y852" s="164"/>
      <c r="Z852" s="164"/>
      <c r="AA852" s="164"/>
      <c r="AB852" s="164"/>
      <c r="AC852" s="164"/>
      <c r="AD852" s="164"/>
      <c r="AE852" s="164"/>
      <c r="AF852" s="164"/>
      <c r="AG852" s="164"/>
      <c r="AH852" s="164"/>
      <c r="AI852" s="164"/>
      <c r="AJ852" s="164"/>
      <c r="AK852" s="164"/>
      <c r="AL852" s="164"/>
      <c r="AM852" s="164"/>
      <c r="AN852" s="164"/>
      <c r="AO852" s="164"/>
      <c r="AP852" s="164"/>
      <c r="AQ852" s="164"/>
      <c r="AR852" s="164"/>
      <c r="AS852" s="366"/>
      <c r="AT852" s="164"/>
      <c r="AU852" s="164"/>
      <c r="AV852" s="164"/>
      <c r="AW852" s="164"/>
      <c r="AX852" s="164"/>
      <c r="AY852" s="164"/>
      <c r="AZ852" s="164"/>
      <c r="BA852" s="164"/>
      <c r="BB852" s="164"/>
      <c r="BC852" s="164"/>
      <c r="BD852" s="164"/>
      <c r="BE852" s="164"/>
      <c r="BF852" s="164"/>
      <c r="BG852" s="164"/>
      <c r="BH852" s="164"/>
      <c r="BI852" s="164"/>
      <c r="BJ852" s="164"/>
      <c r="BK852" s="164"/>
      <c r="BL852" s="164"/>
      <c r="BM852" s="164"/>
      <c r="BN852" s="164"/>
      <c r="BO852" s="164"/>
      <c r="BP852" s="164"/>
      <c r="BQ852" s="164"/>
      <c r="BR852" s="164"/>
      <c r="BS852" s="164"/>
      <c r="BT852" s="164"/>
      <c r="BU852" s="164"/>
      <c r="BV852" s="164"/>
      <c r="BW852" s="164"/>
    </row>
    <row r="853" spans="20:75" x14ac:dyDescent="0.25">
      <c r="T853" s="164"/>
      <c r="U853" s="164"/>
      <c r="V853" s="164"/>
      <c r="W853" s="164"/>
      <c r="X853" s="164"/>
      <c r="Y853" s="164"/>
      <c r="Z853" s="164"/>
      <c r="AA853" s="164"/>
      <c r="AB853" s="164"/>
      <c r="AC853" s="164"/>
      <c r="AD853" s="164"/>
      <c r="AE853" s="164"/>
      <c r="AF853" s="164"/>
      <c r="AG853" s="164"/>
      <c r="AH853" s="164"/>
      <c r="AI853" s="164"/>
      <c r="AJ853" s="164"/>
      <c r="AK853" s="164"/>
      <c r="AL853" s="164"/>
      <c r="AM853" s="164"/>
      <c r="AN853" s="164"/>
      <c r="AO853" s="164"/>
      <c r="AP853" s="164"/>
      <c r="AQ853" s="164"/>
      <c r="AR853" s="164"/>
      <c r="AS853" s="366"/>
      <c r="AT853" s="164"/>
      <c r="AU853" s="164"/>
      <c r="AV853" s="164"/>
      <c r="AW853" s="164"/>
      <c r="AX853" s="164"/>
      <c r="AY853" s="164"/>
      <c r="AZ853" s="164"/>
      <c r="BA853" s="164"/>
      <c r="BB853" s="164"/>
      <c r="BC853" s="164"/>
      <c r="BD853" s="164"/>
      <c r="BE853" s="164"/>
      <c r="BF853" s="164"/>
      <c r="BG853" s="164"/>
      <c r="BH853" s="164"/>
      <c r="BI853" s="164"/>
      <c r="BJ853" s="164"/>
      <c r="BK853" s="164"/>
      <c r="BL853" s="164"/>
      <c r="BM853" s="164"/>
      <c r="BN853" s="164"/>
      <c r="BO853" s="164"/>
      <c r="BP853" s="164"/>
      <c r="BQ853" s="164"/>
      <c r="BR853" s="164"/>
      <c r="BS853" s="164"/>
      <c r="BT853" s="164"/>
      <c r="BU853" s="164"/>
      <c r="BV853" s="164"/>
      <c r="BW853" s="164"/>
    </row>
    <row r="854" spans="20:75" x14ac:dyDescent="0.25">
      <c r="T854" s="164"/>
      <c r="U854" s="164"/>
      <c r="V854" s="164"/>
      <c r="W854" s="164"/>
      <c r="X854" s="164"/>
      <c r="Y854" s="164"/>
      <c r="Z854" s="164"/>
      <c r="AA854" s="164"/>
      <c r="AB854" s="164"/>
      <c r="AC854" s="164"/>
      <c r="AD854" s="164"/>
      <c r="AE854" s="164"/>
      <c r="AF854" s="164"/>
      <c r="AG854" s="164"/>
      <c r="AH854" s="164"/>
      <c r="AI854" s="164"/>
      <c r="AJ854" s="164"/>
      <c r="AK854" s="164"/>
      <c r="AL854" s="164"/>
      <c r="AM854" s="164"/>
      <c r="AN854" s="164"/>
      <c r="AO854" s="164"/>
      <c r="AP854" s="164"/>
      <c r="AQ854" s="164"/>
      <c r="AR854" s="164"/>
      <c r="AS854" s="366"/>
      <c r="AT854" s="164"/>
      <c r="AU854" s="164"/>
      <c r="AV854" s="164"/>
      <c r="AW854" s="164"/>
      <c r="AX854" s="164"/>
      <c r="AY854" s="164"/>
      <c r="AZ854" s="164"/>
      <c r="BA854" s="164"/>
      <c r="BB854" s="164"/>
      <c r="BC854" s="164"/>
      <c r="BD854" s="164"/>
      <c r="BE854" s="164"/>
      <c r="BF854" s="164"/>
      <c r="BG854" s="164"/>
      <c r="BH854" s="164"/>
      <c r="BI854" s="164"/>
      <c r="BJ854" s="164"/>
      <c r="BK854" s="164"/>
      <c r="BL854" s="164"/>
      <c r="BM854" s="164"/>
      <c r="BN854" s="164"/>
      <c r="BO854" s="164"/>
      <c r="BP854" s="164"/>
      <c r="BQ854" s="164"/>
      <c r="BR854" s="164"/>
      <c r="BS854" s="164"/>
      <c r="BT854" s="164"/>
      <c r="BU854" s="164"/>
      <c r="BV854" s="164"/>
      <c r="BW854" s="164"/>
    </row>
    <row r="855" spans="20:75" x14ac:dyDescent="0.25">
      <c r="T855" s="164"/>
      <c r="U855" s="164"/>
      <c r="V855" s="164"/>
      <c r="W855" s="164"/>
      <c r="X855" s="164"/>
      <c r="Y855" s="164"/>
      <c r="Z855" s="164"/>
      <c r="AA855" s="164"/>
      <c r="AB855" s="164"/>
      <c r="AC855" s="164"/>
      <c r="AD855" s="164"/>
      <c r="AE855" s="164"/>
      <c r="AF855" s="164"/>
      <c r="AG855" s="164"/>
      <c r="AH855" s="164"/>
      <c r="AI855" s="164"/>
      <c r="AJ855" s="164"/>
      <c r="AK855" s="164"/>
      <c r="AL855" s="164"/>
      <c r="AM855" s="164"/>
      <c r="AN855" s="164"/>
      <c r="AO855" s="164"/>
      <c r="AP855" s="164"/>
      <c r="AQ855" s="164"/>
      <c r="AR855" s="164"/>
      <c r="AS855" s="366"/>
      <c r="AT855" s="164"/>
      <c r="AU855" s="164"/>
      <c r="AV855" s="164"/>
      <c r="AW855" s="164"/>
      <c r="AX855" s="164"/>
      <c r="AY855" s="164"/>
      <c r="AZ855" s="164"/>
      <c r="BA855" s="164"/>
      <c r="BB855" s="164"/>
      <c r="BC855" s="164"/>
      <c r="BD855" s="164"/>
      <c r="BE855" s="164"/>
      <c r="BF855" s="164"/>
      <c r="BG855" s="164"/>
      <c r="BH855" s="164"/>
      <c r="BI855" s="164"/>
      <c r="BJ855" s="164"/>
      <c r="BK855" s="164"/>
      <c r="BL855" s="164"/>
      <c r="BM855" s="164"/>
      <c r="BN855" s="164"/>
      <c r="BO855" s="164"/>
      <c r="BP855" s="164"/>
      <c r="BQ855" s="164"/>
      <c r="BR855" s="164"/>
      <c r="BS855" s="164"/>
      <c r="BT855" s="164"/>
      <c r="BU855" s="164"/>
      <c r="BV855" s="164"/>
      <c r="BW855" s="164"/>
    </row>
    <row r="856" spans="20:75" x14ac:dyDescent="0.25">
      <c r="T856" s="164"/>
      <c r="U856" s="164"/>
      <c r="V856" s="164"/>
      <c r="W856" s="164"/>
      <c r="X856" s="164"/>
      <c r="Y856" s="164"/>
      <c r="Z856" s="164"/>
      <c r="AA856" s="164"/>
      <c r="AB856" s="164"/>
      <c r="AC856" s="164"/>
      <c r="AD856" s="164"/>
      <c r="AE856" s="164"/>
      <c r="AF856" s="164"/>
      <c r="AG856" s="164"/>
      <c r="AH856" s="164"/>
      <c r="AI856" s="164"/>
      <c r="AJ856" s="164"/>
      <c r="AK856" s="164"/>
      <c r="AL856" s="164"/>
      <c r="AM856" s="164"/>
      <c r="AN856" s="164"/>
      <c r="AO856" s="164"/>
      <c r="AP856" s="164"/>
      <c r="AQ856" s="164"/>
      <c r="AR856" s="164"/>
      <c r="AS856" s="366"/>
      <c r="AT856" s="164"/>
      <c r="AU856" s="164"/>
      <c r="AV856" s="164"/>
      <c r="AW856" s="164"/>
      <c r="AX856" s="164"/>
      <c r="AY856" s="164"/>
      <c r="AZ856" s="164"/>
      <c r="BA856" s="164"/>
      <c r="BB856" s="164"/>
      <c r="BC856" s="164"/>
      <c r="BD856" s="164"/>
      <c r="BE856" s="164"/>
      <c r="BF856" s="164"/>
      <c r="BG856" s="164"/>
      <c r="BH856" s="164"/>
      <c r="BI856" s="164"/>
      <c r="BJ856" s="164"/>
      <c r="BK856" s="164"/>
      <c r="BL856" s="164"/>
      <c r="BM856" s="164"/>
      <c r="BN856" s="164"/>
      <c r="BO856" s="164"/>
      <c r="BP856" s="164"/>
      <c r="BQ856" s="164"/>
      <c r="BR856" s="164"/>
      <c r="BS856" s="164"/>
      <c r="BT856" s="164"/>
      <c r="BU856" s="164"/>
      <c r="BV856" s="164"/>
      <c r="BW856" s="164"/>
    </row>
    <row r="857" spans="20:75" x14ac:dyDescent="0.25">
      <c r="T857" s="164"/>
      <c r="U857" s="164"/>
      <c r="V857" s="164"/>
      <c r="W857" s="164"/>
      <c r="X857" s="164"/>
      <c r="Y857" s="164"/>
      <c r="Z857" s="164"/>
      <c r="AA857" s="164"/>
      <c r="AB857" s="164"/>
      <c r="AC857" s="164"/>
      <c r="AD857" s="164"/>
      <c r="AE857" s="164"/>
      <c r="AF857" s="164"/>
      <c r="AG857" s="164"/>
      <c r="AH857" s="164"/>
      <c r="AI857" s="164"/>
      <c r="AJ857" s="164"/>
      <c r="AK857" s="164"/>
      <c r="AL857" s="164"/>
      <c r="AM857" s="164"/>
      <c r="AN857" s="164"/>
      <c r="AO857" s="164"/>
      <c r="AP857" s="164"/>
      <c r="AQ857" s="164"/>
      <c r="AR857" s="164"/>
      <c r="AS857" s="366"/>
      <c r="AT857" s="164"/>
      <c r="AU857" s="164"/>
      <c r="AV857" s="164"/>
      <c r="AW857" s="164"/>
      <c r="AX857" s="164"/>
      <c r="AY857" s="164"/>
      <c r="AZ857" s="164"/>
      <c r="BA857" s="164"/>
      <c r="BB857" s="164"/>
      <c r="BC857" s="164"/>
      <c r="BD857" s="164"/>
      <c r="BE857" s="164"/>
      <c r="BF857" s="164"/>
      <c r="BG857" s="164"/>
      <c r="BH857" s="164"/>
      <c r="BI857" s="164"/>
      <c r="BJ857" s="164"/>
      <c r="BK857" s="164"/>
      <c r="BL857" s="164"/>
      <c r="BM857" s="164"/>
      <c r="BN857" s="164"/>
      <c r="BO857" s="164"/>
      <c r="BP857" s="164"/>
      <c r="BQ857" s="164"/>
      <c r="BR857" s="164"/>
      <c r="BS857" s="164"/>
      <c r="BT857" s="164"/>
      <c r="BU857" s="164"/>
      <c r="BV857" s="164"/>
      <c r="BW857" s="164"/>
    </row>
    <row r="858" spans="20:75" x14ac:dyDescent="0.25">
      <c r="T858" s="164"/>
      <c r="U858" s="164"/>
      <c r="V858" s="164"/>
      <c r="W858" s="164"/>
      <c r="X858" s="164"/>
      <c r="Y858" s="164"/>
      <c r="Z858" s="164"/>
      <c r="AA858" s="164"/>
      <c r="AB858" s="164"/>
      <c r="AC858" s="164"/>
      <c r="AD858" s="164"/>
      <c r="AE858" s="164"/>
      <c r="AF858" s="164"/>
      <c r="AG858" s="164"/>
      <c r="AH858" s="164"/>
      <c r="AI858" s="164"/>
      <c r="AJ858" s="164"/>
      <c r="AK858" s="164"/>
      <c r="AL858" s="164"/>
      <c r="AM858" s="164"/>
      <c r="AN858" s="164"/>
      <c r="AO858" s="164"/>
      <c r="AP858" s="164"/>
      <c r="AQ858" s="164"/>
      <c r="AR858" s="164"/>
      <c r="AS858" s="366"/>
      <c r="AT858" s="164"/>
      <c r="AU858" s="164"/>
      <c r="AV858" s="164"/>
      <c r="AW858" s="164"/>
      <c r="AX858" s="164"/>
      <c r="AY858" s="164"/>
      <c r="AZ858" s="164"/>
      <c r="BA858" s="164"/>
      <c r="BB858" s="164"/>
      <c r="BC858" s="164"/>
      <c r="BD858" s="164"/>
      <c r="BE858" s="164"/>
      <c r="BF858" s="164"/>
      <c r="BG858" s="164"/>
      <c r="BH858" s="164"/>
      <c r="BI858" s="164"/>
      <c r="BJ858" s="164"/>
      <c r="BK858" s="164"/>
      <c r="BL858" s="164"/>
      <c r="BM858" s="164"/>
      <c r="BN858" s="164"/>
      <c r="BO858" s="164"/>
      <c r="BP858" s="164"/>
      <c r="BQ858" s="164"/>
      <c r="BR858" s="164"/>
      <c r="BS858" s="164"/>
      <c r="BT858" s="164"/>
      <c r="BU858" s="164"/>
      <c r="BV858" s="164"/>
      <c r="BW858" s="164"/>
    </row>
    <row r="859" spans="20:75" x14ac:dyDescent="0.25">
      <c r="T859" s="164"/>
      <c r="U859" s="164"/>
      <c r="V859" s="164"/>
      <c r="W859" s="164"/>
      <c r="X859" s="164"/>
      <c r="Y859" s="164"/>
      <c r="Z859" s="164"/>
      <c r="AA859" s="164"/>
      <c r="AB859" s="164"/>
      <c r="AC859" s="164"/>
      <c r="AD859" s="164"/>
      <c r="AE859" s="164"/>
      <c r="AF859" s="164"/>
      <c r="AG859" s="164"/>
      <c r="AH859" s="164"/>
      <c r="AI859" s="164"/>
      <c r="AJ859" s="164"/>
      <c r="AK859" s="164"/>
      <c r="AL859" s="164"/>
      <c r="AM859" s="164"/>
      <c r="AN859" s="164"/>
      <c r="AO859" s="164"/>
      <c r="AP859" s="164"/>
      <c r="AQ859" s="164"/>
      <c r="AR859" s="164"/>
      <c r="AS859" s="366"/>
      <c r="AT859" s="164"/>
      <c r="AU859" s="164"/>
      <c r="AV859" s="164"/>
      <c r="AW859" s="164"/>
      <c r="AX859" s="164"/>
      <c r="AY859" s="164"/>
      <c r="AZ859" s="164"/>
      <c r="BA859" s="164"/>
      <c r="BB859" s="164"/>
      <c r="BC859" s="164"/>
      <c r="BD859" s="164"/>
      <c r="BE859" s="164"/>
      <c r="BF859" s="164"/>
      <c r="BG859" s="164"/>
      <c r="BH859" s="164"/>
      <c r="BI859" s="164"/>
      <c r="BJ859" s="164"/>
      <c r="BK859" s="164"/>
      <c r="BL859" s="164"/>
      <c r="BM859" s="164"/>
      <c r="BN859" s="164"/>
      <c r="BO859" s="164"/>
      <c r="BP859" s="164"/>
      <c r="BQ859" s="164"/>
      <c r="BR859" s="164"/>
      <c r="BS859" s="164"/>
      <c r="BT859" s="164"/>
      <c r="BU859" s="164"/>
      <c r="BV859" s="164"/>
      <c r="BW859" s="164"/>
    </row>
    <row r="860" spans="20:75" x14ac:dyDescent="0.25">
      <c r="T860" s="164"/>
      <c r="U860" s="164"/>
      <c r="V860" s="164"/>
      <c r="W860" s="164"/>
      <c r="X860" s="164"/>
      <c r="Y860" s="164"/>
      <c r="Z860" s="164"/>
      <c r="AA860" s="164"/>
      <c r="AB860" s="164"/>
      <c r="AC860" s="164"/>
      <c r="AD860" s="164"/>
      <c r="AE860" s="164"/>
      <c r="AF860" s="164"/>
      <c r="AG860" s="164"/>
      <c r="AH860" s="164"/>
      <c r="AI860" s="164"/>
      <c r="AJ860" s="164"/>
      <c r="AK860" s="164"/>
      <c r="AL860" s="164"/>
      <c r="AM860" s="164"/>
      <c r="AN860" s="164"/>
      <c r="AO860" s="164"/>
      <c r="AP860" s="164"/>
      <c r="AQ860" s="164"/>
      <c r="AR860" s="164"/>
      <c r="AS860" s="366"/>
      <c r="AT860" s="164"/>
      <c r="AU860" s="164"/>
      <c r="AV860" s="164"/>
      <c r="AW860" s="164"/>
      <c r="AX860" s="164"/>
      <c r="AY860" s="164"/>
      <c r="AZ860" s="164"/>
      <c r="BA860" s="164"/>
      <c r="BB860" s="164"/>
      <c r="BC860" s="164"/>
      <c r="BD860" s="164"/>
      <c r="BE860" s="164"/>
      <c r="BF860" s="164"/>
      <c r="BG860" s="164"/>
      <c r="BH860" s="164"/>
      <c r="BI860" s="164"/>
      <c r="BJ860" s="164"/>
      <c r="BK860" s="164"/>
      <c r="BL860" s="164"/>
      <c r="BM860" s="164"/>
      <c r="BN860" s="164"/>
      <c r="BO860" s="164"/>
      <c r="BP860" s="164"/>
      <c r="BQ860" s="164"/>
      <c r="BR860" s="164"/>
      <c r="BS860" s="164"/>
      <c r="BT860" s="164"/>
      <c r="BU860" s="164"/>
      <c r="BV860" s="164"/>
      <c r="BW860" s="164"/>
    </row>
    <row r="861" spans="20:75" x14ac:dyDescent="0.25">
      <c r="T861" s="164"/>
      <c r="U861" s="164"/>
      <c r="V861" s="164"/>
      <c r="W861" s="164"/>
      <c r="X861" s="164"/>
      <c r="Y861" s="164"/>
      <c r="Z861" s="164"/>
      <c r="AA861" s="164"/>
      <c r="AB861" s="164"/>
      <c r="AC861" s="164"/>
      <c r="AD861" s="164"/>
      <c r="AE861" s="164"/>
      <c r="AF861" s="164"/>
      <c r="AG861" s="164"/>
      <c r="AH861" s="164"/>
      <c r="AI861" s="164"/>
      <c r="AJ861" s="164"/>
      <c r="AK861" s="164"/>
      <c r="AL861" s="164"/>
      <c r="AM861" s="164"/>
      <c r="AN861" s="164"/>
      <c r="AO861" s="164"/>
      <c r="AP861" s="164"/>
      <c r="AQ861" s="164"/>
      <c r="AR861" s="164"/>
      <c r="AS861" s="366"/>
      <c r="AT861" s="164"/>
      <c r="AU861" s="164"/>
      <c r="AV861" s="164"/>
      <c r="AW861" s="164"/>
      <c r="AX861" s="164"/>
      <c r="AY861" s="164"/>
      <c r="AZ861" s="164"/>
      <c r="BA861" s="164"/>
      <c r="BB861" s="164"/>
      <c r="BC861" s="164"/>
      <c r="BD861" s="164"/>
      <c r="BE861" s="164"/>
      <c r="BF861" s="164"/>
      <c r="BG861" s="164"/>
      <c r="BH861" s="164"/>
      <c r="BI861" s="164"/>
      <c r="BJ861" s="164"/>
      <c r="BK861" s="164"/>
      <c r="BL861" s="164"/>
      <c r="BM861" s="164"/>
      <c r="BN861" s="164"/>
      <c r="BO861" s="164"/>
      <c r="BP861" s="164"/>
      <c r="BQ861" s="164"/>
      <c r="BR861" s="164"/>
      <c r="BS861" s="164"/>
      <c r="BT861" s="164"/>
      <c r="BU861" s="164"/>
      <c r="BV861" s="164"/>
      <c r="BW861" s="164"/>
    </row>
    <row r="862" spans="20:75" x14ac:dyDescent="0.25">
      <c r="T862" s="164"/>
      <c r="U862" s="164"/>
      <c r="V862" s="164"/>
      <c r="W862" s="164"/>
      <c r="X862" s="164"/>
      <c r="Y862" s="164"/>
      <c r="Z862" s="164"/>
      <c r="AA862" s="164"/>
      <c r="AB862" s="164"/>
      <c r="AC862" s="164"/>
      <c r="AD862" s="164"/>
      <c r="AE862" s="164"/>
      <c r="AF862" s="164"/>
      <c r="AG862" s="164"/>
      <c r="AH862" s="164"/>
      <c r="AI862" s="164"/>
      <c r="AJ862" s="164"/>
      <c r="AK862" s="164"/>
      <c r="AL862" s="164"/>
      <c r="AM862" s="164"/>
      <c r="AN862" s="164"/>
      <c r="AO862" s="164"/>
      <c r="AP862" s="164"/>
      <c r="AQ862" s="164"/>
      <c r="AR862" s="164"/>
      <c r="AS862" s="366"/>
      <c r="AT862" s="164"/>
      <c r="AU862" s="164"/>
      <c r="AV862" s="164"/>
      <c r="AW862" s="164"/>
      <c r="AX862" s="164"/>
      <c r="AY862" s="164"/>
      <c r="AZ862" s="164"/>
      <c r="BA862" s="164"/>
      <c r="BB862" s="164"/>
      <c r="BC862" s="164"/>
      <c r="BD862" s="164"/>
      <c r="BE862" s="164"/>
      <c r="BF862" s="164"/>
      <c r="BG862" s="164"/>
      <c r="BH862" s="164"/>
      <c r="BI862" s="164"/>
      <c r="BJ862" s="164"/>
      <c r="BK862" s="164"/>
      <c r="BL862" s="164"/>
      <c r="BM862" s="164"/>
      <c r="BN862" s="164"/>
      <c r="BO862" s="164"/>
      <c r="BP862" s="164"/>
      <c r="BQ862" s="164"/>
      <c r="BR862" s="164"/>
      <c r="BS862" s="164"/>
      <c r="BT862" s="164"/>
      <c r="BU862" s="164"/>
      <c r="BV862" s="164"/>
      <c r="BW862" s="164"/>
    </row>
    <row r="863" spans="20:75" x14ac:dyDescent="0.25">
      <c r="T863" s="164"/>
      <c r="U863" s="164"/>
      <c r="V863" s="164"/>
      <c r="W863" s="164"/>
      <c r="X863" s="164"/>
      <c r="Y863" s="164"/>
      <c r="Z863" s="164"/>
      <c r="AA863" s="164"/>
      <c r="AB863" s="164"/>
      <c r="AC863" s="164"/>
      <c r="AD863" s="164"/>
      <c r="AE863" s="164"/>
      <c r="AF863" s="164"/>
      <c r="AG863" s="164"/>
      <c r="AH863" s="164"/>
      <c r="AI863" s="164"/>
      <c r="AJ863" s="164"/>
      <c r="AK863" s="164"/>
      <c r="AL863" s="164"/>
      <c r="AM863" s="164"/>
      <c r="AN863" s="164"/>
      <c r="AO863" s="164"/>
      <c r="AP863" s="164"/>
      <c r="AQ863" s="164"/>
      <c r="AR863" s="164"/>
      <c r="AS863" s="366"/>
      <c r="AT863" s="164"/>
      <c r="AU863" s="164"/>
      <c r="AV863" s="164"/>
      <c r="AW863" s="164"/>
      <c r="AX863" s="164"/>
      <c r="AY863" s="164"/>
      <c r="AZ863" s="164"/>
      <c r="BA863" s="164"/>
      <c r="BB863" s="164"/>
      <c r="BC863" s="164"/>
      <c r="BD863" s="164"/>
      <c r="BE863" s="164"/>
      <c r="BF863" s="164"/>
      <c r="BG863" s="164"/>
      <c r="BH863" s="164"/>
      <c r="BI863" s="164"/>
      <c r="BJ863" s="164"/>
      <c r="BK863" s="164"/>
      <c r="BL863" s="164"/>
      <c r="BM863" s="164"/>
      <c r="BN863" s="164"/>
      <c r="BO863" s="164"/>
      <c r="BP863" s="164"/>
      <c r="BQ863" s="164"/>
      <c r="BR863" s="164"/>
      <c r="BS863" s="164"/>
      <c r="BT863" s="164"/>
      <c r="BU863" s="164"/>
      <c r="BV863" s="164"/>
      <c r="BW863" s="164"/>
    </row>
    <row r="864" spans="20:75" x14ac:dyDescent="0.25">
      <c r="T864" s="164"/>
      <c r="U864" s="164"/>
      <c r="V864" s="164"/>
      <c r="W864" s="164"/>
      <c r="X864" s="164"/>
      <c r="Y864" s="164"/>
      <c r="Z864" s="164"/>
      <c r="AA864" s="164"/>
      <c r="AB864" s="164"/>
      <c r="AC864" s="164"/>
      <c r="AD864" s="164"/>
      <c r="AE864" s="164"/>
      <c r="AF864" s="164"/>
      <c r="AG864" s="164"/>
      <c r="AH864" s="164"/>
      <c r="AI864" s="164"/>
      <c r="AJ864" s="164"/>
      <c r="AK864" s="164"/>
      <c r="AL864" s="164"/>
      <c r="AM864" s="164"/>
      <c r="AN864" s="164"/>
      <c r="AO864" s="164"/>
      <c r="AP864" s="164"/>
      <c r="AQ864" s="164"/>
      <c r="AR864" s="164"/>
      <c r="AS864" s="366"/>
      <c r="AT864" s="164"/>
      <c r="AU864" s="164"/>
      <c r="AV864" s="164"/>
      <c r="AW864" s="164"/>
      <c r="AX864" s="164"/>
      <c r="AY864" s="164"/>
      <c r="AZ864" s="164"/>
      <c r="BA864" s="164"/>
      <c r="BB864" s="164"/>
      <c r="BC864" s="164"/>
      <c r="BD864" s="164"/>
      <c r="BE864" s="164"/>
      <c r="BF864" s="164"/>
      <c r="BG864" s="164"/>
      <c r="BH864" s="164"/>
      <c r="BI864" s="164"/>
      <c r="BJ864" s="164"/>
      <c r="BK864" s="164"/>
      <c r="BL864" s="164"/>
      <c r="BM864" s="164"/>
      <c r="BN864" s="164"/>
      <c r="BO864" s="164"/>
      <c r="BP864" s="164"/>
      <c r="BQ864" s="164"/>
      <c r="BR864" s="164"/>
      <c r="BS864" s="164"/>
      <c r="BT864" s="164"/>
      <c r="BU864" s="164"/>
      <c r="BV864" s="164"/>
      <c r="BW864" s="164"/>
    </row>
    <row r="865" spans="20:75" x14ac:dyDescent="0.25">
      <c r="T865" s="164"/>
      <c r="U865" s="164"/>
      <c r="V865" s="164"/>
      <c r="W865" s="164"/>
      <c r="X865" s="164"/>
      <c r="Y865" s="164"/>
      <c r="Z865" s="164"/>
      <c r="AA865" s="164"/>
      <c r="AB865" s="164"/>
      <c r="AC865" s="164"/>
      <c r="AD865" s="164"/>
      <c r="AE865" s="164"/>
      <c r="AF865" s="164"/>
      <c r="AG865" s="164"/>
      <c r="AH865" s="164"/>
      <c r="AI865" s="164"/>
      <c r="AJ865" s="164"/>
      <c r="AK865" s="164"/>
      <c r="AL865" s="164"/>
      <c r="AM865" s="164"/>
      <c r="AN865" s="164"/>
      <c r="AO865" s="164"/>
      <c r="AP865" s="164"/>
      <c r="AQ865" s="164"/>
      <c r="AR865" s="164"/>
      <c r="AS865" s="366"/>
      <c r="AT865" s="164"/>
      <c r="AU865" s="164"/>
      <c r="AV865" s="164"/>
      <c r="AW865" s="164"/>
      <c r="AX865" s="164"/>
      <c r="AY865" s="164"/>
      <c r="AZ865" s="164"/>
      <c r="BA865" s="164"/>
      <c r="BB865" s="164"/>
      <c r="BC865" s="164"/>
      <c r="BD865" s="164"/>
      <c r="BE865" s="164"/>
      <c r="BF865" s="164"/>
      <c r="BG865" s="164"/>
      <c r="BH865" s="164"/>
      <c r="BI865" s="164"/>
      <c r="BJ865" s="164"/>
      <c r="BK865" s="164"/>
      <c r="BL865" s="164"/>
      <c r="BM865" s="164"/>
      <c r="BN865" s="164"/>
      <c r="BO865" s="164"/>
      <c r="BP865" s="164"/>
      <c r="BQ865" s="164"/>
      <c r="BR865" s="164"/>
      <c r="BS865" s="164"/>
      <c r="BT865" s="164"/>
      <c r="BU865" s="164"/>
      <c r="BV865" s="164"/>
      <c r="BW865" s="164"/>
    </row>
    <row r="866" spans="20:75" x14ac:dyDescent="0.25"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  <c r="AK866" s="164"/>
      <c r="AL866" s="164"/>
      <c r="AM866" s="164"/>
      <c r="AN866" s="164"/>
      <c r="AO866" s="164"/>
      <c r="AP866" s="164"/>
      <c r="AQ866" s="164"/>
      <c r="AR866" s="164"/>
      <c r="AS866" s="366"/>
      <c r="AT866" s="164"/>
      <c r="AU866" s="164"/>
      <c r="AV866" s="164"/>
      <c r="AW866" s="164"/>
      <c r="AX866" s="164"/>
      <c r="AY866" s="164"/>
      <c r="AZ866" s="164"/>
      <c r="BA866" s="164"/>
      <c r="BB866" s="164"/>
      <c r="BC866" s="164"/>
      <c r="BD866" s="164"/>
      <c r="BE866" s="164"/>
      <c r="BF866" s="164"/>
      <c r="BG866" s="164"/>
      <c r="BH866" s="164"/>
      <c r="BI866" s="164"/>
      <c r="BJ866" s="164"/>
      <c r="BK866" s="164"/>
      <c r="BL866" s="164"/>
      <c r="BM866" s="164"/>
      <c r="BN866" s="164"/>
      <c r="BO866" s="164"/>
      <c r="BP866" s="164"/>
      <c r="BQ866" s="164"/>
      <c r="BR866" s="164"/>
      <c r="BS866" s="164"/>
      <c r="BT866" s="164"/>
      <c r="BU866" s="164"/>
      <c r="BV866" s="164"/>
      <c r="BW866" s="164"/>
    </row>
    <row r="867" spans="20:75" x14ac:dyDescent="0.25">
      <c r="T867" s="164"/>
      <c r="U867" s="164"/>
      <c r="V867" s="164"/>
      <c r="W867" s="164"/>
      <c r="X867" s="164"/>
      <c r="Y867" s="164"/>
      <c r="Z867" s="164"/>
      <c r="AA867" s="164"/>
      <c r="AB867" s="164"/>
      <c r="AC867" s="164"/>
      <c r="AD867" s="164"/>
      <c r="AE867" s="164"/>
      <c r="AF867" s="164"/>
      <c r="AG867" s="164"/>
      <c r="AH867" s="164"/>
      <c r="AI867" s="164"/>
      <c r="AJ867" s="164"/>
      <c r="AK867" s="164"/>
      <c r="AL867" s="164"/>
      <c r="AM867" s="164"/>
      <c r="AN867" s="164"/>
      <c r="AO867" s="164"/>
      <c r="AP867" s="164"/>
      <c r="AQ867" s="164"/>
      <c r="AR867" s="164"/>
      <c r="AS867" s="366"/>
      <c r="AT867" s="164"/>
      <c r="AU867" s="164"/>
      <c r="AV867" s="164"/>
      <c r="AW867" s="164"/>
      <c r="AX867" s="164"/>
      <c r="AY867" s="164"/>
      <c r="AZ867" s="164"/>
      <c r="BA867" s="164"/>
      <c r="BB867" s="164"/>
      <c r="BC867" s="164"/>
      <c r="BD867" s="164"/>
      <c r="BE867" s="164"/>
      <c r="BF867" s="164"/>
      <c r="BG867" s="164"/>
      <c r="BH867" s="164"/>
      <c r="BI867" s="164"/>
      <c r="BJ867" s="164"/>
      <c r="BK867" s="164"/>
      <c r="BL867" s="164"/>
      <c r="BM867" s="164"/>
      <c r="BN867" s="164"/>
      <c r="BO867" s="164"/>
      <c r="BP867" s="164"/>
      <c r="BQ867" s="164"/>
      <c r="BR867" s="164"/>
      <c r="BS867" s="164"/>
      <c r="BT867" s="164"/>
      <c r="BU867" s="164"/>
      <c r="BV867" s="164"/>
      <c r="BW867" s="164"/>
    </row>
    <row r="868" spans="20:75" x14ac:dyDescent="0.25">
      <c r="T868" s="164"/>
      <c r="U868" s="164"/>
      <c r="V868" s="164"/>
      <c r="W868" s="164"/>
      <c r="X868" s="164"/>
      <c r="Y868" s="164"/>
      <c r="Z868" s="164"/>
      <c r="AA868" s="164"/>
      <c r="AB868" s="164"/>
      <c r="AC868" s="164"/>
      <c r="AD868" s="164"/>
      <c r="AE868" s="164"/>
      <c r="AF868" s="164"/>
      <c r="AG868" s="164"/>
      <c r="AH868" s="164"/>
      <c r="AI868" s="164"/>
      <c r="AJ868" s="164"/>
      <c r="AK868" s="164"/>
      <c r="AL868" s="164"/>
      <c r="AM868" s="164"/>
      <c r="AN868" s="164"/>
      <c r="AO868" s="164"/>
      <c r="AP868" s="164"/>
      <c r="AQ868" s="164"/>
      <c r="AR868" s="164"/>
      <c r="AS868" s="366"/>
      <c r="AT868" s="164"/>
      <c r="AU868" s="164"/>
      <c r="AV868" s="164"/>
      <c r="AW868" s="164"/>
      <c r="AX868" s="164"/>
      <c r="AY868" s="164"/>
      <c r="AZ868" s="164"/>
      <c r="BA868" s="164"/>
      <c r="BB868" s="164"/>
      <c r="BC868" s="164"/>
      <c r="BD868" s="164"/>
      <c r="BE868" s="164"/>
      <c r="BF868" s="164"/>
      <c r="BG868" s="164"/>
      <c r="BH868" s="164"/>
      <c r="BI868" s="164"/>
      <c r="BJ868" s="164"/>
      <c r="BK868" s="164"/>
      <c r="BL868" s="164"/>
      <c r="BM868" s="164"/>
      <c r="BN868" s="164"/>
      <c r="BO868" s="164"/>
      <c r="BP868" s="164"/>
      <c r="BQ868" s="164"/>
      <c r="BR868" s="164"/>
      <c r="BS868" s="164"/>
      <c r="BT868" s="164"/>
      <c r="BU868" s="164"/>
      <c r="BV868" s="164"/>
      <c r="BW868" s="164"/>
    </row>
    <row r="869" spans="20:75" x14ac:dyDescent="0.25">
      <c r="T869" s="164"/>
      <c r="U869" s="164"/>
      <c r="V869" s="164"/>
      <c r="W869" s="164"/>
      <c r="X869" s="164"/>
      <c r="Y869" s="164"/>
      <c r="Z869" s="164"/>
      <c r="AA869" s="164"/>
      <c r="AB869" s="164"/>
      <c r="AC869" s="164"/>
      <c r="AD869" s="164"/>
      <c r="AE869" s="164"/>
      <c r="AF869" s="164"/>
      <c r="AG869" s="164"/>
      <c r="AH869" s="164"/>
      <c r="AI869" s="164"/>
      <c r="AJ869" s="164"/>
      <c r="AK869" s="164"/>
      <c r="AL869" s="164"/>
      <c r="AM869" s="164"/>
      <c r="AN869" s="164"/>
      <c r="AO869" s="164"/>
      <c r="AP869" s="164"/>
      <c r="AQ869" s="164"/>
      <c r="AR869" s="164"/>
      <c r="AS869" s="366"/>
      <c r="AT869" s="164"/>
      <c r="AU869" s="164"/>
      <c r="AV869" s="164"/>
      <c r="AW869" s="164"/>
      <c r="AX869" s="164"/>
      <c r="AY869" s="164"/>
      <c r="AZ869" s="164"/>
      <c r="BA869" s="164"/>
      <c r="BB869" s="164"/>
      <c r="BC869" s="164"/>
      <c r="BD869" s="164"/>
      <c r="BE869" s="164"/>
      <c r="BF869" s="164"/>
      <c r="BG869" s="164"/>
      <c r="BH869" s="164"/>
      <c r="BI869" s="164"/>
      <c r="BJ869" s="164"/>
      <c r="BK869" s="164"/>
      <c r="BL869" s="164"/>
      <c r="BM869" s="164"/>
      <c r="BN869" s="164"/>
      <c r="BO869" s="164"/>
      <c r="BP869" s="164"/>
      <c r="BQ869" s="164"/>
      <c r="BR869" s="164"/>
      <c r="BS869" s="164"/>
      <c r="BT869" s="164"/>
      <c r="BU869" s="164"/>
      <c r="BV869" s="164"/>
      <c r="BW869" s="164"/>
    </row>
    <row r="870" spans="20:75" x14ac:dyDescent="0.25">
      <c r="T870" s="164"/>
      <c r="U870" s="164"/>
      <c r="V870" s="164"/>
      <c r="W870" s="164"/>
      <c r="X870" s="164"/>
      <c r="Y870" s="164"/>
      <c r="Z870" s="164"/>
      <c r="AA870" s="164"/>
      <c r="AB870" s="164"/>
      <c r="AC870" s="164"/>
      <c r="AD870" s="164"/>
      <c r="AE870" s="164"/>
      <c r="AF870" s="164"/>
      <c r="AG870" s="164"/>
      <c r="AH870" s="164"/>
      <c r="AI870" s="164"/>
      <c r="AJ870" s="164"/>
      <c r="AK870" s="164"/>
      <c r="AL870" s="164"/>
      <c r="AM870" s="164"/>
      <c r="AN870" s="164"/>
      <c r="AO870" s="164"/>
      <c r="AP870" s="164"/>
      <c r="AQ870" s="164"/>
      <c r="AR870" s="164"/>
      <c r="AS870" s="366"/>
      <c r="AT870" s="164"/>
      <c r="AU870" s="164"/>
      <c r="AV870" s="164"/>
      <c r="AW870" s="164"/>
      <c r="AX870" s="164"/>
      <c r="AY870" s="164"/>
      <c r="AZ870" s="164"/>
      <c r="BA870" s="164"/>
      <c r="BB870" s="164"/>
      <c r="BC870" s="164"/>
      <c r="BD870" s="164"/>
      <c r="BE870" s="164"/>
      <c r="BF870" s="164"/>
      <c r="BG870" s="164"/>
      <c r="BH870" s="164"/>
      <c r="BI870" s="164"/>
      <c r="BJ870" s="164"/>
      <c r="BK870" s="164"/>
      <c r="BL870" s="164"/>
      <c r="BM870" s="164"/>
      <c r="BN870" s="164"/>
      <c r="BO870" s="164"/>
      <c r="BP870" s="164"/>
      <c r="BQ870" s="164"/>
      <c r="BR870" s="164"/>
      <c r="BS870" s="164"/>
      <c r="BT870" s="164"/>
      <c r="BU870" s="164"/>
      <c r="BV870" s="164"/>
      <c r="BW870" s="164"/>
    </row>
    <row r="871" spans="20:75" x14ac:dyDescent="0.25">
      <c r="T871" s="164"/>
      <c r="U871" s="164"/>
      <c r="V871" s="164"/>
      <c r="W871" s="164"/>
      <c r="X871" s="164"/>
      <c r="Y871" s="164"/>
      <c r="Z871" s="164"/>
      <c r="AA871" s="164"/>
      <c r="AB871" s="164"/>
      <c r="AC871" s="164"/>
      <c r="AD871" s="164"/>
      <c r="AE871" s="164"/>
      <c r="AF871" s="164"/>
      <c r="AG871" s="164"/>
      <c r="AH871" s="164"/>
      <c r="AI871" s="164"/>
      <c r="AJ871" s="164"/>
      <c r="AK871" s="164"/>
      <c r="AL871" s="164"/>
      <c r="AM871" s="164"/>
      <c r="AN871" s="164"/>
      <c r="AO871" s="164"/>
      <c r="AP871" s="164"/>
      <c r="AQ871" s="164"/>
      <c r="AR871" s="164"/>
      <c r="AS871" s="366"/>
      <c r="AT871" s="164"/>
      <c r="AU871" s="164"/>
      <c r="AV871" s="164"/>
      <c r="AW871" s="164"/>
      <c r="AX871" s="164"/>
      <c r="AY871" s="164"/>
      <c r="AZ871" s="164"/>
      <c r="BA871" s="164"/>
      <c r="BB871" s="164"/>
      <c r="BC871" s="164"/>
      <c r="BD871" s="164"/>
      <c r="BE871" s="164"/>
      <c r="BF871" s="164"/>
      <c r="BG871" s="164"/>
      <c r="BH871" s="164"/>
      <c r="BI871" s="164"/>
      <c r="BJ871" s="164"/>
      <c r="BK871" s="164"/>
      <c r="BL871" s="164"/>
      <c r="BM871" s="164"/>
      <c r="BN871" s="164"/>
      <c r="BO871" s="164"/>
      <c r="BP871" s="164"/>
      <c r="BQ871" s="164"/>
      <c r="BR871" s="164"/>
      <c r="BS871" s="164"/>
      <c r="BT871" s="164"/>
      <c r="BU871" s="164"/>
      <c r="BV871" s="164"/>
      <c r="BW871" s="164"/>
    </row>
    <row r="872" spans="20:75" x14ac:dyDescent="0.25">
      <c r="T872" s="164"/>
      <c r="U872" s="164"/>
      <c r="V872" s="164"/>
      <c r="W872" s="164"/>
      <c r="X872" s="164"/>
      <c r="Y872" s="164"/>
      <c r="Z872" s="164"/>
      <c r="AA872" s="164"/>
      <c r="AB872" s="164"/>
      <c r="AC872" s="164"/>
      <c r="AD872" s="164"/>
      <c r="AE872" s="164"/>
      <c r="AF872" s="164"/>
      <c r="AG872" s="164"/>
      <c r="AH872" s="164"/>
      <c r="AI872" s="164"/>
      <c r="AJ872" s="164"/>
      <c r="AK872" s="164"/>
      <c r="AL872" s="164"/>
      <c r="AM872" s="164"/>
      <c r="AN872" s="164"/>
      <c r="AO872" s="164"/>
      <c r="AP872" s="164"/>
      <c r="AQ872" s="164"/>
      <c r="AR872" s="164"/>
      <c r="AS872" s="366"/>
      <c r="AT872" s="164"/>
      <c r="AU872" s="164"/>
      <c r="AV872" s="164"/>
      <c r="AW872" s="164"/>
      <c r="AX872" s="164"/>
      <c r="AY872" s="164"/>
      <c r="AZ872" s="164"/>
      <c r="BA872" s="164"/>
      <c r="BB872" s="164"/>
      <c r="BC872" s="164"/>
      <c r="BD872" s="164"/>
      <c r="BE872" s="164"/>
      <c r="BF872" s="164"/>
      <c r="BG872" s="164"/>
      <c r="BH872" s="164"/>
      <c r="BI872" s="164"/>
      <c r="BJ872" s="164"/>
      <c r="BK872" s="164"/>
      <c r="BL872" s="164"/>
      <c r="BM872" s="164"/>
      <c r="BN872" s="164"/>
      <c r="BO872" s="164"/>
      <c r="BP872" s="164"/>
      <c r="BQ872" s="164"/>
      <c r="BR872" s="164"/>
      <c r="BS872" s="164"/>
      <c r="BT872" s="164"/>
      <c r="BU872" s="164"/>
      <c r="BV872" s="164"/>
      <c r="BW872" s="164"/>
    </row>
    <row r="873" spans="20:75" x14ac:dyDescent="0.25">
      <c r="T873" s="164"/>
      <c r="U873" s="164"/>
      <c r="V873" s="164"/>
      <c r="W873" s="164"/>
      <c r="X873" s="164"/>
      <c r="Y873" s="164"/>
      <c r="Z873" s="164"/>
      <c r="AA873" s="164"/>
      <c r="AB873" s="164"/>
      <c r="AC873" s="164"/>
      <c r="AD873" s="164"/>
      <c r="AE873" s="164"/>
      <c r="AF873" s="164"/>
      <c r="AG873" s="164"/>
      <c r="AH873" s="164"/>
      <c r="AI873" s="164"/>
      <c r="AJ873" s="164"/>
      <c r="AK873" s="164"/>
      <c r="AL873" s="164"/>
      <c r="AM873" s="164"/>
      <c r="AN873" s="164"/>
      <c r="AO873" s="164"/>
      <c r="AP873" s="164"/>
      <c r="AQ873" s="164"/>
      <c r="AR873" s="164"/>
      <c r="AS873" s="366"/>
      <c r="AT873" s="164"/>
      <c r="AU873" s="164"/>
      <c r="AV873" s="164"/>
      <c r="AW873" s="164"/>
      <c r="AX873" s="164"/>
      <c r="AY873" s="164"/>
      <c r="AZ873" s="164"/>
      <c r="BA873" s="164"/>
      <c r="BB873" s="164"/>
      <c r="BC873" s="164"/>
      <c r="BD873" s="164"/>
      <c r="BE873" s="164"/>
      <c r="BF873" s="164"/>
      <c r="BG873" s="164"/>
      <c r="BH873" s="164"/>
      <c r="BI873" s="164"/>
      <c r="BJ873" s="164"/>
      <c r="BK873" s="164"/>
      <c r="BL873" s="164"/>
      <c r="BM873" s="164"/>
      <c r="BN873" s="164"/>
      <c r="BO873" s="164"/>
      <c r="BP873" s="164"/>
      <c r="BQ873" s="164"/>
      <c r="BR873" s="164"/>
      <c r="BS873" s="164"/>
      <c r="BT873" s="164"/>
      <c r="BU873" s="164"/>
      <c r="BV873" s="164"/>
      <c r="BW873" s="164"/>
    </row>
    <row r="874" spans="20:75" x14ac:dyDescent="0.25">
      <c r="T874" s="164"/>
      <c r="U874" s="164"/>
      <c r="V874" s="164"/>
      <c r="W874" s="164"/>
      <c r="X874" s="164"/>
      <c r="Y874" s="164"/>
      <c r="Z874" s="164"/>
      <c r="AA874" s="164"/>
      <c r="AB874" s="164"/>
      <c r="AC874" s="164"/>
      <c r="AD874" s="164"/>
      <c r="AE874" s="164"/>
      <c r="AF874" s="164"/>
      <c r="AG874" s="164"/>
      <c r="AH874" s="164"/>
      <c r="AI874" s="164"/>
      <c r="AJ874" s="164"/>
      <c r="AK874" s="164"/>
      <c r="AL874" s="164"/>
      <c r="AM874" s="164"/>
      <c r="AN874" s="164"/>
      <c r="AO874" s="164"/>
      <c r="AP874" s="164"/>
      <c r="AQ874" s="164"/>
      <c r="AR874" s="164"/>
      <c r="AS874" s="366"/>
      <c r="AT874" s="164"/>
      <c r="AU874" s="164"/>
      <c r="AV874" s="164"/>
      <c r="AW874" s="164"/>
      <c r="AX874" s="164"/>
      <c r="AY874" s="164"/>
      <c r="AZ874" s="164"/>
      <c r="BA874" s="164"/>
      <c r="BB874" s="164"/>
      <c r="BC874" s="164"/>
      <c r="BD874" s="164"/>
      <c r="BE874" s="164"/>
      <c r="BF874" s="164"/>
      <c r="BG874" s="164"/>
      <c r="BH874" s="164"/>
      <c r="BI874" s="164"/>
      <c r="BJ874" s="164"/>
      <c r="BK874" s="164"/>
      <c r="BL874" s="164"/>
      <c r="BM874" s="164"/>
      <c r="BN874" s="164"/>
      <c r="BO874" s="164"/>
      <c r="BP874" s="164"/>
      <c r="BQ874" s="164"/>
      <c r="BR874" s="164"/>
      <c r="BS874" s="164"/>
      <c r="BT874" s="164"/>
      <c r="BU874" s="164"/>
      <c r="BV874" s="164"/>
      <c r="BW874" s="164"/>
    </row>
    <row r="875" spans="20:75" x14ac:dyDescent="0.25">
      <c r="T875" s="164"/>
      <c r="U875" s="164"/>
      <c r="V875" s="164"/>
      <c r="W875" s="164"/>
      <c r="X875" s="164"/>
      <c r="Y875" s="164"/>
      <c r="Z875" s="164"/>
      <c r="AA875" s="164"/>
      <c r="AB875" s="164"/>
      <c r="AC875" s="164"/>
      <c r="AD875" s="164"/>
      <c r="AE875" s="164"/>
      <c r="AF875" s="164"/>
      <c r="AG875" s="164"/>
      <c r="AH875" s="164"/>
      <c r="AI875" s="164"/>
      <c r="AJ875" s="164"/>
      <c r="AK875" s="164"/>
      <c r="AL875" s="164"/>
      <c r="AM875" s="164"/>
      <c r="AN875" s="164"/>
      <c r="AO875" s="164"/>
      <c r="AP875" s="164"/>
      <c r="AQ875" s="164"/>
      <c r="AR875" s="164"/>
      <c r="AS875" s="366"/>
      <c r="AT875" s="164"/>
      <c r="AU875" s="164"/>
      <c r="AV875" s="164"/>
      <c r="AW875" s="164"/>
      <c r="AX875" s="164"/>
      <c r="AY875" s="164"/>
      <c r="AZ875" s="164"/>
      <c r="BA875" s="164"/>
      <c r="BB875" s="164"/>
      <c r="BC875" s="164"/>
      <c r="BD875" s="164"/>
      <c r="BE875" s="164"/>
      <c r="BF875" s="164"/>
      <c r="BG875" s="164"/>
      <c r="BH875" s="164"/>
      <c r="BI875" s="164"/>
      <c r="BJ875" s="164"/>
      <c r="BK875" s="164"/>
      <c r="BL875" s="164"/>
      <c r="BM875" s="164"/>
      <c r="BN875" s="164"/>
      <c r="BO875" s="164"/>
      <c r="BP875" s="164"/>
      <c r="BQ875" s="164"/>
      <c r="BR875" s="164"/>
      <c r="BS875" s="164"/>
      <c r="BT875" s="164"/>
      <c r="BU875" s="164"/>
      <c r="BV875" s="164"/>
      <c r="BW875" s="164"/>
    </row>
    <row r="876" spans="20:75" x14ac:dyDescent="0.25">
      <c r="T876" s="164"/>
      <c r="U876" s="164"/>
      <c r="V876" s="164"/>
      <c r="W876" s="164"/>
      <c r="X876" s="164"/>
      <c r="Y876" s="164"/>
      <c r="Z876" s="164"/>
      <c r="AA876" s="164"/>
      <c r="AB876" s="164"/>
      <c r="AC876" s="164"/>
      <c r="AD876" s="164"/>
      <c r="AE876" s="164"/>
      <c r="AF876" s="164"/>
      <c r="AG876" s="164"/>
      <c r="AH876" s="164"/>
      <c r="AI876" s="164"/>
      <c r="AJ876" s="164"/>
      <c r="AK876" s="164"/>
      <c r="AL876" s="164"/>
      <c r="AM876" s="164"/>
      <c r="AN876" s="164"/>
      <c r="AO876" s="164"/>
      <c r="AP876" s="164"/>
      <c r="AQ876" s="164"/>
      <c r="AR876" s="164"/>
      <c r="AS876" s="366"/>
      <c r="AT876" s="164"/>
      <c r="AU876" s="164"/>
      <c r="AV876" s="164"/>
      <c r="AW876" s="164"/>
      <c r="AX876" s="164"/>
      <c r="AY876" s="164"/>
      <c r="AZ876" s="164"/>
      <c r="BA876" s="164"/>
      <c r="BB876" s="164"/>
      <c r="BC876" s="164"/>
      <c r="BD876" s="164"/>
      <c r="BE876" s="164"/>
      <c r="BF876" s="164"/>
      <c r="BG876" s="164"/>
      <c r="BH876" s="164"/>
      <c r="BI876" s="164"/>
      <c r="BJ876" s="164"/>
      <c r="BK876" s="164"/>
      <c r="BL876" s="164"/>
      <c r="BM876" s="164"/>
      <c r="BN876" s="164"/>
      <c r="BO876" s="164"/>
      <c r="BP876" s="164"/>
      <c r="BQ876" s="164"/>
      <c r="BR876" s="164"/>
      <c r="BS876" s="164"/>
      <c r="BT876" s="164"/>
      <c r="BU876" s="164"/>
      <c r="BV876" s="164"/>
      <c r="BW876" s="164"/>
    </row>
    <row r="877" spans="20:75" x14ac:dyDescent="0.25">
      <c r="T877" s="164"/>
      <c r="U877" s="164"/>
      <c r="V877" s="164"/>
      <c r="W877" s="164"/>
      <c r="X877" s="164"/>
      <c r="Y877" s="164"/>
      <c r="Z877" s="164"/>
      <c r="AA877" s="164"/>
      <c r="AB877" s="164"/>
      <c r="AC877" s="164"/>
      <c r="AD877" s="164"/>
      <c r="AE877" s="164"/>
      <c r="AF877" s="164"/>
      <c r="AG877" s="164"/>
      <c r="AH877" s="164"/>
      <c r="AI877" s="164"/>
      <c r="AJ877" s="164"/>
      <c r="AK877" s="164"/>
      <c r="AL877" s="164"/>
      <c r="AM877" s="164"/>
      <c r="AN877" s="164"/>
      <c r="AO877" s="164"/>
      <c r="AP877" s="164"/>
      <c r="AQ877" s="164"/>
      <c r="AR877" s="164"/>
      <c r="AS877" s="366"/>
      <c r="AT877" s="164"/>
      <c r="AU877" s="164"/>
      <c r="AV877" s="164"/>
      <c r="AW877" s="164"/>
      <c r="AX877" s="164"/>
      <c r="AY877" s="164"/>
      <c r="AZ877" s="164"/>
      <c r="BA877" s="164"/>
      <c r="BB877" s="164"/>
      <c r="BC877" s="164"/>
      <c r="BD877" s="164"/>
      <c r="BE877" s="164"/>
      <c r="BF877" s="164"/>
      <c r="BG877" s="164"/>
      <c r="BH877" s="164"/>
      <c r="BI877" s="164"/>
      <c r="BJ877" s="164"/>
      <c r="BK877" s="164"/>
      <c r="BL877" s="164"/>
      <c r="BM877" s="164"/>
      <c r="BN877" s="164"/>
      <c r="BO877" s="164"/>
      <c r="BP877" s="164"/>
      <c r="BQ877" s="164"/>
      <c r="BR877" s="164"/>
      <c r="BS877" s="164"/>
      <c r="BT877" s="164"/>
      <c r="BU877" s="164"/>
      <c r="BV877" s="164"/>
      <c r="BW877" s="164"/>
    </row>
    <row r="878" spans="20:75" x14ac:dyDescent="0.25">
      <c r="T878" s="164"/>
      <c r="U878" s="164"/>
      <c r="V878" s="164"/>
      <c r="W878" s="164"/>
      <c r="X878" s="164"/>
      <c r="Y878" s="164"/>
      <c r="Z878" s="164"/>
      <c r="AA878" s="164"/>
      <c r="AB878" s="164"/>
      <c r="AC878" s="164"/>
      <c r="AD878" s="164"/>
      <c r="AE878" s="164"/>
      <c r="AF878" s="164"/>
      <c r="AG878" s="164"/>
      <c r="AH878" s="164"/>
      <c r="AI878" s="164"/>
      <c r="AJ878" s="164"/>
      <c r="AK878" s="164"/>
      <c r="AL878" s="164"/>
      <c r="AM878" s="164"/>
      <c r="AN878" s="164"/>
      <c r="AO878" s="164"/>
      <c r="AP878" s="164"/>
      <c r="AQ878" s="164"/>
      <c r="AR878" s="164"/>
      <c r="AS878" s="366"/>
      <c r="AT878" s="164"/>
      <c r="AU878" s="164"/>
      <c r="AV878" s="164"/>
      <c r="AW878" s="164"/>
      <c r="AX878" s="164"/>
      <c r="AY878" s="164"/>
      <c r="AZ878" s="164"/>
      <c r="BA878" s="164"/>
      <c r="BB878" s="164"/>
      <c r="BC878" s="164"/>
      <c r="BD878" s="164"/>
      <c r="BE878" s="164"/>
      <c r="BF878" s="164"/>
      <c r="BG878" s="164"/>
      <c r="BH878" s="164"/>
      <c r="BI878" s="164"/>
      <c r="BJ878" s="164"/>
      <c r="BK878" s="164"/>
      <c r="BL878" s="164"/>
      <c r="BM878" s="164"/>
      <c r="BN878" s="164"/>
      <c r="BO878" s="164"/>
      <c r="BP878" s="164"/>
      <c r="BQ878" s="164"/>
      <c r="BR878" s="164"/>
      <c r="BS878" s="164"/>
      <c r="BT878" s="164"/>
      <c r="BU878" s="164"/>
      <c r="BV878" s="164"/>
      <c r="BW878" s="164"/>
    </row>
    <row r="879" spans="20:75" x14ac:dyDescent="0.25">
      <c r="T879" s="164"/>
      <c r="U879" s="164"/>
      <c r="V879" s="164"/>
      <c r="W879" s="164"/>
      <c r="X879" s="164"/>
      <c r="Y879" s="164"/>
      <c r="Z879" s="164"/>
      <c r="AA879" s="164"/>
      <c r="AB879" s="164"/>
      <c r="AC879" s="164"/>
      <c r="AD879" s="164"/>
      <c r="AE879" s="164"/>
      <c r="AF879" s="164"/>
      <c r="AG879" s="164"/>
      <c r="AH879" s="164"/>
      <c r="AI879" s="164"/>
      <c r="AJ879" s="164"/>
      <c r="AK879" s="164"/>
      <c r="AL879" s="164"/>
      <c r="AM879" s="164"/>
      <c r="AN879" s="164"/>
      <c r="AO879" s="164"/>
      <c r="AP879" s="164"/>
      <c r="AQ879" s="164"/>
      <c r="AR879" s="164"/>
      <c r="AS879" s="366"/>
      <c r="AT879" s="164"/>
      <c r="AU879" s="164"/>
      <c r="AV879" s="164"/>
      <c r="AW879" s="164"/>
      <c r="AX879" s="164"/>
      <c r="AY879" s="164"/>
      <c r="AZ879" s="164"/>
      <c r="BA879" s="164"/>
      <c r="BB879" s="164"/>
      <c r="BC879" s="164"/>
      <c r="BD879" s="164"/>
      <c r="BE879" s="164"/>
      <c r="BF879" s="164"/>
      <c r="BG879" s="164"/>
      <c r="BH879" s="164"/>
      <c r="BI879" s="164"/>
      <c r="BJ879" s="164"/>
      <c r="BK879" s="164"/>
      <c r="BL879" s="164"/>
      <c r="BM879" s="164"/>
      <c r="BN879" s="164"/>
      <c r="BO879" s="164"/>
      <c r="BP879" s="164"/>
      <c r="BQ879" s="164"/>
      <c r="BR879" s="164"/>
      <c r="BS879" s="164"/>
      <c r="BT879" s="164"/>
      <c r="BU879" s="164"/>
      <c r="BV879" s="164"/>
      <c r="BW879" s="164"/>
    </row>
    <row r="880" spans="20:75" x14ac:dyDescent="0.25">
      <c r="T880" s="164"/>
      <c r="U880" s="164"/>
      <c r="V880" s="164"/>
      <c r="W880" s="164"/>
      <c r="X880" s="164"/>
      <c r="Y880" s="164"/>
      <c r="Z880" s="164"/>
      <c r="AA880" s="164"/>
      <c r="AB880" s="164"/>
      <c r="AC880" s="164"/>
      <c r="AD880" s="164"/>
      <c r="AE880" s="164"/>
      <c r="AF880" s="164"/>
      <c r="AG880" s="164"/>
      <c r="AH880" s="164"/>
      <c r="AI880" s="164"/>
      <c r="AJ880" s="164"/>
      <c r="AK880" s="164"/>
      <c r="AL880" s="164"/>
      <c r="AM880" s="164"/>
      <c r="AN880" s="164"/>
      <c r="AO880" s="164"/>
      <c r="AP880" s="164"/>
      <c r="AQ880" s="164"/>
      <c r="AR880" s="164"/>
      <c r="AS880" s="366"/>
      <c r="AT880" s="164"/>
      <c r="AU880" s="164"/>
      <c r="AV880" s="164"/>
      <c r="AW880" s="164"/>
      <c r="AX880" s="164"/>
      <c r="AY880" s="164"/>
      <c r="AZ880" s="164"/>
      <c r="BA880" s="164"/>
      <c r="BB880" s="164"/>
      <c r="BC880" s="164"/>
      <c r="BD880" s="164"/>
      <c r="BE880" s="164"/>
      <c r="BF880" s="164"/>
      <c r="BG880" s="164"/>
      <c r="BH880" s="164"/>
      <c r="BI880" s="164"/>
      <c r="BJ880" s="164"/>
      <c r="BK880" s="164"/>
      <c r="BL880" s="164"/>
      <c r="BM880" s="164"/>
      <c r="BN880" s="164"/>
      <c r="BO880" s="164"/>
      <c r="BP880" s="164"/>
      <c r="BQ880" s="164"/>
      <c r="BR880" s="164"/>
      <c r="BS880" s="164"/>
      <c r="BT880" s="164"/>
      <c r="BU880" s="164"/>
      <c r="BV880" s="164"/>
      <c r="BW880" s="164"/>
    </row>
    <row r="881" spans="20:75" x14ac:dyDescent="0.25">
      <c r="T881" s="164"/>
      <c r="U881" s="164"/>
      <c r="V881" s="164"/>
      <c r="W881" s="164"/>
      <c r="X881" s="164"/>
      <c r="Y881" s="164"/>
      <c r="Z881" s="164"/>
      <c r="AA881" s="164"/>
      <c r="AB881" s="164"/>
      <c r="AC881" s="164"/>
      <c r="AD881" s="164"/>
      <c r="AE881" s="164"/>
      <c r="AF881" s="164"/>
      <c r="AG881" s="164"/>
      <c r="AH881" s="164"/>
      <c r="AI881" s="164"/>
      <c r="AJ881" s="164"/>
      <c r="AK881" s="164"/>
      <c r="AL881" s="164"/>
      <c r="AM881" s="164"/>
      <c r="AN881" s="164"/>
      <c r="AO881" s="164"/>
      <c r="AP881" s="164"/>
      <c r="AQ881" s="164"/>
      <c r="AR881" s="164"/>
      <c r="AS881" s="366"/>
      <c r="AT881" s="164"/>
      <c r="AU881" s="164"/>
      <c r="AV881" s="164"/>
      <c r="AW881" s="164"/>
      <c r="AX881" s="164"/>
      <c r="AY881" s="164"/>
      <c r="AZ881" s="164"/>
      <c r="BA881" s="164"/>
      <c r="BB881" s="164"/>
      <c r="BC881" s="164"/>
      <c r="BD881" s="164"/>
      <c r="BE881" s="164"/>
      <c r="BF881" s="164"/>
      <c r="BG881" s="164"/>
      <c r="BH881" s="164"/>
      <c r="BI881" s="164"/>
      <c r="BJ881" s="164"/>
      <c r="BK881" s="164"/>
      <c r="BL881" s="164"/>
      <c r="BM881" s="164"/>
      <c r="BN881" s="164"/>
      <c r="BO881" s="164"/>
      <c r="BP881" s="164"/>
      <c r="BQ881" s="164"/>
      <c r="BR881" s="164"/>
      <c r="BS881" s="164"/>
      <c r="BT881" s="164"/>
      <c r="BU881" s="164"/>
      <c r="BV881" s="164"/>
      <c r="BW881" s="164"/>
    </row>
    <row r="882" spans="20:75" x14ac:dyDescent="0.25">
      <c r="T882" s="164"/>
      <c r="U882" s="164"/>
      <c r="V882" s="164"/>
      <c r="W882" s="164"/>
      <c r="X882" s="164"/>
      <c r="Y882" s="164"/>
      <c r="Z882" s="164"/>
      <c r="AA882" s="164"/>
      <c r="AB882" s="164"/>
      <c r="AC882" s="164"/>
      <c r="AD882" s="164"/>
      <c r="AE882" s="164"/>
      <c r="AF882" s="164"/>
      <c r="AG882" s="164"/>
      <c r="AH882" s="164"/>
      <c r="AI882" s="164"/>
      <c r="AJ882" s="164"/>
      <c r="AK882" s="164"/>
      <c r="AL882" s="164"/>
      <c r="AM882" s="164"/>
      <c r="AN882" s="164"/>
      <c r="AO882" s="164"/>
      <c r="AP882" s="164"/>
      <c r="AQ882" s="164"/>
      <c r="AR882" s="164"/>
      <c r="AS882" s="366"/>
      <c r="AT882" s="164"/>
      <c r="AU882" s="164"/>
      <c r="AV882" s="164"/>
      <c r="AW882" s="164"/>
      <c r="AX882" s="164"/>
      <c r="AY882" s="164"/>
      <c r="AZ882" s="164"/>
      <c r="BA882" s="164"/>
      <c r="BB882" s="164"/>
      <c r="BC882" s="164"/>
      <c r="BD882" s="164"/>
      <c r="BE882" s="164"/>
      <c r="BF882" s="164"/>
      <c r="BG882" s="164"/>
      <c r="BH882" s="164"/>
      <c r="BI882" s="164"/>
      <c r="BJ882" s="164"/>
      <c r="BK882" s="164"/>
      <c r="BL882" s="164"/>
      <c r="BM882" s="164"/>
      <c r="BN882" s="164"/>
      <c r="BO882" s="164"/>
      <c r="BP882" s="164"/>
      <c r="BQ882" s="164"/>
      <c r="BR882" s="164"/>
      <c r="BS882" s="164"/>
      <c r="BT882" s="164"/>
      <c r="BU882" s="164"/>
      <c r="BV882" s="164"/>
      <c r="BW882" s="164"/>
    </row>
    <row r="883" spans="20:75" x14ac:dyDescent="0.25">
      <c r="T883" s="164"/>
      <c r="U883" s="164"/>
      <c r="V883" s="164"/>
      <c r="W883" s="164"/>
      <c r="X883" s="164"/>
      <c r="Y883" s="164"/>
      <c r="Z883" s="164"/>
      <c r="AA883" s="164"/>
      <c r="AB883" s="164"/>
      <c r="AC883" s="164"/>
      <c r="AD883" s="164"/>
      <c r="AE883" s="164"/>
      <c r="AF883" s="164"/>
      <c r="AG883" s="164"/>
      <c r="AH883" s="164"/>
      <c r="AI883" s="164"/>
      <c r="AJ883" s="164"/>
      <c r="AK883" s="164"/>
      <c r="AL883" s="164"/>
      <c r="AM883" s="164"/>
      <c r="AN883" s="164"/>
      <c r="AO883" s="164"/>
      <c r="AP883" s="164"/>
      <c r="AQ883" s="164"/>
      <c r="AR883" s="164"/>
      <c r="AS883" s="366"/>
      <c r="AT883" s="164"/>
      <c r="AU883" s="164"/>
      <c r="AV883" s="164"/>
      <c r="AW883" s="164"/>
      <c r="AX883" s="164"/>
      <c r="AY883" s="164"/>
      <c r="AZ883" s="164"/>
      <c r="BA883" s="164"/>
      <c r="BB883" s="164"/>
      <c r="BC883" s="164"/>
      <c r="BD883" s="164"/>
      <c r="BE883" s="164"/>
      <c r="BF883" s="164"/>
      <c r="BG883" s="164"/>
      <c r="BH883" s="164"/>
      <c r="BI883" s="164"/>
      <c r="BJ883" s="164"/>
      <c r="BK883" s="164"/>
      <c r="BL883" s="164"/>
      <c r="BM883" s="164"/>
      <c r="BN883" s="164"/>
      <c r="BO883" s="164"/>
      <c r="BP883" s="164"/>
      <c r="BQ883" s="164"/>
      <c r="BR883" s="164"/>
      <c r="BS883" s="164"/>
      <c r="BT883" s="164"/>
      <c r="BU883" s="164"/>
      <c r="BV883" s="164"/>
      <c r="BW883" s="164"/>
    </row>
    <row r="884" spans="20:75" x14ac:dyDescent="0.25">
      <c r="T884" s="164"/>
      <c r="U884" s="164"/>
      <c r="V884" s="164"/>
      <c r="W884" s="164"/>
      <c r="X884" s="164"/>
      <c r="Y884" s="164"/>
      <c r="Z884" s="164"/>
      <c r="AA884" s="164"/>
      <c r="AB884" s="164"/>
      <c r="AC884" s="164"/>
      <c r="AD884" s="164"/>
      <c r="AE884" s="164"/>
      <c r="AF884" s="164"/>
      <c r="AG884" s="164"/>
      <c r="AH884" s="164"/>
      <c r="AI884" s="164"/>
      <c r="AJ884" s="164"/>
      <c r="AK884" s="164"/>
      <c r="AL884" s="164"/>
      <c r="AM884" s="164"/>
      <c r="AN884" s="164"/>
      <c r="AO884" s="164"/>
      <c r="AP884" s="164"/>
      <c r="AQ884" s="164"/>
      <c r="AR884" s="164"/>
      <c r="AS884" s="366"/>
      <c r="AT884" s="164"/>
      <c r="AU884" s="164"/>
      <c r="AV884" s="164"/>
      <c r="AW884" s="164"/>
      <c r="AX884" s="164"/>
      <c r="AY884" s="164"/>
      <c r="AZ884" s="164"/>
      <c r="BA884" s="164"/>
      <c r="BB884" s="164"/>
      <c r="BC884" s="164"/>
      <c r="BD884" s="164"/>
      <c r="BE884" s="164"/>
      <c r="BF884" s="164"/>
      <c r="BG884" s="164"/>
      <c r="BH884" s="164"/>
      <c r="BI884" s="164"/>
      <c r="BJ884" s="164"/>
      <c r="BK884" s="164"/>
      <c r="BL884" s="164"/>
      <c r="BM884" s="164"/>
      <c r="BN884" s="164"/>
      <c r="BO884" s="164"/>
      <c r="BP884" s="164"/>
      <c r="BQ884" s="164"/>
      <c r="BR884" s="164"/>
      <c r="BS884" s="164"/>
      <c r="BT884" s="164"/>
      <c r="BU884" s="164"/>
      <c r="BV884" s="164"/>
      <c r="BW884" s="164"/>
    </row>
    <row r="885" spans="20:75" x14ac:dyDescent="0.25">
      <c r="T885" s="164"/>
      <c r="U885" s="164"/>
      <c r="V885" s="164"/>
      <c r="W885" s="164"/>
      <c r="X885" s="164"/>
      <c r="Y885" s="164"/>
      <c r="Z885" s="164"/>
      <c r="AA885" s="164"/>
      <c r="AB885" s="164"/>
      <c r="AC885" s="164"/>
      <c r="AD885" s="164"/>
      <c r="AE885" s="164"/>
      <c r="AF885" s="164"/>
      <c r="AG885" s="164"/>
      <c r="AH885" s="164"/>
      <c r="AI885" s="164"/>
      <c r="AJ885" s="164"/>
      <c r="AK885" s="164"/>
      <c r="AL885" s="164"/>
      <c r="AM885" s="164"/>
      <c r="AN885" s="164"/>
      <c r="AO885" s="164"/>
      <c r="AP885" s="164"/>
      <c r="AQ885" s="164"/>
      <c r="AR885" s="164"/>
      <c r="AS885" s="366"/>
      <c r="AT885" s="164"/>
      <c r="AU885" s="164"/>
      <c r="AV885" s="164"/>
      <c r="AW885" s="164"/>
      <c r="AX885" s="164"/>
      <c r="AY885" s="164"/>
      <c r="AZ885" s="164"/>
      <c r="BA885" s="164"/>
      <c r="BB885" s="164"/>
      <c r="BC885" s="164"/>
      <c r="BD885" s="164"/>
      <c r="BE885" s="164"/>
      <c r="BF885" s="164"/>
      <c r="BG885" s="164"/>
      <c r="BH885" s="164"/>
      <c r="BI885" s="164"/>
      <c r="BJ885" s="164"/>
      <c r="BK885" s="164"/>
      <c r="BL885" s="164"/>
      <c r="BM885" s="164"/>
      <c r="BN885" s="164"/>
      <c r="BO885" s="164"/>
      <c r="BP885" s="164"/>
      <c r="BQ885" s="164"/>
      <c r="BR885" s="164"/>
      <c r="BS885" s="164"/>
      <c r="BT885" s="164"/>
      <c r="BU885" s="164"/>
      <c r="BV885" s="164"/>
      <c r="BW885" s="164"/>
    </row>
    <row r="886" spans="20:75" x14ac:dyDescent="0.25">
      <c r="T886" s="164"/>
      <c r="U886" s="164"/>
      <c r="V886" s="164"/>
      <c r="W886" s="164"/>
      <c r="X886" s="164"/>
      <c r="Y886" s="164"/>
      <c r="Z886" s="164"/>
      <c r="AA886" s="164"/>
      <c r="AB886" s="164"/>
      <c r="AC886" s="164"/>
      <c r="AD886" s="164"/>
      <c r="AE886" s="164"/>
      <c r="AF886" s="164"/>
      <c r="AG886" s="164"/>
      <c r="AH886" s="164"/>
      <c r="AI886" s="164"/>
      <c r="AJ886" s="164"/>
      <c r="AK886" s="164"/>
      <c r="AL886" s="164"/>
      <c r="AM886" s="164"/>
      <c r="AN886" s="164"/>
      <c r="AO886" s="164"/>
      <c r="AP886" s="164"/>
      <c r="AQ886" s="164"/>
      <c r="AR886" s="164"/>
      <c r="AS886" s="366"/>
      <c r="AT886" s="164"/>
      <c r="AU886" s="164"/>
      <c r="AV886" s="164"/>
      <c r="AW886" s="164"/>
      <c r="AX886" s="164"/>
      <c r="AY886" s="164"/>
      <c r="AZ886" s="164"/>
      <c r="BA886" s="164"/>
      <c r="BB886" s="164"/>
      <c r="BC886" s="164"/>
      <c r="BD886" s="164"/>
      <c r="BE886" s="164"/>
      <c r="BF886" s="164"/>
      <c r="BG886" s="164"/>
      <c r="BH886" s="164"/>
      <c r="BI886" s="164"/>
      <c r="BJ886" s="164"/>
      <c r="BK886" s="164"/>
      <c r="BL886" s="164"/>
      <c r="BM886" s="164"/>
      <c r="BN886" s="164"/>
      <c r="BO886" s="164"/>
      <c r="BP886" s="164"/>
      <c r="BQ886" s="164"/>
      <c r="BR886" s="164"/>
      <c r="BS886" s="164"/>
      <c r="BT886" s="164"/>
      <c r="BU886" s="164"/>
      <c r="BV886" s="164"/>
      <c r="BW886" s="164"/>
    </row>
    <row r="887" spans="20:75" x14ac:dyDescent="0.25">
      <c r="T887" s="164"/>
      <c r="U887" s="164"/>
      <c r="V887" s="164"/>
      <c r="W887" s="164"/>
      <c r="X887" s="164"/>
      <c r="Y887" s="164"/>
      <c r="Z887" s="164"/>
      <c r="AA887" s="164"/>
      <c r="AB887" s="164"/>
      <c r="AC887" s="164"/>
      <c r="AD887" s="164"/>
      <c r="AE887" s="164"/>
      <c r="AF887" s="164"/>
      <c r="AG887" s="164"/>
      <c r="AH887" s="164"/>
      <c r="AI887" s="164"/>
      <c r="AJ887" s="164"/>
      <c r="AK887" s="164"/>
      <c r="AL887" s="164"/>
      <c r="AM887" s="164"/>
      <c r="AN887" s="164"/>
      <c r="AO887" s="164"/>
      <c r="AP887" s="164"/>
      <c r="AQ887" s="164"/>
      <c r="AR887" s="164"/>
      <c r="AS887" s="366"/>
      <c r="AT887" s="164"/>
      <c r="AU887" s="164"/>
      <c r="AV887" s="164"/>
      <c r="AW887" s="164"/>
      <c r="AX887" s="164"/>
      <c r="AY887" s="164"/>
      <c r="AZ887" s="164"/>
      <c r="BA887" s="164"/>
      <c r="BB887" s="164"/>
      <c r="BC887" s="164"/>
      <c r="BD887" s="164"/>
      <c r="BE887" s="164"/>
      <c r="BF887" s="164"/>
      <c r="BG887" s="164"/>
      <c r="BH887" s="164"/>
      <c r="BI887" s="164"/>
      <c r="BJ887" s="164"/>
      <c r="BK887" s="164"/>
      <c r="BL887" s="164"/>
      <c r="BM887" s="164"/>
      <c r="BN887" s="164"/>
      <c r="BO887" s="164"/>
      <c r="BP887" s="164"/>
      <c r="BQ887" s="164"/>
      <c r="BR887" s="164"/>
      <c r="BS887" s="164"/>
      <c r="BT887" s="164"/>
      <c r="BU887" s="164"/>
      <c r="BV887" s="164"/>
      <c r="BW887" s="164"/>
    </row>
    <row r="888" spans="20:75" x14ac:dyDescent="0.25">
      <c r="T888" s="164"/>
      <c r="U888" s="164"/>
      <c r="V888" s="164"/>
      <c r="W888" s="164"/>
      <c r="X888" s="164"/>
      <c r="Y888" s="164"/>
      <c r="Z888" s="164"/>
      <c r="AA888" s="164"/>
      <c r="AB888" s="164"/>
      <c r="AC888" s="164"/>
      <c r="AD888" s="164"/>
      <c r="AE888" s="164"/>
      <c r="AF888" s="164"/>
      <c r="AG888" s="164"/>
      <c r="AH888" s="164"/>
      <c r="AI888" s="164"/>
      <c r="AJ888" s="164"/>
      <c r="AK888" s="164"/>
      <c r="AL888" s="164"/>
      <c r="AM888" s="164"/>
      <c r="AN888" s="164"/>
      <c r="AO888" s="164"/>
      <c r="AP888" s="164"/>
      <c r="AQ888" s="164"/>
      <c r="AR888" s="164"/>
      <c r="AS888" s="366"/>
      <c r="AT888" s="164"/>
      <c r="AU888" s="164"/>
      <c r="AV888" s="164"/>
      <c r="AW888" s="164"/>
      <c r="AX888" s="164"/>
      <c r="AY888" s="164"/>
      <c r="AZ888" s="164"/>
      <c r="BA888" s="164"/>
      <c r="BB888" s="164"/>
      <c r="BC888" s="164"/>
      <c r="BD888" s="164"/>
      <c r="BE888" s="164"/>
      <c r="BF888" s="164"/>
      <c r="BG888" s="164"/>
      <c r="BH888" s="164"/>
      <c r="BI888" s="164"/>
      <c r="BJ888" s="164"/>
      <c r="BK888" s="164"/>
      <c r="BL888" s="164"/>
      <c r="BM888" s="164"/>
      <c r="BN888" s="164"/>
      <c r="BO888" s="164"/>
      <c r="BP888" s="164"/>
      <c r="BQ888" s="164"/>
      <c r="BR888" s="164"/>
      <c r="BS888" s="164"/>
      <c r="BT888" s="164"/>
      <c r="BU888" s="164"/>
      <c r="BV888" s="164"/>
      <c r="BW888" s="164"/>
    </row>
    <row r="889" spans="20:75" x14ac:dyDescent="0.25">
      <c r="T889" s="164"/>
      <c r="U889" s="164"/>
      <c r="V889" s="164"/>
      <c r="W889" s="164"/>
      <c r="X889" s="164"/>
      <c r="Y889" s="164"/>
      <c r="Z889" s="164"/>
      <c r="AA889" s="164"/>
      <c r="AB889" s="164"/>
      <c r="AC889" s="164"/>
      <c r="AD889" s="164"/>
      <c r="AE889" s="164"/>
      <c r="AF889" s="164"/>
      <c r="AG889" s="164"/>
      <c r="AH889" s="164"/>
      <c r="AI889" s="164"/>
      <c r="AJ889" s="164"/>
      <c r="AK889" s="164"/>
      <c r="AL889" s="164"/>
      <c r="AM889" s="164"/>
      <c r="AN889" s="164"/>
      <c r="AO889" s="164"/>
      <c r="AP889" s="164"/>
      <c r="AQ889" s="164"/>
      <c r="AR889" s="164"/>
      <c r="AS889" s="366"/>
      <c r="AT889" s="164"/>
      <c r="AU889" s="164"/>
      <c r="AV889" s="164"/>
      <c r="AW889" s="164"/>
      <c r="AX889" s="164"/>
      <c r="AY889" s="164"/>
      <c r="AZ889" s="164"/>
      <c r="BA889" s="164"/>
      <c r="BB889" s="164"/>
      <c r="BC889" s="164"/>
      <c r="BD889" s="164"/>
      <c r="BE889" s="164"/>
      <c r="BF889" s="164"/>
      <c r="BG889" s="164"/>
      <c r="BH889" s="164"/>
      <c r="BI889" s="164"/>
      <c r="BJ889" s="164"/>
      <c r="BK889" s="164"/>
      <c r="BL889" s="164"/>
      <c r="BM889" s="164"/>
      <c r="BN889" s="164"/>
      <c r="BO889" s="164"/>
      <c r="BP889" s="164"/>
      <c r="BQ889" s="164"/>
      <c r="BR889" s="164"/>
      <c r="BS889" s="164"/>
      <c r="BT889" s="164"/>
      <c r="BU889" s="164"/>
      <c r="BV889" s="164"/>
      <c r="BW889" s="164"/>
    </row>
    <row r="890" spans="20:75" x14ac:dyDescent="0.25">
      <c r="T890" s="164"/>
      <c r="U890" s="164"/>
      <c r="V890" s="164"/>
      <c r="W890" s="164"/>
      <c r="X890" s="164"/>
      <c r="Y890" s="164"/>
      <c r="Z890" s="164"/>
      <c r="AA890" s="164"/>
      <c r="AB890" s="164"/>
      <c r="AC890" s="164"/>
      <c r="AD890" s="164"/>
      <c r="AE890" s="164"/>
      <c r="AF890" s="164"/>
      <c r="AG890" s="164"/>
      <c r="AH890" s="164"/>
      <c r="AI890" s="164"/>
      <c r="AJ890" s="164"/>
      <c r="AK890" s="164"/>
      <c r="AL890" s="164"/>
      <c r="AM890" s="164"/>
      <c r="AN890" s="164"/>
      <c r="AO890" s="164"/>
      <c r="AP890" s="164"/>
      <c r="AQ890" s="164"/>
      <c r="AR890" s="164"/>
      <c r="AS890" s="366"/>
      <c r="AT890" s="164"/>
      <c r="AU890" s="164"/>
      <c r="AV890" s="164"/>
      <c r="AW890" s="164"/>
      <c r="AX890" s="164"/>
      <c r="AY890" s="164"/>
      <c r="AZ890" s="164"/>
      <c r="BA890" s="164"/>
      <c r="BB890" s="164"/>
      <c r="BC890" s="164"/>
      <c r="BD890" s="164"/>
      <c r="BE890" s="164"/>
      <c r="BF890" s="164"/>
      <c r="BG890" s="164"/>
      <c r="BH890" s="164"/>
      <c r="BI890" s="164"/>
      <c r="BJ890" s="164"/>
      <c r="BK890" s="164"/>
      <c r="BL890" s="164"/>
      <c r="BM890" s="164"/>
      <c r="BN890" s="164"/>
      <c r="BO890" s="164"/>
      <c r="BP890" s="164"/>
      <c r="BQ890" s="164"/>
      <c r="BR890" s="164"/>
      <c r="BS890" s="164"/>
      <c r="BT890" s="164"/>
      <c r="BU890" s="164"/>
      <c r="BV890" s="164"/>
      <c r="BW890" s="164"/>
    </row>
    <row r="891" spans="20:75" x14ac:dyDescent="0.25">
      <c r="T891" s="164"/>
      <c r="U891" s="164"/>
      <c r="V891" s="164"/>
      <c r="W891" s="164"/>
      <c r="X891" s="164"/>
      <c r="Y891" s="164"/>
      <c r="Z891" s="164"/>
      <c r="AA891" s="164"/>
      <c r="AB891" s="164"/>
      <c r="AC891" s="164"/>
      <c r="AD891" s="164"/>
      <c r="AE891" s="164"/>
      <c r="AF891" s="164"/>
      <c r="AG891" s="164"/>
      <c r="AH891" s="164"/>
      <c r="AI891" s="164"/>
      <c r="AJ891" s="164"/>
      <c r="AK891" s="164"/>
      <c r="AL891" s="164"/>
      <c r="AM891" s="164"/>
      <c r="AN891" s="164"/>
      <c r="AO891" s="164"/>
      <c r="AP891" s="164"/>
      <c r="AQ891" s="164"/>
      <c r="AR891" s="164"/>
      <c r="AS891" s="366"/>
      <c r="AT891" s="164"/>
      <c r="AU891" s="164"/>
      <c r="AV891" s="164"/>
      <c r="AW891" s="164"/>
      <c r="AX891" s="164"/>
      <c r="AY891" s="164"/>
      <c r="AZ891" s="164"/>
      <c r="BA891" s="164"/>
      <c r="BB891" s="164"/>
      <c r="BC891" s="164"/>
      <c r="BD891" s="164"/>
      <c r="BE891" s="164"/>
      <c r="BF891" s="164"/>
      <c r="BG891" s="164"/>
      <c r="BH891" s="164"/>
      <c r="BI891" s="164"/>
      <c r="BJ891" s="164"/>
      <c r="BK891" s="164"/>
      <c r="BL891" s="164"/>
      <c r="BM891" s="164"/>
      <c r="BN891" s="164"/>
      <c r="BO891" s="164"/>
      <c r="BP891" s="164"/>
      <c r="BQ891" s="164"/>
      <c r="BR891" s="164"/>
      <c r="BS891" s="164"/>
      <c r="BT891" s="164"/>
      <c r="BU891" s="164"/>
      <c r="BV891" s="164"/>
      <c r="BW891" s="164"/>
    </row>
    <row r="892" spans="20:75" x14ac:dyDescent="0.25">
      <c r="T892" s="164"/>
      <c r="U892" s="164"/>
      <c r="V892" s="164"/>
      <c r="W892" s="164"/>
      <c r="X892" s="164"/>
      <c r="Y892" s="164"/>
      <c r="Z892" s="164"/>
      <c r="AA892" s="164"/>
      <c r="AB892" s="164"/>
      <c r="AC892" s="164"/>
      <c r="AD892" s="164"/>
      <c r="AE892" s="164"/>
      <c r="AF892" s="164"/>
      <c r="AG892" s="164"/>
      <c r="AH892" s="164"/>
      <c r="AI892" s="164"/>
      <c r="AJ892" s="164"/>
      <c r="AK892" s="164"/>
      <c r="AL892" s="164"/>
      <c r="AM892" s="164"/>
      <c r="AN892" s="164"/>
      <c r="AO892" s="164"/>
      <c r="AP892" s="164"/>
      <c r="AQ892" s="164"/>
      <c r="AR892" s="164"/>
      <c r="AS892" s="366"/>
      <c r="AT892" s="164"/>
      <c r="AU892" s="164"/>
      <c r="AV892" s="164"/>
      <c r="AW892" s="164"/>
      <c r="AX892" s="164"/>
      <c r="AY892" s="164"/>
      <c r="AZ892" s="164"/>
      <c r="BA892" s="164"/>
      <c r="BB892" s="164"/>
      <c r="BC892" s="164"/>
      <c r="BD892" s="164"/>
      <c r="BE892" s="164"/>
      <c r="BF892" s="164"/>
      <c r="BG892" s="164"/>
      <c r="BH892" s="164"/>
      <c r="BI892" s="164"/>
      <c r="BJ892" s="164"/>
      <c r="BK892" s="164"/>
      <c r="BL892" s="164"/>
      <c r="BM892" s="164"/>
      <c r="BN892" s="164"/>
      <c r="BO892" s="164"/>
      <c r="BP892" s="164"/>
      <c r="BQ892" s="164"/>
      <c r="BR892" s="164"/>
      <c r="BS892" s="164"/>
      <c r="BT892" s="164"/>
      <c r="BU892" s="164"/>
      <c r="BV892" s="164"/>
      <c r="BW892" s="164"/>
    </row>
    <row r="893" spans="20:75" x14ac:dyDescent="0.25">
      <c r="T893" s="164"/>
      <c r="U893" s="164"/>
      <c r="V893" s="164"/>
      <c r="W893" s="164"/>
      <c r="X893" s="164"/>
      <c r="Y893" s="164"/>
      <c r="Z893" s="164"/>
      <c r="AA893" s="164"/>
      <c r="AB893" s="164"/>
      <c r="AC893" s="164"/>
      <c r="AD893" s="164"/>
      <c r="AE893" s="164"/>
      <c r="AF893" s="164"/>
      <c r="AG893" s="164"/>
      <c r="AH893" s="164"/>
      <c r="AI893" s="164"/>
      <c r="AJ893" s="164"/>
      <c r="AK893" s="164"/>
      <c r="AL893" s="164"/>
      <c r="AM893" s="164"/>
      <c r="AN893" s="164"/>
      <c r="AO893" s="164"/>
      <c r="AP893" s="164"/>
      <c r="AQ893" s="164"/>
      <c r="AR893" s="164"/>
      <c r="AS893" s="366"/>
      <c r="AT893" s="164"/>
      <c r="AU893" s="164"/>
      <c r="AV893" s="164"/>
      <c r="AW893" s="164"/>
      <c r="AX893" s="164"/>
      <c r="AY893" s="164"/>
      <c r="AZ893" s="164"/>
      <c r="BA893" s="164"/>
      <c r="BB893" s="164"/>
      <c r="BC893" s="164"/>
      <c r="BD893" s="164"/>
      <c r="BE893" s="164"/>
      <c r="BF893" s="164"/>
      <c r="BG893" s="164"/>
      <c r="BH893" s="164"/>
      <c r="BI893" s="164"/>
      <c r="BJ893" s="164"/>
      <c r="BK893" s="164"/>
      <c r="BL893" s="164"/>
      <c r="BM893" s="164"/>
      <c r="BN893" s="164"/>
      <c r="BO893" s="164"/>
      <c r="BP893" s="164"/>
      <c r="BQ893" s="164"/>
      <c r="BR893" s="164"/>
      <c r="BS893" s="164"/>
      <c r="BT893" s="164"/>
      <c r="BU893" s="164"/>
      <c r="BV893" s="164"/>
      <c r="BW893" s="164"/>
    </row>
    <row r="894" spans="20:75" x14ac:dyDescent="0.25">
      <c r="T894" s="164"/>
      <c r="U894" s="164"/>
      <c r="V894" s="164"/>
      <c r="W894" s="164"/>
      <c r="X894" s="164"/>
      <c r="Y894" s="164"/>
      <c r="Z894" s="164"/>
      <c r="AA894" s="164"/>
      <c r="AB894" s="164"/>
      <c r="AC894" s="164"/>
      <c r="AD894" s="164"/>
      <c r="AE894" s="164"/>
      <c r="AF894" s="164"/>
      <c r="AG894" s="164"/>
      <c r="AH894" s="164"/>
      <c r="AI894" s="164"/>
      <c r="AJ894" s="164"/>
      <c r="AK894" s="164"/>
      <c r="AL894" s="164"/>
      <c r="AM894" s="164"/>
      <c r="AN894" s="164"/>
      <c r="AO894" s="164"/>
      <c r="AP894" s="164"/>
      <c r="AQ894" s="164"/>
      <c r="AR894" s="164"/>
      <c r="AS894" s="366"/>
      <c r="AT894" s="164"/>
      <c r="AU894" s="164"/>
      <c r="AV894" s="164"/>
      <c r="AW894" s="164"/>
      <c r="AX894" s="164"/>
      <c r="AY894" s="164"/>
      <c r="AZ894" s="164"/>
      <c r="BA894" s="164"/>
      <c r="BB894" s="164"/>
      <c r="BC894" s="164"/>
      <c r="BD894" s="164"/>
      <c r="BE894" s="164"/>
      <c r="BF894" s="164"/>
      <c r="BG894" s="164"/>
      <c r="BH894" s="164"/>
      <c r="BI894" s="164"/>
      <c r="BJ894" s="164"/>
      <c r="BK894" s="164"/>
      <c r="BL894" s="164"/>
      <c r="BM894" s="164"/>
      <c r="BN894" s="164"/>
      <c r="BO894" s="164"/>
      <c r="BP894" s="164"/>
      <c r="BQ894" s="164"/>
      <c r="BR894" s="164"/>
      <c r="BS894" s="164"/>
      <c r="BT894" s="164"/>
      <c r="BU894" s="164"/>
      <c r="BV894" s="164"/>
      <c r="BW894" s="164"/>
    </row>
    <row r="895" spans="20:75" x14ac:dyDescent="0.25">
      <c r="T895" s="164"/>
      <c r="U895" s="164"/>
      <c r="V895" s="164"/>
      <c r="W895" s="164"/>
      <c r="X895" s="164"/>
      <c r="Y895" s="164"/>
      <c r="Z895" s="164"/>
      <c r="AA895" s="164"/>
      <c r="AB895" s="164"/>
      <c r="AC895" s="164"/>
      <c r="AD895" s="164"/>
      <c r="AE895" s="164"/>
      <c r="AF895" s="164"/>
      <c r="AG895" s="164"/>
      <c r="AH895" s="164"/>
      <c r="AI895" s="164"/>
      <c r="AJ895" s="164"/>
      <c r="AK895" s="164"/>
      <c r="AL895" s="164"/>
      <c r="AM895" s="164"/>
      <c r="AN895" s="164"/>
      <c r="AO895" s="164"/>
      <c r="AP895" s="164"/>
      <c r="AQ895" s="164"/>
      <c r="AR895" s="164"/>
      <c r="AS895" s="366"/>
      <c r="AT895" s="164"/>
      <c r="AU895" s="164"/>
      <c r="AV895" s="164"/>
      <c r="AW895" s="164"/>
      <c r="AX895" s="164"/>
      <c r="AY895" s="164"/>
      <c r="AZ895" s="164"/>
      <c r="BA895" s="164"/>
      <c r="BB895" s="164"/>
      <c r="BC895" s="164"/>
      <c r="BD895" s="164"/>
      <c r="BE895" s="164"/>
      <c r="BF895" s="164"/>
      <c r="BG895" s="164"/>
      <c r="BH895" s="164"/>
      <c r="BI895" s="164"/>
      <c r="BJ895" s="164"/>
      <c r="BK895" s="164"/>
      <c r="BL895" s="164"/>
      <c r="BM895" s="164"/>
      <c r="BN895" s="164"/>
      <c r="BO895" s="164"/>
      <c r="BP895" s="164"/>
      <c r="BQ895" s="164"/>
      <c r="BR895" s="164"/>
      <c r="BS895" s="164"/>
      <c r="BT895" s="164"/>
      <c r="BU895" s="164"/>
      <c r="BV895" s="164"/>
      <c r="BW895" s="164"/>
    </row>
    <row r="896" spans="20:75" x14ac:dyDescent="0.25">
      <c r="T896" s="164"/>
      <c r="U896" s="164"/>
      <c r="V896" s="164"/>
      <c r="W896" s="164"/>
      <c r="X896" s="164"/>
      <c r="Y896" s="164"/>
      <c r="Z896" s="164"/>
      <c r="AA896" s="164"/>
      <c r="AB896" s="164"/>
      <c r="AC896" s="164"/>
      <c r="AD896" s="164"/>
      <c r="AE896" s="164"/>
      <c r="AF896" s="164"/>
      <c r="AG896" s="164"/>
      <c r="AH896" s="164"/>
      <c r="AI896" s="164"/>
      <c r="AJ896" s="164"/>
      <c r="AK896" s="164"/>
      <c r="AL896" s="164"/>
      <c r="AM896" s="164"/>
      <c r="AN896" s="164"/>
      <c r="AO896" s="164"/>
      <c r="AP896" s="164"/>
      <c r="AQ896" s="164"/>
      <c r="AR896" s="164"/>
      <c r="AS896" s="366"/>
      <c r="AT896" s="164"/>
      <c r="AU896" s="164"/>
      <c r="AV896" s="164"/>
      <c r="AW896" s="164"/>
      <c r="AX896" s="164"/>
      <c r="AY896" s="164"/>
      <c r="AZ896" s="164"/>
      <c r="BA896" s="164"/>
      <c r="BB896" s="164"/>
      <c r="BC896" s="164"/>
      <c r="BD896" s="164"/>
      <c r="BE896" s="164"/>
      <c r="BF896" s="164"/>
      <c r="BG896" s="164"/>
      <c r="BH896" s="164"/>
      <c r="BI896" s="164"/>
      <c r="BJ896" s="164"/>
      <c r="BK896" s="164"/>
      <c r="BL896" s="164"/>
      <c r="BM896" s="164"/>
      <c r="BN896" s="164"/>
      <c r="BO896" s="164"/>
      <c r="BP896" s="164"/>
      <c r="BQ896" s="164"/>
      <c r="BR896" s="164"/>
      <c r="BS896" s="164"/>
      <c r="BT896" s="164"/>
      <c r="BU896" s="164"/>
      <c r="BV896" s="164"/>
      <c r="BW896" s="164"/>
    </row>
    <row r="897" spans="20:75" x14ac:dyDescent="0.25">
      <c r="T897" s="164"/>
      <c r="U897" s="164"/>
      <c r="V897" s="164"/>
      <c r="W897" s="164"/>
      <c r="X897" s="164"/>
      <c r="Y897" s="164"/>
      <c r="Z897" s="164"/>
      <c r="AA897" s="164"/>
      <c r="AB897" s="164"/>
      <c r="AC897" s="164"/>
      <c r="AD897" s="164"/>
      <c r="AE897" s="164"/>
      <c r="AF897" s="164"/>
      <c r="AG897" s="164"/>
      <c r="AH897" s="164"/>
      <c r="AI897" s="164"/>
      <c r="AJ897" s="164"/>
      <c r="AK897" s="164"/>
      <c r="AL897" s="164"/>
      <c r="AM897" s="164"/>
      <c r="AN897" s="164"/>
      <c r="AO897" s="164"/>
      <c r="AP897" s="164"/>
      <c r="AQ897" s="164"/>
      <c r="AR897" s="164"/>
      <c r="AS897" s="366"/>
      <c r="AT897" s="164"/>
      <c r="AU897" s="164"/>
      <c r="AV897" s="164"/>
      <c r="AW897" s="164"/>
      <c r="AX897" s="164"/>
      <c r="AY897" s="164"/>
      <c r="AZ897" s="164"/>
      <c r="BA897" s="164"/>
      <c r="BB897" s="164"/>
      <c r="BC897" s="164"/>
      <c r="BD897" s="164"/>
      <c r="BE897" s="164"/>
      <c r="BF897" s="164"/>
      <c r="BG897" s="164"/>
      <c r="BH897" s="164"/>
      <c r="BI897" s="164"/>
      <c r="BJ897" s="164"/>
      <c r="BK897" s="164"/>
      <c r="BL897" s="164"/>
      <c r="BM897" s="164"/>
      <c r="BN897" s="164"/>
      <c r="BO897" s="164"/>
      <c r="BP897" s="164"/>
      <c r="BQ897" s="164"/>
      <c r="BR897" s="164"/>
      <c r="BS897" s="164"/>
      <c r="BT897" s="164"/>
      <c r="BU897" s="164"/>
      <c r="BV897" s="164"/>
      <c r="BW897" s="164"/>
    </row>
    <row r="898" spans="20:75" x14ac:dyDescent="0.25">
      <c r="T898" s="164"/>
      <c r="U898" s="164"/>
      <c r="V898" s="164"/>
      <c r="W898" s="164"/>
      <c r="X898" s="164"/>
      <c r="Y898" s="164"/>
      <c r="Z898" s="164"/>
      <c r="AA898" s="164"/>
      <c r="AB898" s="164"/>
      <c r="AC898" s="164"/>
      <c r="AD898" s="164"/>
      <c r="AE898" s="164"/>
      <c r="AF898" s="164"/>
      <c r="AG898" s="164"/>
      <c r="AH898" s="164"/>
      <c r="AI898" s="164"/>
      <c r="AJ898" s="164"/>
      <c r="AK898" s="164"/>
      <c r="AL898" s="164"/>
      <c r="AM898" s="164"/>
      <c r="AN898" s="164"/>
      <c r="AO898" s="164"/>
      <c r="AP898" s="164"/>
      <c r="AQ898" s="164"/>
      <c r="AR898" s="164"/>
      <c r="AS898" s="366"/>
      <c r="AT898" s="164"/>
      <c r="AU898" s="164"/>
      <c r="AV898" s="164"/>
      <c r="AW898" s="164"/>
      <c r="AX898" s="164"/>
      <c r="AY898" s="164"/>
      <c r="AZ898" s="164"/>
      <c r="BA898" s="164"/>
      <c r="BB898" s="164"/>
      <c r="BC898" s="164"/>
      <c r="BD898" s="164"/>
      <c r="BE898" s="164"/>
      <c r="BF898" s="164"/>
      <c r="BG898" s="164"/>
      <c r="BH898" s="164"/>
      <c r="BI898" s="164"/>
      <c r="BJ898" s="164"/>
      <c r="BK898" s="164"/>
      <c r="BL898" s="164"/>
      <c r="BM898" s="164"/>
      <c r="BN898" s="164"/>
      <c r="BO898" s="164"/>
      <c r="BP898" s="164"/>
      <c r="BQ898" s="164"/>
      <c r="BR898" s="164"/>
      <c r="BS898" s="164"/>
      <c r="BT898" s="164"/>
      <c r="BU898" s="164"/>
      <c r="BV898" s="164"/>
      <c r="BW898" s="164"/>
    </row>
    <row r="899" spans="20:75" x14ac:dyDescent="0.25">
      <c r="T899" s="164"/>
      <c r="U899" s="164"/>
      <c r="V899" s="164"/>
      <c r="W899" s="164"/>
      <c r="X899" s="164"/>
      <c r="Y899" s="164"/>
      <c r="Z899" s="164"/>
      <c r="AA899" s="164"/>
      <c r="AB899" s="164"/>
      <c r="AC899" s="164"/>
      <c r="AD899" s="164"/>
      <c r="AE899" s="164"/>
      <c r="AF899" s="164"/>
      <c r="AG899" s="164"/>
      <c r="AH899" s="164"/>
      <c r="AI899" s="164"/>
      <c r="AJ899" s="164"/>
      <c r="AK899" s="164"/>
      <c r="AL899" s="164"/>
      <c r="AM899" s="164"/>
      <c r="AN899" s="164"/>
      <c r="AO899" s="164"/>
      <c r="AP899" s="164"/>
      <c r="AQ899" s="164"/>
      <c r="AR899" s="164"/>
      <c r="AS899" s="366"/>
      <c r="AT899" s="164"/>
      <c r="AU899" s="164"/>
      <c r="AV899" s="164"/>
      <c r="AW899" s="164"/>
      <c r="AX899" s="164"/>
      <c r="AY899" s="164"/>
      <c r="AZ899" s="164"/>
      <c r="BA899" s="164"/>
      <c r="BB899" s="164"/>
      <c r="BC899" s="164"/>
      <c r="BD899" s="164"/>
      <c r="BE899" s="164"/>
      <c r="BF899" s="164"/>
      <c r="BG899" s="164"/>
      <c r="BH899" s="164"/>
      <c r="BI899" s="164"/>
      <c r="BJ899" s="164"/>
      <c r="BK899" s="164"/>
      <c r="BL899" s="164"/>
      <c r="BM899" s="164"/>
      <c r="BN899" s="164"/>
      <c r="BO899" s="164"/>
      <c r="BP899" s="164"/>
      <c r="BQ899" s="164"/>
      <c r="BR899" s="164"/>
      <c r="BS899" s="164"/>
      <c r="BT899" s="164"/>
      <c r="BU899" s="164"/>
      <c r="BV899" s="164"/>
      <c r="BW899" s="164"/>
    </row>
    <row r="900" spans="20:75" x14ac:dyDescent="0.25">
      <c r="T900" s="164"/>
      <c r="U900" s="164"/>
      <c r="V900" s="164"/>
      <c r="W900" s="164"/>
      <c r="X900" s="164"/>
      <c r="Y900" s="164"/>
      <c r="Z900" s="164"/>
      <c r="AA900" s="164"/>
      <c r="AB900" s="164"/>
      <c r="AC900" s="164"/>
      <c r="AD900" s="164"/>
      <c r="AE900" s="164"/>
      <c r="AF900" s="164"/>
      <c r="AG900" s="164"/>
      <c r="AH900" s="164"/>
      <c r="AI900" s="164"/>
      <c r="AJ900" s="164"/>
      <c r="AK900" s="164"/>
      <c r="AL900" s="164"/>
      <c r="AM900" s="164"/>
      <c r="AN900" s="164"/>
      <c r="AO900" s="164"/>
      <c r="AP900" s="164"/>
      <c r="AQ900" s="164"/>
      <c r="AR900" s="164"/>
      <c r="AS900" s="366"/>
      <c r="AT900" s="164"/>
      <c r="AU900" s="164"/>
      <c r="AV900" s="164"/>
      <c r="AW900" s="164"/>
      <c r="AX900" s="164"/>
      <c r="AY900" s="164"/>
      <c r="AZ900" s="164"/>
      <c r="BA900" s="164"/>
      <c r="BB900" s="164"/>
      <c r="BC900" s="164"/>
      <c r="BD900" s="164"/>
      <c r="BE900" s="164"/>
      <c r="BF900" s="164"/>
      <c r="BG900" s="164"/>
      <c r="BH900" s="164"/>
      <c r="BI900" s="164"/>
      <c r="BJ900" s="164"/>
      <c r="BK900" s="164"/>
      <c r="BL900" s="164"/>
      <c r="BM900" s="164"/>
      <c r="BN900" s="164"/>
      <c r="BO900" s="164"/>
      <c r="BP900" s="164"/>
      <c r="BQ900" s="164"/>
      <c r="BR900" s="164"/>
      <c r="BS900" s="164"/>
      <c r="BT900" s="164"/>
      <c r="BU900" s="164"/>
      <c r="BV900" s="164"/>
      <c r="BW900" s="164"/>
    </row>
    <row r="901" spans="20:75" x14ac:dyDescent="0.25">
      <c r="T901" s="164"/>
      <c r="U901" s="164"/>
      <c r="V901" s="164"/>
      <c r="W901" s="164"/>
      <c r="X901" s="164"/>
      <c r="Y901" s="164"/>
      <c r="Z901" s="164"/>
      <c r="AA901" s="164"/>
      <c r="AB901" s="164"/>
      <c r="AC901" s="164"/>
      <c r="AD901" s="164"/>
      <c r="AE901" s="164"/>
      <c r="AF901" s="164"/>
      <c r="AG901" s="164"/>
      <c r="AH901" s="164"/>
      <c r="AI901" s="164"/>
      <c r="AJ901" s="164"/>
      <c r="AK901" s="164"/>
      <c r="AL901" s="164"/>
      <c r="AM901" s="164"/>
      <c r="AN901" s="164"/>
      <c r="AO901" s="164"/>
      <c r="AP901" s="164"/>
      <c r="AQ901" s="164"/>
      <c r="AR901" s="164"/>
      <c r="AS901" s="366"/>
      <c r="AT901" s="164"/>
      <c r="AU901" s="164"/>
      <c r="AV901" s="164"/>
      <c r="AW901" s="164"/>
      <c r="AX901" s="164"/>
      <c r="AY901" s="164"/>
      <c r="AZ901" s="164"/>
      <c r="BA901" s="164"/>
      <c r="BB901" s="164"/>
      <c r="BC901" s="164"/>
      <c r="BD901" s="164"/>
      <c r="BE901" s="164"/>
      <c r="BF901" s="164"/>
      <c r="BG901" s="164"/>
      <c r="BH901" s="164"/>
      <c r="BI901" s="164"/>
      <c r="BJ901" s="164"/>
      <c r="BK901" s="164"/>
      <c r="BL901" s="164"/>
      <c r="BM901" s="164"/>
      <c r="BN901" s="164"/>
      <c r="BO901" s="164"/>
      <c r="BP901" s="164"/>
      <c r="BQ901" s="164"/>
      <c r="BR901" s="164"/>
      <c r="BS901" s="164"/>
      <c r="BT901" s="164"/>
      <c r="BU901" s="164"/>
      <c r="BV901" s="164"/>
      <c r="BW901" s="164"/>
    </row>
    <row r="902" spans="20:75" x14ac:dyDescent="0.25">
      <c r="T902" s="164"/>
      <c r="U902" s="164"/>
      <c r="V902" s="164"/>
      <c r="W902" s="164"/>
      <c r="X902" s="164"/>
      <c r="Y902" s="164"/>
      <c r="Z902" s="164"/>
      <c r="AA902" s="164"/>
      <c r="AB902" s="164"/>
      <c r="AC902" s="164"/>
      <c r="AD902" s="164"/>
      <c r="AE902" s="164"/>
      <c r="AF902" s="164"/>
      <c r="AG902" s="164"/>
      <c r="AH902" s="164"/>
      <c r="AI902" s="164"/>
      <c r="AJ902" s="164"/>
      <c r="AK902" s="164"/>
      <c r="AL902" s="164"/>
      <c r="AM902" s="164"/>
      <c r="AN902" s="164"/>
      <c r="AO902" s="164"/>
      <c r="AP902" s="164"/>
      <c r="AQ902" s="164"/>
      <c r="AR902" s="164"/>
      <c r="AS902" s="366"/>
      <c r="AT902" s="164"/>
      <c r="AU902" s="164"/>
      <c r="AV902" s="164"/>
      <c r="AW902" s="164"/>
      <c r="AX902" s="164"/>
      <c r="AY902" s="164"/>
      <c r="AZ902" s="164"/>
      <c r="BA902" s="164"/>
      <c r="BB902" s="164"/>
      <c r="BC902" s="164"/>
      <c r="BD902" s="164"/>
      <c r="BE902" s="164"/>
      <c r="BF902" s="164"/>
      <c r="BG902" s="164"/>
      <c r="BH902" s="164"/>
      <c r="BI902" s="164"/>
      <c r="BJ902" s="164"/>
      <c r="BK902" s="164"/>
      <c r="BL902" s="164"/>
      <c r="BM902" s="164"/>
      <c r="BN902" s="164"/>
      <c r="BO902" s="164"/>
      <c r="BP902" s="164"/>
      <c r="BQ902" s="164"/>
      <c r="BR902" s="164"/>
      <c r="BS902" s="164"/>
      <c r="BT902" s="164"/>
      <c r="BU902" s="164"/>
      <c r="BV902" s="164"/>
      <c r="BW902" s="164"/>
    </row>
    <row r="903" spans="20:75" x14ac:dyDescent="0.25">
      <c r="T903" s="164"/>
      <c r="U903" s="164"/>
      <c r="V903" s="164"/>
      <c r="W903" s="164"/>
      <c r="X903" s="164"/>
      <c r="Y903" s="164"/>
      <c r="Z903" s="164"/>
      <c r="AA903" s="164"/>
      <c r="AB903" s="164"/>
      <c r="AC903" s="164"/>
      <c r="AD903" s="164"/>
      <c r="AE903" s="164"/>
      <c r="AF903" s="164"/>
      <c r="AG903" s="164"/>
      <c r="AH903" s="164"/>
      <c r="AI903" s="164"/>
      <c r="AJ903" s="164"/>
      <c r="AK903" s="164"/>
      <c r="AL903" s="164"/>
      <c r="AM903" s="164"/>
      <c r="AN903" s="164"/>
      <c r="AO903" s="164"/>
      <c r="AP903" s="164"/>
      <c r="AQ903" s="164"/>
      <c r="AR903" s="164"/>
      <c r="AS903" s="366"/>
      <c r="AT903" s="164"/>
      <c r="AU903" s="164"/>
      <c r="AV903" s="164"/>
      <c r="AW903" s="164"/>
      <c r="AX903" s="164"/>
      <c r="AY903" s="164"/>
      <c r="AZ903" s="164"/>
      <c r="BA903" s="164"/>
      <c r="BB903" s="164"/>
      <c r="BC903" s="164"/>
      <c r="BD903" s="164"/>
      <c r="BE903" s="164"/>
      <c r="BF903" s="164"/>
      <c r="BG903" s="164"/>
      <c r="BH903" s="164"/>
      <c r="BI903" s="164"/>
      <c r="BJ903" s="164"/>
      <c r="BK903" s="164"/>
      <c r="BL903" s="164"/>
      <c r="BM903" s="164"/>
      <c r="BN903" s="164"/>
      <c r="BO903" s="164"/>
      <c r="BP903" s="164"/>
      <c r="BQ903" s="164"/>
      <c r="BR903" s="164"/>
      <c r="BS903" s="164"/>
      <c r="BT903" s="164"/>
      <c r="BU903" s="164"/>
      <c r="BV903" s="164"/>
      <c r="BW903" s="164"/>
    </row>
    <row r="904" spans="20:75" x14ac:dyDescent="0.25">
      <c r="T904" s="164"/>
      <c r="U904" s="164"/>
      <c r="V904" s="164"/>
      <c r="W904" s="164"/>
      <c r="X904" s="164"/>
      <c r="Y904" s="164"/>
      <c r="Z904" s="164"/>
      <c r="AA904" s="164"/>
      <c r="AB904" s="164"/>
      <c r="AC904" s="164"/>
      <c r="AD904" s="164"/>
      <c r="AE904" s="164"/>
      <c r="AF904" s="164"/>
      <c r="AG904" s="164"/>
      <c r="AH904" s="164"/>
      <c r="AI904" s="164"/>
      <c r="AJ904" s="164"/>
      <c r="AK904" s="164"/>
      <c r="AL904" s="164"/>
      <c r="AM904" s="164"/>
      <c r="AN904" s="164"/>
      <c r="AO904" s="164"/>
      <c r="AP904" s="164"/>
      <c r="AQ904" s="164"/>
      <c r="AR904" s="164"/>
      <c r="AS904" s="366"/>
      <c r="AT904" s="164"/>
      <c r="AU904" s="164"/>
      <c r="AV904" s="164"/>
      <c r="AW904" s="164"/>
      <c r="AX904" s="164"/>
      <c r="AY904" s="164"/>
      <c r="AZ904" s="164"/>
      <c r="BA904" s="164"/>
      <c r="BB904" s="164"/>
      <c r="BC904" s="164"/>
      <c r="BD904" s="164"/>
      <c r="BE904" s="164"/>
      <c r="BF904" s="164"/>
      <c r="BG904" s="164"/>
      <c r="BH904" s="164"/>
      <c r="BI904" s="164"/>
      <c r="BJ904" s="164"/>
      <c r="BK904" s="164"/>
      <c r="BL904" s="164"/>
      <c r="BM904" s="164"/>
      <c r="BN904" s="164"/>
      <c r="BO904" s="164"/>
      <c r="BP904" s="164"/>
      <c r="BQ904" s="164"/>
      <c r="BR904" s="164"/>
      <c r="BS904" s="164"/>
      <c r="BT904" s="164"/>
      <c r="BU904" s="164"/>
      <c r="BV904" s="164"/>
      <c r="BW904" s="164"/>
    </row>
    <row r="905" spans="20:75" x14ac:dyDescent="0.25">
      <c r="T905" s="164"/>
      <c r="U905" s="164"/>
      <c r="V905" s="164"/>
      <c r="W905" s="164"/>
      <c r="X905" s="164"/>
      <c r="Y905" s="164"/>
      <c r="Z905" s="164"/>
      <c r="AA905" s="164"/>
      <c r="AB905" s="164"/>
      <c r="AC905" s="164"/>
      <c r="AD905" s="164"/>
      <c r="AE905" s="164"/>
      <c r="AF905" s="164"/>
      <c r="AG905" s="164"/>
      <c r="AH905" s="164"/>
      <c r="AI905" s="164"/>
      <c r="AJ905" s="164"/>
      <c r="AK905" s="164"/>
      <c r="AL905" s="164"/>
      <c r="AM905" s="164"/>
      <c r="AN905" s="164"/>
      <c r="AO905" s="164"/>
      <c r="AP905" s="164"/>
      <c r="AQ905" s="164"/>
      <c r="AR905" s="164"/>
      <c r="AS905" s="366"/>
      <c r="AT905" s="164"/>
      <c r="AU905" s="164"/>
      <c r="AV905" s="164"/>
      <c r="AW905" s="164"/>
      <c r="AX905" s="164"/>
      <c r="AY905" s="164"/>
      <c r="AZ905" s="164"/>
      <c r="BA905" s="164"/>
      <c r="BB905" s="164"/>
      <c r="BC905" s="164"/>
      <c r="BD905" s="164"/>
      <c r="BE905" s="164"/>
      <c r="BF905" s="164"/>
      <c r="BG905" s="164"/>
      <c r="BH905" s="164"/>
      <c r="BI905" s="164"/>
      <c r="BJ905" s="164"/>
      <c r="BK905" s="164"/>
      <c r="BL905" s="164"/>
      <c r="BM905" s="164"/>
      <c r="BN905" s="164"/>
      <c r="BO905" s="164"/>
      <c r="BP905" s="164"/>
      <c r="BQ905" s="164"/>
      <c r="BR905" s="164"/>
      <c r="BS905" s="164"/>
      <c r="BT905" s="164"/>
      <c r="BU905" s="164"/>
      <c r="BV905" s="164"/>
      <c r="BW905" s="164"/>
    </row>
    <row r="906" spans="20:75" x14ac:dyDescent="0.25">
      <c r="T906" s="164"/>
      <c r="U906" s="164"/>
      <c r="V906" s="164"/>
      <c r="W906" s="164"/>
      <c r="X906" s="164"/>
      <c r="Y906" s="164"/>
      <c r="Z906" s="164"/>
      <c r="AA906" s="164"/>
      <c r="AB906" s="164"/>
      <c r="AC906" s="164"/>
      <c r="AD906" s="164"/>
      <c r="AE906" s="164"/>
      <c r="AF906" s="164"/>
      <c r="AG906" s="164"/>
      <c r="AH906" s="164"/>
      <c r="AI906" s="164"/>
      <c r="AJ906" s="164"/>
      <c r="AK906" s="164"/>
      <c r="AL906" s="164"/>
      <c r="AM906" s="164"/>
      <c r="AN906" s="164"/>
      <c r="AO906" s="164"/>
      <c r="AP906" s="164"/>
      <c r="AQ906" s="164"/>
      <c r="AR906" s="164"/>
      <c r="AS906" s="366"/>
      <c r="AT906" s="164"/>
      <c r="AU906" s="164"/>
      <c r="AV906" s="164"/>
      <c r="AW906" s="164"/>
      <c r="AX906" s="164"/>
      <c r="AY906" s="164"/>
      <c r="AZ906" s="164"/>
      <c r="BA906" s="164"/>
      <c r="BB906" s="164"/>
      <c r="BC906" s="164"/>
      <c r="BD906" s="164"/>
      <c r="BE906" s="164"/>
      <c r="BF906" s="164"/>
      <c r="BG906" s="164"/>
      <c r="BH906" s="164"/>
      <c r="BI906" s="164"/>
      <c r="BJ906" s="164"/>
      <c r="BK906" s="164"/>
      <c r="BL906" s="164"/>
      <c r="BM906" s="164"/>
      <c r="BN906" s="164"/>
      <c r="BO906" s="164"/>
      <c r="BP906" s="164"/>
      <c r="BQ906" s="164"/>
      <c r="BR906" s="164"/>
      <c r="BS906" s="164"/>
      <c r="BT906" s="164"/>
      <c r="BU906" s="164"/>
      <c r="BV906" s="164"/>
      <c r="BW906" s="164"/>
    </row>
    <row r="907" spans="20:75" x14ac:dyDescent="0.25">
      <c r="T907" s="164"/>
      <c r="U907" s="164"/>
      <c r="V907" s="164"/>
      <c r="W907" s="164"/>
      <c r="X907" s="164"/>
      <c r="Y907" s="164"/>
      <c r="Z907" s="164"/>
      <c r="AA907" s="164"/>
      <c r="AB907" s="164"/>
      <c r="AC907" s="164"/>
      <c r="AD907" s="164"/>
      <c r="AE907" s="164"/>
      <c r="AF907" s="164"/>
      <c r="AG907" s="164"/>
      <c r="AH907" s="164"/>
      <c r="AI907" s="164"/>
      <c r="AJ907" s="164"/>
      <c r="AK907" s="164"/>
      <c r="AL907" s="164"/>
      <c r="AM907" s="164"/>
      <c r="AN907" s="164"/>
      <c r="AO907" s="164"/>
      <c r="AP907" s="164"/>
      <c r="AQ907" s="164"/>
      <c r="AR907" s="164"/>
      <c r="AS907" s="366"/>
      <c r="AT907" s="164"/>
      <c r="AU907" s="164"/>
      <c r="AV907" s="164"/>
      <c r="AW907" s="164"/>
      <c r="AX907" s="164"/>
      <c r="AY907" s="164"/>
      <c r="AZ907" s="164"/>
      <c r="BA907" s="164"/>
      <c r="BB907" s="164"/>
      <c r="BC907" s="164"/>
      <c r="BD907" s="164"/>
      <c r="BE907" s="164"/>
      <c r="BF907" s="164"/>
      <c r="BG907" s="164"/>
      <c r="BH907" s="164"/>
      <c r="BI907" s="164"/>
      <c r="BJ907" s="164"/>
      <c r="BK907" s="164"/>
      <c r="BL907" s="164"/>
      <c r="BM907" s="164"/>
      <c r="BN907" s="164"/>
      <c r="BO907" s="164"/>
      <c r="BP907" s="164"/>
      <c r="BQ907" s="164"/>
      <c r="BR907" s="164"/>
      <c r="BS907" s="164"/>
      <c r="BT907" s="164"/>
      <c r="BU907" s="164"/>
      <c r="BV907" s="164"/>
      <c r="BW907" s="164"/>
    </row>
    <row r="908" spans="20:75" x14ac:dyDescent="0.25">
      <c r="T908" s="164"/>
      <c r="U908" s="164"/>
      <c r="V908" s="164"/>
      <c r="W908" s="164"/>
      <c r="X908" s="164"/>
      <c r="Y908" s="164"/>
      <c r="Z908" s="164"/>
      <c r="AA908" s="164"/>
      <c r="AB908" s="164"/>
      <c r="AC908" s="164"/>
      <c r="AD908" s="164"/>
      <c r="AE908" s="164"/>
      <c r="AF908" s="164"/>
      <c r="AG908" s="164"/>
      <c r="AH908" s="164"/>
      <c r="AI908" s="164"/>
      <c r="AJ908" s="164"/>
      <c r="AK908" s="164"/>
      <c r="AL908" s="164"/>
      <c r="AM908" s="164"/>
      <c r="AN908" s="164"/>
      <c r="AO908" s="164"/>
      <c r="AP908" s="164"/>
      <c r="AQ908" s="164"/>
      <c r="AR908" s="164"/>
      <c r="AS908" s="366"/>
      <c r="AT908" s="164"/>
      <c r="AU908" s="164"/>
      <c r="AV908" s="164"/>
      <c r="AW908" s="164"/>
      <c r="AX908" s="164"/>
      <c r="AY908" s="164"/>
      <c r="AZ908" s="164"/>
      <c r="BA908" s="164"/>
      <c r="BB908" s="164"/>
      <c r="BC908" s="164"/>
      <c r="BD908" s="164"/>
      <c r="BE908" s="164"/>
      <c r="BF908" s="164"/>
      <c r="BG908" s="164"/>
      <c r="BH908" s="164"/>
      <c r="BI908" s="164"/>
      <c r="BJ908" s="164"/>
      <c r="BK908" s="164"/>
      <c r="BL908" s="164"/>
      <c r="BM908" s="164"/>
      <c r="BN908" s="164"/>
      <c r="BO908" s="164"/>
      <c r="BP908" s="164"/>
      <c r="BQ908" s="164"/>
      <c r="BR908" s="164"/>
      <c r="BS908" s="164"/>
      <c r="BT908" s="164"/>
      <c r="BU908" s="164"/>
      <c r="BV908" s="164"/>
      <c r="BW908" s="164"/>
    </row>
    <row r="909" spans="20:75" x14ac:dyDescent="0.25">
      <c r="T909" s="164"/>
      <c r="U909" s="164"/>
      <c r="V909" s="164"/>
      <c r="W909" s="164"/>
      <c r="X909" s="164"/>
      <c r="Y909" s="164"/>
      <c r="Z909" s="164"/>
      <c r="AA909" s="164"/>
      <c r="AB909" s="164"/>
      <c r="AC909" s="164"/>
      <c r="AD909" s="164"/>
      <c r="AE909" s="164"/>
      <c r="AF909" s="164"/>
      <c r="AG909" s="164"/>
      <c r="AH909" s="164"/>
      <c r="AI909" s="164"/>
      <c r="AJ909" s="164"/>
      <c r="AK909" s="164"/>
      <c r="AL909" s="164"/>
      <c r="AM909" s="164"/>
      <c r="AN909" s="164"/>
      <c r="AO909" s="164"/>
      <c r="AP909" s="164"/>
      <c r="AQ909" s="164"/>
      <c r="AR909" s="164"/>
      <c r="AS909" s="366"/>
      <c r="AT909" s="164"/>
      <c r="AU909" s="164"/>
      <c r="AV909" s="164"/>
      <c r="AW909" s="164"/>
      <c r="AX909" s="164"/>
      <c r="AY909" s="164"/>
      <c r="AZ909" s="164"/>
      <c r="BA909" s="164"/>
      <c r="BB909" s="164"/>
      <c r="BC909" s="164"/>
      <c r="BD909" s="164"/>
      <c r="BE909" s="164"/>
      <c r="BF909" s="164"/>
      <c r="BG909" s="164"/>
      <c r="BH909" s="164"/>
      <c r="BI909" s="164"/>
      <c r="BJ909" s="164"/>
      <c r="BK909" s="164"/>
      <c r="BL909" s="164"/>
      <c r="BM909" s="164"/>
      <c r="BN909" s="164"/>
      <c r="BO909" s="164"/>
      <c r="BP909" s="164"/>
      <c r="BQ909" s="164"/>
      <c r="BR909" s="164"/>
      <c r="BS909" s="164"/>
      <c r="BT909" s="164"/>
      <c r="BU909" s="164"/>
      <c r="BV909" s="164"/>
      <c r="BW909" s="164"/>
    </row>
    <row r="910" spans="20:75" x14ac:dyDescent="0.25">
      <c r="T910" s="164"/>
      <c r="U910" s="164"/>
      <c r="V910" s="164"/>
      <c r="W910" s="164"/>
      <c r="X910" s="164"/>
      <c r="Y910" s="164"/>
      <c r="Z910" s="164"/>
      <c r="AA910" s="164"/>
      <c r="AB910" s="164"/>
      <c r="AC910" s="164"/>
      <c r="AD910" s="164"/>
      <c r="AE910" s="164"/>
      <c r="AF910" s="164"/>
      <c r="AG910" s="164"/>
      <c r="AH910" s="164"/>
      <c r="AI910" s="164"/>
      <c r="AJ910" s="164"/>
      <c r="AK910" s="164"/>
      <c r="AL910" s="164"/>
      <c r="AM910" s="164"/>
      <c r="AN910" s="164"/>
      <c r="AO910" s="164"/>
      <c r="AP910" s="164"/>
      <c r="AQ910" s="164"/>
      <c r="AR910" s="164"/>
      <c r="AS910" s="366"/>
      <c r="AT910" s="164"/>
      <c r="AU910" s="164"/>
      <c r="AV910" s="164"/>
      <c r="AW910" s="164"/>
      <c r="AX910" s="164"/>
      <c r="AY910" s="164"/>
      <c r="AZ910" s="164"/>
      <c r="BA910" s="164"/>
      <c r="BB910" s="164"/>
      <c r="BC910" s="164"/>
      <c r="BD910" s="164"/>
      <c r="BE910" s="164"/>
      <c r="BF910" s="164"/>
      <c r="BG910" s="164"/>
      <c r="BH910" s="164"/>
      <c r="BI910" s="164"/>
      <c r="BJ910" s="164"/>
      <c r="BK910" s="164"/>
      <c r="BL910" s="164"/>
      <c r="BM910" s="164"/>
      <c r="BN910" s="164"/>
      <c r="BO910" s="164"/>
      <c r="BP910" s="164"/>
      <c r="BQ910" s="164"/>
      <c r="BR910" s="164"/>
      <c r="BS910" s="164"/>
      <c r="BT910" s="164"/>
      <c r="BU910" s="164"/>
      <c r="BV910" s="164"/>
      <c r="BW910" s="164"/>
    </row>
    <row r="911" spans="20:75" x14ac:dyDescent="0.25">
      <c r="T911" s="164"/>
      <c r="U911" s="164"/>
      <c r="V911" s="164"/>
      <c r="W911" s="164"/>
      <c r="X911" s="164"/>
      <c r="Y911" s="164"/>
      <c r="Z911" s="164"/>
      <c r="AA911" s="164"/>
      <c r="AB911" s="164"/>
      <c r="AC911" s="164"/>
      <c r="AD911" s="164"/>
      <c r="AE911" s="164"/>
      <c r="AF911" s="164"/>
      <c r="AG911" s="164"/>
      <c r="AH911" s="164"/>
      <c r="AI911" s="164"/>
      <c r="AJ911" s="164"/>
      <c r="AK911" s="164"/>
      <c r="AL911" s="164"/>
      <c r="AM911" s="164"/>
      <c r="AN911" s="164"/>
      <c r="AO911" s="164"/>
      <c r="AP911" s="164"/>
      <c r="AQ911" s="164"/>
      <c r="AR911" s="164"/>
      <c r="AS911" s="366"/>
      <c r="AT911" s="164"/>
      <c r="AU911" s="164"/>
      <c r="AV911" s="164"/>
      <c r="AW911" s="164"/>
      <c r="AX911" s="164"/>
      <c r="AY911" s="164"/>
      <c r="AZ911" s="164"/>
      <c r="BA911" s="164"/>
      <c r="BB911" s="164"/>
      <c r="BC911" s="164"/>
      <c r="BD911" s="164"/>
      <c r="BE911" s="164"/>
      <c r="BF911" s="164"/>
      <c r="BG911" s="164"/>
      <c r="BH911" s="164"/>
      <c r="BI911" s="164"/>
      <c r="BJ911" s="164"/>
      <c r="BK911" s="164"/>
      <c r="BL911" s="164"/>
      <c r="BM911" s="164"/>
      <c r="BN911" s="164"/>
      <c r="BO911" s="164"/>
      <c r="BP911" s="164"/>
      <c r="BQ911" s="164"/>
      <c r="BR911" s="164"/>
      <c r="BS911" s="164"/>
      <c r="BT911" s="164"/>
      <c r="BU911" s="164"/>
      <c r="BV911" s="164"/>
      <c r="BW911" s="164"/>
    </row>
    <row r="912" spans="20:75" x14ac:dyDescent="0.25">
      <c r="T912" s="164"/>
      <c r="U912" s="164"/>
      <c r="V912" s="164"/>
      <c r="W912" s="164"/>
      <c r="X912" s="164"/>
      <c r="Y912" s="164"/>
      <c r="Z912" s="164"/>
      <c r="AA912" s="164"/>
      <c r="AB912" s="164"/>
      <c r="AC912" s="164"/>
      <c r="AD912" s="164"/>
      <c r="AE912" s="164"/>
      <c r="AF912" s="164"/>
      <c r="AG912" s="164"/>
      <c r="AH912" s="164"/>
      <c r="AI912" s="164"/>
      <c r="AJ912" s="164"/>
      <c r="AK912" s="164"/>
      <c r="AL912" s="164"/>
      <c r="AM912" s="164"/>
      <c r="AN912" s="164"/>
      <c r="AO912" s="164"/>
      <c r="AP912" s="164"/>
      <c r="AQ912" s="164"/>
      <c r="AR912" s="164"/>
      <c r="AS912" s="366"/>
      <c r="AT912" s="164"/>
      <c r="AU912" s="164"/>
      <c r="AV912" s="164"/>
      <c r="AW912" s="164"/>
      <c r="AX912" s="164"/>
      <c r="AY912" s="164"/>
      <c r="AZ912" s="164"/>
      <c r="BA912" s="164"/>
      <c r="BB912" s="164"/>
      <c r="BC912" s="164"/>
      <c r="BD912" s="164"/>
      <c r="BE912" s="164"/>
      <c r="BF912" s="164"/>
      <c r="BG912" s="164"/>
      <c r="BH912" s="164"/>
      <c r="BI912" s="164"/>
      <c r="BJ912" s="164"/>
      <c r="BK912" s="164"/>
      <c r="BL912" s="164"/>
      <c r="BM912" s="164"/>
      <c r="BN912" s="164"/>
      <c r="BO912" s="164"/>
      <c r="BP912" s="164"/>
      <c r="BQ912" s="164"/>
      <c r="BR912" s="164"/>
      <c r="BS912" s="164"/>
      <c r="BT912" s="164"/>
      <c r="BU912" s="164"/>
      <c r="BV912" s="164"/>
      <c r="BW912" s="164"/>
    </row>
    <row r="913" spans="20:75" x14ac:dyDescent="0.25">
      <c r="T913" s="164"/>
      <c r="U913" s="164"/>
      <c r="V913" s="164"/>
      <c r="W913" s="164"/>
      <c r="X913" s="164"/>
      <c r="Y913" s="164"/>
      <c r="Z913" s="164"/>
      <c r="AA913" s="164"/>
      <c r="AB913" s="164"/>
      <c r="AC913" s="164"/>
      <c r="AD913" s="164"/>
      <c r="AE913" s="164"/>
      <c r="AF913" s="164"/>
      <c r="AG913" s="164"/>
      <c r="AH913" s="164"/>
      <c r="AI913" s="164"/>
      <c r="AJ913" s="164"/>
      <c r="AK913" s="164"/>
      <c r="AL913" s="164"/>
      <c r="AM913" s="164"/>
      <c r="AN913" s="164"/>
      <c r="AO913" s="164"/>
      <c r="AP913" s="164"/>
      <c r="AQ913" s="164"/>
      <c r="AR913" s="164"/>
      <c r="AS913" s="366"/>
      <c r="AT913" s="164"/>
      <c r="AU913" s="164"/>
      <c r="AV913" s="164"/>
      <c r="AW913" s="164"/>
      <c r="AX913" s="164"/>
      <c r="AY913" s="164"/>
      <c r="AZ913" s="164"/>
      <c r="BA913" s="164"/>
      <c r="BB913" s="164"/>
      <c r="BC913" s="164"/>
      <c r="BD913" s="164"/>
      <c r="BE913" s="164"/>
      <c r="BF913" s="164"/>
      <c r="BG913" s="164"/>
      <c r="BH913" s="164"/>
      <c r="BI913" s="164"/>
      <c r="BJ913" s="164"/>
      <c r="BK913" s="164"/>
      <c r="BL913" s="164"/>
      <c r="BM913" s="164"/>
      <c r="BN913" s="164"/>
      <c r="BO913" s="164"/>
      <c r="BP913" s="164"/>
      <c r="BQ913" s="164"/>
      <c r="BR913" s="164"/>
      <c r="BS913" s="164"/>
      <c r="BT913" s="164"/>
      <c r="BU913" s="164"/>
      <c r="BV913" s="164"/>
      <c r="BW913" s="164"/>
    </row>
    <row r="914" spans="20:75" x14ac:dyDescent="0.25">
      <c r="T914" s="164"/>
      <c r="U914" s="164"/>
      <c r="V914" s="164"/>
      <c r="W914" s="164"/>
      <c r="X914" s="164"/>
      <c r="Y914" s="164"/>
      <c r="Z914" s="164"/>
      <c r="AA914" s="164"/>
      <c r="AB914" s="164"/>
      <c r="AC914" s="164"/>
      <c r="AD914" s="164"/>
      <c r="AE914" s="164"/>
      <c r="AF914" s="164"/>
      <c r="AG914" s="164"/>
      <c r="AH914" s="164"/>
      <c r="AI914" s="164"/>
      <c r="AJ914" s="164"/>
      <c r="AK914" s="164"/>
      <c r="AL914" s="164"/>
      <c r="AM914" s="164"/>
      <c r="AN914" s="164"/>
      <c r="AO914" s="164"/>
      <c r="AP914" s="164"/>
      <c r="AQ914" s="164"/>
      <c r="AR914" s="164"/>
      <c r="AS914" s="366"/>
      <c r="AT914" s="164"/>
      <c r="AU914" s="164"/>
      <c r="AV914" s="164"/>
      <c r="AW914" s="164"/>
      <c r="AX914" s="164"/>
      <c r="AY914" s="164"/>
      <c r="AZ914" s="164"/>
      <c r="BA914" s="164"/>
      <c r="BB914" s="164"/>
      <c r="BC914" s="164"/>
      <c r="BD914" s="164"/>
      <c r="BE914" s="164"/>
      <c r="BF914" s="164"/>
      <c r="BG914" s="164"/>
      <c r="BH914" s="164"/>
      <c r="BI914" s="164"/>
      <c r="BJ914" s="164"/>
      <c r="BK914" s="164"/>
      <c r="BL914" s="164"/>
      <c r="BM914" s="164"/>
      <c r="BN914" s="164"/>
      <c r="BO914" s="164"/>
      <c r="BP914" s="164"/>
      <c r="BQ914" s="164"/>
      <c r="BR914" s="164"/>
      <c r="BS914" s="164"/>
      <c r="BT914" s="164"/>
      <c r="BU914" s="164"/>
      <c r="BV914" s="164"/>
      <c r="BW914" s="164"/>
    </row>
    <row r="915" spans="20:75" x14ac:dyDescent="0.25">
      <c r="T915" s="164"/>
      <c r="U915" s="164"/>
      <c r="V915" s="164"/>
      <c r="W915" s="164"/>
      <c r="X915" s="164"/>
      <c r="Y915" s="164"/>
      <c r="Z915" s="164"/>
      <c r="AA915" s="164"/>
      <c r="AB915" s="164"/>
      <c r="AC915" s="164"/>
      <c r="AD915" s="164"/>
      <c r="AE915" s="164"/>
      <c r="AF915" s="164"/>
      <c r="AG915" s="164"/>
      <c r="AH915" s="164"/>
      <c r="AI915" s="164"/>
      <c r="AJ915" s="164"/>
      <c r="AK915" s="164"/>
      <c r="AL915" s="164"/>
      <c r="AM915" s="164"/>
      <c r="AN915" s="164"/>
      <c r="AO915" s="164"/>
      <c r="AP915" s="164"/>
      <c r="AQ915" s="164"/>
      <c r="AR915" s="164"/>
      <c r="AS915" s="366"/>
      <c r="AT915" s="164"/>
      <c r="AU915" s="164"/>
      <c r="AV915" s="164"/>
      <c r="AW915" s="164"/>
      <c r="AX915" s="164"/>
      <c r="AY915" s="164"/>
      <c r="AZ915" s="164"/>
      <c r="BA915" s="164"/>
      <c r="BB915" s="164"/>
      <c r="BC915" s="164"/>
      <c r="BD915" s="164"/>
      <c r="BE915" s="164"/>
      <c r="BF915" s="164"/>
      <c r="BG915" s="164"/>
      <c r="BH915" s="164"/>
      <c r="BI915" s="164"/>
      <c r="BJ915" s="164"/>
      <c r="BK915" s="164"/>
      <c r="BL915" s="164"/>
      <c r="BM915" s="164"/>
      <c r="BN915" s="164"/>
      <c r="BO915" s="164"/>
      <c r="BP915" s="164"/>
      <c r="BQ915" s="164"/>
      <c r="BR915" s="164"/>
      <c r="BS915" s="164"/>
      <c r="BT915" s="164"/>
      <c r="BU915" s="164"/>
      <c r="BV915" s="164"/>
      <c r="BW915" s="164"/>
    </row>
    <row r="916" spans="20:75" x14ac:dyDescent="0.25">
      <c r="T916" s="164"/>
      <c r="U916" s="164"/>
      <c r="V916" s="164"/>
      <c r="W916" s="164"/>
      <c r="X916" s="164"/>
      <c r="Y916" s="164"/>
      <c r="Z916" s="164"/>
      <c r="AA916" s="164"/>
      <c r="AB916" s="164"/>
      <c r="AC916" s="164"/>
      <c r="AD916" s="164"/>
      <c r="AE916" s="164"/>
      <c r="AF916" s="164"/>
      <c r="AG916" s="164"/>
      <c r="AH916" s="164"/>
      <c r="AI916" s="164"/>
      <c r="AJ916" s="164"/>
      <c r="AK916" s="164"/>
      <c r="AL916" s="164"/>
      <c r="AM916" s="164"/>
      <c r="AN916" s="164"/>
      <c r="AO916" s="164"/>
      <c r="AP916" s="164"/>
      <c r="AQ916" s="164"/>
      <c r="AR916" s="164"/>
      <c r="AS916" s="366"/>
      <c r="AT916" s="164"/>
      <c r="AU916" s="164"/>
      <c r="AV916" s="164"/>
      <c r="AW916" s="164"/>
      <c r="AX916" s="164"/>
      <c r="AY916" s="164"/>
      <c r="AZ916" s="164"/>
      <c r="BA916" s="164"/>
      <c r="BB916" s="164"/>
      <c r="BC916" s="164"/>
      <c r="BD916" s="164"/>
      <c r="BE916" s="164"/>
      <c r="BF916" s="164"/>
      <c r="BG916" s="164"/>
      <c r="BH916" s="164"/>
      <c r="BI916" s="164"/>
      <c r="BJ916" s="164"/>
      <c r="BK916" s="164"/>
      <c r="BL916" s="164"/>
      <c r="BM916" s="164"/>
      <c r="BN916" s="164"/>
      <c r="BO916" s="164"/>
      <c r="BP916" s="164"/>
      <c r="BQ916" s="164"/>
      <c r="BR916" s="164"/>
      <c r="BS916" s="164"/>
      <c r="BT916" s="164"/>
      <c r="BU916" s="164"/>
      <c r="BV916" s="164"/>
      <c r="BW916" s="164"/>
    </row>
    <row r="917" spans="20:75" x14ac:dyDescent="0.25">
      <c r="T917" s="164"/>
      <c r="U917" s="164"/>
      <c r="V917" s="164"/>
      <c r="W917" s="164"/>
      <c r="X917" s="164"/>
      <c r="Y917" s="164"/>
      <c r="Z917" s="164"/>
      <c r="AA917" s="164"/>
      <c r="AB917" s="164"/>
      <c r="AC917" s="164"/>
      <c r="AD917" s="164"/>
      <c r="AE917" s="164"/>
      <c r="AF917" s="164"/>
      <c r="AG917" s="164"/>
      <c r="AH917" s="164"/>
      <c r="AI917" s="164"/>
      <c r="AJ917" s="164"/>
      <c r="AK917" s="164"/>
      <c r="AL917" s="164"/>
      <c r="AM917" s="164"/>
      <c r="AN917" s="164"/>
      <c r="AO917" s="164"/>
      <c r="AP917" s="164"/>
      <c r="AQ917" s="164"/>
      <c r="AR917" s="164"/>
      <c r="AS917" s="366"/>
      <c r="AT917" s="164"/>
      <c r="AU917" s="164"/>
      <c r="AV917" s="164"/>
      <c r="AW917" s="164"/>
      <c r="AX917" s="164"/>
      <c r="AY917" s="164"/>
      <c r="AZ917" s="164"/>
      <c r="BA917" s="164"/>
      <c r="BB917" s="164"/>
      <c r="BC917" s="164"/>
      <c r="BD917" s="164"/>
      <c r="BE917" s="164"/>
      <c r="BF917" s="164"/>
      <c r="BG917" s="164"/>
      <c r="BH917" s="164"/>
      <c r="BI917" s="164"/>
      <c r="BJ917" s="164"/>
      <c r="BK917" s="164"/>
      <c r="BL917" s="164"/>
      <c r="BM917" s="164"/>
      <c r="BN917" s="164"/>
      <c r="BO917" s="164"/>
      <c r="BP917" s="164"/>
      <c r="BQ917" s="164"/>
      <c r="BR917" s="164"/>
      <c r="BS917" s="164"/>
      <c r="BT917" s="164"/>
      <c r="BU917" s="164"/>
      <c r="BV917" s="164"/>
      <c r="BW917" s="164"/>
    </row>
    <row r="918" spans="20:75" x14ac:dyDescent="0.25">
      <c r="T918" s="164"/>
      <c r="U918" s="164"/>
      <c r="V918" s="164"/>
      <c r="W918" s="164"/>
      <c r="X918" s="164"/>
      <c r="Y918" s="164"/>
      <c r="Z918" s="164"/>
      <c r="AA918" s="164"/>
      <c r="AB918" s="164"/>
      <c r="AC918" s="164"/>
      <c r="AD918" s="164"/>
      <c r="AE918" s="164"/>
      <c r="AF918" s="164"/>
      <c r="AG918" s="164"/>
      <c r="AH918" s="164"/>
      <c r="AI918" s="164"/>
      <c r="AJ918" s="164"/>
      <c r="AK918" s="164"/>
      <c r="AL918" s="164"/>
      <c r="AM918" s="164"/>
      <c r="AN918" s="164"/>
      <c r="AO918" s="164"/>
      <c r="AP918" s="164"/>
      <c r="AQ918" s="164"/>
      <c r="AR918" s="164"/>
      <c r="AS918" s="366"/>
      <c r="AT918" s="164"/>
      <c r="AU918" s="164"/>
      <c r="AV918" s="164"/>
      <c r="AW918" s="164"/>
      <c r="AX918" s="164"/>
      <c r="AY918" s="164"/>
      <c r="AZ918" s="164"/>
      <c r="BA918" s="164"/>
      <c r="BB918" s="164"/>
      <c r="BC918" s="164"/>
      <c r="BD918" s="164"/>
      <c r="BE918" s="164"/>
      <c r="BF918" s="164"/>
      <c r="BG918" s="164"/>
      <c r="BH918" s="164"/>
      <c r="BI918" s="164"/>
      <c r="BJ918" s="164"/>
      <c r="BK918" s="164"/>
      <c r="BL918" s="164"/>
      <c r="BM918" s="164"/>
      <c r="BN918" s="164"/>
      <c r="BO918" s="164"/>
      <c r="BP918" s="164"/>
      <c r="BQ918" s="164"/>
      <c r="BR918" s="164"/>
      <c r="BS918" s="164"/>
      <c r="BT918" s="164"/>
      <c r="BU918" s="164"/>
      <c r="BV918" s="164"/>
      <c r="BW918" s="164"/>
    </row>
    <row r="919" spans="20:75" x14ac:dyDescent="0.25">
      <c r="T919" s="164"/>
      <c r="U919" s="164"/>
      <c r="V919" s="164"/>
      <c r="W919" s="164"/>
      <c r="X919" s="164"/>
      <c r="Y919" s="164"/>
      <c r="Z919" s="164"/>
      <c r="AA919" s="164"/>
      <c r="AB919" s="164"/>
      <c r="AC919" s="164"/>
      <c r="AD919" s="164"/>
      <c r="AE919" s="164"/>
      <c r="AF919" s="164"/>
      <c r="AG919" s="164"/>
      <c r="AH919" s="164"/>
      <c r="AI919" s="164"/>
      <c r="AJ919" s="164"/>
      <c r="AK919" s="164"/>
      <c r="AL919" s="164"/>
      <c r="AM919" s="164"/>
      <c r="AN919" s="164"/>
      <c r="AO919" s="164"/>
      <c r="AP919" s="164"/>
      <c r="AQ919" s="164"/>
      <c r="AR919" s="164"/>
      <c r="AS919" s="366"/>
      <c r="AT919" s="164"/>
      <c r="AU919" s="164"/>
      <c r="AV919" s="164"/>
      <c r="AW919" s="164"/>
      <c r="AX919" s="164"/>
      <c r="AY919" s="164"/>
      <c r="AZ919" s="164"/>
      <c r="BA919" s="164"/>
      <c r="BB919" s="164"/>
      <c r="BC919" s="164"/>
      <c r="BD919" s="164"/>
      <c r="BE919" s="164"/>
      <c r="BF919" s="164"/>
      <c r="BG919" s="164"/>
      <c r="BH919" s="164"/>
      <c r="BI919" s="164"/>
      <c r="BJ919" s="164"/>
      <c r="BK919" s="164"/>
      <c r="BL919" s="164"/>
      <c r="BM919" s="164"/>
      <c r="BN919" s="164"/>
      <c r="BO919" s="164"/>
      <c r="BP919" s="164"/>
      <c r="BQ919" s="164"/>
      <c r="BR919" s="164"/>
      <c r="BS919" s="164"/>
      <c r="BT919" s="164"/>
      <c r="BU919" s="164"/>
      <c r="BV919" s="164"/>
      <c r="BW919" s="164"/>
    </row>
    <row r="920" spans="20:75" x14ac:dyDescent="0.25">
      <c r="T920" s="164"/>
      <c r="U920" s="164"/>
      <c r="V920" s="164"/>
      <c r="W920" s="164"/>
      <c r="X920" s="164"/>
      <c r="Y920" s="164"/>
      <c r="Z920" s="164"/>
      <c r="AA920" s="164"/>
      <c r="AB920" s="164"/>
      <c r="AC920" s="164"/>
      <c r="AD920" s="164"/>
      <c r="AE920" s="164"/>
      <c r="AF920" s="164"/>
      <c r="AG920" s="164"/>
      <c r="AH920" s="164"/>
      <c r="AI920" s="164"/>
      <c r="AJ920" s="164"/>
      <c r="AK920" s="164"/>
      <c r="AL920" s="164"/>
      <c r="AM920" s="164"/>
      <c r="AN920" s="164"/>
      <c r="AO920" s="164"/>
      <c r="AP920" s="164"/>
      <c r="AQ920" s="164"/>
      <c r="AR920" s="164"/>
      <c r="AS920" s="366"/>
      <c r="AT920" s="164"/>
      <c r="AU920" s="164"/>
      <c r="AV920" s="164"/>
      <c r="AW920" s="164"/>
      <c r="AX920" s="164"/>
      <c r="AY920" s="164"/>
      <c r="AZ920" s="164"/>
      <c r="BA920" s="164"/>
      <c r="BB920" s="164"/>
      <c r="BC920" s="164"/>
      <c r="BD920" s="164"/>
      <c r="BE920" s="164"/>
      <c r="BF920" s="164"/>
      <c r="BG920" s="164"/>
      <c r="BH920" s="164"/>
      <c r="BI920" s="164"/>
      <c r="BJ920" s="164"/>
      <c r="BK920" s="164"/>
      <c r="BL920" s="164"/>
      <c r="BM920" s="164"/>
      <c r="BN920" s="164"/>
      <c r="BO920" s="164"/>
      <c r="BP920" s="164"/>
      <c r="BQ920" s="164"/>
      <c r="BR920" s="164"/>
      <c r="BS920" s="164"/>
      <c r="BT920" s="164"/>
      <c r="BU920" s="164"/>
      <c r="BV920" s="164"/>
      <c r="BW920" s="164"/>
    </row>
    <row r="921" spans="20:75" x14ac:dyDescent="0.25">
      <c r="T921" s="164"/>
      <c r="U921" s="164"/>
      <c r="V921" s="164"/>
      <c r="W921" s="164"/>
      <c r="X921" s="164"/>
      <c r="Y921" s="164"/>
      <c r="Z921" s="164"/>
      <c r="AA921" s="164"/>
      <c r="AB921" s="164"/>
      <c r="AC921" s="164"/>
      <c r="AD921" s="164"/>
      <c r="AE921" s="164"/>
      <c r="AF921" s="164"/>
      <c r="AG921" s="164"/>
      <c r="AH921" s="164"/>
      <c r="AI921" s="164"/>
      <c r="AJ921" s="164"/>
      <c r="AK921" s="164"/>
      <c r="AL921" s="164"/>
      <c r="AM921" s="164"/>
      <c r="AN921" s="164"/>
      <c r="AO921" s="164"/>
      <c r="AP921" s="164"/>
      <c r="AQ921" s="164"/>
      <c r="AR921" s="164"/>
      <c r="AS921" s="366"/>
      <c r="AT921" s="164"/>
      <c r="AU921" s="164"/>
      <c r="AV921" s="164"/>
      <c r="AW921" s="164"/>
      <c r="AX921" s="164"/>
      <c r="AY921" s="164"/>
      <c r="AZ921" s="164"/>
      <c r="BA921" s="164"/>
      <c r="BB921" s="164"/>
      <c r="BC921" s="164"/>
      <c r="BD921" s="164"/>
      <c r="BE921" s="164"/>
      <c r="BF921" s="164"/>
      <c r="BG921" s="164"/>
      <c r="BH921" s="164"/>
      <c r="BI921" s="164"/>
      <c r="BJ921" s="164"/>
      <c r="BK921" s="164"/>
      <c r="BL921" s="164"/>
      <c r="BM921" s="164"/>
      <c r="BN921" s="164"/>
      <c r="BO921" s="164"/>
      <c r="BP921" s="164"/>
      <c r="BQ921" s="164"/>
      <c r="BR921" s="164"/>
      <c r="BS921" s="164"/>
      <c r="BT921" s="164"/>
      <c r="BU921" s="164"/>
      <c r="BV921" s="164"/>
      <c r="BW921" s="164"/>
    </row>
    <row r="922" spans="20:75" x14ac:dyDescent="0.25">
      <c r="T922" s="164"/>
      <c r="U922" s="164"/>
      <c r="V922" s="164"/>
      <c r="W922" s="164"/>
      <c r="X922" s="164"/>
      <c r="Y922" s="164"/>
      <c r="Z922" s="164"/>
      <c r="AA922" s="164"/>
      <c r="AB922" s="164"/>
      <c r="AC922" s="164"/>
      <c r="AD922" s="164"/>
      <c r="AE922" s="164"/>
      <c r="AF922" s="164"/>
      <c r="AG922" s="164"/>
      <c r="AH922" s="164"/>
      <c r="AI922" s="164"/>
      <c r="AJ922" s="164"/>
      <c r="AK922" s="164"/>
      <c r="AL922" s="164"/>
      <c r="AM922" s="164"/>
      <c r="AN922" s="164"/>
      <c r="AO922" s="164"/>
      <c r="AP922" s="164"/>
      <c r="AQ922" s="164"/>
      <c r="AR922" s="164"/>
      <c r="AS922" s="366"/>
      <c r="AT922" s="164"/>
      <c r="AU922" s="164"/>
      <c r="AV922" s="164"/>
      <c r="AW922" s="164"/>
      <c r="AX922" s="164"/>
      <c r="AY922" s="164"/>
      <c r="AZ922" s="164"/>
      <c r="BA922" s="164"/>
      <c r="BB922" s="164"/>
      <c r="BC922" s="164"/>
      <c r="BD922" s="164"/>
      <c r="BE922" s="164"/>
      <c r="BF922" s="164"/>
      <c r="BG922" s="164"/>
      <c r="BH922" s="164"/>
      <c r="BI922" s="164"/>
      <c r="BJ922" s="164"/>
      <c r="BK922" s="164"/>
      <c r="BL922" s="164"/>
      <c r="BM922" s="164"/>
      <c r="BN922" s="164"/>
      <c r="BO922" s="164"/>
      <c r="BP922" s="164"/>
      <c r="BQ922" s="164"/>
      <c r="BR922" s="164"/>
      <c r="BS922" s="164"/>
      <c r="BT922" s="164"/>
      <c r="BU922" s="164"/>
      <c r="BV922" s="164"/>
      <c r="BW922" s="164"/>
    </row>
    <row r="923" spans="20:75" x14ac:dyDescent="0.25">
      <c r="T923" s="164"/>
      <c r="U923" s="164"/>
      <c r="V923" s="164"/>
      <c r="W923" s="164"/>
      <c r="X923" s="164"/>
      <c r="Y923" s="164"/>
      <c r="Z923" s="164"/>
      <c r="AA923" s="164"/>
      <c r="AB923" s="164"/>
      <c r="AC923" s="164"/>
      <c r="AD923" s="164"/>
      <c r="AE923" s="164"/>
      <c r="AF923" s="164"/>
      <c r="AG923" s="164"/>
      <c r="AH923" s="164"/>
      <c r="AI923" s="164"/>
      <c r="AJ923" s="164"/>
      <c r="AK923" s="164"/>
      <c r="AL923" s="164"/>
      <c r="AM923" s="164"/>
      <c r="AN923" s="164"/>
      <c r="AO923" s="164"/>
      <c r="AP923" s="164"/>
      <c r="AQ923" s="164"/>
      <c r="AR923" s="164"/>
      <c r="AS923" s="366"/>
      <c r="AT923" s="164"/>
      <c r="AU923" s="164"/>
      <c r="AV923" s="164"/>
      <c r="AW923" s="164"/>
      <c r="AX923" s="164"/>
      <c r="AY923" s="164"/>
      <c r="AZ923" s="164"/>
      <c r="BA923" s="164"/>
      <c r="BB923" s="164"/>
      <c r="BC923" s="164"/>
      <c r="BD923" s="164"/>
      <c r="BE923" s="164"/>
      <c r="BF923" s="164"/>
      <c r="BG923" s="164"/>
      <c r="BH923" s="164"/>
      <c r="BI923" s="164"/>
      <c r="BJ923" s="164"/>
      <c r="BK923" s="164"/>
      <c r="BL923" s="164"/>
      <c r="BM923" s="164"/>
      <c r="BN923" s="164"/>
      <c r="BO923" s="164"/>
      <c r="BP923" s="164"/>
      <c r="BQ923" s="164"/>
      <c r="BR923" s="164"/>
      <c r="BS923" s="164"/>
      <c r="BT923" s="164"/>
      <c r="BU923" s="164"/>
      <c r="BV923" s="164"/>
      <c r="BW923" s="164"/>
    </row>
    <row r="924" spans="20:75" x14ac:dyDescent="0.25">
      <c r="T924" s="164"/>
      <c r="U924" s="164"/>
      <c r="V924" s="164"/>
      <c r="W924" s="164"/>
      <c r="X924" s="164"/>
      <c r="Y924" s="164"/>
      <c r="Z924" s="164"/>
      <c r="AA924" s="164"/>
      <c r="AB924" s="164"/>
      <c r="AC924" s="164"/>
      <c r="AD924" s="164"/>
      <c r="AE924" s="164"/>
      <c r="AF924" s="164"/>
      <c r="AG924" s="164"/>
      <c r="AH924" s="164"/>
      <c r="AI924" s="164"/>
      <c r="AJ924" s="164"/>
      <c r="AK924" s="164"/>
      <c r="AL924" s="164"/>
      <c r="AM924" s="164"/>
      <c r="AN924" s="164"/>
      <c r="AO924" s="164"/>
      <c r="AP924" s="164"/>
      <c r="AQ924" s="164"/>
      <c r="AR924" s="164"/>
      <c r="AS924" s="366"/>
      <c r="AT924" s="164"/>
      <c r="AU924" s="164"/>
      <c r="AV924" s="164"/>
      <c r="AW924" s="164"/>
      <c r="AX924" s="164"/>
      <c r="AY924" s="164"/>
      <c r="AZ924" s="164"/>
      <c r="BA924" s="164"/>
      <c r="BB924" s="164"/>
      <c r="BC924" s="164"/>
      <c r="BD924" s="164"/>
      <c r="BE924" s="164"/>
      <c r="BF924" s="164"/>
      <c r="BG924" s="164"/>
      <c r="BH924" s="164"/>
      <c r="BI924" s="164"/>
      <c r="BJ924" s="164"/>
      <c r="BK924" s="164"/>
      <c r="BL924" s="164"/>
      <c r="BM924" s="164"/>
      <c r="BN924" s="164"/>
      <c r="BO924" s="164"/>
      <c r="BP924" s="164"/>
      <c r="BQ924" s="164"/>
      <c r="BR924" s="164"/>
      <c r="BS924" s="164"/>
      <c r="BT924" s="164"/>
      <c r="BU924" s="164"/>
      <c r="BV924" s="164"/>
      <c r="BW924" s="164"/>
    </row>
    <row r="925" spans="20:75" x14ac:dyDescent="0.25">
      <c r="T925" s="164"/>
      <c r="U925" s="164"/>
      <c r="V925" s="164"/>
      <c r="W925" s="164"/>
      <c r="X925" s="164"/>
      <c r="Y925" s="164"/>
      <c r="Z925" s="164"/>
      <c r="AA925" s="164"/>
      <c r="AB925" s="164"/>
      <c r="AC925" s="164"/>
      <c r="AD925" s="164"/>
      <c r="AE925" s="164"/>
      <c r="AF925" s="164"/>
      <c r="AG925" s="164"/>
      <c r="AH925" s="164"/>
      <c r="AI925" s="164"/>
      <c r="AJ925" s="164"/>
      <c r="AK925" s="164"/>
      <c r="AL925" s="164"/>
      <c r="AM925" s="164"/>
      <c r="AN925" s="164"/>
      <c r="AO925" s="164"/>
      <c r="AP925" s="164"/>
      <c r="AQ925" s="164"/>
      <c r="AR925" s="164"/>
      <c r="AS925" s="366"/>
      <c r="AT925" s="164"/>
      <c r="AU925" s="164"/>
      <c r="AV925" s="164"/>
      <c r="AW925" s="164"/>
      <c r="AX925" s="164"/>
      <c r="AY925" s="164"/>
      <c r="AZ925" s="164"/>
      <c r="BA925" s="164"/>
      <c r="BB925" s="164"/>
      <c r="BC925" s="164"/>
      <c r="BD925" s="164"/>
      <c r="BE925" s="164"/>
      <c r="BF925" s="164"/>
      <c r="BG925" s="164"/>
      <c r="BH925" s="164"/>
      <c r="BI925" s="164"/>
      <c r="BJ925" s="164"/>
      <c r="BK925" s="164"/>
      <c r="BL925" s="164"/>
      <c r="BM925" s="164"/>
      <c r="BN925" s="164"/>
      <c r="BO925" s="164"/>
      <c r="BP925" s="164"/>
      <c r="BQ925" s="164"/>
      <c r="BR925" s="164"/>
      <c r="BS925" s="164"/>
      <c r="BT925" s="164"/>
      <c r="BU925" s="164"/>
      <c r="BV925" s="164"/>
      <c r="BW925" s="164"/>
    </row>
    <row r="926" spans="20:75" x14ac:dyDescent="0.25">
      <c r="T926" s="164"/>
      <c r="U926" s="164"/>
      <c r="V926" s="164"/>
      <c r="W926" s="164"/>
      <c r="X926" s="164"/>
      <c r="Y926" s="164"/>
      <c r="Z926" s="164"/>
      <c r="AA926" s="164"/>
      <c r="AB926" s="164"/>
      <c r="AC926" s="164"/>
      <c r="AD926" s="164"/>
      <c r="AE926" s="164"/>
      <c r="AF926" s="164"/>
      <c r="AG926" s="164"/>
      <c r="AH926" s="164"/>
      <c r="AI926" s="164"/>
      <c r="AJ926" s="164"/>
      <c r="AK926" s="164"/>
      <c r="AL926" s="164"/>
      <c r="AM926" s="164"/>
      <c r="AN926" s="164"/>
      <c r="AO926" s="164"/>
      <c r="AP926" s="164"/>
      <c r="AQ926" s="164"/>
      <c r="AR926" s="164"/>
      <c r="AS926" s="366"/>
      <c r="AT926" s="164"/>
      <c r="AU926" s="164"/>
      <c r="AV926" s="164"/>
      <c r="AW926" s="164"/>
      <c r="AX926" s="164"/>
      <c r="AY926" s="164"/>
      <c r="AZ926" s="164"/>
      <c r="BA926" s="164"/>
      <c r="BB926" s="164"/>
      <c r="BC926" s="164"/>
      <c r="BD926" s="164"/>
      <c r="BE926" s="164"/>
      <c r="BF926" s="164"/>
      <c r="BG926" s="164"/>
      <c r="BH926" s="164"/>
      <c r="BI926" s="164"/>
      <c r="BJ926" s="164"/>
      <c r="BK926" s="164"/>
      <c r="BL926" s="164"/>
      <c r="BM926" s="164"/>
      <c r="BN926" s="164"/>
      <c r="BO926" s="164"/>
      <c r="BP926" s="164"/>
      <c r="BQ926" s="164"/>
      <c r="BR926" s="164"/>
      <c r="BS926" s="164"/>
      <c r="BT926" s="164"/>
      <c r="BU926" s="164"/>
      <c r="BV926" s="164"/>
      <c r="BW926" s="164"/>
    </row>
    <row r="927" spans="20:75" x14ac:dyDescent="0.25">
      <c r="T927" s="164"/>
      <c r="U927" s="164"/>
      <c r="V927" s="164"/>
      <c r="W927" s="164"/>
      <c r="X927" s="164"/>
      <c r="Y927" s="164"/>
      <c r="Z927" s="164"/>
      <c r="AA927" s="164"/>
      <c r="AB927" s="164"/>
      <c r="AC927" s="164"/>
      <c r="AD927" s="164"/>
      <c r="AE927" s="164"/>
      <c r="AF927" s="164"/>
      <c r="AG927" s="164"/>
      <c r="AH927" s="164"/>
      <c r="AI927" s="164"/>
      <c r="AJ927" s="164"/>
      <c r="AK927" s="164"/>
      <c r="AL927" s="164"/>
      <c r="AM927" s="164"/>
      <c r="AN927" s="164"/>
      <c r="AO927" s="164"/>
      <c r="AP927" s="164"/>
      <c r="AQ927" s="164"/>
      <c r="AR927" s="164"/>
      <c r="AS927" s="366"/>
      <c r="AT927" s="164"/>
      <c r="AU927" s="164"/>
      <c r="AV927" s="164"/>
      <c r="AW927" s="164"/>
      <c r="AX927" s="164"/>
      <c r="AY927" s="164"/>
      <c r="AZ927" s="164"/>
      <c r="BA927" s="164"/>
      <c r="BB927" s="164"/>
      <c r="BC927" s="164"/>
      <c r="BD927" s="164"/>
      <c r="BE927" s="164"/>
      <c r="BF927" s="164"/>
      <c r="BG927" s="164"/>
      <c r="BH927" s="164"/>
      <c r="BI927" s="164"/>
      <c r="BJ927" s="164"/>
      <c r="BK927" s="164"/>
      <c r="BL927" s="164"/>
      <c r="BM927" s="164"/>
      <c r="BN927" s="164"/>
      <c r="BO927" s="164"/>
      <c r="BP927" s="164"/>
      <c r="BQ927" s="164"/>
      <c r="BR927" s="164"/>
      <c r="BS927" s="164"/>
      <c r="BT927" s="164"/>
      <c r="BU927" s="164"/>
      <c r="BV927" s="164"/>
      <c r="BW927" s="164"/>
    </row>
    <row r="928" spans="20:75" x14ac:dyDescent="0.25">
      <c r="T928" s="164"/>
      <c r="U928" s="164"/>
      <c r="V928" s="164"/>
      <c r="W928" s="164"/>
      <c r="X928" s="164"/>
      <c r="Y928" s="164"/>
      <c r="Z928" s="164"/>
      <c r="AA928" s="164"/>
      <c r="AB928" s="164"/>
      <c r="AC928" s="164"/>
      <c r="AD928" s="164"/>
      <c r="AE928" s="164"/>
      <c r="AF928" s="164"/>
      <c r="AG928" s="164"/>
      <c r="AH928" s="164"/>
      <c r="AI928" s="164"/>
      <c r="AJ928" s="164"/>
      <c r="AK928" s="164"/>
      <c r="AL928" s="164"/>
      <c r="AM928" s="164"/>
      <c r="AN928" s="164"/>
      <c r="AO928" s="164"/>
      <c r="AP928" s="164"/>
      <c r="AQ928" s="164"/>
      <c r="AR928" s="164"/>
      <c r="AS928" s="366"/>
      <c r="AT928" s="164"/>
      <c r="AU928" s="164"/>
      <c r="AV928" s="164"/>
      <c r="AW928" s="164"/>
      <c r="AX928" s="164"/>
      <c r="AY928" s="164"/>
      <c r="AZ928" s="164"/>
      <c r="BA928" s="164"/>
      <c r="BB928" s="164"/>
      <c r="BC928" s="164"/>
      <c r="BD928" s="164"/>
      <c r="BE928" s="164"/>
      <c r="BF928" s="164"/>
      <c r="BG928" s="164"/>
      <c r="BH928" s="164"/>
      <c r="BI928" s="164"/>
      <c r="BJ928" s="164"/>
      <c r="BK928" s="164"/>
      <c r="BL928" s="164"/>
      <c r="BM928" s="164"/>
      <c r="BN928" s="164"/>
      <c r="BO928" s="164"/>
      <c r="BP928" s="164"/>
      <c r="BQ928" s="164"/>
      <c r="BR928" s="164"/>
      <c r="BS928" s="164"/>
      <c r="BT928" s="164"/>
      <c r="BU928" s="164"/>
      <c r="BV928" s="164"/>
      <c r="BW928" s="164"/>
    </row>
    <row r="929" spans="20:75" x14ac:dyDescent="0.25">
      <c r="T929" s="164"/>
      <c r="U929" s="164"/>
      <c r="V929" s="164"/>
      <c r="W929" s="164"/>
      <c r="X929" s="164"/>
      <c r="Y929" s="164"/>
      <c r="Z929" s="164"/>
      <c r="AA929" s="164"/>
      <c r="AB929" s="164"/>
      <c r="AC929" s="164"/>
      <c r="AD929" s="164"/>
      <c r="AE929" s="164"/>
      <c r="AF929" s="164"/>
      <c r="AG929" s="164"/>
      <c r="AH929" s="164"/>
      <c r="AI929" s="164"/>
      <c r="AJ929" s="164"/>
      <c r="AK929" s="164"/>
      <c r="AL929" s="164"/>
      <c r="AM929" s="164"/>
      <c r="AN929" s="164"/>
      <c r="AO929" s="164"/>
      <c r="AP929" s="164"/>
      <c r="AQ929" s="164"/>
      <c r="AR929" s="164"/>
      <c r="AS929" s="366"/>
      <c r="AT929" s="164"/>
      <c r="AU929" s="164"/>
      <c r="AV929" s="164"/>
      <c r="AW929" s="164"/>
      <c r="AX929" s="164"/>
      <c r="AY929" s="164"/>
      <c r="AZ929" s="164"/>
      <c r="BA929" s="164"/>
      <c r="BB929" s="164"/>
      <c r="BC929" s="164"/>
      <c r="BD929" s="164"/>
      <c r="BE929" s="164"/>
      <c r="BF929" s="164"/>
      <c r="BG929" s="164"/>
      <c r="BH929" s="164"/>
      <c r="BI929" s="164"/>
      <c r="BJ929" s="164"/>
      <c r="BK929" s="164"/>
      <c r="BL929" s="164"/>
      <c r="BM929" s="164"/>
      <c r="BN929" s="164"/>
      <c r="BO929" s="164"/>
      <c r="BP929" s="164"/>
      <c r="BQ929" s="164"/>
      <c r="BR929" s="164"/>
      <c r="BS929" s="164"/>
      <c r="BT929" s="164"/>
      <c r="BU929" s="164"/>
      <c r="BV929" s="164"/>
      <c r="BW929" s="164"/>
    </row>
    <row r="930" spans="20:75" x14ac:dyDescent="0.25">
      <c r="T930" s="164"/>
      <c r="U930" s="164"/>
      <c r="V930" s="164"/>
      <c r="W930" s="164"/>
      <c r="X930" s="164"/>
      <c r="Y930" s="164"/>
      <c r="Z930" s="164"/>
      <c r="AA930" s="164"/>
      <c r="AB930" s="164"/>
      <c r="AC930" s="164"/>
      <c r="AD930" s="164"/>
      <c r="AE930" s="164"/>
      <c r="AF930" s="164"/>
      <c r="AG930" s="164"/>
      <c r="AH930" s="164"/>
      <c r="AI930" s="164"/>
      <c r="AJ930" s="164"/>
      <c r="AK930" s="164"/>
      <c r="AL930" s="164"/>
      <c r="AM930" s="164"/>
      <c r="AN930" s="164"/>
      <c r="AO930" s="164"/>
      <c r="AP930" s="164"/>
      <c r="AQ930" s="164"/>
      <c r="AR930" s="164"/>
      <c r="AS930" s="366"/>
      <c r="AT930" s="164"/>
      <c r="AU930" s="164"/>
      <c r="AV930" s="164"/>
      <c r="AW930" s="164"/>
      <c r="AX930" s="164"/>
      <c r="AY930" s="164"/>
      <c r="AZ930" s="164"/>
      <c r="BA930" s="164"/>
      <c r="BB930" s="164"/>
      <c r="BC930" s="164"/>
      <c r="BD930" s="164"/>
      <c r="BE930" s="164"/>
      <c r="BF930" s="164"/>
      <c r="BG930" s="164"/>
      <c r="BH930" s="164"/>
      <c r="BI930" s="164"/>
      <c r="BJ930" s="164"/>
      <c r="BK930" s="164"/>
      <c r="BL930" s="164"/>
      <c r="BM930" s="164"/>
      <c r="BN930" s="164"/>
      <c r="BO930" s="164"/>
      <c r="BP930" s="164"/>
      <c r="BQ930" s="164"/>
      <c r="BR930" s="164"/>
      <c r="BS930" s="164"/>
      <c r="BT930" s="164"/>
      <c r="BU930" s="164"/>
      <c r="BV930" s="164"/>
      <c r="BW930" s="164"/>
    </row>
    <row r="931" spans="20:75" x14ac:dyDescent="0.25">
      <c r="T931" s="164"/>
      <c r="U931" s="164"/>
      <c r="V931" s="164"/>
      <c r="W931" s="164"/>
      <c r="X931" s="164"/>
      <c r="Y931" s="164"/>
      <c r="Z931" s="164"/>
      <c r="AA931" s="164"/>
      <c r="AB931" s="164"/>
      <c r="AC931" s="164"/>
      <c r="AD931" s="164"/>
      <c r="AE931" s="164"/>
      <c r="AF931" s="164"/>
      <c r="AG931" s="164"/>
      <c r="AH931" s="164"/>
      <c r="AI931" s="164"/>
      <c r="AJ931" s="164"/>
      <c r="AK931" s="164"/>
      <c r="AL931" s="164"/>
      <c r="AM931" s="164"/>
      <c r="AN931" s="164"/>
      <c r="AO931" s="164"/>
      <c r="AP931" s="164"/>
      <c r="AQ931" s="164"/>
      <c r="AR931" s="164"/>
      <c r="AS931" s="366"/>
      <c r="AT931" s="164"/>
      <c r="AU931" s="164"/>
      <c r="AV931" s="164"/>
      <c r="AW931" s="164"/>
      <c r="AX931" s="164"/>
      <c r="AY931" s="164"/>
      <c r="AZ931" s="164"/>
      <c r="BA931" s="164"/>
      <c r="BB931" s="164"/>
      <c r="BC931" s="164"/>
      <c r="BD931" s="164"/>
      <c r="BE931" s="164"/>
      <c r="BF931" s="164"/>
      <c r="BG931" s="164"/>
      <c r="BH931" s="164"/>
      <c r="BI931" s="164"/>
      <c r="BJ931" s="164"/>
      <c r="BK931" s="164"/>
      <c r="BL931" s="164"/>
      <c r="BM931" s="164"/>
      <c r="BN931" s="164"/>
      <c r="BO931" s="164"/>
      <c r="BP931" s="164"/>
      <c r="BQ931" s="164"/>
      <c r="BR931" s="164"/>
      <c r="BS931" s="164"/>
      <c r="BT931" s="164"/>
      <c r="BU931" s="164"/>
      <c r="BV931" s="164"/>
      <c r="BW931" s="164"/>
    </row>
    <row r="932" spans="20:75" x14ac:dyDescent="0.25">
      <c r="T932" s="164"/>
      <c r="U932" s="164"/>
      <c r="V932" s="164"/>
      <c r="W932" s="164"/>
      <c r="X932" s="164"/>
      <c r="Y932" s="164"/>
      <c r="Z932" s="164"/>
      <c r="AA932" s="164"/>
      <c r="AB932" s="164"/>
      <c r="AC932" s="164"/>
      <c r="AD932" s="164"/>
      <c r="AE932" s="164"/>
      <c r="AF932" s="164"/>
      <c r="AG932" s="164"/>
      <c r="AH932" s="164"/>
      <c r="AI932" s="164"/>
      <c r="AJ932" s="164"/>
      <c r="AK932" s="164"/>
      <c r="AL932" s="164"/>
      <c r="AM932" s="164"/>
      <c r="AN932" s="164"/>
      <c r="AO932" s="164"/>
      <c r="AP932" s="164"/>
      <c r="AQ932" s="164"/>
      <c r="AR932" s="164"/>
      <c r="AS932" s="366"/>
      <c r="AT932" s="164"/>
      <c r="AU932" s="164"/>
      <c r="AV932" s="164"/>
      <c r="AW932" s="164"/>
      <c r="AX932" s="164"/>
      <c r="AY932" s="164"/>
      <c r="AZ932" s="164"/>
      <c r="BA932" s="164"/>
      <c r="BB932" s="164"/>
      <c r="BC932" s="164"/>
      <c r="BD932" s="164"/>
      <c r="BE932" s="164"/>
      <c r="BF932" s="164"/>
      <c r="BG932" s="164"/>
      <c r="BH932" s="164"/>
      <c r="BI932" s="164"/>
      <c r="BJ932" s="164"/>
      <c r="BK932" s="164"/>
      <c r="BL932" s="164"/>
      <c r="BM932" s="164"/>
      <c r="BN932" s="164"/>
      <c r="BO932" s="164"/>
      <c r="BP932" s="164"/>
      <c r="BQ932" s="164"/>
      <c r="BR932" s="164"/>
      <c r="BS932" s="164"/>
      <c r="BT932" s="164"/>
      <c r="BU932" s="164"/>
      <c r="BV932" s="164"/>
      <c r="BW932" s="164"/>
    </row>
    <row r="933" spans="20:75" x14ac:dyDescent="0.25">
      <c r="T933" s="164"/>
      <c r="U933" s="164"/>
      <c r="V933" s="164"/>
      <c r="W933" s="164"/>
      <c r="X933" s="164"/>
      <c r="Y933" s="164"/>
      <c r="Z933" s="164"/>
      <c r="AA933" s="164"/>
      <c r="AB933" s="164"/>
      <c r="AC933" s="164"/>
      <c r="AD933" s="164"/>
      <c r="AE933" s="164"/>
      <c r="AF933" s="164"/>
      <c r="AG933" s="164"/>
      <c r="AH933" s="164"/>
      <c r="AI933" s="164"/>
      <c r="AJ933" s="164"/>
      <c r="AK933" s="164"/>
      <c r="AL933" s="164"/>
      <c r="AM933" s="164"/>
      <c r="AN933" s="164"/>
      <c r="AO933" s="164"/>
      <c r="AP933" s="164"/>
      <c r="AQ933" s="164"/>
      <c r="AR933" s="164"/>
      <c r="AS933" s="366"/>
      <c r="AT933" s="164"/>
      <c r="AU933" s="164"/>
      <c r="AV933" s="164"/>
      <c r="AW933" s="164"/>
      <c r="AX933" s="164"/>
      <c r="AY933" s="164"/>
      <c r="AZ933" s="164"/>
      <c r="BA933" s="164"/>
      <c r="BB933" s="164"/>
      <c r="BC933" s="164"/>
      <c r="BD933" s="164"/>
      <c r="BE933" s="164"/>
      <c r="BF933" s="164"/>
      <c r="BG933" s="164"/>
      <c r="BH933" s="164"/>
      <c r="BI933" s="164"/>
      <c r="BJ933" s="164"/>
      <c r="BK933" s="164"/>
      <c r="BL933" s="164"/>
      <c r="BM933" s="164"/>
      <c r="BN933" s="164"/>
      <c r="BO933" s="164"/>
      <c r="BP933" s="164"/>
      <c r="BQ933" s="164"/>
      <c r="BR933" s="164"/>
      <c r="BS933" s="164"/>
      <c r="BT933" s="164"/>
      <c r="BU933" s="164"/>
      <c r="BV933" s="164"/>
      <c r="BW933" s="164"/>
    </row>
    <row r="934" spans="20:75" x14ac:dyDescent="0.25">
      <c r="T934" s="164"/>
      <c r="U934" s="164"/>
      <c r="V934" s="164"/>
      <c r="W934" s="164"/>
      <c r="X934" s="164"/>
      <c r="Y934" s="164"/>
      <c r="Z934" s="164"/>
      <c r="AA934" s="164"/>
      <c r="AB934" s="164"/>
      <c r="AC934" s="164"/>
      <c r="AD934" s="164"/>
      <c r="AE934" s="164"/>
      <c r="AF934" s="164"/>
      <c r="AG934" s="164"/>
      <c r="AH934" s="164"/>
      <c r="AI934" s="164"/>
      <c r="AJ934" s="164"/>
      <c r="AK934" s="164"/>
      <c r="AL934" s="164"/>
      <c r="AM934" s="164"/>
      <c r="AN934" s="164"/>
      <c r="AO934" s="164"/>
      <c r="AP934" s="164"/>
      <c r="AQ934" s="164"/>
      <c r="AR934" s="164"/>
      <c r="AS934" s="366"/>
      <c r="AT934" s="164"/>
      <c r="AU934" s="164"/>
      <c r="AV934" s="164"/>
      <c r="AW934" s="164"/>
      <c r="AX934" s="164"/>
      <c r="AY934" s="164"/>
      <c r="AZ934" s="164"/>
      <c r="BA934" s="164"/>
      <c r="BB934" s="164"/>
      <c r="BC934" s="164"/>
      <c r="BD934" s="164"/>
      <c r="BE934" s="164"/>
      <c r="BF934" s="164"/>
      <c r="BG934" s="164"/>
      <c r="BH934" s="164"/>
      <c r="BI934" s="164"/>
      <c r="BJ934" s="164"/>
      <c r="BK934" s="164"/>
      <c r="BL934" s="164"/>
      <c r="BM934" s="164"/>
      <c r="BN934" s="164"/>
      <c r="BO934" s="164"/>
      <c r="BP934" s="164"/>
      <c r="BQ934" s="164"/>
      <c r="BR934" s="164"/>
      <c r="BS934" s="164"/>
      <c r="BT934" s="164"/>
      <c r="BU934" s="164"/>
      <c r="BV934" s="164"/>
      <c r="BW934" s="164"/>
    </row>
    <row r="935" spans="20:75" x14ac:dyDescent="0.25">
      <c r="T935" s="164"/>
      <c r="U935" s="164"/>
      <c r="V935" s="164"/>
      <c r="W935" s="164"/>
      <c r="X935" s="164"/>
      <c r="Y935" s="164"/>
      <c r="Z935" s="164"/>
      <c r="AA935" s="164"/>
      <c r="AB935" s="164"/>
      <c r="AC935" s="164"/>
      <c r="AD935" s="164"/>
      <c r="AE935" s="164"/>
      <c r="AF935" s="164"/>
      <c r="AG935" s="164"/>
      <c r="AH935" s="164"/>
      <c r="AI935" s="164"/>
      <c r="AJ935" s="164"/>
      <c r="AK935" s="164"/>
      <c r="AL935" s="164"/>
      <c r="AM935" s="164"/>
      <c r="AN935" s="164"/>
      <c r="AO935" s="164"/>
      <c r="AP935" s="164"/>
      <c r="AQ935" s="164"/>
      <c r="AR935" s="164"/>
      <c r="AS935" s="366"/>
      <c r="AT935" s="164"/>
      <c r="AU935" s="164"/>
      <c r="AV935" s="164"/>
      <c r="AW935" s="164"/>
      <c r="AX935" s="164"/>
      <c r="AY935" s="164"/>
      <c r="AZ935" s="164"/>
      <c r="BA935" s="164"/>
      <c r="BB935" s="164"/>
      <c r="BC935" s="164"/>
      <c r="BD935" s="164"/>
      <c r="BE935" s="164"/>
      <c r="BF935" s="164"/>
      <c r="BG935" s="164"/>
      <c r="BH935" s="164"/>
      <c r="BI935" s="164"/>
      <c r="BJ935" s="164"/>
      <c r="BK935" s="164"/>
      <c r="BL935" s="164"/>
      <c r="BM935" s="164"/>
      <c r="BN935" s="164"/>
      <c r="BO935" s="164"/>
      <c r="BP935" s="164"/>
      <c r="BQ935" s="164"/>
      <c r="BR935" s="164"/>
      <c r="BS935" s="164"/>
      <c r="BT935" s="164"/>
      <c r="BU935" s="164"/>
      <c r="BV935" s="164"/>
      <c r="BW935" s="164"/>
    </row>
    <row r="936" spans="20:75" x14ac:dyDescent="0.25">
      <c r="T936" s="164"/>
      <c r="U936" s="164"/>
      <c r="V936" s="164"/>
      <c r="W936" s="164"/>
      <c r="X936" s="164"/>
      <c r="Y936" s="164"/>
      <c r="Z936" s="164"/>
      <c r="AA936" s="164"/>
      <c r="AB936" s="164"/>
      <c r="AC936" s="164"/>
      <c r="AD936" s="164"/>
      <c r="AE936" s="164"/>
      <c r="AF936" s="164"/>
      <c r="AG936" s="164"/>
      <c r="AH936" s="164"/>
      <c r="AI936" s="164"/>
      <c r="AJ936" s="164"/>
      <c r="AK936" s="164"/>
      <c r="AL936" s="164"/>
      <c r="AM936" s="164"/>
      <c r="AN936" s="164"/>
      <c r="AO936" s="164"/>
      <c r="AP936" s="164"/>
      <c r="AQ936" s="164"/>
      <c r="AR936" s="164"/>
      <c r="AS936" s="366"/>
      <c r="AT936" s="164"/>
      <c r="AU936" s="164"/>
      <c r="AV936" s="164"/>
      <c r="AW936" s="164"/>
      <c r="AX936" s="164"/>
      <c r="AY936" s="164"/>
      <c r="AZ936" s="164"/>
      <c r="BA936" s="164"/>
      <c r="BB936" s="164"/>
      <c r="BC936" s="164"/>
      <c r="BD936" s="164"/>
      <c r="BE936" s="164"/>
      <c r="BF936" s="164"/>
      <c r="BG936" s="164"/>
      <c r="BH936" s="164"/>
      <c r="BI936" s="164"/>
      <c r="BJ936" s="164"/>
      <c r="BK936" s="164"/>
      <c r="BL936" s="164"/>
      <c r="BM936" s="164"/>
      <c r="BN936" s="164"/>
      <c r="BO936" s="164"/>
      <c r="BP936" s="164"/>
      <c r="BQ936" s="164"/>
      <c r="BR936" s="164"/>
      <c r="BS936" s="164"/>
      <c r="BT936" s="164"/>
      <c r="BU936" s="164"/>
      <c r="BV936" s="164"/>
      <c r="BW936" s="164"/>
    </row>
    <row r="937" spans="20:75" x14ac:dyDescent="0.25">
      <c r="T937" s="164"/>
      <c r="U937" s="164"/>
      <c r="V937" s="164"/>
      <c r="W937" s="164"/>
      <c r="X937" s="164"/>
      <c r="Y937" s="164"/>
      <c r="Z937" s="164"/>
      <c r="AA937" s="164"/>
      <c r="AB937" s="164"/>
      <c r="AC937" s="164"/>
      <c r="AD937" s="164"/>
      <c r="AE937" s="164"/>
      <c r="AF937" s="164"/>
      <c r="AG937" s="164"/>
      <c r="AH937" s="164"/>
      <c r="AI937" s="164"/>
      <c r="AJ937" s="164"/>
      <c r="AK937" s="164"/>
      <c r="AL937" s="164"/>
      <c r="AM937" s="164"/>
      <c r="AN937" s="164"/>
      <c r="AO937" s="164"/>
      <c r="AP937" s="164"/>
      <c r="AQ937" s="164"/>
      <c r="AR937" s="164"/>
      <c r="AS937" s="366"/>
      <c r="AT937" s="164"/>
      <c r="AU937" s="164"/>
      <c r="AV937" s="164"/>
      <c r="AW937" s="164"/>
      <c r="AX937" s="164"/>
      <c r="AY937" s="164"/>
      <c r="AZ937" s="164"/>
      <c r="BA937" s="164"/>
      <c r="BB937" s="164"/>
      <c r="BC937" s="164"/>
      <c r="BD937" s="164"/>
      <c r="BE937" s="164"/>
      <c r="BF937" s="164"/>
      <c r="BG937" s="164"/>
      <c r="BH937" s="164"/>
      <c r="BI937" s="164"/>
      <c r="BJ937" s="164"/>
      <c r="BK937" s="164"/>
      <c r="BL937" s="164"/>
      <c r="BM937" s="164"/>
      <c r="BN937" s="164"/>
      <c r="BO937" s="164"/>
      <c r="BP937" s="164"/>
      <c r="BQ937" s="164"/>
      <c r="BR937" s="164"/>
      <c r="BS937" s="164"/>
      <c r="BT937" s="164"/>
      <c r="BU937" s="164"/>
      <c r="BV937" s="164"/>
      <c r="BW937" s="164"/>
    </row>
    <row r="938" spans="20:75" x14ac:dyDescent="0.25">
      <c r="T938" s="164"/>
      <c r="U938" s="164"/>
      <c r="V938" s="164"/>
      <c r="W938" s="164"/>
      <c r="X938" s="164"/>
      <c r="Y938" s="164"/>
      <c r="Z938" s="164"/>
      <c r="AA938" s="164"/>
      <c r="AB938" s="164"/>
      <c r="AC938" s="164"/>
      <c r="AD938" s="164"/>
      <c r="AE938" s="164"/>
      <c r="AF938" s="164"/>
      <c r="AG938" s="164"/>
      <c r="AH938" s="164"/>
      <c r="AI938" s="164"/>
      <c r="AJ938" s="164"/>
      <c r="AK938" s="164"/>
      <c r="AL938" s="164"/>
      <c r="AM938" s="164"/>
      <c r="AN938" s="164"/>
      <c r="AO938" s="164"/>
      <c r="AP938" s="164"/>
      <c r="AQ938" s="164"/>
      <c r="AR938" s="164"/>
      <c r="AS938" s="366"/>
      <c r="AT938" s="164"/>
      <c r="AU938" s="164"/>
      <c r="AV938" s="164"/>
      <c r="AW938" s="164"/>
      <c r="AX938" s="164"/>
      <c r="AY938" s="164"/>
      <c r="AZ938" s="164"/>
      <c r="BA938" s="164"/>
      <c r="BB938" s="164"/>
      <c r="BC938" s="164"/>
      <c r="BD938" s="164"/>
      <c r="BE938" s="164"/>
      <c r="BF938" s="164"/>
      <c r="BG938" s="164"/>
      <c r="BH938" s="164"/>
      <c r="BI938" s="164"/>
      <c r="BJ938" s="164"/>
      <c r="BK938" s="164"/>
      <c r="BL938" s="164"/>
      <c r="BM938" s="164"/>
      <c r="BN938" s="164"/>
      <c r="BO938" s="164"/>
      <c r="BP938" s="164"/>
      <c r="BQ938" s="164"/>
      <c r="BR938" s="164"/>
      <c r="BS938" s="164"/>
      <c r="BT938" s="164"/>
      <c r="BU938" s="164"/>
      <c r="BV938" s="164"/>
      <c r="BW938" s="164"/>
    </row>
    <row r="939" spans="20:75" x14ac:dyDescent="0.25">
      <c r="T939" s="164"/>
      <c r="U939" s="164"/>
      <c r="V939" s="164"/>
      <c r="W939" s="164"/>
      <c r="X939" s="164"/>
      <c r="Y939" s="164"/>
      <c r="Z939" s="164"/>
      <c r="AA939" s="164"/>
      <c r="AB939" s="164"/>
      <c r="AC939" s="164"/>
      <c r="AD939" s="164"/>
      <c r="AE939" s="164"/>
      <c r="AF939" s="164"/>
      <c r="AG939" s="164"/>
      <c r="AH939" s="164"/>
      <c r="AI939" s="164"/>
      <c r="AJ939" s="164"/>
      <c r="AK939" s="164"/>
      <c r="AL939" s="164"/>
      <c r="AM939" s="164"/>
      <c r="AN939" s="164"/>
      <c r="AO939" s="164"/>
      <c r="AP939" s="164"/>
      <c r="AQ939" s="164"/>
      <c r="AR939" s="164"/>
      <c r="AS939" s="366"/>
      <c r="AT939" s="164"/>
      <c r="AU939" s="164"/>
      <c r="AV939" s="164"/>
      <c r="AW939" s="164"/>
      <c r="AX939" s="164"/>
      <c r="AY939" s="164"/>
      <c r="AZ939" s="164"/>
      <c r="BA939" s="164"/>
      <c r="BB939" s="164"/>
      <c r="BC939" s="164"/>
      <c r="BD939" s="164"/>
      <c r="BE939" s="164"/>
      <c r="BF939" s="164"/>
      <c r="BG939" s="164"/>
      <c r="BH939" s="164"/>
      <c r="BI939" s="164"/>
      <c r="BJ939" s="164"/>
      <c r="BK939" s="164"/>
      <c r="BL939" s="164"/>
      <c r="BM939" s="164"/>
      <c r="BN939" s="164"/>
      <c r="BO939" s="164"/>
      <c r="BP939" s="164"/>
      <c r="BQ939" s="164"/>
      <c r="BR939" s="164"/>
      <c r="BS939" s="164"/>
      <c r="BT939" s="164"/>
      <c r="BU939" s="164"/>
      <c r="BV939" s="164"/>
      <c r="BW939" s="164"/>
    </row>
    <row r="940" spans="20:75" x14ac:dyDescent="0.25">
      <c r="T940" s="164"/>
      <c r="U940" s="164"/>
      <c r="V940" s="164"/>
      <c r="W940" s="164"/>
      <c r="X940" s="164"/>
      <c r="Y940" s="164"/>
      <c r="Z940" s="164"/>
      <c r="AA940" s="164"/>
      <c r="AB940" s="164"/>
      <c r="AC940" s="164"/>
      <c r="AD940" s="164"/>
      <c r="AE940" s="164"/>
      <c r="AF940" s="164"/>
      <c r="AG940" s="164"/>
      <c r="AH940" s="164"/>
      <c r="AI940" s="164"/>
      <c r="AJ940" s="164"/>
      <c r="AK940" s="164"/>
      <c r="AL940" s="164"/>
      <c r="AM940" s="164"/>
      <c r="AN940" s="164"/>
      <c r="AO940" s="164"/>
      <c r="AP940" s="164"/>
      <c r="AQ940" s="164"/>
      <c r="AR940" s="164"/>
      <c r="AS940" s="366"/>
      <c r="AT940" s="164"/>
      <c r="AU940" s="164"/>
      <c r="AV940" s="164"/>
      <c r="AW940" s="164"/>
      <c r="AX940" s="164"/>
      <c r="AY940" s="164"/>
      <c r="AZ940" s="164"/>
      <c r="BA940" s="164"/>
      <c r="BB940" s="164"/>
      <c r="BC940" s="164"/>
      <c r="BD940" s="164"/>
      <c r="BE940" s="164"/>
      <c r="BF940" s="164"/>
      <c r="BG940" s="164"/>
      <c r="BH940" s="164"/>
      <c r="BI940" s="164"/>
      <c r="BJ940" s="164"/>
      <c r="BK940" s="164"/>
      <c r="BL940" s="164"/>
      <c r="BM940" s="164"/>
      <c r="BN940" s="164"/>
      <c r="BO940" s="164"/>
      <c r="BP940" s="164"/>
      <c r="BQ940" s="164"/>
      <c r="BR940" s="164"/>
      <c r="BS940" s="164"/>
      <c r="BT940" s="164"/>
      <c r="BU940" s="164"/>
      <c r="BV940" s="164"/>
      <c r="BW940" s="164"/>
    </row>
    <row r="941" spans="20:75" x14ac:dyDescent="0.25">
      <c r="T941" s="164"/>
      <c r="U941" s="164"/>
      <c r="V941" s="164"/>
      <c r="W941" s="164"/>
      <c r="X941" s="164"/>
      <c r="Y941" s="164"/>
      <c r="Z941" s="164"/>
      <c r="AA941" s="164"/>
      <c r="AB941" s="164"/>
      <c r="AC941" s="164"/>
      <c r="AD941" s="164"/>
      <c r="AE941" s="164"/>
      <c r="AF941" s="164"/>
      <c r="AG941" s="164"/>
      <c r="AH941" s="164"/>
      <c r="AI941" s="164"/>
      <c r="AJ941" s="164"/>
      <c r="AK941" s="164"/>
      <c r="AL941" s="164"/>
      <c r="AM941" s="164"/>
      <c r="AN941" s="164"/>
      <c r="AO941" s="164"/>
      <c r="AP941" s="164"/>
      <c r="AQ941" s="164"/>
      <c r="AR941" s="164"/>
      <c r="AS941" s="366"/>
      <c r="AT941" s="164"/>
      <c r="AU941" s="164"/>
      <c r="AV941" s="164"/>
      <c r="AW941" s="164"/>
      <c r="AX941" s="164"/>
      <c r="AY941" s="164"/>
      <c r="AZ941" s="164"/>
      <c r="BA941" s="164"/>
      <c r="BB941" s="164"/>
      <c r="BC941" s="164"/>
      <c r="BD941" s="164"/>
      <c r="BE941" s="164"/>
      <c r="BF941" s="164"/>
      <c r="BG941" s="164"/>
      <c r="BH941" s="164"/>
      <c r="BI941" s="164"/>
      <c r="BJ941" s="164"/>
      <c r="BK941" s="164"/>
      <c r="BL941" s="164"/>
      <c r="BM941" s="164"/>
      <c r="BN941" s="164"/>
      <c r="BO941" s="164"/>
      <c r="BP941" s="164"/>
      <c r="BQ941" s="164"/>
      <c r="BR941" s="164"/>
      <c r="BS941" s="164"/>
      <c r="BT941" s="164"/>
      <c r="BU941" s="164"/>
      <c r="BV941" s="164"/>
      <c r="BW941" s="164"/>
    </row>
    <row r="942" spans="20:75" x14ac:dyDescent="0.25">
      <c r="T942" s="164"/>
      <c r="U942" s="164"/>
      <c r="V942" s="164"/>
      <c r="W942" s="164"/>
      <c r="X942" s="164"/>
      <c r="Y942" s="164"/>
      <c r="Z942" s="164"/>
      <c r="AA942" s="164"/>
      <c r="AB942" s="164"/>
      <c r="AC942" s="164"/>
      <c r="AD942" s="164"/>
      <c r="AE942" s="164"/>
      <c r="AF942" s="164"/>
      <c r="AG942" s="164"/>
      <c r="AH942" s="164"/>
      <c r="AI942" s="164"/>
      <c r="AJ942" s="164"/>
      <c r="AK942" s="164"/>
      <c r="AL942" s="164"/>
      <c r="AM942" s="164"/>
      <c r="AN942" s="164"/>
      <c r="AO942" s="164"/>
      <c r="AP942" s="164"/>
      <c r="AQ942" s="164"/>
      <c r="AR942" s="164"/>
      <c r="AS942" s="366"/>
      <c r="AT942" s="164"/>
      <c r="AU942" s="164"/>
      <c r="AV942" s="164"/>
      <c r="AW942" s="164"/>
      <c r="AX942" s="164"/>
      <c r="AY942" s="164"/>
      <c r="AZ942" s="164"/>
      <c r="BA942" s="164"/>
      <c r="BB942" s="164"/>
      <c r="BC942" s="164"/>
      <c r="BD942" s="164"/>
      <c r="BE942" s="164"/>
      <c r="BF942" s="164"/>
      <c r="BG942" s="164"/>
      <c r="BH942" s="164"/>
      <c r="BI942" s="164"/>
      <c r="BJ942" s="164"/>
      <c r="BK942" s="164"/>
      <c r="BL942" s="164"/>
      <c r="BM942" s="164"/>
      <c r="BN942" s="164"/>
      <c r="BO942" s="164"/>
      <c r="BP942" s="164"/>
      <c r="BQ942" s="164"/>
      <c r="BR942" s="164"/>
      <c r="BS942" s="164"/>
      <c r="BT942" s="164"/>
      <c r="BU942" s="164"/>
      <c r="BV942" s="164"/>
      <c r="BW942" s="164"/>
    </row>
    <row r="943" spans="20:75" x14ac:dyDescent="0.25">
      <c r="T943" s="164"/>
      <c r="U943" s="164"/>
      <c r="V943" s="164"/>
      <c r="W943" s="164"/>
      <c r="X943" s="164"/>
      <c r="Y943" s="164"/>
      <c r="Z943" s="164"/>
      <c r="AA943" s="164"/>
      <c r="AB943" s="164"/>
      <c r="AC943" s="164"/>
      <c r="AD943" s="164"/>
      <c r="AE943" s="164"/>
      <c r="AF943" s="164"/>
      <c r="AG943" s="164"/>
      <c r="AH943" s="164"/>
      <c r="AI943" s="164"/>
      <c r="AJ943" s="164"/>
      <c r="AK943" s="164"/>
      <c r="AL943" s="164"/>
      <c r="AM943" s="164"/>
      <c r="AN943" s="164"/>
      <c r="AO943" s="164"/>
      <c r="AP943" s="164"/>
      <c r="AQ943" s="164"/>
      <c r="AR943" s="164"/>
      <c r="AS943" s="366"/>
      <c r="AT943" s="164"/>
      <c r="AU943" s="164"/>
      <c r="AV943" s="164"/>
      <c r="AW943" s="164"/>
      <c r="AX943" s="164"/>
      <c r="AY943" s="164"/>
      <c r="AZ943" s="164"/>
      <c r="BA943" s="164"/>
      <c r="BB943" s="164"/>
      <c r="BC943" s="164"/>
      <c r="BD943" s="164"/>
      <c r="BE943" s="164"/>
      <c r="BF943" s="164"/>
      <c r="BG943" s="164"/>
      <c r="BH943" s="164"/>
      <c r="BI943" s="164"/>
      <c r="BJ943" s="164"/>
      <c r="BK943" s="164"/>
      <c r="BL943" s="164"/>
      <c r="BM943" s="164"/>
      <c r="BN943" s="164"/>
      <c r="BO943" s="164"/>
      <c r="BP943" s="164"/>
      <c r="BQ943" s="164"/>
      <c r="BR943" s="164"/>
      <c r="BS943" s="164"/>
      <c r="BT943" s="164"/>
      <c r="BU943" s="164"/>
      <c r="BV943" s="164"/>
      <c r="BW943" s="164"/>
    </row>
    <row r="944" spans="20:75" x14ac:dyDescent="0.25">
      <c r="T944" s="164"/>
      <c r="U944" s="164"/>
      <c r="V944" s="164"/>
      <c r="W944" s="164"/>
      <c r="X944" s="164"/>
      <c r="Y944" s="164"/>
      <c r="Z944" s="164"/>
      <c r="AA944" s="164"/>
      <c r="AB944" s="164"/>
      <c r="AC944" s="164"/>
      <c r="AD944" s="164"/>
      <c r="AE944" s="164"/>
      <c r="AF944" s="164"/>
      <c r="AG944" s="164"/>
      <c r="AH944" s="164"/>
      <c r="AI944" s="164"/>
      <c r="AJ944" s="164"/>
      <c r="AK944" s="164"/>
      <c r="AL944" s="164"/>
      <c r="AM944" s="164"/>
      <c r="AN944" s="164"/>
      <c r="AO944" s="164"/>
      <c r="AP944" s="164"/>
      <c r="AQ944" s="164"/>
      <c r="AR944" s="164"/>
      <c r="AS944" s="366"/>
      <c r="AT944" s="164"/>
      <c r="AU944" s="164"/>
      <c r="AV944" s="164"/>
      <c r="AW944" s="164"/>
      <c r="AX944" s="164"/>
      <c r="AY944" s="164"/>
      <c r="AZ944" s="164"/>
      <c r="BA944" s="164"/>
      <c r="BB944" s="164"/>
      <c r="BC944" s="164"/>
      <c r="BD944" s="164"/>
      <c r="BE944" s="164"/>
      <c r="BF944" s="164"/>
      <c r="BG944" s="164"/>
      <c r="BH944" s="164"/>
      <c r="BI944" s="164"/>
      <c r="BJ944" s="164"/>
      <c r="BK944" s="164"/>
      <c r="BL944" s="164"/>
      <c r="BM944" s="164"/>
      <c r="BN944" s="164"/>
      <c r="BO944" s="164"/>
      <c r="BP944" s="164"/>
      <c r="BQ944" s="164"/>
      <c r="BR944" s="164"/>
      <c r="BS944" s="164"/>
      <c r="BT944" s="164"/>
      <c r="BU944" s="164"/>
      <c r="BV944" s="164"/>
      <c r="BW944" s="164"/>
    </row>
    <row r="945" spans="20:75" x14ac:dyDescent="0.25">
      <c r="T945" s="164"/>
      <c r="U945" s="164"/>
      <c r="V945" s="164"/>
      <c r="W945" s="164"/>
      <c r="X945" s="164"/>
      <c r="Y945" s="164"/>
      <c r="Z945" s="164"/>
      <c r="AA945" s="164"/>
      <c r="AB945" s="164"/>
      <c r="AC945" s="164"/>
      <c r="AD945" s="164"/>
      <c r="AE945" s="164"/>
      <c r="AF945" s="164"/>
      <c r="AG945" s="164"/>
      <c r="AH945" s="164"/>
      <c r="AI945" s="164"/>
      <c r="AJ945" s="164"/>
      <c r="AK945" s="164"/>
      <c r="AL945" s="164"/>
      <c r="AM945" s="164"/>
      <c r="AN945" s="164"/>
      <c r="AO945" s="164"/>
      <c r="AP945" s="164"/>
      <c r="AQ945" s="164"/>
      <c r="AR945" s="164"/>
      <c r="AS945" s="366"/>
      <c r="AT945" s="164"/>
      <c r="AU945" s="164"/>
      <c r="AV945" s="164"/>
      <c r="AW945" s="164"/>
      <c r="AX945" s="164"/>
      <c r="AY945" s="164"/>
      <c r="AZ945" s="164"/>
      <c r="BA945" s="164"/>
      <c r="BB945" s="164"/>
      <c r="BC945" s="164"/>
      <c r="BD945" s="164"/>
      <c r="BE945" s="164"/>
      <c r="BF945" s="164"/>
      <c r="BG945" s="164"/>
      <c r="BH945" s="164"/>
      <c r="BI945" s="164"/>
      <c r="BJ945" s="164"/>
      <c r="BK945" s="164"/>
      <c r="BL945" s="164"/>
      <c r="BM945" s="164"/>
      <c r="BN945" s="164"/>
      <c r="BO945" s="164"/>
      <c r="BP945" s="164"/>
      <c r="BQ945" s="164"/>
      <c r="BR945" s="164"/>
      <c r="BS945" s="164"/>
      <c r="BT945" s="164"/>
      <c r="BU945" s="164"/>
      <c r="BV945" s="164"/>
      <c r="BW945" s="164"/>
    </row>
    <row r="946" spans="20:75" x14ac:dyDescent="0.25">
      <c r="T946" s="164"/>
      <c r="U946" s="164"/>
      <c r="V946" s="164"/>
      <c r="W946" s="164"/>
      <c r="X946" s="164"/>
      <c r="Y946" s="164"/>
      <c r="Z946" s="164"/>
      <c r="AA946" s="164"/>
      <c r="AB946" s="164"/>
      <c r="AC946" s="164"/>
      <c r="AD946" s="164"/>
      <c r="AE946" s="164"/>
      <c r="AF946" s="164"/>
      <c r="AG946" s="164"/>
      <c r="AH946" s="164"/>
      <c r="AI946" s="164"/>
      <c r="AJ946" s="164"/>
      <c r="AK946" s="164"/>
      <c r="AL946" s="164"/>
      <c r="AM946" s="164"/>
      <c r="AN946" s="164"/>
      <c r="AO946" s="164"/>
      <c r="AP946" s="164"/>
      <c r="AQ946" s="164"/>
      <c r="AR946" s="164"/>
      <c r="AS946" s="366"/>
      <c r="AT946" s="164"/>
      <c r="AU946" s="164"/>
      <c r="AV946" s="164"/>
      <c r="AW946" s="164"/>
      <c r="AX946" s="164"/>
      <c r="AY946" s="164"/>
      <c r="AZ946" s="164"/>
      <c r="BA946" s="164"/>
      <c r="BB946" s="164"/>
      <c r="BC946" s="164"/>
      <c r="BD946" s="164"/>
      <c r="BE946" s="164"/>
      <c r="BF946" s="164"/>
      <c r="BG946" s="164"/>
      <c r="BH946" s="164"/>
      <c r="BI946" s="164"/>
      <c r="BJ946" s="164"/>
      <c r="BK946" s="164"/>
      <c r="BL946" s="164"/>
      <c r="BM946" s="164"/>
      <c r="BN946" s="164"/>
      <c r="BO946" s="164"/>
      <c r="BP946" s="164"/>
      <c r="BQ946" s="164"/>
      <c r="BR946" s="164"/>
      <c r="BS946" s="164"/>
      <c r="BT946" s="164"/>
      <c r="BU946" s="164"/>
      <c r="BV946" s="164"/>
      <c r="BW946" s="164"/>
    </row>
    <row r="947" spans="20:75" x14ac:dyDescent="0.25">
      <c r="T947" s="164"/>
      <c r="U947" s="164"/>
      <c r="V947" s="164"/>
      <c r="W947" s="164"/>
      <c r="X947" s="164"/>
      <c r="Y947" s="164"/>
      <c r="Z947" s="164"/>
      <c r="AA947" s="164"/>
      <c r="AB947" s="164"/>
      <c r="AC947" s="164"/>
      <c r="AD947" s="164"/>
      <c r="AE947" s="164"/>
      <c r="AF947" s="164"/>
      <c r="AG947" s="164"/>
      <c r="AH947" s="164"/>
      <c r="AI947" s="164"/>
      <c r="AJ947" s="164"/>
      <c r="AK947" s="164"/>
      <c r="AL947" s="164"/>
      <c r="AM947" s="164"/>
      <c r="AN947" s="164"/>
      <c r="AO947" s="164"/>
      <c r="AP947" s="164"/>
      <c r="AQ947" s="164"/>
      <c r="AR947" s="164"/>
      <c r="AS947" s="366"/>
      <c r="AT947" s="164"/>
      <c r="AU947" s="164"/>
      <c r="AV947" s="164"/>
      <c r="AW947" s="164"/>
      <c r="AX947" s="164"/>
      <c r="AY947" s="164"/>
      <c r="AZ947" s="164"/>
      <c r="BA947" s="164"/>
      <c r="BB947" s="164"/>
      <c r="BC947" s="164"/>
      <c r="BD947" s="164"/>
      <c r="BE947" s="164"/>
      <c r="BF947" s="164"/>
      <c r="BG947" s="164"/>
      <c r="BH947" s="164"/>
      <c r="BI947" s="164"/>
      <c r="BJ947" s="164"/>
      <c r="BK947" s="164"/>
      <c r="BL947" s="164"/>
      <c r="BM947" s="164"/>
      <c r="BN947" s="164"/>
      <c r="BO947" s="164"/>
      <c r="BP947" s="164"/>
      <c r="BQ947" s="164"/>
      <c r="BR947" s="164"/>
      <c r="BS947" s="164"/>
      <c r="BT947" s="164"/>
      <c r="BU947" s="164"/>
      <c r="BV947" s="164"/>
      <c r="BW947" s="164"/>
    </row>
    <row r="948" spans="20:75" x14ac:dyDescent="0.25">
      <c r="T948" s="164"/>
      <c r="U948" s="164"/>
      <c r="V948" s="164"/>
      <c r="W948" s="164"/>
      <c r="X948" s="164"/>
      <c r="Y948" s="164"/>
      <c r="Z948" s="164"/>
      <c r="AA948" s="164"/>
      <c r="AB948" s="164"/>
      <c r="AC948" s="164"/>
      <c r="AD948" s="164"/>
      <c r="AE948" s="164"/>
      <c r="AF948" s="164"/>
      <c r="AG948" s="164"/>
      <c r="AH948" s="164"/>
      <c r="AI948" s="164"/>
      <c r="AJ948" s="164"/>
      <c r="AK948" s="164"/>
      <c r="AL948" s="164"/>
      <c r="AM948" s="164"/>
      <c r="AN948" s="164"/>
      <c r="AO948" s="164"/>
      <c r="AP948" s="164"/>
      <c r="AQ948" s="164"/>
      <c r="AR948" s="164"/>
      <c r="AS948" s="366"/>
      <c r="AT948" s="164"/>
      <c r="AU948" s="164"/>
      <c r="AV948" s="164"/>
      <c r="AW948" s="164"/>
      <c r="AX948" s="164"/>
      <c r="AY948" s="164"/>
      <c r="AZ948" s="164"/>
      <c r="BA948" s="164"/>
      <c r="BB948" s="164"/>
      <c r="BC948" s="164"/>
      <c r="BD948" s="164"/>
      <c r="BE948" s="164"/>
      <c r="BF948" s="164"/>
      <c r="BG948" s="164"/>
      <c r="BH948" s="164"/>
      <c r="BI948" s="164"/>
      <c r="BJ948" s="164"/>
      <c r="BK948" s="164"/>
      <c r="BL948" s="164"/>
      <c r="BM948" s="164"/>
      <c r="BN948" s="164"/>
      <c r="BO948" s="164"/>
      <c r="BP948" s="164"/>
      <c r="BQ948" s="164"/>
      <c r="BR948" s="164"/>
      <c r="BS948" s="164"/>
      <c r="BT948" s="164"/>
      <c r="BU948" s="164"/>
      <c r="BV948" s="164"/>
      <c r="BW948" s="164"/>
    </row>
    <row r="949" spans="20:75" x14ac:dyDescent="0.25">
      <c r="T949" s="164"/>
      <c r="U949" s="164"/>
      <c r="V949" s="164"/>
      <c r="W949" s="164"/>
      <c r="X949" s="164"/>
      <c r="Y949" s="164"/>
      <c r="Z949" s="164"/>
      <c r="AA949" s="164"/>
      <c r="AB949" s="164"/>
      <c r="AC949" s="164"/>
      <c r="AD949" s="164"/>
      <c r="AE949" s="164"/>
      <c r="AF949" s="164"/>
      <c r="AG949" s="164"/>
      <c r="AH949" s="164"/>
      <c r="AI949" s="164"/>
      <c r="AJ949" s="164"/>
      <c r="AK949" s="164"/>
      <c r="AL949" s="164"/>
      <c r="AM949" s="164"/>
      <c r="AN949" s="164"/>
      <c r="AO949" s="164"/>
      <c r="AP949" s="164"/>
      <c r="AQ949" s="164"/>
      <c r="AR949" s="164"/>
      <c r="AS949" s="366"/>
      <c r="AT949" s="164"/>
      <c r="AU949" s="164"/>
      <c r="AV949" s="164"/>
      <c r="AW949" s="164"/>
      <c r="AX949" s="164"/>
      <c r="AY949" s="164"/>
      <c r="AZ949" s="164"/>
      <c r="BA949" s="164"/>
      <c r="BB949" s="164"/>
      <c r="BC949" s="164"/>
      <c r="BD949" s="164"/>
      <c r="BE949" s="164"/>
      <c r="BF949" s="164"/>
      <c r="BG949" s="164"/>
      <c r="BH949" s="164"/>
      <c r="BI949" s="164"/>
      <c r="BJ949" s="164"/>
      <c r="BK949" s="164"/>
      <c r="BL949" s="164"/>
      <c r="BM949" s="164"/>
      <c r="BN949" s="164"/>
      <c r="BO949" s="164"/>
      <c r="BP949" s="164"/>
      <c r="BQ949" s="164"/>
      <c r="BR949" s="164"/>
      <c r="BS949" s="164"/>
      <c r="BT949" s="164"/>
      <c r="BU949" s="164"/>
      <c r="BV949" s="164"/>
      <c r="BW949" s="164"/>
    </row>
    <row r="950" spans="20:75" x14ac:dyDescent="0.25">
      <c r="T950" s="164"/>
      <c r="U950" s="164"/>
      <c r="V950" s="164"/>
      <c r="W950" s="164"/>
      <c r="X950" s="164"/>
      <c r="Y950" s="164"/>
      <c r="Z950" s="164"/>
      <c r="AA950" s="164"/>
      <c r="AB950" s="164"/>
      <c r="AC950" s="164"/>
      <c r="AD950" s="164"/>
      <c r="AE950" s="164"/>
      <c r="AF950" s="164"/>
      <c r="AG950" s="164"/>
      <c r="AH950" s="164"/>
      <c r="AI950" s="164"/>
      <c r="AJ950" s="164"/>
      <c r="AK950" s="164"/>
      <c r="AL950" s="164"/>
      <c r="AM950" s="164"/>
      <c r="AN950" s="164"/>
      <c r="AO950" s="164"/>
      <c r="AP950" s="164"/>
      <c r="AQ950" s="164"/>
      <c r="AR950" s="164"/>
      <c r="AS950" s="366"/>
      <c r="AT950" s="164"/>
      <c r="AU950" s="164"/>
      <c r="AV950" s="164"/>
      <c r="AW950" s="164"/>
      <c r="AX950" s="164"/>
      <c r="AY950" s="164"/>
      <c r="AZ950" s="164"/>
      <c r="BA950" s="164"/>
      <c r="BB950" s="164"/>
      <c r="BC950" s="164"/>
      <c r="BD950" s="164"/>
      <c r="BE950" s="164"/>
      <c r="BF950" s="164"/>
      <c r="BG950" s="164"/>
      <c r="BH950" s="164"/>
      <c r="BI950" s="164"/>
      <c r="BJ950" s="164"/>
      <c r="BK950" s="164"/>
      <c r="BL950" s="164"/>
      <c r="BM950" s="164"/>
      <c r="BN950" s="164"/>
      <c r="BO950" s="164"/>
      <c r="BP950" s="164"/>
      <c r="BQ950" s="164"/>
      <c r="BR950" s="164"/>
      <c r="BS950" s="164"/>
      <c r="BT950" s="164"/>
      <c r="BU950" s="164"/>
      <c r="BV950" s="164"/>
      <c r="BW950" s="164"/>
    </row>
    <row r="951" spans="20:75" x14ac:dyDescent="0.25">
      <c r="T951" s="164"/>
      <c r="U951" s="164"/>
      <c r="V951" s="164"/>
      <c r="W951" s="164"/>
      <c r="X951" s="164"/>
      <c r="Y951" s="164"/>
      <c r="Z951" s="164"/>
      <c r="AA951" s="164"/>
      <c r="AB951" s="164"/>
      <c r="AC951" s="164"/>
      <c r="AD951" s="164"/>
      <c r="AE951" s="164"/>
      <c r="AF951" s="164"/>
      <c r="AG951" s="164"/>
      <c r="AH951" s="164"/>
      <c r="AI951" s="164"/>
      <c r="AJ951" s="164"/>
      <c r="AK951" s="164"/>
      <c r="AL951" s="164"/>
      <c r="AM951" s="164"/>
      <c r="AN951" s="164"/>
      <c r="AO951" s="164"/>
      <c r="AP951" s="164"/>
      <c r="AQ951" s="164"/>
      <c r="AR951" s="164"/>
      <c r="AS951" s="366"/>
      <c r="AT951" s="164"/>
      <c r="AU951" s="164"/>
      <c r="AV951" s="164"/>
      <c r="AW951" s="164"/>
      <c r="AX951" s="164"/>
      <c r="AY951" s="164"/>
      <c r="AZ951" s="164"/>
      <c r="BA951" s="164"/>
      <c r="BB951" s="164"/>
      <c r="BC951" s="164"/>
      <c r="BD951" s="164"/>
      <c r="BE951" s="164"/>
      <c r="BF951" s="164"/>
      <c r="BG951" s="164"/>
      <c r="BH951" s="164"/>
      <c r="BI951" s="164"/>
      <c r="BJ951" s="164"/>
      <c r="BK951" s="164"/>
      <c r="BL951" s="164"/>
      <c r="BM951" s="164"/>
      <c r="BN951" s="164"/>
      <c r="BO951" s="164"/>
      <c r="BP951" s="164"/>
      <c r="BQ951" s="164"/>
      <c r="BR951" s="164"/>
      <c r="BS951" s="164"/>
      <c r="BT951" s="164"/>
      <c r="BU951" s="164"/>
      <c r="BV951" s="164"/>
      <c r="BW951" s="164"/>
    </row>
    <row r="952" spans="20:75" x14ac:dyDescent="0.25"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  <c r="AK952" s="164"/>
      <c r="AL952" s="164"/>
      <c r="AM952" s="164"/>
      <c r="AN952" s="164"/>
      <c r="AO952" s="164"/>
      <c r="AP952" s="164"/>
      <c r="AQ952" s="164"/>
      <c r="AR952" s="164"/>
      <c r="AS952" s="366"/>
      <c r="AT952" s="164"/>
      <c r="AU952" s="164"/>
      <c r="AV952" s="164"/>
      <c r="AW952" s="164"/>
      <c r="AX952" s="164"/>
      <c r="AY952" s="164"/>
      <c r="AZ952" s="164"/>
      <c r="BA952" s="164"/>
      <c r="BB952" s="164"/>
      <c r="BC952" s="164"/>
      <c r="BD952" s="164"/>
      <c r="BE952" s="164"/>
      <c r="BF952" s="164"/>
      <c r="BG952" s="164"/>
      <c r="BH952" s="164"/>
      <c r="BI952" s="164"/>
      <c r="BJ952" s="164"/>
      <c r="BK952" s="164"/>
      <c r="BL952" s="164"/>
      <c r="BM952" s="164"/>
      <c r="BN952" s="164"/>
      <c r="BO952" s="164"/>
      <c r="BP952" s="164"/>
      <c r="BQ952" s="164"/>
      <c r="BR952" s="164"/>
      <c r="BS952" s="164"/>
      <c r="BT952" s="164"/>
      <c r="BU952" s="164"/>
      <c r="BV952" s="164"/>
      <c r="BW952" s="164"/>
    </row>
    <row r="953" spans="20:75" x14ac:dyDescent="0.25">
      <c r="T953" s="164"/>
      <c r="U953" s="164"/>
      <c r="V953" s="164"/>
      <c r="W953" s="164"/>
      <c r="X953" s="164"/>
      <c r="Y953" s="164"/>
      <c r="Z953" s="164"/>
      <c r="AA953" s="164"/>
      <c r="AB953" s="164"/>
      <c r="AC953" s="164"/>
      <c r="AD953" s="164"/>
      <c r="AE953" s="164"/>
      <c r="AF953" s="164"/>
      <c r="AG953" s="164"/>
      <c r="AH953" s="164"/>
      <c r="AI953" s="164"/>
      <c r="AJ953" s="164"/>
      <c r="AK953" s="164"/>
      <c r="AL953" s="164"/>
      <c r="AM953" s="164"/>
      <c r="AN953" s="164"/>
      <c r="AO953" s="164"/>
      <c r="AP953" s="164"/>
      <c r="AQ953" s="164"/>
      <c r="AR953" s="164"/>
      <c r="AS953" s="366"/>
      <c r="AT953" s="164"/>
      <c r="AU953" s="164"/>
      <c r="AV953" s="164"/>
      <c r="AW953" s="164"/>
      <c r="AX953" s="164"/>
      <c r="AY953" s="164"/>
      <c r="AZ953" s="164"/>
      <c r="BA953" s="164"/>
      <c r="BB953" s="164"/>
      <c r="BC953" s="164"/>
      <c r="BD953" s="164"/>
      <c r="BE953" s="164"/>
      <c r="BF953" s="164"/>
      <c r="BG953" s="164"/>
      <c r="BH953" s="164"/>
      <c r="BI953" s="164"/>
      <c r="BJ953" s="164"/>
      <c r="BK953" s="164"/>
      <c r="BL953" s="164"/>
      <c r="BM953" s="164"/>
      <c r="BN953" s="164"/>
      <c r="BO953" s="164"/>
      <c r="BP953" s="164"/>
      <c r="BQ953" s="164"/>
      <c r="BR953" s="164"/>
      <c r="BS953" s="164"/>
      <c r="BT953" s="164"/>
      <c r="BU953" s="164"/>
      <c r="BV953" s="164"/>
      <c r="BW953" s="164"/>
    </row>
    <row r="954" spans="20:75" x14ac:dyDescent="0.25">
      <c r="T954" s="164"/>
      <c r="U954" s="164"/>
      <c r="V954" s="164"/>
      <c r="W954" s="164"/>
      <c r="X954" s="164"/>
      <c r="Y954" s="164"/>
      <c r="Z954" s="164"/>
      <c r="AA954" s="164"/>
      <c r="AB954" s="164"/>
      <c r="AC954" s="164"/>
      <c r="AD954" s="164"/>
      <c r="AE954" s="164"/>
      <c r="AF954" s="164"/>
      <c r="AG954" s="164"/>
      <c r="AH954" s="164"/>
      <c r="AI954" s="164"/>
      <c r="AJ954" s="164"/>
      <c r="AK954" s="164"/>
      <c r="AL954" s="164"/>
      <c r="AM954" s="164"/>
      <c r="AN954" s="164"/>
      <c r="AO954" s="164"/>
      <c r="AP954" s="164"/>
      <c r="AQ954" s="164"/>
      <c r="AR954" s="164"/>
      <c r="AS954" s="366"/>
      <c r="AT954" s="164"/>
      <c r="AU954" s="164"/>
      <c r="AV954" s="164"/>
      <c r="AW954" s="164"/>
      <c r="AX954" s="164"/>
      <c r="AY954" s="164"/>
      <c r="AZ954" s="164"/>
      <c r="BA954" s="164"/>
      <c r="BB954" s="164"/>
      <c r="BC954" s="164"/>
      <c r="BD954" s="164"/>
      <c r="BE954" s="164"/>
      <c r="BF954" s="164"/>
      <c r="BG954" s="164"/>
      <c r="BH954" s="164"/>
      <c r="BI954" s="164"/>
      <c r="BJ954" s="164"/>
      <c r="BK954" s="164"/>
      <c r="BL954" s="164"/>
      <c r="BM954" s="164"/>
      <c r="BN954" s="164"/>
      <c r="BO954" s="164"/>
      <c r="BP954" s="164"/>
      <c r="BQ954" s="164"/>
      <c r="BR954" s="164"/>
      <c r="BS954" s="164"/>
      <c r="BT954" s="164"/>
      <c r="BU954" s="164"/>
      <c r="BV954" s="164"/>
      <c r="BW954" s="164"/>
    </row>
    <row r="955" spans="20:75" x14ac:dyDescent="0.25">
      <c r="T955" s="164"/>
      <c r="U955" s="164"/>
      <c r="V955" s="164"/>
      <c r="W955" s="164"/>
      <c r="X955" s="164"/>
      <c r="Y955" s="164"/>
      <c r="Z955" s="164"/>
      <c r="AA955" s="164"/>
      <c r="AB955" s="164"/>
      <c r="AC955" s="164"/>
      <c r="AD955" s="164"/>
      <c r="AE955" s="164"/>
      <c r="AF955" s="164"/>
      <c r="AG955" s="164"/>
      <c r="AH955" s="164"/>
      <c r="AI955" s="164"/>
      <c r="AJ955" s="164"/>
      <c r="AK955" s="164"/>
      <c r="AL955" s="164"/>
      <c r="AM955" s="164"/>
      <c r="AN955" s="164"/>
      <c r="AO955" s="164"/>
      <c r="AP955" s="164"/>
      <c r="AQ955" s="164"/>
      <c r="AR955" s="164"/>
      <c r="AS955" s="366"/>
      <c r="AT955" s="164"/>
      <c r="AU955" s="164"/>
      <c r="AV955" s="164"/>
      <c r="AW955" s="164"/>
      <c r="AX955" s="164"/>
      <c r="AY955" s="164"/>
      <c r="AZ955" s="164"/>
      <c r="BA955" s="164"/>
      <c r="BB955" s="164"/>
      <c r="BC955" s="164"/>
      <c r="BD955" s="164"/>
      <c r="BE955" s="164"/>
      <c r="BF955" s="164"/>
      <c r="BG955" s="164"/>
      <c r="BH955" s="164"/>
      <c r="BI955" s="164"/>
      <c r="BJ955" s="164"/>
      <c r="BK955" s="164"/>
      <c r="BL955" s="164"/>
      <c r="BM955" s="164"/>
      <c r="BN955" s="164"/>
      <c r="BO955" s="164"/>
      <c r="BP955" s="164"/>
      <c r="BQ955" s="164"/>
      <c r="BR955" s="164"/>
      <c r="BS955" s="164"/>
      <c r="BT955" s="164"/>
      <c r="BU955" s="164"/>
      <c r="BV955" s="164"/>
      <c r="BW955" s="164"/>
    </row>
    <row r="956" spans="20:75" x14ac:dyDescent="0.25">
      <c r="T956" s="164"/>
      <c r="U956" s="164"/>
      <c r="V956" s="164"/>
      <c r="W956" s="164"/>
      <c r="X956" s="164"/>
      <c r="Y956" s="164"/>
      <c r="Z956" s="164"/>
      <c r="AA956" s="164"/>
      <c r="AB956" s="164"/>
      <c r="AC956" s="164"/>
      <c r="AD956" s="164"/>
      <c r="AE956" s="164"/>
      <c r="AF956" s="164"/>
      <c r="AG956" s="164"/>
      <c r="AH956" s="164"/>
      <c r="AI956" s="164"/>
      <c r="AJ956" s="164"/>
      <c r="AK956" s="164"/>
      <c r="AL956" s="164"/>
      <c r="AM956" s="164"/>
      <c r="AN956" s="164"/>
      <c r="AO956" s="164"/>
      <c r="AP956" s="164"/>
      <c r="AQ956" s="164"/>
      <c r="AR956" s="164"/>
      <c r="AS956" s="366"/>
      <c r="AT956" s="164"/>
      <c r="AU956" s="164"/>
      <c r="AV956" s="164"/>
      <c r="AW956" s="164"/>
      <c r="AX956" s="164"/>
      <c r="AY956" s="164"/>
      <c r="AZ956" s="164"/>
      <c r="BA956" s="164"/>
      <c r="BB956" s="164"/>
      <c r="BC956" s="164"/>
      <c r="BD956" s="164"/>
      <c r="BE956" s="164"/>
      <c r="BF956" s="164"/>
      <c r="BG956" s="164"/>
      <c r="BH956" s="164"/>
      <c r="BI956" s="164"/>
      <c r="BJ956" s="164"/>
      <c r="BK956" s="164"/>
      <c r="BL956" s="164"/>
      <c r="BM956" s="164"/>
      <c r="BN956" s="164"/>
      <c r="BO956" s="164"/>
      <c r="BP956" s="164"/>
      <c r="BQ956" s="164"/>
      <c r="BR956" s="164"/>
      <c r="BS956" s="164"/>
      <c r="BT956" s="164"/>
      <c r="BU956" s="164"/>
      <c r="BV956" s="164"/>
      <c r="BW956" s="164"/>
    </row>
    <row r="957" spans="20:75" x14ac:dyDescent="0.25">
      <c r="T957" s="164"/>
      <c r="U957" s="164"/>
      <c r="V957" s="164"/>
      <c r="W957" s="164"/>
      <c r="X957" s="164"/>
      <c r="Y957" s="164"/>
      <c r="Z957" s="164"/>
      <c r="AA957" s="164"/>
      <c r="AB957" s="164"/>
      <c r="AC957" s="164"/>
      <c r="AD957" s="164"/>
      <c r="AE957" s="164"/>
      <c r="AF957" s="164"/>
      <c r="AG957" s="164"/>
      <c r="AH957" s="164"/>
      <c r="AI957" s="164"/>
      <c r="AJ957" s="164"/>
      <c r="AK957" s="164"/>
      <c r="AL957" s="164"/>
      <c r="AM957" s="164"/>
      <c r="AN957" s="164"/>
      <c r="AO957" s="164"/>
      <c r="AP957" s="164"/>
      <c r="AQ957" s="164"/>
      <c r="AR957" s="164"/>
      <c r="AS957" s="366"/>
      <c r="AT957" s="164"/>
      <c r="AU957" s="164"/>
      <c r="AV957" s="164"/>
      <c r="AW957" s="164"/>
      <c r="AX957" s="164"/>
      <c r="AY957" s="164"/>
      <c r="AZ957" s="164"/>
      <c r="BA957" s="164"/>
      <c r="BB957" s="164"/>
      <c r="BC957" s="164"/>
      <c r="BD957" s="164"/>
      <c r="BE957" s="164"/>
      <c r="BF957" s="164"/>
      <c r="BG957" s="164"/>
      <c r="BH957" s="164"/>
      <c r="BI957" s="164"/>
      <c r="BJ957" s="164"/>
      <c r="BK957" s="164"/>
      <c r="BL957" s="164"/>
      <c r="BM957" s="164"/>
      <c r="BN957" s="164"/>
      <c r="BO957" s="164"/>
      <c r="BP957" s="164"/>
      <c r="BQ957" s="164"/>
      <c r="BR957" s="164"/>
      <c r="BS957" s="164"/>
      <c r="BT957" s="164"/>
      <c r="BU957" s="164"/>
      <c r="BV957" s="164"/>
      <c r="BW957" s="164"/>
    </row>
    <row r="958" spans="20:75" x14ac:dyDescent="0.25">
      <c r="T958" s="164"/>
      <c r="U958" s="164"/>
      <c r="V958" s="164"/>
      <c r="W958" s="164"/>
      <c r="X958" s="164"/>
      <c r="Y958" s="164"/>
      <c r="Z958" s="164"/>
      <c r="AA958" s="164"/>
      <c r="AB958" s="164"/>
      <c r="AC958" s="164"/>
      <c r="AD958" s="164"/>
      <c r="AE958" s="164"/>
      <c r="AF958" s="164"/>
      <c r="AG958" s="164"/>
      <c r="AH958" s="164"/>
      <c r="AI958" s="164"/>
      <c r="AJ958" s="164"/>
      <c r="AK958" s="164"/>
      <c r="AL958" s="164"/>
      <c r="AM958" s="164"/>
      <c r="AN958" s="164"/>
      <c r="AO958" s="164"/>
      <c r="AP958" s="164"/>
      <c r="AQ958" s="164"/>
      <c r="AR958" s="164"/>
      <c r="AS958" s="366"/>
      <c r="AT958" s="164"/>
      <c r="AU958" s="164"/>
      <c r="AV958" s="164"/>
      <c r="AW958" s="164"/>
      <c r="AX958" s="164"/>
      <c r="AY958" s="164"/>
      <c r="AZ958" s="164"/>
      <c r="BA958" s="164"/>
      <c r="BB958" s="164"/>
      <c r="BC958" s="164"/>
      <c r="BD958" s="164"/>
      <c r="BE958" s="164"/>
      <c r="BF958" s="164"/>
      <c r="BG958" s="164"/>
      <c r="BH958" s="164"/>
      <c r="BI958" s="164"/>
      <c r="BJ958" s="164"/>
      <c r="BK958" s="164"/>
      <c r="BL958" s="164"/>
      <c r="BM958" s="164"/>
      <c r="BN958" s="164"/>
      <c r="BO958" s="164"/>
      <c r="BP958" s="164"/>
      <c r="BQ958" s="164"/>
      <c r="BR958" s="164"/>
      <c r="BS958" s="164"/>
      <c r="BT958" s="164"/>
      <c r="BU958" s="164"/>
      <c r="BV958" s="164"/>
      <c r="BW958" s="164"/>
    </row>
    <row r="959" spans="20:75" x14ac:dyDescent="0.25">
      <c r="T959" s="164"/>
      <c r="U959" s="164"/>
      <c r="V959" s="164"/>
      <c r="W959" s="164"/>
      <c r="X959" s="164"/>
      <c r="Y959" s="164"/>
      <c r="Z959" s="164"/>
      <c r="AA959" s="164"/>
      <c r="AB959" s="164"/>
      <c r="AC959" s="164"/>
      <c r="AD959" s="164"/>
      <c r="AE959" s="164"/>
      <c r="AF959" s="164"/>
      <c r="AG959" s="164"/>
      <c r="AH959" s="164"/>
      <c r="AI959" s="164"/>
      <c r="AJ959" s="164"/>
      <c r="AK959" s="164"/>
      <c r="AL959" s="164"/>
      <c r="AM959" s="164"/>
      <c r="AN959" s="164"/>
      <c r="AO959" s="164"/>
      <c r="AP959" s="164"/>
      <c r="AQ959" s="164"/>
      <c r="AR959" s="164"/>
      <c r="AS959" s="366"/>
      <c r="AT959" s="164"/>
      <c r="AU959" s="164"/>
      <c r="AV959" s="164"/>
      <c r="AW959" s="164"/>
      <c r="AX959" s="164"/>
      <c r="AY959" s="164"/>
      <c r="AZ959" s="164"/>
      <c r="BA959" s="164"/>
      <c r="BB959" s="164"/>
      <c r="BC959" s="164"/>
      <c r="BD959" s="164"/>
      <c r="BE959" s="164"/>
      <c r="BF959" s="164"/>
      <c r="BG959" s="164"/>
      <c r="BH959" s="164"/>
      <c r="BI959" s="164"/>
      <c r="BJ959" s="164"/>
      <c r="BK959" s="164"/>
      <c r="BL959" s="164"/>
      <c r="BM959" s="164"/>
      <c r="BN959" s="164"/>
      <c r="BO959" s="164"/>
      <c r="BP959" s="164"/>
      <c r="BQ959" s="164"/>
      <c r="BR959" s="164"/>
      <c r="BS959" s="164"/>
      <c r="BT959" s="164"/>
      <c r="BU959" s="164"/>
      <c r="BV959" s="164"/>
      <c r="BW959" s="164"/>
    </row>
    <row r="960" spans="20:75" x14ac:dyDescent="0.25">
      <c r="T960" s="164"/>
      <c r="U960" s="164"/>
      <c r="V960" s="164"/>
      <c r="W960" s="164"/>
      <c r="X960" s="164"/>
      <c r="Y960" s="164"/>
      <c r="Z960" s="164"/>
      <c r="AA960" s="164"/>
      <c r="AB960" s="164"/>
      <c r="AC960" s="164"/>
      <c r="AD960" s="164"/>
      <c r="AE960" s="164"/>
      <c r="AF960" s="164"/>
      <c r="AG960" s="164"/>
      <c r="AH960" s="164"/>
      <c r="AI960" s="164"/>
      <c r="AJ960" s="164"/>
      <c r="AK960" s="164"/>
      <c r="AL960" s="164"/>
      <c r="AM960" s="164"/>
      <c r="AN960" s="164"/>
      <c r="AO960" s="164"/>
      <c r="AP960" s="164"/>
      <c r="AQ960" s="164"/>
      <c r="AR960" s="164"/>
      <c r="AS960" s="366"/>
      <c r="AT960" s="164"/>
      <c r="AU960" s="164"/>
      <c r="AV960" s="164"/>
      <c r="AW960" s="164"/>
      <c r="AX960" s="164"/>
      <c r="AY960" s="164"/>
      <c r="AZ960" s="164"/>
      <c r="BA960" s="164"/>
      <c r="BB960" s="164"/>
      <c r="BC960" s="164"/>
      <c r="BD960" s="164"/>
      <c r="BE960" s="164"/>
      <c r="BF960" s="164"/>
      <c r="BG960" s="164"/>
      <c r="BH960" s="164"/>
      <c r="BI960" s="164"/>
      <c r="BJ960" s="164"/>
      <c r="BK960" s="164"/>
      <c r="BL960" s="164"/>
      <c r="BM960" s="164"/>
      <c r="BN960" s="164"/>
      <c r="BO960" s="164"/>
      <c r="BP960" s="164"/>
      <c r="BQ960" s="164"/>
      <c r="BR960" s="164"/>
      <c r="BS960" s="164"/>
      <c r="BT960" s="164"/>
      <c r="BU960" s="164"/>
      <c r="BV960" s="164"/>
      <c r="BW960" s="164"/>
    </row>
    <row r="961" spans="20:75" x14ac:dyDescent="0.25">
      <c r="T961" s="164"/>
      <c r="U961" s="164"/>
      <c r="V961" s="164"/>
      <c r="W961" s="164"/>
      <c r="X961" s="164"/>
      <c r="Y961" s="164"/>
      <c r="Z961" s="164"/>
      <c r="AA961" s="164"/>
      <c r="AB961" s="164"/>
      <c r="AC961" s="164"/>
      <c r="AD961" s="164"/>
      <c r="AE961" s="164"/>
      <c r="AF961" s="164"/>
      <c r="AG961" s="164"/>
      <c r="AH961" s="164"/>
      <c r="AI961" s="164"/>
      <c r="AJ961" s="164"/>
      <c r="AK961" s="164"/>
      <c r="AL961" s="164"/>
      <c r="AM961" s="164"/>
      <c r="AN961" s="164"/>
      <c r="AO961" s="164"/>
      <c r="AP961" s="164"/>
      <c r="AQ961" s="164"/>
      <c r="AR961" s="164"/>
      <c r="AS961" s="366"/>
      <c r="AT961" s="164"/>
      <c r="AU961" s="164"/>
      <c r="AV961" s="164"/>
      <c r="AW961" s="164"/>
      <c r="AX961" s="164"/>
      <c r="AY961" s="164"/>
      <c r="AZ961" s="164"/>
      <c r="BA961" s="164"/>
      <c r="BB961" s="164"/>
      <c r="BC961" s="164"/>
      <c r="BD961" s="164"/>
      <c r="BE961" s="164"/>
      <c r="BF961" s="164"/>
      <c r="BG961" s="164"/>
      <c r="BH961" s="164"/>
      <c r="BI961" s="164"/>
      <c r="BJ961" s="164"/>
      <c r="BK961" s="164"/>
      <c r="BL961" s="164"/>
      <c r="BM961" s="164"/>
      <c r="BN961" s="164"/>
      <c r="BO961" s="164"/>
      <c r="BP961" s="164"/>
      <c r="BQ961" s="164"/>
      <c r="BR961" s="164"/>
      <c r="BS961" s="164"/>
      <c r="BT961" s="164"/>
      <c r="BU961" s="164"/>
      <c r="BV961" s="164"/>
      <c r="BW961" s="164"/>
    </row>
    <row r="962" spans="20:75" x14ac:dyDescent="0.25">
      <c r="T962" s="164"/>
      <c r="U962" s="164"/>
      <c r="V962" s="164"/>
      <c r="W962" s="164"/>
      <c r="X962" s="164"/>
      <c r="Y962" s="164"/>
      <c r="Z962" s="164"/>
      <c r="AA962" s="164"/>
      <c r="AB962" s="164"/>
      <c r="AC962" s="164"/>
      <c r="AD962" s="164"/>
      <c r="AE962" s="164"/>
      <c r="AF962" s="164"/>
      <c r="AG962" s="164"/>
      <c r="AH962" s="164"/>
      <c r="AI962" s="164"/>
      <c r="AJ962" s="164"/>
      <c r="AK962" s="164"/>
      <c r="AL962" s="164"/>
      <c r="AM962" s="164"/>
      <c r="AN962" s="164"/>
      <c r="AO962" s="164"/>
      <c r="AP962" s="164"/>
      <c r="AQ962" s="164"/>
      <c r="AR962" s="164"/>
      <c r="AS962" s="366"/>
      <c r="AT962" s="164"/>
      <c r="AU962" s="164"/>
      <c r="AV962" s="164"/>
      <c r="AW962" s="164"/>
      <c r="AX962" s="164"/>
      <c r="AY962" s="164"/>
      <c r="AZ962" s="164"/>
      <c r="BA962" s="164"/>
      <c r="BB962" s="164"/>
      <c r="BC962" s="164"/>
      <c r="BD962" s="164"/>
      <c r="BE962" s="164"/>
      <c r="BF962" s="164"/>
      <c r="BG962" s="164"/>
      <c r="BH962" s="164"/>
      <c r="BI962" s="164"/>
      <c r="BJ962" s="164"/>
      <c r="BK962" s="164"/>
      <c r="BL962" s="164"/>
      <c r="BM962" s="164"/>
      <c r="BN962" s="164"/>
      <c r="BO962" s="164"/>
      <c r="BP962" s="164"/>
      <c r="BQ962" s="164"/>
      <c r="BR962" s="164"/>
      <c r="BS962" s="164"/>
      <c r="BT962" s="164"/>
      <c r="BU962" s="164"/>
      <c r="BV962" s="164"/>
      <c r="BW962" s="164"/>
    </row>
    <row r="963" spans="20:75" x14ac:dyDescent="0.25">
      <c r="T963" s="164"/>
      <c r="U963" s="164"/>
      <c r="V963" s="164"/>
      <c r="W963" s="164"/>
      <c r="X963" s="164"/>
      <c r="Y963" s="164"/>
      <c r="Z963" s="164"/>
      <c r="AA963" s="164"/>
      <c r="AB963" s="164"/>
      <c r="AC963" s="164"/>
      <c r="AD963" s="164"/>
      <c r="AE963" s="164"/>
      <c r="AF963" s="164"/>
      <c r="AG963" s="164"/>
      <c r="AH963" s="164"/>
      <c r="AI963" s="164"/>
      <c r="AJ963" s="164"/>
      <c r="AK963" s="164"/>
      <c r="AL963" s="164"/>
      <c r="AM963" s="164"/>
      <c r="AN963" s="164"/>
      <c r="AO963" s="164"/>
      <c r="AP963" s="164"/>
      <c r="AQ963" s="164"/>
      <c r="AR963" s="164"/>
      <c r="AS963" s="366"/>
      <c r="AT963" s="164"/>
      <c r="AU963" s="164"/>
      <c r="AV963" s="164"/>
      <c r="AW963" s="164"/>
      <c r="AX963" s="164"/>
      <c r="AY963" s="164"/>
      <c r="AZ963" s="164"/>
      <c r="BA963" s="164"/>
      <c r="BB963" s="164"/>
      <c r="BC963" s="164"/>
      <c r="BD963" s="164"/>
      <c r="BE963" s="164"/>
      <c r="BF963" s="164"/>
      <c r="BG963" s="164"/>
      <c r="BH963" s="164"/>
      <c r="BI963" s="164"/>
      <c r="BJ963" s="164"/>
      <c r="BK963" s="164"/>
      <c r="BL963" s="164"/>
      <c r="BM963" s="164"/>
      <c r="BN963" s="164"/>
      <c r="BO963" s="164"/>
      <c r="BP963" s="164"/>
      <c r="BQ963" s="164"/>
      <c r="BR963" s="164"/>
      <c r="BS963" s="164"/>
      <c r="BT963" s="164"/>
      <c r="BU963" s="164"/>
      <c r="BV963" s="164"/>
      <c r="BW963" s="164"/>
    </row>
    <row r="964" spans="20:75" x14ac:dyDescent="0.25">
      <c r="T964" s="164"/>
      <c r="U964" s="164"/>
      <c r="V964" s="164"/>
      <c r="W964" s="164"/>
      <c r="X964" s="164"/>
      <c r="Y964" s="164"/>
      <c r="Z964" s="164"/>
      <c r="AA964" s="164"/>
      <c r="AB964" s="164"/>
      <c r="AC964" s="164"/>
      <c r="AD964" s="164"/>
      <c r="AE964" s="164"/>
      <c r="AF964" s="164"/>
      <c r="AG964" s="164"/>
      <c r="AH964" s="164"/>
      <c r="AI964" s="164"/>
      <c r="AJ964" s="164"/>
      <c r="AK964" s="164"/>
      <c r="AL964" s="164"/>
      <c r="AM964" s="164"/>
      <c r="AN964" s="164"/>
      <c r="AO964" s="164"/>
      <c r="AP964" s="164"/>
      <c r="AQ964" s="164"/>
      <c r="AR964" s="164"/>
      <c r="AS964" s="366"/>
      <c r="AT964" s="164"/>
      <c r="AU964" s="164"/>
      <c r="AV964" s="164"/>
      <c r="AW964" s="164"/>
      <c r="AX964" s="164"/>
      <c r="AY964" s="164"/>
      <c r="AZ964" s="164"/>
      <c r="BA964" s="164"/>
      <c r="BB964" s="164"/>
      <c r="BC964" s="164"/>
      <c r="BD964" s="164"/>
      <c r="BE964" s="164"/>
      <c r="BF964" s="164"/>
      <c r="BG964" s="164"/>
      <c r="BH964" s="164"/>
      <c r="BI964" s="164"/>
      <c r="BJ964" s="164"/>
      <c r="BK964" s="164"/>
      <c r="BL964" s="164"/>
      <c r="BM964" s="164"/>
      <c r="BN964" s="164"/>
      <c r="BO964" s="164"/>
      <c r="BP964" s="164"/>
      <c r="BQ964" s="164"/>
      <c r="BR964" s="164"/>
      <c r="BS964" s="164"/>
      <c r="BT964" s="164"/>
      <c r="BU964" s="164"/>
      <c r="BV964" s="164"/>
      <c r="BW964" s="164"/>
    </row>
    <row r="965" spans="20:75" x14ac:dyDescent="0.25">
      <c r="T965" s="164"/>
      <c r="U965" s="164"/>
      <c r="V965" s="164"/>
      <c r="W965" s="164"/>
      <c r="X965" s="164"/>
      <c r="Y965" s="164"/>
      <c r="Z965" s="164"/>
      <c r="AA965" s="164"/>
      <c r="AB965" s="164"/>
      <c r="AC965" s="164"/>
      <c r="AD965" s="164"/>
      <c r="AE965" s="164"/>
      <c r="AF965" s="164"/>
      <c r="AG965" s="164"/>
      <c r="AH965" s="164"/>
      <c r="AI965" s="164"/>
      <c r="AJ965" s="164"/>
      <c r="AK965" s="164"/>
      <c r="AL965" s="164"/>
      <c r="AM965" s="164"/>
      <c r="AN965" s="164"/>
      <c r="AO965" s="164"/>
      <c r="AP965" s="164"/>
      <c r="AQ965" s="164"/>
      <c r="AR965" s="164"/>
      <c r="AS965" s="366"/>
      <c r="AT965" s="164"/>
      <c r="AU965" s="164"/>
      <c r="AV965" s="164"/>
      <c r="AW965" s="164"/>
      <c r="AX965" s="164"/>
      <c r="AY965" s="164"/>
      <c r="AZ965" s="164"/>
      <c r="BA965" s="164"/>
      <c r="BB965" s="164"/>
      <c r="BC965" s="164"/>
      <c r="BD965" s="164"/>
      <c r="BE965" s="164"/>
      <c r="BF965" s="164"/>
      <c r="BG965" s="164"/>
      <c r="BH965" s="164"/>
      <c r="BI965" s="164"/>
      <c r="BJ965" s="164"/>
      <c r="BK965" s="164"/>
      <c r="BL965" s="164"/>
      <c r="BM965" s="164"/>
      <c r="BN965" s="164"/>
      <c r="BO965" s="164"/>
      <c r="BP965" s="164"/>
      <c r="BQ965" s="164"/>
      <c r="BR965" s="164"/>
      <c r="BS965" s="164"/>
      <c r="BT965" s="164"/>
      <c r="BU965" s="164"/>
      <c r="BV965" s="164"/>
      <c r="BW965" s="164"/>
    </row>
    <row r="966" spans="20:75" x14ac:dyDescent="0.25">
      <c r="T966" s="164"/>
      <c r="U966" s="164"/>
      <c r="V966" s="164"/>
      <c r="W966" s="164"/>
      <c r="X966" s="164"/>
      <c r="Y966" s="164"/>
      <c r="Z966" s="164"/>
      <c r="AA966" s="164"/>
      <c r="AB966" s="164"/>
      <c r="AC966" s="164"/>
      <c r="AD966" s="164"/>
      <c r="AE966" s="164"/>
      <c r="AF966" s="164"/>
      <c r="AG966" s="164"/>
      <c r="AH966" s="164"/>
      <c r="AI966" s="164"/>
      <c r="AJ966" s="164"/>
      <c r="AK966" s="164"/>
      <c r="AL966" s="164"/>
      <c r="AM966" s="164"/>
      <c r="AN966" s="164"/>
      <c r="AO966" s="164"/>
      <c r="AP966" s="164"/>
      <c r="AQ966" s="164"/>
      <c r="AR966" s="164"/>
      <c r="AS966" s="366"/>
      <c r="AT966" s="164"/>
      <c r="AU966" s="164"/>
      <c r="AV966" s="164"/>
      <c r="AW966" s="164"/>
      <c r="AX966" s="164"/>
      <c r="AY966" s="164"/>
      <c r="AZ966" s="164"/>
      <c r="BA966" s="164"/>
      <c r="BB966" s="164"/>
      <c r="BC966" s="164"/>
      <c r="BD966" s="164"/>
      <c r="BE966" s="164"/>
      <c r="BF966" s="164"/>
      <c r="BG966" s="164"/>
      <c r="BH966" s="164"/>
      <c r="BI966" s="164"/>
      <c r="BJ966" s="164"/>
      <c r="BK966" s="164"/>
      <c r="BL966" s="164"/>
      <c r="BM966" s="164"/>
      <c r="BN966" s="164"/>
      <c r="BO966" s="164"/>
      <c r="BP966" s="164"/>
      <c r="BQ966" s="164"/>
      <c r="BR966" s="164"/>
      <c r="BS966" s="164"/>
      <c r="BT966" s="164"/>
      <c r="BU966" s="164"/>
      <c r="BV966" s="164"/>
      <c r="BW966" s="164"/>
    </row>
    <row r="967" spans="20:75" x14ac:dyDescent="0.25">
      <c r="T967" s="164"/>
      <c r="U967" s="164"/>
      <c r="V967" s="164"/>
      <c r="W967" s="164"/>
      <c r="X967" s="164"/>
      <c r="Y967" s="164"/>
      <c r="Z967" s="164"/>
      <c r="AA967" s="164"/>
      <c r="AB967" s="164"/>
      <c r="AC967" s="164"/>
      <c r="AD967" s="164"/>
      <c r="AE967" s="164"/>
      <c r="AF967" s="164"/>
      <c r="AG967" s="164"/>
      <c r="AH967" s="164"/>
      <c r="AI967" s="164"/>
      <c r="AJ967" s="164"/>
      <c r="AK967" s="164"/>
      <c r="AL967" s="164"/>
      <c r="AM967" s="164"/>
      <c r="AN967" s="164"/>
      <c r="AO967" s="164"/>
      <c r="AP967" s="164"/>
      <c r="AQ967" s="164"/>
      <c r="AR967" s="164"/>
      <c r="AS967" s="366"/>
      <c r="AT967" s="164"/>
      <c r="AU967" s="164"/>
      <c r="AV967" s="164"/>
      <c r="AW967" s="164"/>
      <c r="AX967" s="164"/>
      <c r="AY967" s="164"/>
      <c r="AZ967" s="164"/>
      <c r="BA967" s="164"/>
      <c r="BB967" s="164"/>
      <c r="BC967" s="164"/>
      <c r="BD967" s="164"/>
      <c r="BE967" s="164"/>
      <c r="BF967" s="164"/>
      <c r="BG967" s="164"/>
      <c r="BH967" s="164"/>
      <c r="BI967" s="164"/>
      <c r="BJ967" s="164"/>
      <c r="BK967" s="164"/>
      <c r="BL967" s="164"/>
      <c r="BM967" s="164"/>
      <c r="BN967" s="164"/>
      <c r="BO967" s="164"/>
      <c r="BP967" s="164"/>
      <c r="BQ967" s="164"/>
      <c r="BR967" s="164"/>
      <c r="BS967" s="164"/>
      <c r="BT967" s="164"/>
      <c r="BU967" s="164"/>
      <c r="BV967" s="164"/>
      <c r="BW967" s="164"/>
    </row>
    <row r="968" spans="20:75" x14ac:dyDescent="0.25">
      <c r="T968" s="164"/>
      <c r="U968" s="164"/>
      <c r="V968" s="164"/>
      <c r="W968" s="164"/>
      <c r="X968" s="164"/>
      <c r="Y968" s="164"/>
      <c r="Z968" s="164"/>
      <c r="AA968" s="164"/>
      <c r="AB968" s="164"/>
      <c r="AC968" s="164"/>
      <c r="AD968" s="164"/>
      <c r="AE968" s="164"/>
      <c r="AF968" s="164"/>
      <c r="AG968" s="164"/>
      <c r="AH968" s="164"/>
      <c r="AI968" s="164"/>
      <c r="AJ968" s="164"/>
      <c r="AK968" s="164"/>
      <c r="AL968" s="164"/>
      <c r="AM968" s="164"/>
      <c r="AN968" s="164"/>
      <c r="AO968" s="164"/>
      <c r="AP968" s="164"/>
      <c r="AQ968" s="164"/>
      <c r="AR968" s="164"/>
      <c r="AS968" s="366"/>
      <c r="AT968" s="164"/>
      <c r="AU968" s="164"/>
      <c r="AV968" s="164"/>
      <c r="AW968" s="164"/>
      <c r="AX968" s="164"/>
      <c r="AY968" s="164"/>
      <c r="AZ968" s="164"/>
      <c r="BA968" s="164"/>
      <c r="BB968" s="164"/>
      <c r="BC968" s="164"/>
      <c r="BD968" s="164"/>
      <c r="BE968" s="164"/>
      <c r="BF968" s="164"/>
      <c r="BG968" s="164"/>
      <c r="BH968" s="164"/>
      <c r="BI968" s="164"/>
      <c r="BJ968" s="164"/>
      <c r="BK968" s="164"/>
      <c r="BL968" s="164"/>
      <c r="BM968" s="164"/>
      <c r="BN968" s="164"/>
      <c r="BO968" s="164"/>
      <c r="BP968" s="164"/>
      <c r="BQ968" s="164"/>
      <c r="BR968" s="164"/>
      <c r="BS968" s="164"/>
      <c r="BT968" s="164"/>
      <c r="BU968" s="164"/>
      <c r="BV968" s="164"/>
      <c r="BW968" s="164"/>
    </row>
    <row r="969" spans="20:75" x14ac:dyDescent="0.25">
      <c r="T969" s="164"/>
      <c r="U969" s="164"/>
      <c r="V969" s="164"/>
      <c r="W969" s="164"/>
      <c r="X969" s="164"/>
      <c r="Y969" s="164"/>
      <c r="Z969" s="164"/>
      <c r="AA969" s="164"/>
      <c r="AB969" s="164"/>
      <c r="AC969" s="164"/>
      <c r="AD969" s="164"/>
      <c r="AE969" s="164"/>
      <c r="AF969" s="164"/>
      <c r="AG969" s="164"/>
      <c r="AH969" s="164"/>
      <c r="AI969" s="164"/>
      <c r="AJ969" s="164"/>
      <c r="AK969" s="164"/>
      <c r="AL969" s="164"/>
      <c r="AM969" s="164"/>
      <c r="AN969" s="164"/>
      <c r="AO969" s="164"/>
      <c r="AP969" s="164"/>
      <c r="AQ969" s="164"/>
      <c r="AR969" s="164"/>
      <c r="AS969" s="366"/>
      <c r="AT969" s="164"/>
      <c r="AU969" s="164"/>
      <c r="AV969" s="164"/>
      <c r="AW969" s="164"/>
      <c r="AX969" s="164"/>
      <c r="AY969" s="164"/>
      <c r="AZ969" s="164"/>
      <c r="BA969" s="164"/>
      <c r="BB969" s="164"/>
      <c r="BC969" s="164"/>
      <c r="BD969" s="164"/>
      <c r="BE969" s="164"/>
      <c r="BF969" s="164"/>
      <c r="BG969" s="164"/>
      <c r="BH969" s="164"/>
      <c r="BI969" s="164"/>
      <c r="BJ969" s="164"/>
      <c r="BK969" s="164"/>
      <c r="BL969" s="164"/>
      <c r="BM969" s="164"/>
      <c r="BN969" s="164"/>
      <c r="BO969" s="164"/>
      <c r="BP969" s="164"/>
      <c r="BQ969" s="164"/>
      <c r="BR969" s="164"/>
      <c r="BS969" s="164"/>
      <c r="BT969" s="164"/>
      <c r="BU969" s="164"/>
      <c r="BV969" s="164"/>
      <c r="BW969" s="164"/>
    </row>
    <row r="970" spans="20:75" x14ac:dyDescent="0.25">
      <c r="T970" s="164"/>
      <c r="U970" s="164"/>
      <c r="V970" s="164"/>
      <c r="W970" s="164"/>
      <c r="X970" s="164"/>
      <c r="Y970" s="164"/>
      <c r="Z970" s="164"/>
      <c r="AA970" s="164"/>
      <c r="AB970" s="164"/>
      <c r="AC970" s="164"/>
      <c r="AD970" s="164"/>
      <c r="AE970" s="164"/>
      <c r="AF970" s="164"/>
      <c r="AG970" s="164"/>
      <c r="AH970" s="164"/>
      <c r="AI970" s="164"/>
      <c r="AJ970" s="164"/>
      <c r="AK970" s="164"/>
      <c r="AL970" s="164"/>
      <c r="AM970" s="164"/>
      <c r="AN970" s="164"/>
      <c r="AO970" s="164"/>
      <c r="AP970" s="164"/>
      <c r="AQ970" s="164"/>
      <c r="AR970" s="164"/>
      <c r="AS970" s="366"/>
      <c r="AT970" s="164"/>
      <c r="AU970" s="164"/>
      <c r="AV970" s="164"/>
      <c r="AW970" s="164"/>
      <c r="AX970" s="164"/>
      <c r="AY970" s="164"/>
      <c r="AZ970" s="164"/>
      <c r="BA970" s="164"/>
      <c r="BB970" s="164"/>
      <c r="BC970" s="164"/>
      <c r="BD970" s="164"/>
      <c r="BE970" s="164"/>
      <c r="BF970" s="164"/>
      <c r="BG970" s="164"/>
      <c r="BH970" s="164"/>
      <c r="BI970" s="164"/>
      <c r="BJ970" s="164"/>
      <c r="BK970" s="164"/>
      <c r="BL970" s="164"/>
      <c r="BM970" s="164"/>
      <c r="BN970" s="164"/>
      <c r="BO970" s="164"/>
      <c r="BP970" s="164"/>
      <c r="BQ970" s="164"/>
      <c r="BR970" s="164"/>
      <c r="BS970" s="164"/>
      <c r="BT970" s="164"/>
      <c r="BU970" s="164"/>
      <c r="BV970" s="164"/>
      <c r="BW970" s="164"/>
    </row>
    <row r="971" spans="20:75" x14ac:dyDescent="0.25">
      <c r="T971" s="164"/>
      <c r="U971" s="164"/>
      <c r="V971" s="164"/>
      <c r="W971" s="164"/>
      <c r="X971" s="164"/>
      <c r="Y971" s="164"/>
      <c r="Z971" s="164"/>
      <c r="AA971" s="164"/>
      <c r="AB971" s="164"/>
      <c r="AC971" s="164"/>
      <c r="AD971" s="164"/>
      <c r="AE971" s="164"/>
      <c r="AF971" s="164"/>
      <c r="AG971" s="164"/>
      <c r="AH971" s="164"/>
      <c r="AI971" s="164"/>
      <c r="AJ971" s="164"/>
      <c r="AK971" s="164"/>
      <c r="AL971" s="164"/>
      <c r="AM971" s="164"/>
      <c r="AN971" s="164"/>
      <c r="AO971" s="164"/>
      <c r="AP971" s="164"/>
      <c r="AQ971" s="164"/>
      <c r="AR971" s="164"/>
      <c r="AS971" s="366"/>
      <c r="AT971" s="164"/>
      <c r="AU971" s="164"/>
      <c r="AV971" s="164"/>
      <c r="AW971" s="164"/>
      <c r="AX971" s="164"/>
      <c r="AY971" s="164"/>
      <c r="AZ971" s="164"/>
      <c r="BA971" s="164"/>
      <c r="BB971" s="164"/>
      <c r="BC971" s="164"/>
      <c r="BD971" s="164"/>
      <c r="BE971" s="164"/>
      <c r="BF971" s="164"/>
      <c r="BG971" s="164"/>
      <c r="BH971" s="164"/>
      <c r="BI971" s="164"/>
      <c r="BJ971" s="164"/>
      <c r="BK971" s="164"/>
      <c r="BL971" s="164"/>
      <c r="BM971" s="164"/>
      <c r="BN971" s="164"/>
      <c r="BO971" s="164"/>
      <c r="BP971" s="164"/>
      <c r="BQ971" s="164"/>
      <c r="BR971" s="164"/>
      <c r="BS971" s="164"/>
      <c r="BT971" s="164"/>
      <c r="BU971" s="164"/>
      <c r="BV971" s="164"/>
      <c r="BW971" s="164"/>
    </row>
    <row r="972" spans="20:75" x14ac:dyDescent="0.25">
      <c r="T972" s="164"/>
      <c r="U972" s="164"/>
      <c r="V972" s="164"/>
      <c r="W972" s="164"/>
      <c r="X972" s="164"/>
      <c r="Y972" s="164"/>
      <c r="Z972" s="164"/>
      <c r="AA972" s="164"/>
      <c r="AB972" s="164"/>
      <c r="AC972" s="164"/>
      <c r="AD972" s="164"/>
      <c r="AE972" s="164"/>
      <c r="AF972" s="164"/>
      <c r="AG972" s="164"/>
      <c r="AH972" s="164"/>
      <c r="AI972" s="164"/>
      <c r="AJ972" s="164"/>
      <c r="AK972" s="164"/>
      <c r="AL972" s="164"/>
      <c r="AM972" s="164"/>
      <c r="AN972" s="164"/>
      <c r="AO972" s="164"/>
      <c r="AP972" s="164"/>
      <c r="AQ972" s="164"/>
      <c r="AR972" s="164"/>
      <c r="AS972" s="366"/>
      <c r="AT972" s="164"/>
      <c r="AU972" s="164"/>
      <c r="AV972" s="164"/>
      <c r="AW972" s="164"/>
      <c r="AX972" s="164"/>
      <c r="AY972" s="164"/>
      <c r="AZ972" s="164"/>
      <c r="BA972" s="164"/>
      <c r="BB972" s="164"/>
      <c r="BC972" s="164"/>
      <c r="BD972" s="164"/>
      <c r="BE972" s="164"/>
      <c r="BF972" s="164"/>
      <c r="BG972" s="164"/>
      <c r="BH972" s="164"/>
      <c r="BI972" s="164"/>
      <c r="BJ972" s="164"/>
      <c r="BK972" s="164"/>
      <c r="BL972" s="164"/>
      <c r="BM972" s="164"/>
      <c r="BN972" s="164"/>
      <c r="BO972" s="164"/>
      <c r="BP972" s="164"/>
      <c r="BQ972" s="164"/>
      <c r="BR972" s="164"/>
      <c r="BS972" s="164"/>
      <c r="BT972" s="164"/>
      <c r="BU972" s="164"/>
      <c r="BV972" s="164"/>
      <c r="BW972" s="164"/>
    </row>
    <row r="973" spans="20:75" x14ac:dyDescent="0.25">
      <c r="T973" s="164"/>
      <c r="U973" s="164"/>
      <c r="V973" s="164"/>
      <c r="W973" s="164"/>
      <c r="X973" s="164"/>
      <c r="Y973" s="164"/>
      <c r="Z973" s="164"/>
      <c r="AA973" s="164"/>
      <c r="AB973" s="164"/>
      <c r="AC973" s="164"/>
      <c r="AD973" s="164"/>
      <c r="AE973" s="164"/>
      <c r="AF973" s="164"/>
      <c r="AG973" s="164"/>
      <c r="AH973" s="164"/>
      <c r="AI973" s="164"/>
      <c r="AJ973" s="164"/>
      <c r="AK973" s="164"/>
      <c r="AL973" s="164"/>
      <c r="AM973" s="164"/>
      <c r="AN973" s="164"/>
      <c r="AO973" s="164"/>
      <c r="AP973" s="164"/>
      <c r="AQ973" s="164"/>
      <c r="AR973" s="164"/>
      <c r="AS973" s="366"/>
      <c r="AT973" s="164"/>
      <c r="AU973" s="164"/>
      <c r="AV973" s="164"/>
      <c r="AW973" s="164"/>
      <c r="AX973" s="164"/>
      <c r="AY973" s="164"/>
      <c r="AZ973" s="164"/>
      <c r="BA973" s="164"/>
      <c r="BB973" s="164"/>
      <c r="BC973" s="164"/>
      <c r="BD973" s="164"/>
      <c r="BE973" s="164"/>
      <c r="BF973" s="164"/>
      <c r="BG973" s="164"/>
      <c r="BH973" s="164"/>
      <c r="BI973" s="164"/>
      <c r="BJ973" s="164"/>
      <c r="BK973" s="164"/>
      <c r="BL973" s="164"/>
      <c r="BM973" s="164"/>
      <c r="BN973" s="164"/>
      <c r="BO973" s="164"/>
      <c r="BP973" s="164"/>
      <c r="BQ973" s="164"/>
      <c r="BR973" s="164"/>
      <c r="BS973" s="164"/>
      <c r="BT973" s="164"/>
      <c r="BU973" s="164"/>
      <c r="BV973" s="164"/>
      <c r="BW973" s="164"/>
    </row>
    <row r="974" spans="20:75" x14ac:dyDescent="0.25">
      <c r="T974" s="164"/>
      <c r="U974" s="164"/>
      <c r="V974" s="164"/>
      <c r="W974" s="164"/>
      <c r="X974" s="164"/>
      <c r="Y974" s="164"/>
      <c r="Z974" s="164"/>
      <c r="AA974" s="164"/>
      <c r="AB974" s="164"/>
      <c r="AC974" s="164"/>
      <c r="AD974" s="164"/>
      <c r="AE974" s="164"/>
      <c r="AF974" s="164"/>
      <c r="AG974" s="164"/>
      <c r="AH974" s="164"/>
      <c r="AI974" s="164"/>
      <c r="AJ974" s="164"/>
      <c r="AK974" s="164"/>
      <c r="AL974" s="164"/>
      <c r="AM974" s="164"/>
      <c r="AN974" s="164"/>
      <c r="AO974" s="164"/>
      <c r="AP974" s="164"/>
      <c r="AQ974" s="164"/>
      <c r="AR974" s="164"/>
      <c r="AS974" s="366"/>
      <c r="AT974" s="164"/>
      <c r="AU974" s="164"/>
      <c r="AV974" s="164"/>
      <c r="AW974" s="164"/>
      <c r="AX974" s="164"/>
      <c r="AY974" s="164"/>
      <c r="AZ974" s="164"/>
      <c r="BA974" s="164"/>
      <c r="BB974" s="164"/>
      <c r="BC974" s="164"/>
      <c r="BD974" s="164"/>
      <c r="BE974" s="164"/>
      <c r="BF974" s="164"/>
      <c r="BG974" s="164"/>
      <c r="BH974" s="164"/>
      <c r="BI974" s="164"/>
      <c r="BJ974" s="164"/>
      <c r="BK974" s="164"/>
      <c r="BL974" s="164"/>
      <c r="BM974" s="164"/>
      <c r="BN974" s="164"/>
      <c r="BO974" s="164"/>
      <c r="BP974" s="164"/>
      <c r="BQ974" s="164"/>
      <c r="BR974" s="164"/>
      <c r="BS974" s="164"/>
      <c r="BT974" s="164"/>
      <c r="BU974" s="164"/>
      <c r="BV974" s="164"/>
      <c r="BW974" s="164"/>
    </row>
    <row r="975" spans="20:75" x14ac:dyDescent="0.25">
      <c r="T975" s="164"/>
      <c r="U975" s="164"/>
      <c r="V975" s="164"/>
      <c r="W975" s="164"/>
      <c r="X975" s="164"/>
      <c r="Y975" s="164"/>
      <c r="Z975" s="164"/>
      <c r="AA975" s="164"/>
      <c r="AB975" s="164"/>
      <c r="AC975" s="164"/>
      <c r="AD975" s="164"/>
      <c r="AE975" s="164"/>
      <c r="AF975" s="164"/>
      <c r="AG975" s="164"/>
      <c r="AH975" s="164"/>
      <c r="AI975" s="164"/>
      <c r="AJ975" s="164"/>
      <c r="AK975" s="164"/>
      <c r="AL975" s="164"/>
      <c r="AM975" s="164"/>
      <c r="AN975" s="164"/>
      <c r="AO975" s="164"/>
      <c r="AP975" s="164"/>
      <c r="AQ975" s="164"/>
      <c r="AR975" s="164"/>
      <c r="AS975" s="366"/>
      <c r="AT975" s="164"/>
      <c r="AU975" s="164"/>
      <c r="AV975" s="164"/>
      <c r="AW975" s="164"/>
      <c r="AX975" s="164"/>
      <c r="AY975" s="164"/>
      <c r="AZ975" s="164"/>
      <c r="BA975" s="164"/>
      <c r="BB975" s="164"/>
      <c r="BC975" s="164"/>
      <c r="BD975" s="164"/>
      <c r="BE975" s="164"/>
      <c r="BF975" s="164"/>
      <c r="BG975" s="164"/>
      <c r="BH975" s="164"/>
      <c r="BI975" s="164"/>
      <c r="BJ975" s="164"/>
      <c r="BK975" s="164"/>
      <c r="BL975" s="164"/>
      <c r="BM975" s="164"/>
      <c r="BN975" s="164"/>
      <c r="BO975" s="164"/>
      <c r="BP975" s="164"/>
      <c r="BQ975" s="164"/>
      <c r="BR975" s="164"/>
      <c r="BS975" s="164"/>
      <c r="BT975" s="164"/>
      <c r="BU975" s="164"/>
      <c r="BV975" s="164"/>
      <c r="BW975" s="164"/>
    </row>
    <row r="976" spans="20:75" x14ac:dyDescent="0.25">
      <c r="T976" s="164"/>
      <c r="U976" s="164"/>
      <c r="V976" s="164"/>
      <c r="W976" s="164"/>
      <c r="X976" s="164"/>
      <c r="Y976" s="164"/>
      <c r="Z976" s="164"/>
      <c r="AA976" s="164"/>
      <c r="AB976" s="164"/>
      <c r="AC976" s="164"/>
      <c r="AD976" s="164"/>
      <c r="AE976" s="164"/>
      <c r="AF976" s="164"/>
      <c r="AG976" s="164"/>
      <c r="AH976" s="164"/>
      <c r="AI976" s="164"/>
      <c r="AJ976" s="164"/>
      <c r="AK976" s="164"/>
      <c r="AL976" s="164"/>
      <c r="AM976" s="164"/>
      <c r="AN976" s="164"/>
      <c r="AO976" s="164"/>
      <c r="AP976" s="164"/>
      <c r="AQ976" s="164"/>
      <c r="AR976" s="164"/>
      <c r="AS976" s="366"/>
      <c r="AT976" s="164"/>
      <c r="AU976" s="164"/>
      <c r="AV976" s="164"/>
      <c r="AW976" s="164"/>
      <c r="AX976" s="164"/>
      <c r="AY976" s="164"/>
      <c r="AZ976" s="164"/>
      <c r="BA976" s="164"/>
      <c r="BB976" s="164"/>
      <c r="BC976" s="164"/>
      <c r="BD976" s="164"/>
      <c r="BE976" s="164"/>
      <c r="BF976" s="164"/>
      <c r="BG976" s="164"/>
      <c r="BH976" s="164"/>
      <c r="BI976" s="164"/>
      <c r="BJ976" s="164"/>
      <c r="BK976" s="164"/>
      <c r="BL976" s="164"/>
      <c r="BM976" s="164"/>
      <c r="BN976" s="164"/>
      <c r="BO976" s="164"/>
      <c r="BP976" s="164"/>
      <c r="BQ976" s="164"/>
      <c r="BR976" s="164"/>
      <c r="BS976" s="164"/>
      <c r="BT976" s="164"/>
      <c r="BU976" s="164"/>
      <c r="BV976" s="164"/>
      <c r="BW976" s="164"/>
    </row>
    <row r="977" spans="20:75" x14ac:dyDescent="0.25">
      <c r="T977" s="164"/>
      <c r="U977" s="164"/>
      <c r="V977" s="164"/>
      <c r="W977" s="164"/>
      <c r="X977" s="164"/>
      <c r="Y977" s="164"/>
      <c r="Z977" s="164"/>
      <c r="AA977" s="164"/>
      <c r="AB977" s="164"/>
      <c r="AC977" s="164"/>
      <c r="AD977" s="164"/>
      <c r="AE977" s="164"/>
      <c r="AF977" s="164"/>
      <c r="AG977" s="164"/>
      <c r="AH977" s="164"/>
      <c r="AI977" s="164"/>
      <c r="AJ977" s="164"/>
      <c r="AK977" s="164"/>
      <c r="AL977" s="164"/>
      <c r="AM977" s="164"/>
      <c r="AN977" s="164"/>
      <c r="AO977" s="164"/>
      <c r="AP977" s="164"/>
      <c r="AQ977" s="164"/>
      <c r="AR977" s="164"/>
      <c r="AS977" s="366"/>
      <c r="AT977" s="164"/>
      <c r="AU977" s="164"/>
      <c r="AV977" s="164"/>
      <c r="AW977" s="164"/>
      <c r="AX977" s="164"/>
      <c r="AY977" s="164"/>
      <c r="AZ977" s="164"/>
      <c r="BA977" s="164"/>
      <c r="BB977" s="164"/>
      <c r="BC977" s="164"/>
      <c r="BD977" s="164"/>
      <c r="BE977" s="164"/>
      <c r="BF977" s="164"/>
      <c r="BG977" s="164"/>
      <c r="BH977" s="164"/>
      <c r="BI977" s="164"/>
      <c r="BJ977" s="164"/>
      <c r="BK977" s="164"/>
      <c r="BL977" s="164"/>
      <c r="BM977" s="164"/>
      <c r="BN977" s="164"/>
      <c r="BO977" s="164"/>
      <c r="BP977" s="164"/>
      <c r="BQ977" s="164"/>
      <c r="BR977" s="164"/>
      <c r="BS977" s="164"/>
      <c r="BT977" s="164"/>
      <c r="BU977" s="164"/>
      <c r="BV977" s="164"/>
      <c r="BW977" s="164"/>
    </row>
    <row r="978" spans="20:75" x14ac:dyDescent="0.25">
      <c r="T978" s="164"/>
      <c r="U978" s="164"/>
      <c r="V978" s="164"/>
      <c r="W978" s="164"/>
      <c r="X978" s="164"/>
      <c r="Y978" s="164"/>
      <c r="Z978" s="164"/>
      <c r="AA978" s="164"/>
      <c r="AB978" s="164"/>
      <c r="AC978" s="164"/>
      <c r="AD978" s="164"/>
      <c r="AE978" s="164"/>
      <c r="AF978" s="164"/>
      <c r="AG978" s="164"/>
      <c r="AH978" s="164"/>
      <c r="AI978" s="164"/>
      <c r="AJ978" s="164"/>
      <c r="AK978" s="164"/>
      <c r="AL978" s="164"/>
      <c r="AM978" s="164"/>
      <c r="AN978" s="164"/>
      <c r="AO978" s="164"/>
      <c r="AP978" s="164"/>
      <c r="AQ978" s="164"/>
      <c r="AR978" s="164"/>
      <c r="AS978" s="366"/>
      <c r="AT978" s="164"/>
      <c r="AU978" s="164"/>
      <c r="AV978" s="164"/>
      <c r="AW978" s="164"/>
      <c r="AX978" s="164"/>
      <c r="AY978" s="164"/>
      <c r="AZ978" s="164"/>
      <c r="BA978" s="164"/>
      <c r="BB978" s="164"/>
      <c r="BC978" s="164"/>
      <c r="BD978" s="164"/>
      <c r="BE978" s="164"/>
      <c r="BF978" s="164"/>
      <c r="BG978" s="164"/>
      <c r="BH978" s="164"/>
      <c r="BI978" s="164"/>
      <c r="BJ978" s="164"/>
      <c r="BK978" s="164"/>
      <c r="BL978" s="164"/>
      <c r="BM978" s="164"/>
      <c r="BN978" s="164"/>
      <c r="BO978" s="164"/>
      <c r="BP978" s="164"/>
      <c r="BQ978" s="164"/>
      <c r="BR978" s="164"/>
      <c r="BS978" s="164"/>
      <c r="BT978" s="164"/>
      <c r="BU978" s="164"/>
      <c r="BV978" s="164"/>
      <c r="BW978" s="164"/>
    </row>
    <row r="979" spans="20:75" x14ac:dyDescent="0.25">
      <c r="T979" s="164"/>
      <c r="U979" s="164"/>
      <c r="V979" s="164"/>
      <c r="W979" s="164"/>
      <c r="X979" s="164"/>
      <c r="Y979" s="164"/>
      <c r="Z979" s="164"/>
      <c r="AA979" s="164"/>
      <c r="AB979" s="164"/>
      <c r="AC979" s="164"/>
      <c r="AD979" s="164"/>
      <c r="AE979" s="164"/>
      <c r="AF979" s="164"/>
      <c r="AG979" s="164"/>
      <c r="AH979" s="164"/>
      <c r="AI979" s="164"/>
      <c r="AJ979" s="164"/>
      <c r="AK979" s="164"/>
      <c r="AL979" s="164"/>
      <c r="AM979" s="164"/>
      <c r="AN979" s="164"/>
      <c r="AO979" s="164"/>
      <c r="AP979" s="164"/>
      <c r="AQ979" s="164"/>
      <c r="AR979" s="164"/>
      <c r="AS979" s="366"/>
      <c r="AT979" s="164"/>
      <c r="AU979" s="164"/>
      <c r="AV979" s="164"/>
      <c r="AW979" s="164"/>
      <c r="AX979" s="164"/>
      <c r="AY979" s="164"/>
      <c r="AZ979" s="164"/>
      <c r="BA979" s="164"/>
      <c r="BB979" s="164"/>
      <c r="BC979" s="164"/>
      <c r="BD979" s="164"/>
      <c r="BE979" s="164"/>
      <c r="BF979" s="164"/>
      <c r="BG979" s="164"/>
      <c r="BH979" s="164"/>
      <c r="BI979" s="164"/>
      <c r="BJ979" s="164"/>
      <c r="BK979" s="164"/>
      <c r="BL979" s="164"/>
      <c r="BM979" s="164"/>
      <c r="BN979" s="164"/>
      <c r="BO979" s="164"/>
      <c r="BP979" s="164"/>
      <c r="BQ979" s="164"/>
      <c r="BR979" s="164"/>
      <c r="BS979" s="164"/>
      <c r="BT979" s="164"/>
      <c r="BU979" s="164"/>
      <c r="BV979" s="164"/>
      <c r="BW979" s="164"/>
    </row>
    <row r="980" spans="20:75" x14ac:dyDescent="0.25">
      <c r="T980" s="164"/>
      <c r="U980" s="164"/>
      <c r="V980" s="164"/>
      <c r="W980" s="164"/>
      <c r="X980" s="164"/>
      <c r="Y980" s="164"/>
      <c r="Z980" s="164"/>
      <c r="AA980" s="164"/>
      <c r="AB980" s="164"/>
      <c r="AC980" s="164"/>
      <c r="AD980" s="164"/>
      <c r="AE980" s="164"/>
      <c r="AF980" s="164"/>
      <c r="AG980" s="164"/>
      <c r="AH980" s="164"/>
      <c r="AI980" s="164"/>
      <c r="AJ980" s="164"/>
      <c r="AK980" s="164"/>
      <c r="AL980" s="164"/>
      <c r="AM980" s="164"/>
      <c r="AN980" s="164"/>
      <c r="AO980" s="164"/>
      <c r="AP980" s="164"/>
      <c r="AQ980" s="164"/>
      <c r="AR980" s="164"/>
      <c r="AS980" s="366"/>
      <c r="AT980" s="164"/>
      <c r="AU980" s="164"/>
      <c r="AV980" s="164"/>
      <c r="AW980" s="164"/>
      <c r="AX980" s="164"/>
      <c r="AY980" s="164"/>
      <c r="AZ980" s="164"/>
      <c r="BA980" s="164"/>
      <c r="BB980" s="164"/>
      <c r="BC980" s="164"/>
      <c r="BD980" s="164"/>
      <c r="BE980" s="164"/>
      <c r="BF980" s="164"/>
      <c r="BG980" s="164"/>
      <c r="BH980" s="164"/>
      <c r="BI980" s="164"/>
      <c r="BJ980" s="164"/>
      <c r="BK980" s="164"/>
      <c r="BL980" s="164"/>
      <c r="BM980" s="164"/>
      <c r="BN980" s="164"/>
      <c r="BO980" s="164"/>
      <c r="BP980" s="164"/>
      <c r="BQ980" s="164"/>
      <c r="BR980" s="164"/>
      <c r="BS980" s="164"/>
      <c r="BT980" s="164"/>
      <c r="BU980" s="164"/>
      <c r="BV980" s="164"/>
      <c r="BW980" s="164"/>
    </row>
    <row r="981" spans="20:75" x14ac:dyDescent="0.25">
      <c r="T981" s="164"/>
      <c r="U981" s="164"/>
      <c r="V981" s="164"/>
      <c r="W981" s="164"/>
      <c r="X981" s="164"/>
      <c r="Y981" s="164"/>
      <c r="Z981" s="164"/>
      <c r="AA981" s="164"/>
      <c r="AB981" s="164"/>
      <c r="AC981" s="164"/>
      <c r="AD981" s="164"/>
      <c r="AE981" s="164"/>
      <c r="AF981" s="164"/>
      <c r="AG981" s="164"/>
      <c r="AH981" s="164"/>
      <c r="AI981" s="164"/>
      <c r="AJ981" s="164"/>
      <c r="AK981" s="164"/>
      <c r="AL981" s="164"/>
      <c r="AM981" s="164"/>
      <c r="AN981" s="164"/>
      <c r="AO981" s="164"/>
      <c r="AP981" s="164"/>
      <c r="AQ981" s="164"/>
      <c r="AR981" s="164"/>
      <c r="AS981" s="366"/>
      <c r="AT981" s="164"/>
      <c r="AU981" s="164"/>
      <c r="AV981" s="164"/>
      <c r="AW981" s="164"/>
      <c r="AX981" s="164"/>
      <c r="AY981" s="164"/>
      <c r="AZ981" s="164"/>
      <c r="BA981" s="164"/>
      <c r="BB981" s="164"/>
      <c r="BC981" s="164"/>
      <c r="BD981" s="164"/>
      <c r="BE981" s="164"/>
      <c r="BF981" s="164"/>
      <c r="BG981" s="164"/>
      <c r="BH981" s="164"/>
      <c r="BI981" s="164"/>
      <c r="BJ981" s="164"/>
      <c r="BK981" s="164"/>
      <c r="BL981" s="164"/>
      <c r="BM981" s="164"/>
      <c r="BN981" s="164"/>
      <c r="BO981" s="164"/>
      <c r="BP981" s="164"/>
      <c r="BQ981" s="164"/>
      <c r="BR981" s="164"/>
      <c r="BS981" s="164"/>
      <c r="BT981" s="164"/>
      <c r="BU981" s="164"/>
      <c r="BV981" s="164"/>
      <c r="BW981" s="164"/>
    </row>
    <row r="982" spans="20:75" x14ac:dyDescent="0.25">
      <c r="T982" s="164"/>
      <c r="U982" s="164"/>
      <c r="V982" s="164"/>
      <c r="W982" s="164"/>
      <c r="X982" s="164"/>
      <c r="Y982" s="164"/>
      <c r="Z982" s="164"/>
      <c r="AA982" s="164"/>
      <c r="AB982" s="164"/>
      <c r="AC982" s="164"/>
      <c r="AD982" s="164"/>
      <c r="AE982" s="164"/>
      <c r="AF982" s="164"/>
      <c r="AG982" s="164"/>
      <c r="AH982" s="164"/>
      <c r="AI982" s="164"/>
      <c r="AJ982" s="164"/>
      <c r="AK982" s="164"/>
      <c r="AL982" s="164"/>
      <c r="AM982" s="164"/>
      <c r="AN982" s="164"/>
      <c r="AO982" s="164"/>
      <c r="AP982" s="164"/>
      <c r="AQ982" s="164"/>
      <c r="AR982" s="164"/>
      <c r="AS982" s="366"/>
      <c r="AT982" s="164"/>
      <c r="AU982" s="164"/>
      <c r="AV982" s="164"/>
      <c r="AW982" s="164"/>
      <c r="AX982" s="164"/>
      <c r="AY982" s="164"/>
      <c r="AZ982" s="164"/>
      <c r="BA982" s="164"/>
      <c r="BB982" s="164"/>
      <c r="BC982" s="164"/>
      <c r="BD982" s="164"/>
      <c r="BE982" s="164"/>
      <c r="BF982" s="164"/>
      <c r="BG982" s="164"/>
      <c r="BH982" s="164"/>
      <c r="BI982" s="164"/>
      <c r="BJ982" s="164"/>
      <c r="BK982" s="164"/>
      <c r="BL982" s="164"/>
      <c r="BM982" s="164"/>
      <c r="BN982" s="164"/>
      <c r="BO982" s="164"/>
      <c r="BP982" s="164"/>
      <c r="BQ982" s="164"/>
      <c r="BR982" s="164"/>
      <c r="BS982" s="164"/>
      <c r="BT982" s="164"/>
      <c r="BU982" s="164"/>
      <c r="BV982" s="164"/>
      <c r="BW982" s="164"/>
    </row>
    <row r="983" spans="20:75" x14ac:dyDescent="0.25">
      <c r="T983" s="164"/>
      <c r="U983" s="164"/>
      <c r="V983" s="164"/>
      <c r="W983" s="164"/>
      <c r="X983" s="164"/>
      <c r="Y983" s="164"/>
      <c r="Z983" s="164"/>
      <c r="AA983" s="164"/>
      <c r="AB983" s="164"/>
      <c r="AC983" s="164"/>
      <c r="AD983" s="164"/>
      <c r="AE983" s="164"/>
      <c r="AF983" s="164"/>
      <c r="AG983" s="164"/>
      <c r="AH983" s="164"/>
      <c r="AI983" s="164"/>
      <c r="AJ983" s="164"/>
      <c r="AK983" s="164"/>
      <c r="AL983" s="164"/>
      <c r="AM983" s="164"/>
      <c r="AN983" s="164"/>
      <c r="AO983" s="164"/>
      <c r="AP983" s="164"/>
      <c r="AQ983" s="164"/>
      <c r="AR983" s="164"/>
      <c r="AS983" s="366"/>
      <c r="AT983" s="164"/>
      <c r="AU983" s="164"/>
      <c r="AV983" s="164"/>
      <c r="AW983" s="164"/>
      <c r="AX983" s="164"/>
      <c r="AY983" s="164"/>
      <c r="AZ983" s="164"/>
      <c r="BA983" s="164"/>
      <c r="BB983" s="164"/>
      <c r="BC983" s="164"/>
      <c r="BD983" s="164"/>
      <c r="BE983" s="164"/>
      <c r="BF983" s="164"/>
      <c r="BG983" s="164"/>
      <c r="BH983" s="164"/>
      <c r="BI983" s="164"/>
      <c r="BJ983" s="164"/>
      <c r="BK983" s="164"/>
      <c r="BL983" s="164"/>
      <c r="BM983" s="164"/>
      <c r="BN983" s="164"/>
      <c r="BO983" s="164"/>
      <c r="BP983" s="164"/>
      <c r="BQ983" s="164"/>
      <c r="BR983" s="164"/>
      <c r="BS983" s="164"/>
      <c r="BT983" s="164"/>
      <c r="BU983" s="164"/>
      <c r="BV983" s="164"/>
      <c r="BW983" s="164"/>
    </row>
    <row r="984" spans="20:75" x14ac:dyDescent="0.25">
      <c r="T984" s="164"/>
      <c r="U984" s="164"/>
      <c r="V984" s="164"/>
      <c r="W984" s="164"/>
      <c r="X984" s="164"/>
      <c r="Y984" s="164"/>
      <c r="Z984" s="164"/>
      <c r="AA984" s="164"/>
      <c r="AB984" s="164"/>
      <c r="AC984" s="164"/>
      <c r="AD984" s="164"/>
      <c r="AE984" s="164"/>
      <c r="AF984" s="164"/>
      <c r="AG984" s="164"/>
      <c r="AH984" s="164"/>
      <c r="AI984" s="164"/>
      <c r="AJ984" s="164"/>
      <c r="AK984" s="164"/>
      <c r="AL984" s="164"/>
      <c r="AM984" s="164"/>
      <c r="AN984" s="164"/>
      <c r="AO984" s="164"/>
      <c r="AP984" s="164"/>
      <c r="AQ984" s="164"/>
      <c r="AR984" s="164"/>
      <c r="AS984" s="366"/>
      <c r="AT984" s="164"/>
      <c r="AU984" s="164"/>
      <c r="AV984" s="164"/>
      <c r="AW984" s="164"/>
      <c r="AX984" s="164"/>
      <c r="AY984" s="164"/>
      <c r="AZ984" s="164"/>
      <c r="BA984" s="164"/>
      <c r="BB984" s="164"/>
      <c r="BC984" s="164"/>
      <c r="BD984" s="164"/>
      <c r="BE984" s="164"/>
      <c r="BF984" s="164"/>
      <c r="BG984" s="164"/>
      <c r="BH984" s="164"/>
      <c r="BI984" s="164"/>
      <c r="BJ984" s="164"/>
      <c r="BK984" s="164"/>
      <c r="BL984" s="164"/>
      <c r="BM984" s="164"/>
      <c r="BN984" s="164"/>
      <c r="BO984" s="164"/>
      <c r="BP984" s="164"/>
      <c r="BQ984" s="164"/>
      <c r="BR984" s="164"/>
      <c r="BS984" s="164"/>
      <c r="BT984" s="164"/>
      <c r="BU984" s="164"/>
      <c r="BV984" s="164"/>
      <c r="BW984" s="164"/>
    </row>
    <row r="985" spans="20:75" x14ac:dyDescent="0.25">
      <c r="T985" s="164"/>
      <c r="U985" s="164"/>
      <c r="V985" s="164"/>
      <c r="W985" s="164"/>
      <c r="X985" s="164"/>
      <c r="Y985" s="164"/>
      <c r="Z985" s="164"/>
      <c r="AA985" s="164"/>
      <c r="AB985" s="164"/>
      <c r="AC985" s="164"/>
      <c r="AD985" s="164"/>
      <c r="AE985" s="164"/>
      <c r="AF985" s="164"/>
      <c r="AG985" s="164"/>
      <c r="AH985" s="164"/>
      <c r="AI985" s="164"/>
      <c r="AJ985" s="164"/>
      <c r="AK985" s="164"/>
      <c r="AL985" s="164"/>
      <c r="AM985" s="164"/>
      <c r="AN985" s="164"/>
      <c r="AO985" s="164"/>
      <c r="AP985" s="164"/>
      <c r="AQ985" s="164"/>
      <c r="AR985" s="164"/>
      <c r="AS985" s="366"/>
      <c r="AT985" s="164"/>
      <c r="AU985" s="164"/>
      <c r="AV985" s="164"/>
      <c r="AW985" s="164"/>
      <c r="AX985" s="164"/>
      <c r="AY985" s="164"/>
      <c r="AZ985" s="164"/>
      <c r="BA985" s="164"/>
      <c r="BB985" s="164"/>
      <c r="BC985" s="164"/>
      <c r="BD985" s="164"/>
      <c r="BE985" s="164"/>
      <c r="BF985" s="164"/>
      <c r="BG985" s="164"/>
      <c r="BH985" s="164"/>
      <c r="BI985" s="164"/>
      <c r="BJ985" s="164"/>
      <c r="BK985" s="164"/>
      <c r="BL985" s="164"/>
      <c r="BM985" s="164"/>
      <c r="BN985" s="164"/>
      <c r="BO985" s="164"/>
      <c r="BP985" s="164"/>
      <c r="BQ985" s="164"/>
      <c r="BR985" s="164"/>
      <c r="BS985" s="164"/>
      <c r="BT985" s="164"/>
      <c r="BU985" s="164"/>
      <c r="BV985" s="164"/>
      <c r="BW985" s="164"/>
    </row>
    <row r="986" spans="20:75" x14ac:dyDescent="0.25">
      <c r="T986" s="164"/>
      <c r="U986" s="164"/>
      <c r="V986" s="164"/>
      <c r="W986" s="164"/>
      <c r="X986" s="164"/>
      <c r="Y986" s="164"/>
      <c r="Z986" s="164"/>
      <c r="AA986" s="164"/>
      <c r="AB986" s="164"/>
      <c r="AC986" s="164"/>
      <c r="AD986" s="164"/>
      <c r="AE986" s="164"/>
      <c r="AF986" s="164"/>
      <c r="AG986" s="164"/>
      <c r="AH986" s="164"/>
      <c r="AI986" s="164"/>
      <c r="AJ986" s="164"/>
      <c r="AK986" s="164"/>
      <c r="AL986" s="164"/>
      <c r="AM986" s="164"/>
      <c r="AN986" s="164"/>
      <c r="AO986" s="164"/>
      <c r="AP986" s="164"/>
      <c r="AQ986" s="164"/>
      <c r="AR986" s="164"/>
      <c r="AS986" s="366"/>
      <c r="AT986" s="164"/>
      <c r="AU986" s="164"/>
      <c r="AV986" s="164"/>
      <c r="AW986" s="164"/>
      <c r="AX986" s="164"/>
      <c r="AY986" s="164"/>
      <c r="AZ986" s="164"/>
      <c r="BA986" s="164"/>
      <c r="BB986" s="164"/>
      <c r="BC986" s="164"/>
      <c r="BD986" s="164"/>
      <c r="BE986" s="164"/>
      <c r="BF986" s="164"/>
      <c r="BG986" s="164"/>
      <c r="BH986" s="164"/>
      <c r="BI986" s="164"/>
      <c r="BJ986" s="164"/>
      <c r="BK986" s="164"/>
      <c r="BL986" s="164"/>
      <c r="BM986" s="164"/>
      <c r="BN986" s="164"/>
      <c r="BO986" s="164"/>
      <c r="BP986" s="164"/>
      <c r="BQ986" s="164"/>
      <c r="BR986" s="164"/>
      <c r="BS986" s="164"/>
      <c r="BT986" s="164"/>
      <c r="BU986" s="164"/>
      <c r="BV986" s="164"/>
      <c r="BW986" s="164"/>
    </row>
    <row r="987" spans="20:75" x14ac:dyDescent="0.25">
      <c r="T987" s="164"/>
      <c r="U987" s="164"/>
      <c r="V987" s="164"/>
      <c r="W987" s="164"/>
      <c r="X987" s="164"/>
      <c r="Y987" s="164"/>
      <c r="Z987" s="164"/>
      <c r="AA987" s="164"/>
      <c r="AB987" s="164"/>
      <c r="AC987" s="164"/>
      <c r="AD987" s="164"/>
      <c r="AE987" s="164"/>
      <c r="AF987" s="164"/>
      <c r="AG987" s="164"/>
      <c r="AH987" s="164"/>
      <c r="AI987" s="164"/>
      <c r="AJ987" s="164"/>
      <c r="AK987" s="164"/>
      <c r="AL987" s="164"/>
      <c r="AM987" s="164"/>
      <c r="AN987" s="164"/>
      <c r="AO987" s="164"/>
      <c r="AP987" s="164"/>
      <c r="AQ987" s="164"/>
      <c r="AR987" s="164"/>
      <c r="AS987" s="366"/>
      <c r="AT987" s="164"/>
      <c r="AU987" s="164"/>
      <c r="AV987" s="164"/>
      <c r="AW987" s="164"/>
      <c r="AX987" s="164"/>
      <c r="AY987" s="164"/>
      <c r="AZ987" s="164"/>
      <c r="BA987" s="164"/>
      <c r="BB987" s="164"/>
      <c r="BC987" s="164"/>
      <c r="BD987" s="164"/>
      <c r="BE987" s="164"/>
      <c r="BF987" s="164"/>
      <c r="BG987" s="164"/>
      <c r="BH987" s="164"/>
      <c r="BI987" s="164"/>
      <c r="BJ987" s="164"/>
      <c r="BK987" s="164"/>
      <c r="BL987" s="164"/>
      <c r="BM987" s="164"/>
      <c r="BN987" s="164"/>
      <c r="BO987" s="164"/>
      <c r="BP987" s="164"/>
      <c r="BQ987" s="164"/>
      <c r="BR987" s="164"/>
      <c r="BS987" s="164"/>
      <c r="BT987" s="164"/>
      <c r="BU987" s="164"/>
      <c r="BV987" s="164"/>
      <c r="BW987" s="164"/>
    </row>
    <row r="988" spans="20:75" x14ac:dyDescent="0.25">
      <c r="T988" s="164"/>
      <c r="U988" s="164"/>
      <c r="V988" s="164"/>
      <c r="W988" s="164"/>
      <c r="X988" s="164"/>
      <c r="Y988" s="164"/>
      <c r="Z988" s="164"/>
      <c r="AA988" s="164"/>
      <c r="AB988" s="164"/>
      <c r="AC988" s="164"/>
      <c r="AD988" s="164"/>
      <c r="AE988" s="164"/>
      <c r="AF988" s="164"/>
      <c r="AG988" s="164"/>
      <c r="AH988" s="164"/>
      <c r="AI988" s="164"/>
      <c r="AJ988" s="164"/>
      <c r="AK988" s="164"/>
      <c r="AL988" s="164"/>
      <c r="AM988" s="164"/>
      <c r="AN988" s="164"/>
      <c r="AO988" s="164"/>
      <c r="AP988" s="164"/>
      <c r="AQ988" s="164"/>
      <c r="AR988" s="164"/>
      <c r="AS988" s="366"/>
      <c r="AT988" s="164"/>
      <c r="AU988" s="164"/>
      <c r="AV988" s="164"/>
      <c r="AW988" s="164"/>
      <c r="AX988" s="164"/>
      <c r="AY988" s="164"/>
      <c r="AZ988" s="164"/>
      <c r="BA988" s="164"/>
      <c r="BB988" s="164"/>
      <c r="BC988" s="164"/>
      <c r="BD988" s="164"/>
      <c r="BE988" s="164"/>
      <c r="BF988" s="164"/>
      <c r="BG988" s="164"/>
      <c r="BH988" s="164"/>
      <c r="BI988" s="164"/>
      <c r="BJ988" s="164"/>
      <c r="BK988" s="164"/>
      <c r="BL988" s="164"/>
      <c r="BM988" s="164"/>
      <c r="BN988" s="164"/>
      <c r="BO988" s="164"/>
      <c r="BP988" s="164"/>
      <c r="BQ988" s="164"/>
      <c r="BR988" s="164"/>
      <c r="BS988" s="164"/>
      <c r="BT988" s="164"/>
      <c r="BU988" s="164"/>
      <c r="BV988" s="164"/>
      <c r="BW988" s="164"/>
    </row>
    <row r="989" spans="20:75" x14ac:dyDescent="0.25">
      <c r="T989" s="164"/>
      <c r="U989" s="164"/>
      <c r="V989" s="164"/>
      <c r="W989" s="164"/>
      <c r="X989" s="164"/>
      <c r="Y989" s="164"/>
      <c r="Z989" s="164"/>
      <c r="AA989" s="164"/>
      <c r="AB989" s="164"/>
      <c r="AC989" s="164"/>
      <c r="AD989" s="164"/>
      <c r="AE989" s="164"/>
      <c r="AF989" s="164"/>
      <c r="AG989" s="164"/>
      <c r="AH989" s="164"/>
      <c r="AI989" s="164"/>
      <c r="AJ989" s="164"/>
      <c r="AK989" s="164"/>
      <c r="AL989" s="164"/>
      <c r="AM989" s="164"/>
      <c r="AN989" s="164"/>
      <c r="AO989" s="164"/>
      <c r="AP989" s="164"/>
      <c r="AQ989" s="164"/>
      <c r="AR989" s="164"/>
      <c r="AS989" s="366"/>
      <c r="AT989" s="164"/>
      <c r="AU989" s="164"/>
      <c r="AV989" s="164"/>
      <c r="AW989" s="164"/>
      <c r="AX989" s="164"/>
      <c r="AY989" s="164"/>
      <c r="AZ989" s="164"/>
      <c r="BA989" s="164"/>
      <c r="BB989" s="164"/>
      <c r="BC989" s="164"/>
      <c r="BD989" s="164"/>
      <c r="BE989" s="164"/>
      <c r="BF989" s="164"/>
      <c r="BG989" s="164"/>
      <c r="BH989" s="164"/>
      <c r="BI989" s="164"/>
      <c r="BJ989" s="164"/>
      <c r="BK989" s="164"/>
      <c r="BL989" s="164"/>
      <c r="BM989" s="164"/>
      <c r="BN989" s="164"/>
      <c r="BO989" s="164"/>
      <c r="BP989" s="164"/>
      <c r="BQ989" s="164"/>
      <c r="BR989" s="164"/>
      <c r="BS989" s="164"/>
      <c r="BT989" s="164"/>
      <c r="BU989" s="164"/>
      <c r="BV989" s="164"/>
      <c r="BW989" s="164"/>
    </row>
    <row r="990" spans="20:75" x14ac:dyDescent="0.25">
      <c r="T990" s="164"/>
      <c r="U990" s="164"/>
      <c r="V990" s="164"/>
      <c r="W990" s="164"/>
      <c r="X990" s="164"/>
      <c r="Y990" s="164"/>
      <c r="Z990" s="164"/>
      <c r="AA990" s="164"/>
      <c r="AB990" s="164"/>
      <c r="AC990" s="164"/>
      <c r="AD990" s="164"/>
      <c r="AE990" s="164"/>
      <c r="AF990" s="164"/>
      <c r="AG990" s="164"/>
      <c r="AH990" s="164"/>
      <c r="AI990" s="164"/>
      <c r="AJ990" s="164"/>
      <c r="AK990" s="164"/>
      <c r="AL990" s="164"/>
      <c r="AM990" s="164"/>
      <c r="AN990" s="164"/>
      <c r="AO990" s="164"/>
      <c r="AP990" s="164"/>
      <c r="AQ990" s="164"/>
      <c r="AR990" s="164"/>
      <c r="AS990" s="366"/>
      <c r="AT990" s="164"/>
      <c r="AU990" s="164"/>
      <c r="AV990" s="164"/>
      <c r="AW990" s="164"/>
      <c r="AX990" s="164"/>
      <c r="AY990" s="164"/>
      <c r="AZ990" s="164"/>
      <c r="BA990" s="164"/>
      <c r="BB990" s="164"/>
      <c r="BC990" s="164"/>
      <c r="BD990" s="164"/>
      <c r="BE990" s="164"/>
      <c r="BF990" s="164"/>
      <c r="BG990" s="164"/>
      <c r="BH990" s="164"/>
      <c r="BI990" s="164"/>
      <c r="BJ990" s="164"/>
      <c r="BK990" s="164"/>
      <c r="BL990" s="164"/>
      <c r="BM990" s="164"/>
      <c r="BN990" s="164"/>
      <c r="BO990" s="164"/>
      <c r="BP990" s="164"/>
      <c r="BQ990" s="164"/>
      <c r="BR990" s="164"/>
      <c r="BS990" s="164"/>
      <c r="BT990" s="164"/>
      <c r="BU990" s="164"/>
      <c r="BV990" s="164"/>
      <c r="BW990" s="164"/>
    </row>
    <row r="991" spans="20:75" x14ac:dyDescent="0.25">
      <c r="T991" s="164"/>
      <c r="U991" s="164"/>
      <c r="V991" s="164"/>
      <c r="W991" s="164"/>
      <c r="X991" s="164"/>
      <c r="Y991" s="164"/>
      <c r="Z991" s="164"/>
      <c r="AA991" s="164"/>
      <c r="AB991" s="164"/>
      <c r="AC991" s="164"/>
      <c r="AD991" s="164"/>
      <c r="AE991" s="164"/>
      <c r="AF991" s="164"/>
      <c r="AG991" s="164"/>
      <c r="AH991" s="164"/>
      <c r="AI991" s="164"/>
      <c r="AJ991" s="164"/>
      <c r="AK991" s="164"/>
      <c r="AL991" s="164"/>
      <c r="AM991" s="164"/>
      <c r="AN991" s="164"/>
      <c r="AO991" s="164"/>
      <c r="AP991" s="164"/>
      <c r="AQ991" s="164"/>
      <c r="AR991" s="164"/>
      <c r="AS991" s="366"/>
      <c r="AT991" s="164"/>
      <c r="AU991" s="164"/>
      <c r="AV991" s="164"/>
      <c r="AW991" s="164"/>
      <c r="AX991" s="164"/>
      <c r="AY991" s="164"/>
      <c r="AZ991" s="164"/>
      <c r="BA991" s="164"/>
      <c r="BB991" s="164"/>
      <c r="BC991" s="164"/>
      <c r="BD991" s="164"/>
      <c r="BE991" s="164"/>
      <c r="BF991" s="164"/>
      <c r="BG991" s="164"/>
      <c r="BH991" s="164"/>
      <c r="BI991" s="164"/>
      <c r="BJ991" s="164"/>
      <c r="BK991" s="164"/>
      <c r="BL991" s="164"/>
      <c r="BM991" s="164"/>
      <c r="BN991" s="164"/>
      <c r="BO991" s="164"/>
      <c r="BP991" s="164"/>
      <c r="BQ991" s="164"/>
      <c r="BR991" s="164"/>
      <c r="BS991" s="164"/>
      <c r="BT991" s="164"/>
      <c r="BU991" s="164"/>
      <c r="BV991" s="164"/>
      <c r="BW991" s="164"/>
    </row>
    <row r="992" spans="20:75" x14ac:dyDescent="0.25">
      <c r="T992" s="164"/>
      <c r="U992" s="164"/>
      <c r="V992" s="164"/>
      <c r="W992" s="164"/>
      <c r="X992" s="164"/>
      <c r="Y992" s="164"/>
      <c r="Z992" s="164"/>
      <c r="AA992" s="164"/>
      <c r="AB992" s="164"/>
      <c r="AC992" s="164"/>
      <c r="AD992" s="164"/>
      <c r="AE992" s="164"/>
      <c r="AF992" s="164"/>
      <c r="AG992" s="164"/>
      <c r="AH992" s="164"/>
      <c r="AI992" s="164"/>
      <c r="AJ992" s="164"/>
      <c r="AK992" s="164"/>
      <c r="AL992" s="164"/>
      <c r="AM992" s="164"/>
      <c r="AN992" s="164"/>
      <c r="AO992" s="164"/>
      <c r="AP992" s="164"/>
      <c r="AQ992" s="164"/>
      <c r="AR992" s="164"/>
      <c r="AS992" s="366"/>
      <c r="AT992" s="164"/>
      <c r="AU992" s="164"/>
      <c r="AV992" s="164"/>
      <c r="AW992" s="164"/>
      <c r="AX992" s="164"/>
      <c r="AY992" s="164"/>
      <c r="AZ992" s="164"/>
      <c r="BA992" s="164"/>
      <c r="BB992" s="164"/>
      <c r="BC992" s="164"/>
      <c r="BD992" s="164"/>
      <c r="BE992" s="164"/>
      <c r="BF992" s="164"/>
      <c r="BG992" s="164"/>
      <c r="BH992" s="164"/>
      <c r="BI992" s="164"/>
      <c r="BJ992" s="164"/>
      <c r="BK992" s="164"/>
      <c r="BL992" s="164"/>
      <c r="BM992" s="164"/>
      <c r="BN992" s="164"/>
      <c r="BO992" s="164"/>
      <c r="BP992" s="164"/>
      <c r="BQ992" s="164"/>
      <c r="BR992" s="164"/>
      <c r="BS992" s="164"/>
      <c r="BT992" s="164"/>
      <c r="BU992" s="164"/>
      <c r="BV992" s="164"/>
      <c r="BW992" s="164"/>
    </row>
    <row r="993" spans="20:75" x14ac:dyDescent="0.25">
      <c r="T993" s="164"/>
      <c r="U993" s="164"/>
      <c r="V993" s="164"/>
      <c r="W993" s="164"/>
      <c r="X993" s="164"/>
      <c r="Y993" s="164"/>
      <c r="Z993" s="164"/>
      <c r="AA993" s="164"/>
      <c r="AB993" s="164"/>
      <c r="AC993" s="164"/>
      <c r="AD993" s="164"/>
      <c r="AE993" s="164"/>
      <c r="AF993" s="164"/>
      <c r="AG993" s="164"/>
      <c r="AH993" s="164"/>
      <c r="AI993" s="164"/>
      <c r="AJ993" s="164"/>
      <c r="AK993" s="164"/>
      <c r="AL993" s="164"/>
      <c r="AM993" s="164"/>
      <c r="AN993" s="164"/>
      <c r="AO993" s="164"/>
      <c r="AP993" s="164"/>
      <c r="AQ993" s="164"/>
      <c r="AR993" s="164"/>
      <c r="AS993" s="366"/>
      <c r="AT993" s="164"/>
      <c r="AU993" s="164"/>
      <c r="AV993" s="164"/>
      <c r="AW993" s="164"/>
      <c r="AX993" s="164"/>
      <c r="AY993" s="164"/>
      <c r="AZ993" s="164"/>
      <c r="BA993" s="164"/>
      <c r="BB993" s="164"/>
      <c r="BC993" s="164"/>
      <c r="BD993" s="164"/>
      <c r="BE993" s="164"/>
      <c r="BF993" s="164"/>
      <c r="BG993" s="164"/>
      <c r="BH993" s="164"/>
      <c r="BI993" s="164"/>
      <c r="BJ993" s="164"/>
      <c r="BK993" s="164"/>
      <c r="BL993" s="164"/>
      <c r="BM993" s="164"/>
      <c r="BN993" s="164"/>
      <c r="BO993" s="164"/>
      <c r="BP993" s="164"/>
      <c r="BQ993" s="164"/>
      <c r="BR993" s="164"/>
      <c r="BS993" s="164"/>
      <c r="BT993" s="164"/>
      <c r="BU993" s="164"/>
      <c r="BV993" s="164"/>
      <c r="BW993" s="164"/>
    </row>
    <row r="994" spans="20:75" x14ac:dyDescent="0.25">
      <c r="T994" s="164"/>
      <c r="U994" s="164"/>
      <c r="V994" s="164"/>
      <c r="W994" s="164"/>
      <c r="X994" s="164"/>
      <c r="Y994" s="164"/>
      <c r="Z994" s="164"/>
      <c r="AA994" s="164"/>
      <c r="AB994" s="164"/>
      <c r="AC994" s="164"/>
      <c r="AD994" s="164"/>
      <c r="AE994" s="164"/>
      <c r="AF994" s="164"/>
      <c r="AG994" s="164"/>
      <c r="AH994" s="164"/>
      <c r="AI994" s="164"/>
      <c r="AJ994" s="164"/>
      <c r="AK994" s="164"/>
      <c r="AL994" s="164"/>
      <c r="AM994" s="164"/>
      <c r="AN994" s="164"/>
      <c r="AO994" s="164"/>
      <c r="AP994" s="164"/>
      <c r="AQ994" s="164"/>
      <c r="AR994" s="164"/>
      <c r="AS994" s="366"/>
      <c r="AT994" s="164"/>
      <c r="AU994" s="164"/>
      <c r="AV994" s="164"/>
      <c r="AW994" s="164"/>
      <c r="AX994" s="164"/>
      <c r="AY994" s="164"/>
      <c r="AZ994" s="164"/>
      <c r="BA994" s="164"/>
      <c r="BB994" s="164"/>
      <c r="BC994" s="164"/>
      <c r="BD994" s="164"/>
      <c r="BE994" s="164"/>
      <c r="BF994" s="164"/>
      <c r="BG994" s="164"/>
      <c r="BH994" s="164"/>
      <c r="BI994" s="164"/>
      <c r="BJ994" s="164"/>
      <c r="BK994" s="164"/>
      <c r="BL994" s="164"/>
      <c r="BM994" s="164"/>
      <c r="BN994" s="164"/>
      <c r="BO994" s="164"/>
      <c r="BP994" s="164"/>
      <c r="BQ994" s="164"/>
      <c r="BR994" s="164"/>
      <c r="BS994" s="164"/>
      <c r="BT994" s="164"/>
      <c r="BU994" s="164"/>
      <c r="BV994" s="164"/>
      <c r="BW994" s="164"/>
    </row>
    <row r="995" spans="20:75" x14ac:dyDescent="0.25">
      <c r="T995" s="164"/>
      <c r="U995" s="164"/>
      <c r="V995" s="164"/>
      <c r="W995" s="164"/>
      <c r="X995" s="164"/>
      <c r="Y995" s="164"/>
      <c r="Z995" s="164"/>
      <c r="AA995" s="164"/>
      <c r="AB995" s="164"/>
      <c r="AC995" s="164"/>
      <c r="AD995" s="164"/>
      <c r="AE995" s="164"/>
      <c r="AF995" s="164"/>
      <c r="AG995" s="164"/>
      <c r="AH995" s="164"/>
      <c r="AI995" s="164"/>
      <c r="AJ995" s="164"/>
      <c r="AK995" s="164"/>
      <c r="AL995" s="164"/>
      <c r="AM995" s="164"/>
      <c r="AN995" s="164"/>
      <c r="AO995" s="164"/>
      <c r="AP995" s="164"/>
      <c r="AQ995" s="164"/>
      <c r="AR995" s="164"/>
      <c r="AS995" s="366"/>
      <c r="AT995" s="164"/>
      <c r="AU995" s="164"/>
      <c r="AV995" s="164"/>
      <c r="AW995" s="164"/>
      <c r="AX995" s="164"/>
      <c r="AY995" s="164"/>
      <c r="AZ995" s="164"/>
      <c r="BA995" s="164"/>
      <c r="BB995" s="164"/>
      <c r="BC995" s="164"/>
      <c r="BD995" s="164"/>
      <c r="BE995" s="164"/>
      <c r="BF995" s="164"/>
      <c r="BG995" s="164"/>
      <c r="BH995" s="164"/>
      <c r="BI995" s="164"/>
      <c r="BJ995" s="164"/>
      <c r="BK995" s="164"/>
      <c r="BL995" s="164"/>
      <c r="BM995" s="164"/>
      <c r="BN995" s="164"/>
      <c r="BO995" s="164"/>
      <c r="BP995" s="164"/>
      <c r="BQ995" s="164"/>
      <c r="BR995" s="164"/>
      <c r="BS995" s="164"/>
      <c r="BT995" s="164"/>
      <c r="BU995" s="164"/>
      <c r="BV995" s="164"/>
      <c r="BW995" s="164"/>
    </row>
    <row r="996" spans="20:75" x14ac:dyDescent="0.25">
      <c r="T996" s="164"/>
      <c r="U996" s="164"/>
      <c r="V996" s="164"/>
      <c r="W996" s="164"/>
      <c r="X996" s="164"/>
      <c r="Y996" s="164"/>
      <c r="Z996" s="164"/>
      <c r="AA996" s="164"/>
      <c r="AB996" s="164"/>
      <c r="AC996" s="164"/>
      <c r="AD996" s="164"/>
      <c r="AE996" s="164"/>
      <c r="AF996" s="164"/>
      <c r="AG996" s="164"/>
      <c r="AH996" s="164"/>
      <c r="AI996" s="164"/>
      <c r="AJ996" s="164"/>
      <c r="AK996" s="164"/>
      <c r="AL996" s="164"/>
      <c r="AM996" s="164"/>
      <c r="AN996" s="164"/>
      <c r="AO996" s="164"/>
      <c r="AP996" s="164"/>
      <c r="AQ996" s="164"/>
      <c r="AR996" s="164"/>
      <c r="AS996" s="366"/>
      <c r="AT996" s="164"/>
      <c r="AU996" s="164"/>
      <c r="AV996" s="164"/>
      <c r="AW996" s="164"/>
      <c r="AX996" s="164"/>
      <c r="AY996" s="164"/>
      <c r="AZ996" s="164"/>
      <c r="BA996" s="164"/>
      <c r="BB996" s="164"/>
      <c r="BC996" s="164"/>
      <c r="BD996" s="164"/>
      <c r="BE996" s="164"/>
      <c r="BF996" s="164"/>
      <c r="BG996" s="164"/>
      <c r="BH996" s="164"/>
      <c r="BI996" s="164"/>
      <c r="BJ996" s="164"/>
      <c r="BK996" s="164"/>
      <c r="BL996" s="164"/>
      <c r="BM996" s="164"/>
      <c r="BN996" s="164"/>
      <c r="BO996" s="164"/>
      <c r="BP996" s="164"/>
      <c r="BQ996" s="164"/>
      <c r="BR996" s="164"/>
      <c r="BS996" s="164"/>
      <c r="BT996" s="164"/>
      <c r="BU996" s="164"/>
      <c r="BV996" s="164"/>
      <c r="BW996" s="164"/>
    </row>
    <row r="997" spans="20:75" x14ac:dyDescent="0.25">
      <c r="T997" s="164"/>
      <c r="U997" s="164"/>
      <c r="V997" s="164"/>
      <c r="W997" s="164"/>
      <c r="X997" s="164"/>
      <c r="Y997" s="164"/>
      <c r="Z997" s="164"/>
      <c r="AA997" s="164"/>
      <c r="AB997" s="164"/>
      <c r="AC997" s="164"/>
      <c r="AD997" s="164"/>
      <c r="AE997" s="164"/>
      <c r="AF997" s="164"/>
      <c r="AG997" s="164"/>
      <c r="AH997" s="164"/>
      <c r="AI997" s="164"/>
      <c r="AJ997" s="164"/>
      <c r="AK997" s="164"/>
      <c r="AL997" s="164"/>
      <c r="AM997" s="164"/>
      <c r="AN997" s="164"/>
      <c r="AO997" s="164"/>
      <c r="AP997" s="164"/>
      <c r="AQ997" s="164"/>
      <c r="AR997" s="164"/>
      <c r="AS997" s="366"/>
      <c r="AT997" s="164"/>
      <c r="AU997" s="164"/>
      <c r="AV997" s="164"/>
      <c r="AW997" s="164"/>
      <c r="AX997" s="164"/>
      <c r="AY997" s="164"/>
      <c r="AZ997" s="164"/>
      <c r="BA997" s="164"/>
      <c r="BB997" s="164"/>
      <c r="BC997" s="164"/>
      <c r="BD997" s="164"/>
      <c r="BE997" s="164"/>
      <c r="BF997" s="164"/>
      <c r="BG997" s="164"/>
      <c r="BH997" s="164"/>
      <c r="BI997" s="164"/>
      <c r="BJ997" s="164"/>
      <c r="BK997" s="164"/>
      <c r="BL997" s="164"/>
      <c r="BM997" s="164"/>
      <c r="BN997" s="164"/>
      <c r="BO997" s="164"/>
      <c r="BP997" s="164"/>
      <c r="BQ997" s="164"/>
      <c r="BR997" s="164"/>
      <c r="BS997" s="164"/>
      <c r="BT997" s="164"/>
      <c r="BU997" s="164"/>
      <c r="BV997" s="164"/>
      <c r="BW997" s="164"/>
    </row>
    <row r="998" spans="20:75" x14ac:dyDescent="0.25">
      <c r="T998" s="164"/>
      <c r="U998" s="164"/>
      <c r="V998" s="164"/>
      <c r="W998" s="164"/>
      <c r="X998" s="164"/>
      <c r="Y998" s="164"/>
      <c r="Z998" s="164"/>
      <c r="AA998" s="164"/>
      <c r="AB998" s="164"/>
      <c r="AC998" s="164"/>
      <c r="AD998" s="164"/>
      <c r="AE998" s="164"/>
      <c r="AF998" s="164"/>
      <c r="AG998" s="164"/>
      <c r="AH998" s="164"/>
      <c r="AI998" s="164"/>
      <c r="AJ998" s="164"/>
      <c r="AK998" s="164"/>
      <c r="AL998" s="164"/>
      <c r="AM998" s="164"/>
      <c r="AN998" s="164"/>
      <c r="AO998" s="164"/>
      <c r="AP998" s="164"/>
      <c r="AQ998" s="164"/>
      <c r="AR998" s="164"/>
      <c r="AS998" s="366"/>
      <c r="AT998" s="164"/>
      <c r="AU998" s="164"/>
      <c r="AV998" s="164"/>
      <c r="AW998" s="164"/>
      <c r="AX998" s="164"/>
      <c r="AY998" s="164"/>
      <c r="AZ998" s="164"/>
      <c r="BA998" s="164"/>
      <c r="BB998" s="164"/>
      <c r="BC998" s="164"/>
      <c r="BD998" s="164"/>
      <c r="BE998" s="164"/>
      <c r="BF998" s="164"/>
      <c r="BG998" s="164"/>
      <c r="BH998" s="164"/>
      <c r="BI998" s="164"/>
      <c r="BJ998" s="164"/>
      <c r="BK998" s="164"/>
      <c r="BL998" s="164"/>
      <c r="BM998" s="164"/>
      <c r="BN998" s="164"/>
      <c r="BO998" s="164"/>
      <c r="BP998" s="164"/>
      <c r="BQ998" s="164"/>
      <c r="BR998" s="164"/>
      <c r="BS998" s="164"/>
      <c r="BT998" s="164"/>
      <c r="BU998" s="164"/>
      <c r="BV998" s="164"/>
      <c r="BW998" s="164"/>
    </row>
    <row r="999" spans="20:75" x14ac:dyDescent="0.25">
      <c r="T999" s="164"/>
      <c r="U999" s="164"/>
      <c r="V999" s="164"/>
      <c r="W999" s="164"/>
      <c r="X999" s="164"/>
      <c r="Y999" s="164"/>
      <c r="Z999" s="164"/>
      <c r="AA999" s="164"/>
      <c r="AB999" s="164"/>
      <c r="AC999" s="164"/>
      <c r="AD999" s="164"/>
      <c r="AE999" s="164"/>
      <c r="AF999" s="164"/>
      <c r="AG999" s="164"/>
      <c r="AH999" s="164"/>
      <c r="AI999" s="164"/>
      <c r="AJ999" s="164"/>
      <c r="AK999" s="164"/>
      <c r="AL999" s="164"/>
      <c r="AM999" s="164"/>
      <c r="AN999" s="164"/>
      <c r="AO999" s="164"/>
      <c r="AP999" s="164"/>
      <c r="AQ999" s="164"/>
      <c r="AR999" s="164"/>
      <c r="AS999" s="366"/>
      <c r="AT999" s="164"/>
      <c r="AU999" s="164"/>
      <c r="AV999" s="164"/>
      <c r="AW999" s="164"/>
      <c r="AX999" s="164"/>
      <c r="AY999" s="164"/>
      <c r="AZ999" s="164"/>
      <c r="BA999" s="164"/>
      <c r="BB999" s="164"/>
      <c r="BC999" s="164"/>
      <c r="BD999" s="164"/>
      <c r="BE999" s="164"/>
      <c r="BF999" s="164"/>
      <c r="BG999" s="164"/>
      <c r="BH999" s="164"/>
      <c r="BI999" s="164"/>
      <c r="BJ999" s="164"/>
      <c r="BK999" s="164"/>
      <c r="BL999" s="164"/>
      <c r="BM999" s="164"/>
      <c r="BN999" s="164"/>
      <c r="BO999" s="164"/>
      <c r="BP999" s="164"/>
      <c r="BQ999" s="164"/>
      <c r="BR999" s="164"/>
      <c r="BS999" s="164"/>
      <c r="BT999" s="164"/>
      <c r="BU999" s="164"/>
      <c r="BV999" s="164"/>
      <c r="BW999" s="164"/>
    </row>
    <row r="1000" spans="20:75" x14ac:dyDescent="0.25">
      <c r="T1000" s="164"/>
      <c r="U1000" s="164"/>
      <c r="V1000" s="164"/>
      <c r="W1000" s="164"/>
      <c r="X1000" s="164"/>
      <c r="Y1000" s="164"/>
      <c r="Z1000" s="164"/>
      <c r="AA1000" s="164"/>
      <c r="AB1000" s="164"/>
      <c r="AC1000" s="164"/>
      <c r="AD1000" s="164"/>
      <c r="AE1000" s="164"/>
      <c r="AF1000" s="164"/>
      <c r="AG1000" s="164"/>
      <c r="AH1000" s="164"/>
      <c r="AI1000" s="164"/>
      <c r="AJ1000" s="164"/>
      <c r="AK1000" s="164"/>
      <c r="AL1000" s="164"/>
      <c r="AM1000" s="164"/>
      <c r="AN1000" s="164"/>
      <c r="AO1000" s="164"/>
      <c r="AP1000" s="164"/>
      <c r="AQ1000" s="164"/>
      <c r="AR1000" s="164"/>
      <c r="AS1000" s="366"/>
      <c r="AT1000" s="164"/>
      <c r="AU1000" s="164"/>
      <c r="AV1000" s="164"/>
      <c r="AW1000" s="164"/>
      <c r="AX1000" s="164"/>
      <c r="AY1000" s="164"/>
      <c r="AZ1000" s="164"/>
      <c r="BA1000" s="164"/>
      <c r="BB1000" s="164"/>
      <c r="BC1000" s="164"/>
      <c r="BD1000" s="164"/>
      <c r="BE1000" s="164"/>
      <c r="BF1000" s="164"/>
      <c r="BG1000" s="164"/>
      <c r="BH1000" s="164"/>
      <c r="BI1000" s="164"/>
      <c r="BJ1000" s="164"/>
      <c r="BK1000" s="164"/>
      <c r="BL1000" s="164"/>
      <c r="BM1000" s="164"/>
      <c r="BN1000" s="164"/>
      <c r="BO1000" s="164"/>
      <c r="BP1000" s="164"/>
      <c r="BQ1000" s="164"/>
      <c r="BR1000" s="164"/>
      <c r="BS1000" s="164"/>
      <c r="BT1000" s="164"/>
      <c r="BU1000" s="164"/>
      <c r="BV1000" s="164"/>
      <c r="BW1000" s="164"/>
    </row>
    <row r="1001" spans="20:75" x14ac:dyDescent="0.25">
      <c r="T1001" s="164"/>
      <c r="U1001" s="164"/>
      <c r="V1001" s="164"/>
      <c r="W1001" s="164"/>
      <c r="X1001" s="164"/>
      <c r="Y1001" s="164"/>
      <c r="Z1001" s="164"/>
      <c r="AA1001" s="164"/>
      <c r="AB1001" s="164"/>
      <c r="AC1001" s="164"/>
      <c r="AD1001" s="164"/>
      <c r="AE1001" s="164"/>
      <c r="AF1001" s="164"/>
      <c r="AG1001" s="164"/>
      <c r="AH1001" s="164"/>
      <c r="AI1001" s="164"/>
      <c r="AJ1001" s="164"/>
      <c r="AK1001" s="164"/>
      <c r="AL1001" s="164"/>
      <c r="AM1001" s="164"/>
      <c r="AN1001" s="164"/>
      <c r="AO1001" s="164"/>
      <c r="AP1001" s="164"/>
      <c r="AQ1001" s="164"/>
      <c r="AR1001" s="164"/>
      <c r="AS1001" s="366"/>
      <c r="AT1001" s="164"/>
      <c r="AU1001" s="164"/>
      <c r="AV1001" s="164"/>
      <c r="AW1001" s="164"/>
      <c r="AX1001" s="164"/>
      <c r="AY1001" s="164"/>
      <c r="AZ1001" s="164"/>
      <c r="BA1001" s="164"/>
      <c r="BB1001" s="164"/>
      <c r="BC1001" s="164"/>
      <c r="BD1001" s="164"/>
      <c r="BE1001" s="164"/>
      <c r="BF1001" s="164"/>
      <c r="BG1001" s="164"/>
      <c r="BH1001" s="164"/>
      <c r="BI1001" s="164"/>
      <c r="BJ1001" s="164"/>
      <c r="BK1001" s="164"/>
      <c r="BL1001" s="164"/>
      <c r="BM1001" s="164"/>
      <c r="BN1001" s="164"/>
      <c r="BO1001" s="164"/>
      <c r="BP1001" s="164"/>
      <c r="BQ1001" s="164"/>
      <c r="BR1001" s="164"/>
      <c r="BS1001" s="164"/>
      <c r="BT1001" s="164"/>
      <c r="BU1001" s="164"/>
      <c r="BV1001" s="164"/>
      <c r="BW1001" s="164"/>
    </row>
    <row r="1002" spans="20:75" x14ac:dyDescent="0.25">
      <c r="T1002" s="164"/>
      <c r="U1002" s="164"/>
      <c r="V1002" s="164"/>
      <c r="W1002" s="164"/>
      <c r="X1002" s="164"/>
      <c r="Y1002" s="164"/>
      <c r="Z1002" s="164"/>
      <c r="AA1002" s="164"/>
      <c r="AB1002" s="164"/>
      <c r="AC1002" s="164"/>
      <c r="AD1002" s="164"/>
      <c r="AE1002" s="164"/>
      <c r="AF1002" s="164"/>
      <c r="AG1002" s="164"/>
      <c r="AH1002" s="164"/>
      <c r="AI1002" s="164"/>
      <c r="AJ1002" s="164"/>
      <c r="AK1002" s="164"/>
      <c r="AL1002" s="164"/>
      <c r="AM1002" s="164"/>
      <c r="AN1002" s="164"/>
      <c r="AO1002" s="164"/>
      <c r="AP1002" s="164"/>
      <c r="AQ1002" s="164"/>
      <c r="AR1002" s="164"/>
      <c r="AS1002" s="366"/>
      <c r="AT1002" s="164"/>
      <c r="AU1002" s="164"/>
      <c r="AV1002" s="164"/>
      <c r="AW1002" s="164"/>
      <c r="AX1002" s="164"/>
      <c r="AY1002" s="164"/>
      <c r="AZ1002" s="164"/>
      <c r="BA1002" s="164"/>
      <c r="BB1002" s="164"/>
      <c r="BC1002" s="164"/>
      <c r="BD1002" s="164"/>
      <c r="BE1002" s="164"/>
      <c r="BF1002" s="164"/>
      <c r="BG1002" s="164"/>
      <c r="BH1002" s="164"/>
      <c r="BI1002" s="164"/>
      <c r="BJ1002" s="164"/>
      <c r="BK1002" s="164"/>
      <c r="BL1002" s="164"/>
      <c r="BM1002" s="164"/>
      <c r="BN1002" s="164"/>
      <c r="BO1002" s="164"/>
      <c r="BP1002" s="164"/>
      <c r="BQ1002" s="164"/>
      <c r="BR1002" s="164"/>
      <c r="BS1002" s="164"/>
      <c r="BT1002" s="164"/>
      <c r="BU1002" s="164"/>
      <c r="BV1002" s="164"/>
      <c r="BW1002" s="164"/>
    </row>
    <row r="1003" spans="20:75" x14ac:dyDescent="0.25">
      <c r="T1003" s="164"/>
      <c r="U1003" s="164"/>
      <c r="V1003" s="164"/>
      <c r="W1003" s="164"/>
      <c r="X1003" s="164"/>
      <c r="Y1003" s="164"/>
      <c r="Z1003" s="164"/>
      <c r="AA1003" s="164"/>
      <c r="AB1003" s="164"/>
      <c r="AC1003" s="164"/>
      <c r="AD1003" s="164"/>
      <c r="AE1003" s="164"/>
      <c r="AF1003" s="164"/>
      <c r="AG1003" s="164"/>
      <c r="AH1003" s="164"/>
      <c r="AI1003" s="164"/>
      <c r="AJ1003" s="164"/>
      <c r="AK1003" s="164"/>
      <c r="AL1003" s="164"/>
      <c r="AM1003" s="164"/>
      <c r="AN1003" s="164"/>
      <c r="AO1003" s="164"/>
      <c r="AP1003" s="164"/>
      <c r="AQ1003" s="164"/>
      <c r="AR1003" s="164"/>
      <c r="AS1003" s="366"/>
      <c r="AT1003" s="164"/>
      <c r="AU1003" s="164"/>
      <c r="AV1003" s="164"/>
      <c r="AW1003" s="164"/>
      <c r="AX1003" s="164"/>
      <c r="AY1003" s="164"/>
      <c r="AZ1003" s="164"/>
      <c r="BA1003" s="164"/>
      <c r="BB1003" s="164"/>
      <c r="BC1003" s="164"/>
      <c r="BD1003" s="164"/>
      <c r="BE1003" s="164"/>
      <c r="BF1003" s="164"/>
      <c r="BG1003" s="164"/>
      <c r="BH1003" s="164"/>
      <c r="BI1003" s="164"/>
      <c r="BJ1003" s="164"/>
      <c r="BK1003" s="164"/>
      <c r="BL1003" s="164"/>
      <c r="BM1003" s="164"/>
      <c r="BN1003" s="164"/>
      <c r="BO1003" s="164"/>
      <c r="BP1003" s="164"/>
      <c r="BQ1003" s="164"/>
      <c r="BR1003" s="164"/>
      <c r="BS1003" s="164"/>
      <c r="BT1003" s="164"/>
      <c r="BU1003" s="164"/>
      <c r="BV1003" s="164"/>
      <c r="BW1003" s="164"/>
    </row>
    <row r="1004" spans="20:75" x14ac:dyDescent="0.25">
      <c r="T1004" s="164"/>
      <c r="U1004" s="164"/>
      <c r="V1004" s="164"/>
      <c r="W1004" s="164"/>
      <c r="X1004" s="164"/>
      <c r="Y1004" s="164"/>
      <c r="Z1004" s="164"/>
      <c r="AA1004" s="164"/>
      <c r="AB1004" s="164"/>
      <c r="AC1004" s="164"/>
      <c r="AD1004" s="164"/>
      <c r="AE1004" s="164"/>
      <c r="AF1004" s="164"/>
      <c r="AG1004" s="164"/>
      <c r="AH1004" s="164"/>
      <c r="AI1004" s="164"/>
      <c r="AJ1004" s="164"/>
      <c r="AK1004" s="164"/>
      <c r="AL1004" s="164"/>
      <c r="AM1004" s="164"/>
      <c r="AN1004" s="164"/>
      <c r="AO1004" s="164"/>
      <c r="AP1004" s="164"/>
      <c r="AQ1004" s="164"/>
      <c r="AR1004" s="164"/>
      <c r="AS1004" s="366"/>
      <c r="AT1004" s="164"/>
      <c r="AU1004" s="164"/>
      <c r="AV1004" s="164"/>
      <c r="AW1004" s="164"/>
      <c r="AX1004" s="164"/>
      <c r="AY1004" s="164"/>
      <c r="AZ1004" s="164"/>
      <c r="BA1004" s="164"/>
      <c r="BB1004" s="164"/>
      <c r="BC1004" s="164"/>
      <c r="BD1004" s="164"/>
      <c r="BE1004" s="164"/>
      <c r="BF1004" s="164"/>
      <c r="BG1004" s="164"/>
      <c r="BH1004" s="164"/>
      <c r="BI1004" s="164"/>
      <c r="BJ1004" s="164"/>
      <c r="BK1004" s="164"/>
      <c r="BL1004" s="164"/>
      <c r="BM1004" s="164"/>
      <c r="BN1004" s="164"/>
      <c r="BO1004" s="164"/>
      <c r="BP1004" s="164"/>
      <c r="BQ1004" s="164"/>
      <c r="BR1004" s="164"/>
      <c r="BS1004" s="164"/>
      <c r="BT1004" s="164"/>
      <c r="BU1004" s="164"/>
      <c r="BV1004" s="164"/>
      <c r="BW1004" s="164"/>
    </row>
    <row r="1005" spans="20:75" x14ac:dyDescent="0.25">
      <c r="T1005" s="164"/>
      <c r="U1005" s="164"/>
      <c r="V1005" s="164"/>
      <c r="W1005" s="164"/>
      <c r="X1005" s="164"/>
      <c r="Y1005" s="164"/>
      <c r="Z1005" s="164"/>
      <c r="AA1005" s="164"/>
      <c r="AB1005" s="164"/>
      <c r="AC1005" s="164"/>
      <c r="AD1005" s="164"/>
      <c r="AE1005" s="164"/>
      <c r="AF1005" s="164"/>
      <c r="AG1005" s="164"/>
      <c r="AH1005" s="164"/>
      <c r="AI1005" s="164"/>
      <c r="AJ1005" s="164"/>
      <c r="AK1005" s="164"/>
      <c r="AL1005" s="164"/>
      <c r="AM1005" s="164"/>
      <c r="AN1005" s="164"/>
      <c r="AO1005" s="164"/>
      <c r="AP1005" s="164"/>
      <c r="AQ1005" s="164"/>
      <c r="AR1005" s="164"/>
      <c r="AS1005" s="366"/>
      <c r="AT1005" s="164"/>
      <c r="AU1005" s="164"/>
      <c r="AV1005" s="164"/>
      <c r="AW1005" s="164"/>
      <c r="AX1005" s="164"/>
      <c r="AY1005" s="164"/>
      <c r="AZ1005" s="164"/>
      <c r="BA1005" s="164"/>
      <c r="BB1005" s="164"/>
      <c r="BC1005" s="164"/>
      <c r="BD1005" s="164"/>
      <c r="BE1005" s="164"/>
      <c r="BF1005" s="164"/>
      <c r="BG1005" s="164"/>
      <c r="BH1005" s="164"/>
      <c r="BI1005" s="164"/>
      <c r="BJ1005" s="164"/>
      <c r="BK1005" s="164"/>
      <c r="BL1005" s="164"/>
      <c r="BM1005" s="164"/>
      <c r="BN1005" s="164"/>
      <c r="BO1005" s="164"/>
      <c r="BP1005" s="164"/>
      <c r="BQ1005" s="164"/>
      <c r="BR1005" s="164"/>
      <c r="BS1005" s="164"/>
      <c r="BT1005" s="164"/>
      <c r="BU1005" s="164"/>
      <c r="BV1005" s="164"/>
      <c r="BW1005" s="164"/>
    </row>
    <row r="1006" spans="20:75" x14ac:dyDescent="0.25">
      <c r="T1006" s="164"/>
      <c r="U1006" s="164"/>
      <c r="V1006" s="164"/>
      <c r="W1006" s="164"/>
      <c r="X1006" s="164"/>
      <c r="Y1006" s="164"/>
      <c r="Z1006" s="164"/>
      <c r="AA1006" s="164"/>
      <c r="AB1006" s="164"/>
      <c r="AC1006" s="164"/>
      <c r="AD1006" s="164"/>
      <c r="AE1006" s="164"/>
      <c r="AF1006" s="164"/>
      <c r="AG1006" s="164"/>
      <c r="AH1006" s="164"/>
      <c r="AI1006" s="164"/>
      <c r="AJ1006" s="164"/>
      <c r="AK1006" s="164"/>
      <c r="AL1006" s="164"/>
      <c r="AM1006" s="164"/>
      <c r="AN1006" s="164"/>
      <c r="AO1006" s="164"/>
      <c r="AP1006" s="164"/>
      <c r="AQ1006" s="164"/>
      <c r="AR1006" s="164"/>
      <c r="AS1006" s="366"/>
      <c r="AT1006" s="164"/>
      <c r="AU1006" s="164"/>
      <c r="AV1006" s="164"/>
      <c r="AW1006" s="164"/>
      <c r="AX1006" s="164"/>
      <c r="AY1006" s="164"/>
      <c r="AZ1006" s="164"/>
      <c r="BA1006" s="164"/>
      <c r="BB1006" s="164"/>
      <c r="BC1006" s="164"/>
      <c r="BD1006" s="164"/>
      <c r="BE1006" s="164"/>
      <c r="BF1006" s="164"/>
      <c r="BG1006" s="164"/>
      <c r="BH1006" s="164"/>
      <c r="BI1006" s="164"/>
      <c r="BJ1006" s="164"/>
      <c r="BK1006" s="164"/>
      <c r="BL1006" s="164"/>
      <c r="BM1006" s="164"/>
      <c r="BN1006" s="164"/>
      <c r="BO1006" s="164"/>
      <c r="BP1006" s="164"/>
      <c r="BQ1006" s="164"/>
      <c r="BR1006" s="164"/>
      <c r="BS1006" s="164"/>
      <c r="BT1006" s="164"/>
      <c r="BU1006" s="164"/>
      <c r="BV1006" s="164"/>
      <c r="BW1006" s="164"/>
    </row>
    <row r="1007" spans="20:75" x14ac:dyDescent="0.25">
      <c r="T1007" s="164"/>
      <c r="U1007" s="164"/>
      <c r="V1007" s="164"/>
      <c r="W1007" s="164"/>
      <c r="X1007" s="164"/>
      <c r="Y1007" s="164"/>
      <c r="Z1007" s="164"/>
      <c r="AA1007" s="164"/>
      <c r="AB1007" s="164"/>
      <c r="AC1007" s="164"/>
      <c r="AD1007" s="164"/>
      <c r="AE1007" s="164"/>
      <c r="AF1007" s="164"/>
      <c r="AG1007" s="164"/>
      <c r="AH1007" s="164"/>
      <c r="AI1007" s="164"/>
      <c r="AJ1007" s="164"/>
      <c r="AK1007" s="164"/>
      <c r="AL1007" s="164"/>
      <c r="AM1007" s="164"/>
      <c r="AN1007" s="164"/>
      <c r="AO1007" s="164"/>
      <c r="AP1007" s="164"/>
      <c r="AQ1007" s="164"/>
      <c r="AR1007" s="164"/>
      <c r="AS1007" s="366"/>
      <c r="AT1007" s="164"/>
      <c r="AU1007" s="164"/>
      <c r="AV1007" s="164"/>
      <c r="AW1007" s="164"/>
      <c r="AX1007" s="164"/>
      <c r="AY1007" s="164"/>
      <c r="AZ1007" s="164"/>
      <c r="BA1007" s="164"/>
      <c r="BB1007" s="164"/>
      <c r="BC1007" s="164"/>
      <c r="BD1007" s="164"/>
      <c r="BE1007" s="164"/>
      <c r="BF1007" s="164"/>
      <c r="BG1007" s="164"/>
      <c r="BH1007" s="164"/>
      <c r="BI1007" s="164"/>
      <c r="BJ1007" s="164"/>
      <c r="BK1007" s="164"/>
      <c r="BL1007" s="164"/>
      <c r="BM1007" s="164"/>
      <c r="BN1007" s="164"/>
      <c r="BO1007" s="164"/>
      <c r="BP1007" s="164"/>
      <c r="BQ1007" s="164"/>
      <c r="BR1007" s="164"/>
      <c r="BS1007" s="164"/>
      <c r="BT1007" s="164"/>
      <c r="BU1007" s="164"/>
      <c r="BV1007" s="164"/>
      <c r="BW1007" s="164"/>
    </row>
    <row r="1008" spans="20:75" x14ac:dyDescent="0.25">
      <c r="T1008" s="164"/>
      <c r="U1008" s="164"/>
      <c r="V1008" s="164"/>
      <c r="W1008" s="164"/>
      <c r="X1008" s="164"/>
      <c r="Y1008" s="164"/>
      <c r="Z1008" s="164"/>
      <c r="AA1008" s="164"/>
      <c r="AB1008" s="164"/>
      <c r="AC1008" s="164"/>
      <c r="AD1008" s="164"/>
      <c r="AE1008" s="164"/>
      <c r="AF1008" s="164"/>
      <c r="AG1008" s="164"/>
      <c r="AH1008" s="164"/>
      <c r="AI1008" s="164"/>
      <c r="AJ1008" s="164"/>
      <c r="AK1008" s="164"/>
      <c r="AL1008" s="164"/>
      <c r="AM1008" s="164"/>
      <c r="AN1008" s="164"/>
      <c r="AO1008" s="164"/>
      <c r="AP1008" s="164"/>
      <c r="AQ1008" s="164"/>
      <c r="AR1008" s="164"/>
      <c r="AS1008" s="366"/>
      <c r="AT1008" s="164"/>
      <c r="AU1008" s="164"/>
      <c r="AV1008" s="164"/>
      <c r="AW1008" s="164"/>
      <c r="AX1008" s="164"/>
      <c r="AY1008" s="164"/>
      <c r="AZ1008" s="164"/>
      <c r="BA1008" s="164"/>
      <c r="BB1008" s="164"/>
      <c r="BC1008" s="164"/>
      <c r="BD1008" s="164"/>
      <c r="BE1008" s="164"/>
      <c r="BF1008" s="164"/>
      <c r="BG1008" s="164"/>
      <c r="BH1008" s="164"/>
      <c r="BI1008" s="164"/>
      <c r="BJ1008" s="164"/>
      <c r="BK1008" s="164"/>
      <c r="BL1008" s="164"/>
      <c r="BM1008" s="164"/>
      <c r="BN1008" s="164"/>
      <c r="BO1008" s="164"/>
      <c r="BP1008" s="164"/>
      <c r="BQ1008" s="164"/>
      <c r="BR1008" s="164"/>
      <c r="BS1008" s="164"/>
      <c r="BT1008" s="164"/>
      <c r="BU1008" s="164"/>
      <c r="BV1008" s="164"/>
      <c r="BW1008" s="164"/>
    </row>
    <row r="1009" spans="20:75" x14ac:dyDescent="0.25">
      <c r="T1009" s="164"/>
      <c r="U1009" s="164"/>
      <c r="V1009" s="164"/>
      <c r="W1009" s="164"/>
      <c r="X1009" s="164"/>
      <c r="Y1009" s="164"/>
      <c r="Z1009" s="164"/>
      <c r="AA1009" s="164"/>
      <c r="AB1009" s="164"/>
      <c r="AC1009" s="164"/>
      <c r="AD1009" s="164"/>
      <c r="AE1009" s="164"/>
      <c r="AF1009" s="164"/>
      <c r="AG1009" s="164"/>
      <c r="AH1009" s="164"/>
      <c r="AI1009" s="164"/>
      <c r="AJ1009" s="164"/>
      <c r="AK1009" s="164"/>
      <c r="AL1009" s="164"/>
      <c r="AM1009" s="164"/>
      <c r="AN1009" s="164"/>
      <c r="AO1009" s="164"/>
      <c r="AP1009" s="164"/>
      <c r="AQ1009" s="164"/>
      <c r="AR1009" s="164"/>
      <c r="AS1009" s="366"/>
      <c r="AT1009" s="164"/>
      <c r="AU1009" s="164"/>
      <c r="AV1009" s="164"/>
      <c r="AW1009" s="164"/>
      <c r="AX1009" s="164"/>
      <c r="AY1009" s="164"/>
      <c r="AZ1009" s="164"/>
      <c r="BA1009" s="164"/>
      <c r="BB1009" s="164"/>
      <c r="BC1009" s="164"/>
      <c r="BD1009" s="164"/>
      <c r="BE1009" s="164"/>
      <c r="BF1009" s="164"/>
      <c r="BG1009" s="164"/>
      <c r="BH1009" s="164"/>
      <c r="BI1009" s="164"/>
      <c r="BJ1009" s="164"/>
      <c r="BK1009" s="164"/>
      <c r="BL1009" s="164"/>
      <c r="BM1009" s="164"/>
      <c r="BN1009" s="164"/>
      <c r="BO1009" s="164"/>
      <c r="BP1009" s="164"/>
      <c r="BQ1009" s="164"/>
      <c r="BR1009" s="164"/>
      <c r="BS1009" s="164"/>
      <c r="BT1009" s="164"/>
      <c r="BU1009" s="164"/>
      <c r="BV1009" s="164"/>
      <c r="BW1009" s="164"/>
    </row>
    <row r="1010" spans="20:75" x14ac:dyDescent="0.25">
      <c r="T1010" s="164"/>
      <c r="U1010" s="164"/>
      <c r="V1010" s="164"/>
      <c r="W1010" s="164"/>
      <c r="X1010" s="164"/>
      <c r="Y1010" s="164"/>
      <c r="Z1010" s="164"/>
      <c r="AA1010" s="164"/>
      <c r="AB1010" s="164"/>
      <c r="AC1010" s="164"/>
      <c r="AD1010" s="164"/>
      <c r="AE1010" s="164"/>
      <c r="AF1010" s="164"/>
      <c r="AG1010" s="164"/>
      <c r="AH1010" s="164"/>
      <c r="AI1010" s="164"/>
      <c r="AJ1010" s="164"/>
      <c r="AK1010" s="164"/>
      <c r="AL1010" s="164"/>
      <c r="AM1010" s="164"/>
      <c r="AN1010" s="164"/>
      <c r="AO1010" s="164"/>
      <c r="AP1010" s="164"/>
      <c r="AQ1010" s="164"/>
      <c r="AR1010" s="164"/>
      <c r="AS1010" s="366"/>
      <c r="AT1010" s="164"/>
      <c r="AU1010" s="164"/>
      <c r="AV1010" s="164"/>
      <c r="AW1010" s="164"/>
      <c r="AX1010" s="164"/>
      <c r="AY1010" s="164"/>
      <c r="AZ1010" s="164"/>
      <c r="BA1010" s="164"/>
      <c r="BB1010" s="164"/>
      <c r="BC1010" s="164"/>
      <c r="BD1010" s="164"/>
      <c r="BE1010" s="164"/>
      <c r="BF1010" s="164"/>
      <c r="BG1010" s="164"/>
      <c r="BH1010" s="164"/>
      <c r="BI1010" s="164"/>
      <c r="BJ1010" s="164"/>
      <c r="BK1010" s="164"/>
      <c r="BL1010" s="164"/>
      <c r="BM1010" s="164"/>
      <c r="BN1010" s="164"/>
      <c r="BO1010" s="164"/>
      <c r="BP1010" s="164"/>
      <c r="BQ1010" s="164"/>
      <c r="BR1010" s="164"/>
      <c r="BS1010" s="164"/>
      <c r="BT1010" s="164"/>
      <c r="BU1010" s="164"/>
      <c r="BV1010" s="164"/>
      <c r="BW1010" s="164"/>
    </row>
    <row r="1011" spans="20:75" x14ac:dyDescent="0.25">
      <c r="T1011" s="164"/>
      <c r="U1011" s="164"/>
      <c r="V1011" s="164"/>
      <c r="W1011" s="164"/>
      <c r="X1011" s="164"/>
      <c r="Y1011" s="164"/>
      <c r="Z1011" s="164"/>
      <c r="AA1011" s="164"/>
      <c r="AB1011" s="164"/>
      <c r="AC1011" s="164"/>
      <c r="AD1011" s="164"/>
      <c r="AE1011" s="164"/>
      <c r="AF1011" s="164"/>
      <c r="AG1011" s="164"/>
      <c r="AH1011" s="164"/>
      <c r="AI1011" s="164"/>
      <c r="AJ1011" s="164"/>
      <c r="AK1011" s="164"/>
      <c r="AL1011" s="164"/>
      <c r="AM1011" s="164"/>
      <c r="AN1011" s="164"/>
      <c r="AO1011" s="164"/>
      <c r="AP1011" s="164"/>
      <c r="AQ1011" s="164"/>
      <c r="AR1011" s="164"/>
      <c r="AS1011" s="366"/>
      <c r="AT1011" s="164"/>
      <c r="AU1011" s="164"/>
      <c r="AV1011" s="164"/>
      <c r="AW1011" s="164"/>
      <c r="AX1011" s="164"/>
      <c r="AY1011" s="164"/>
      <c r="AZ1011" s="164"/>
      <c r="BA1011" s="164"/>
      <c r="BB1011" s="164"/>
      <c r="BC1011" s="164"/>
      <c r="BD1011" s="164"/>
      <c r="BE1011" s="164"/>
      <c r="BF1011" s="164"/>
      <c r="BG1011" s="164"/>
      <c r="BH1011" s="164"/>
      <c r="BI1011" s="164"/>
      <c r="BJ1011" s="164"/>
      <c r="BK1011" s="164"/>
      <c r="BL1011" s="164"/>
      <c r="BM1011" s="164"/>
      <c r="BN1011" s="164"/>
      <c r="BO1011" s="164"/>
      <c r="BP1011" s="164"/>
      <c r="BQ1011" s="164"/>
      <c r="BR1011" s="164"/>
      <c r="BS1011" s="164"/>
      <c r="BT1011" s="164"/>
      <c r="BU1011" s="164"/>
      <c r="BV1011" s="164"/>
      <c r="BW1011" s="164"/>
    </row>
    <row r="1012" spans="20:75" x14ac:dyDescent="0.25">
      <c r="T1012" s="164"/>
      <c r="U1012" s="164"/>
      <c r="V1012" s="164"/>
      <c r="W1012" s="164"/>
      <c r="X1012" s="164"/>
      <c r="Y1012" s="164"/>
      <c r="Z1012" s="164"/>
      <c r="AA1012" s="164"/>
      <c r="AB1012" s="164"/>
      <c r="AC1012" s="164"/>
      <c r="AD1012" s="164"/>
      <c r="AE1012" s="164"/>
      <c r="AF1012" s="164"/>
      <c r="AG1012" s="164"/>
      <c r="AH1012" s="164"/>
      <c r="AI1012" s="164"/>
      <c r="AJ1012" s="164"/>
      <c r="AK1012" s="164"/>
      <c r="AL1012" s="164"/>
      <c r="AM1012" s="164"/>
      <c r="AN1012" s="164"/>
      <c r="AO1012" s="164"/>
      <c r="AP1012" s="164"/>
      <c r="AQ1012" s="164"/>
      <c r="AR1012" s="164"/>
      <c r="AS1012" s="366"/>
      <c r="AT1012" s="164"/>
      <c r="AU1012" s="164"/>
      <c r="AV1012" s="164"/>
      <c r="AW1012" s="164"/>
      <c r="AX1012" s="164"/>
      <c r="AY1012" s="164"/>
      <c r="AZ1012" s="164"/>
      <c r="BA1012" s="164"/>
      <c r="BB1012" s="164"/>
      <c r="BC1012" s="164"/>
      <c r="BD1012" s="164"/>
      <c r="BE1012" s="164"/>
      <c r="BF1012" s="164"/>
      <c r="BG1012" s="164"/>
      <c r="BH1012" s="164"/>
      <c r="BI1012" s="164"/>
      <c r="BJ1012" s="164"/>
      <c r="BK1012" s="164"/>
      <c r="BL1012" s="164"/>
      <c r="BM1012" s="164"/>
      <c r="BN1012" s="164"/>
      <c r="BO1012" s="164"/>
      <c r="BP1012" s="164"/>
      <c r="BQ1012" s="164"/>
      <c r="BR1012" s="164"/>
      <c r="BS1012" s="164"/>
      <c r="BT1012" s="164"/>
      <c r="BU1012" s="164"/>
      <c r="BV1012" s="164"/>
      <c r="BW1012" s="164"/>
    </row>
    <row r="1013" spans="20:75" x14ac:dyDescent="0.25">
      <c r="T1013" s="164"/>
      <c r="U1013" s="164"/>
      <c r="V1013" s="164"/>
      <c r="W1013" s="164"/>
      <c r="X1013" s="164"/>
      <c r="Y1013" s="164"/>
      <c r="Z1013" s="164"/>
      <c r="AA1013" s="164"/>
      <c r="AB1013" s="164"/>
      <c r="AC1013" s="164"/>
      <c r="AD1013" s="164"/>
      <c r="AE1013" s="164"/>
      <c r="AF1013" s="164"/>
      <c r="AG1013" s="164"/>
      <c r="AH1013" s="164"/>
      <c r="AI1013" s="164"/>
      <c r="AJ1013" s="164"/>
      <c r="AK1013" s="164"/>
      <c r="AL1013" s="164"/>
      <c r="AM1013" s="164"/>
      <c r="AN1013" s="164"/>
      <c r="AO1013" s="164"/>
      <c r="AP1013" s="164"/>
      <c r="AQ1013" s="164"/>
      <c r="AR1013" s="164"/>
      <c r="AS1013" s="366"/>
      <c r="AT1013" s="164"/>
      <c r="AU1013" s="164"/>
      <c r="AV1013" s="164"/>
      <c r="AW1013" s="164"/>
      <c r="AX1013" s="164"/>
      <c r="AY1013" s="164"/>
      <c r="AZ1013" s="164"/>
      <c r="BA1013" s="164"/>
      <c r="BB1013" s="164"/>
      <c r="BC1013" s="164"/>
      <c r="BD1013" s="164"/>
      <c r="BE1013" s="164"/>
      <c r="BF1013" s="164"/>
      <c r="BG1013" s="164"/>
      <c r="BH1013" s="164"/>
      <c r="BI1013" s="164"/>
      <c r="BJ1013" s="164"/>
      <c r="BK1013" s="164"/>
      <c r="BL1013" s="164"/>
      <c r="BM1013" s="164"/>
      <c r="BN1013" s="164"/>
      <c r="BO1013" s="164"/>
      <c r="BP1013" s="164"/>
      <c r="BQ1013" s="164"/>
      <c r="BR1013" s="164"/>
      <c r="BS1013" s="164"/>
      <c r="BT1013" s="164"/>
      <c r="BU1013" s="164"/>
      <c r="BV1013" s="164"/>
      <c r="BW1013" s="164"/>
    </row>
    <row r="1014" spans="20:75" x14ac:dyDescent="0.25">
      <c r="T1014" s="164"/>
      <c r="U1014" s="164"/>
      <c r="V1014" s="164"/>
      <c r="W1014" s="164"/>
      <c r="X1014" s="164"/>
      <c r="Y1014" s="164"/>
      <c r="Z1014" s="164"/>
      <c r="AA1014" s="164"/>
      <c r="AB1014" s="164"/>
      <c r="AC1014" s="164"/>
      <c r="AD1014" s="164"/>
      <c r="AE1014" s="164"/>
      <c r="AF1014" s="164"/>
      <c r="AG1014" s="164"/>
      <c r="AH1014" s="164"/>
      <c r="AI1014" s="164"/>
      <c r="AJ1014" s="164"/>
      <c r="AK1014" s="164"/>
      <c r="AL1014" s="164"/>
      <c r="AM1014" s="164"/>
      <c r="AN1014" s="164"/>
      <c r="AO1014" s="164"/>
      <c r="AP1014" s="164"/>
      <c r="AQ1014" s="164"/>
      <c r="AR1014" s="164"/>
      <c r="AS1014" s="366"/>
      <c r="AT1014" s="164"/>
      <c r="AU1014" s="164"/>
      <c r="AV1014" s="164"/>
      <c r="AW1014" s="164"/>
      <c r="AX1014" s="164"/>
      <c r="AY1014" s="164"/>
      <c r="AZ1014" s="164"/>
      <c r="BA1014" s="164"/>
      <c r="BB1014" s="164"/>
      <c r="BC1014" s="164"/>
      <c r="BD1014" s="164"/>
      <c r="BE1014" s="164"/>
      <c r="BF1014" s="164"/>
      <c r="BG1014" s="164"/>
      <c r="BH1014" s="164"/>
      <c r="BI1014" s="164"/>
      <c r="BJ1014" s="164"/>
      <c r="BK1014" s="164"/>
      <c r="BL1014" s="164"/>
      <c r="BM1014" s="164"/>
      <c r="BN1014" s="164"/>
      <c r="BO1014" s="164"/>
      <c r="BP1014" s="164"/>
      <c r="BQ1014" s="164"/>
      <c r="BR1014" s="164"/>
      <c r="BS1014" s="164"/>
      <c r="BT1014" s="164"/>
      <c r="BU1014" s="164"/>
      <c r="BV1014" s="164"/>
      <c r="BW1014" s="164"/>
    </row>
    <row r="1015" spans="20:75" x14ac:dyDescent="0.25">
      <c r="T1015" s="164"/>
      <c r="U1015" s="164"/>
      <c r="V1015" s="164"/>
      <c r="W1015" s="164"/>
      <c r="X1015" s="164"/>
      <c r="Y1015" s="164"/>
      <c r="Z1015" s="164"/>
      <c r="AA1015" s="164"/>
      <c r="AB1015" s="164"/>
      <c r="AC1015" s="164"/>
      <c r="AD1015" s="164"/>
      <c r="AE1015" s="164"/>
      <c r="AF1015" s="164"/>
      <c r="AG1015" s="164"/>
      <c r="AH1015" s="164"/>
      <c r="AI1015" s="164"/>
      <c r="AJ1015" s="164"/>
      <c r="AK1015" s="164"/>
      <c r="AL1015" s="164"/>
      <c r="AM1015" s="164"/>
      <c r="AN1015" s="164"/>
      <c r="AO1015" s="164"/>
      <c r="AP1015" s="164"/>
      <c r="AQ1015" s="164"/>
      <c r="AR1015" s="164"/>
      <c r="AS1015" s="366"/>
      <c r="AT1015" s="164"/>
      <c r="AU1015" s="164"/>
      <c r="AV1015" s="164"/>
      <c r="AW1015" s="164"/>
      <c r="AX1015" s="164"/>
      <c r="AY1015" s="164"/>
      <c r="AZ1015" s="164"/>
      <c r="BA1015" s="164"/>
      <c r="BB1015" s="164"/>
      <c r="BC1015" s="164"/>
      <c r="BD1015" s="164"/>
      <c r="BE1015" s="164"/>
      <c r="BF1015" s="164"/>
      <c r="BG1015" s="164"/>
      <c r="BH1015" s="164"/>
      <c r="BI1015" s="164"/>
      <c r="BJ1015" s="164"/>
      <c r="BK1015" s="164"/>
      <c r="BL1015" s="164"/>
      <c r="BM1015" s="164"/>
      <c r="BN1015" s="164"/>
      <c r="BO1015" s="164"/>
      <c r="BP1015" s="164"/>
      <c r="BQ1015" s="164"/>
      <c r="BR1015" s="164"/>
      <c r="BS1015" s="164"/>
      <c r="BT1015" s="164"/>
      <c r="BU1015" s="164"/>
      <c r="BV1015" s="164"/>
      <c r="BW1015" s="164"/>
    </row>
    <row r="1016" spans="20:75" x14ac:dyDescent="0.25">
      <c r="T1016" s="164"/>
      <c r="U1016" s="164"/>
      <c r="V1016" s="164"/>
      <c r="W1016" s="164"/>
      <c r="X1016" s="164"/>
      <c r="Y1016" s="164"/>
      <c r="Z1016" s="164"/>
      <c r="AA1016" s="164"/>
      <c r="AB1016" s="164"/>
      <c r="AC1016" s="164"/>
      <c r="AD1016" s="164"/>
      <c r="AE1016" s="164"/>
      <c r="AF1016" s="164"/>
      <c r="AG1016" s="164"/>
      <c r="AH1016" s="164"/>
      <c r="AI1016" s="164"/>
      <c r="AJ1016" s="164"/>
      <c r="AK1016" s="164"/>
      <c r="AL1016" s="164"/>
      <c r="AM1016" s="164"/>
      <c r="AN1016" s="164"/>
      <c r="AO1016" s="164"/>
      <c r="AP1016" s="164"/>
      <c r="AQ1016" s="164"/>
      <c r="AR1016" s="164"/>
      <c r="AS1016" s="366"/>
      <c r="AT1016" s="164"/>
      <c r="AU1016" s="164"/>
      <c r="AV1016" s="164"/>
      <c r="AW1016" s="164"/>
      <c r="AX1016" s="164"/>
      <c r="AY1016" s="164"/>
      <c r="AZ1016" s="164"/>
      <c r="BA1016" s="164"/>
      <c r="BB1016" s="164"/>
      <c r="BC1016" s="164"/>
      <c r="BD1016" s="164"/>
      <c r="BE1016" s="164"/>
      <c r="BF1016" s="164"/>
      <c r="BG1016" s="164"/>
      <c r="BH1016" s="164"/>
      <c r="BI1016" s="164"/>
      <c r="BJ1016" s="164"/>
      <c r="BK1016" s="164"/>
      <c r="BL1016" s="164"/>
      <c r="BM1016" s="164"/>
      <c r="BN1016" s="164"/>
      <c r="BO1016" s="164"/>
      <c r="BP1016" s="164"/>
      <c r="BQ1016" s="164"/>
      <c r="BR1016" s="164"/>
      <c r="BS1016" s="164"/>
      <c r="BT1016" s="164"/>
      <c r="BU1016" s="164"/>
      <c r="BV1016" s="164"/>
      <c r="BW1016" s="164"/>
    </row>
    <row r="1017" spans="20:75" x14ac:dyDescent="0.25"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  <c r="AK1017" s="164"/>
      <c r="AL1017" s="164"/>
      <c r="AM1017" s="164"/>
      <c r="AN1017" s="164"/>
      <c r="AO1017" s="164"/>
      <c r="AP1017" s="164"/>
      <c r="AQ1017" s="164"/>
      <c r="AR1017" s="164"/>
      <c r="AS1017" s="366"/>
      <c r="AT1017" s="164"/>
      <c r="AU1017" s="164"/>
      <c r="AV1017" s="164"/>
      <c r="AW1017" s="164"/>
      <c r="AX1017" s="164"/>
      <c r="AY1017" s="164"/>
      <c r="AZ1017" s="164"/>
      <c r="BA1017" s="164"/>
      <c r="BB1017" s="164"/>
      <c r="BC1017" s="164"/>
      <c r="BD1017" s="164"/>
      <c r="BE1017" s="164"/>
      <c r="BF1017" s="164"/>
      <c r="BG1017" s="164"/>
      <c r="BH1017" s="164"/>
      <c r="BI1017" s="164"/>
      <c r="BJ1017" s="164"/>
      <c r="BK1017" s="164"/>
      <c r="BL1017" s="164"/>
      <c r="BM1017" s="164"/>
      <c r="BN1017" s="164"/>
      <c r="BO1017" s="164"/>
      <c r="BP1017" s="164"/>
      <c r="BQ1017" s="164"/>
      <c r="BR1017" s="164"/>
      <c r="BS1017" s="164"/>
      <c r="BT1017" s="164"/>
      <c r="BU1017" s="164"/>
      <c r="BV1017" s="164"/>
      <c r="BW1017" s="164"/>
    </row>
    <row r="1018" spans="20:75" x14ac:dyDescent="0.25">
      <c r="T1018" s="164"/>
      <c r="U1018" s="164"/>
      <c r="V1018" s="164"/>
      <c r="W1018" s="164"/>
      <c r="X1018" s="164"/>
      <c r="Y1018" s="164"/>
      <c r="Z1018" s="164"/>
      <c r="AA1018" s="164"/>
      <c r="AB1018" s="164"/>
      <c r="AC1018" s="164"/>
      <c r="AD1018" s="164"/>
      <c r="AE1018" s="164"/>
      <c r="AF1018" s="164"/>
      <c r="AG1018" s="164"/>
      <c r="AH1018" s="164"/>
      <c r="AI1018" s="164"/>
      <c r="AJ1018" s="164"/>
      <c r="AK1018" s="164"/>
      <c r="AL1018" s="164"/>
      <c r="AM1018" s="164"/>
      <c r="AN1018" s="164"/>
      <c r="AO1018" s="164"/>
      <c r="AP1018" s="164"/>
      <c r="AQ1018" s="164"/>
      <c r="AR1018" s="164"/>
      <c r="AS1018" s="366"/>
      <c r="AT1018" s="164"/>
      <c r="AU1018" s="164"/>
      <c r="AV1018" s="164"/>
      <c r="AW1018" s="164"/>
      <c r="AX1018" s="164"/>
      <c r="AY1018" s="164"/>
      <c r="AZ1018" s="164"/>
      <c r="BA1018" s="164"/>
      <c r="BB1018" s="164"/>
      <c r="BC1018" s="164"/>
      <c r="BD1018" s="164"/>
      <c r="BE1018" s="164"/>
      <c r="BF1018" s="164"/>
      <c r="BG1018" s="164"/>
      <c r="BH1018" s="164"/>
      <c r="BI1018" s="164"/>
      <c r="BJ1018" s="164"/>
      <c r="BK1018" s="164"/>
      <c r="BL1018" s="164"/>
      <c r="BM1018" s="164"/>
      <c r="BN1018" s="164"/>
      <c r="BO1018" s="164"/>
      <c r="BP1018" s="164"/>
      <c r="BQ1018" s="164"/>
      <c r="BR1018" s="164"/>
      <c r="BS1018" s="164"/>
      <c r="BT1018" s="164"/>
      <c r="BU1018" s="164"/>
      <c r="BV1018" s="164"/>
      <c r="BW1018" s="164"/>
    </row>
    <row r="1019" spans="20:75" x14ac:dyDescent="0.25">
      <c r="T1019" s="164"/>
      <c r="U1019" s="164"/>
      <c r="V1019" s="164"/>
      <c r="W1019" s="164"/>
      <c r="X1019" s="164"/>
      <c r="Y1019" s="164"/>
      <c r="Z1019" s="164"/>
      <c r="AA1019" s="164"/>
      <c r="AB1019" s="164"/>
      <c r="AC1019" s="164"/>
      <c r="AD1019" s="164"/>
      <c r="AE1019" s="164"/>
      <c r="AF1019" s="164"/>
      <c r="AG1019" s="164"/>
      <c r="AH1019" s="164"/>
      <c r="AI1019" s="164"/>
      <c r="AJ1019" s="164"/>
      <c r="AK1019" s="164"/>
      <c r="AL1019" s="164"/>
      <c r="AM1019" s="164"/>
      <c r="AN1019" s="164"/>
      <c r="AO1019" s="164"/>
      <c r="AP1019" s="164"/>
      <c r="AQ1019" s="164"/>
      <c r="AR1019" s="164"/>
      <c r="AS1019" s="366"/>
      <c r="AT1019" s="164"/>
      <c r="AU1019" s="164"/>
      <c r="AV1019" s="164"/>
      <c r="AW1019" s="164"/>
      <c r="AX1019" s="164"/>
      <c r="AY1019" s="164"/>
      <c r="AZ1019" s="164"/>
      <c r="BA1019" s="164"/>
      <c r="BB1019" s="164"/>
      <c r="BC1019" s="164"/>
      <c r="BD1019" s="164"/>
      <c r="BE1019" s="164"/>
      <c r="BF1019" s="164"/>
      <c r="BG1019" s="164"/>
      <c r="BH1019" s="164"/>
      <c r="BI1019" s="164"/>
      <c r="BJ1019" s="164"/>
      <c r="BK1019" s="164"/>
      <c r="BL1019" s="164"/>
      <c r="BM1019" s="164"/>
      <c r="BN1019" s="164"/>
      <c r="BO1019" s="164"/>
      <c r="BP1019" s="164"/>
      <c r="BQ1019" s="164"/>
      <c r="BR1019" s="164"/>
      <c r="BS1019" s="164"/>
      <c r="BT1019" s="164"/>
      <c r="BU1019" s="164"/>
      <c r="BV1019" s="164"/>
      <c r="BW1019" s="164"/>
    </row>
    <row r="1020" spans="20:75" x14ac:dyDescent="0.25">
      <c r="T1020" s="164"/>
      <c r="U1020" s="164"/>
      <c r="V1020" s="164"/>
      <c r="W1020" s="164"/>
      <c r="X1020" s="164"/>
      <c r="Y1020" s="164"/>
      <c r="Z1020" s="164"/>
      <c r="AA1020" s="164"/>
      <c r="AB1020" s="164"/>
      <c r="AC1020" s="164"/>
      <c r="AD1020" s="164"/>
      <c r="AE1020" s="164"/>
      <c r="AF1020" s="164"/>
      <c r="AG1020" s="164"/>
      <c r="AH1020" s="164"/>
      <c r="AI1020" s="164"/>
      <c r="AJ1020" s="164"/>
      <c r="AK1020" s="164"/>
      <c r="AL1020" s="164"/>
      <c r="AM1020" s="164"/>
      <c r="AN1020" s="164"/>
      <c r="AO1020" s="164"/>
      <c r="AP1020" s="164"/>
      <c r="AQ1020" s="164"/>
      <c r="AR1020" s="164"/>
      <c r="AS1020" s="366"/>
      <c r="AT1020" s="164"/>
      <c r="AU1020" s="164"/>
      <c r="AV1020" s="164"/>
      <c r="AW1020" s="164"/>
      <c r="AX1020" s="164"/>
      <c r="AY1020" s="164"/>
      <c r="AZ1020" s="164"/>
      <c r="BA1020" s="164"/>
      <c r="BB1020" s="164"/>
      <c r="BC1020" s="164"/>
      <c r="BD1020" s="164"/>
      <c r="BE1020" s="164"/>
      <c r="BF1020" s="164"/>
      <c r="BG1020" s="164"/>
      <c r="BH1020" s="164"/>
      <c r="BI1020" s="164"/>
      <c r="BJ1020" s="164"/>
      <c r="BK1020" s="164"/>
      <c r="BL1020" s="164"/>
      <c r="BM1020" s="164"/>
      <c r="BN1020" s="164"/>
      <c r="BO1020" s="164"/>
      <c r="BP1020" s="164"/>
      <c r="BQ1020" s="164"/>
      <c r="BR1020" s="164"/>
      <c r="BS1020" s="164"/>
      <c r="BT1020" s="164"/>
      <c r="BU1020" s="164"/>
      <c r="BV1020" s="164"/>
      <c r="BW1020" s="164"/>
    </row>
    <row r="1021" spans="20:75" x14ac:dyDescent="0.25">
      <c r="T1021" s="164"/>
      <c r="U1021" s="164"/>
      <c r="V1021" s="164"/>
      <c r="W1021" s="164"/>
      <c r="X1021" s="164"/>
      <c r="Y1021" s="164"/>
      <c r="Z1021" s="164"/>
      <c r="AA1021" s="164"/>
      <c r="AB1021" s="164"/>
      <c r="AC1021" s="164"/>
      <c r="AD1021" s="164"/>
      <c r="AE1021" s="164"/>
      <c r="AF1021" s="164"/>
      <c r="AG1021" s="164"/>
      <c r="AH1021" s="164"/>
      <c r="AI1021" s="164"/>
      <c r="AJ1021" s="164"/>
      <c r="AK1021" s="164"/>
      <c r="AL1021" s="164"/>
      <c r="AM1021" s="164"/>
      <c r="AN1021" s="164"/>
      <c r="AO1021" s="164"/>
      <c r="AP1021" s="164"/>
      <c r="AQ1021" s="164"/>
      <c r="AR1021" s="164"/>
      <c r="AS1021" s="366"/>
      <c r="AT1021" s="164"/>
      <c r="AU1021" s="164"/>
      <c r="AV1021" s="164"/>
      <c r="AW1021" s="164"/>
      <c r="AX1021" s="164"/>
      <c r="AY1021" s="164"/>
      <c r="AZ1021" s="164"/>
      <c r="BA1021" s="164"/>
      <c r="BB1021" s="164"/>
      <c r="BC1021" s="164"/>
      <c r="BD1021" s="164"/>
      <c r="BE1021" s="164"/>
      <c r="BF1021" s="164"/>
      <c r="BG1021" s="164"/>
      <c r="BH1021" s="164"/>
      <c r="BI1021" s="164"/>
      <c r="BJ1021" s="164"/>
      <c r="BK1021" s="164"/>
      <c r="BL1021" s="164"/>
      <c r="BM1021" s="164"/>
      <c r="BN1021" s="164"/>
      <c r="BO1021" s="164"/>
      <c r="BP1021" s="164"/>
      <c r="BQ1021" s="164"/>
      <c r="BR1021" s="164"/>
      <c r="BS1021" s="164"/>
      <c r="BT1021" s="164"/>
      <c r="BU1021" s="164"/>
      <c r="BV1021" s="164"/>
      <c r="BW1021" s="164"/>
    </row>
    <row r="1022" spans="20:75" x14ac:dyDescent="0.25">
      <c r="T1022" s="164"/>
      <c r="U1022" s="164"/>
      <c r="V1022" s="164"/>
      <c r="W1022" s="164"/>
      <c r="X1022" s="164"/>
      <c r="Y1022" s="164"/>
      <c r="Z1022" s="164"/>
      <c r="AA1022" s="164"/>
      <c r="AB1022" s="164"/>
      <c r="AC1022" s="164"/>
      <c r="AD1022" s="164"/>
      <c r="AE1022" s="164"/>
      <c r="AF1022" s="164"/>
      <c r="AG1022" s="164"/>
      <c r="AH1022" s="164"/>
      <c r="AI1022" s="164"/>
      <c r="AJ1022" s="164"/>
      <c r="AK1022" s="164"/>
      <c r="AL1022" s="164"/>
      <c r="AM1022" s="164"/>
      <c r="AN1022" s="164"/>
      <c r="AO1022" s="164"/>
      <c r="AP1022" s="164"/>
      <c r="AQ1022" s="164"/>
      <c r="AR1022" s="164"/>
      <c r="AS1022" s="366"/>
      <c r="AT1022" s="164"/>
      <c r="AU1022" s="164"/>
      <c r="AV1022" s="164"/>
      <c r="AW1022" s="164"/>
      <c r="AX1022" s="164"/>
      <c r="AY1022" s="164"/>
      <c r="AZ1022" s="164"/>
      <c r="BA1022" s="164"/>
      <c r="BB1022" s="164"/>
      <c r="BC1022" s="164"/>
      <c r="BD1022" s="164"/>
      <c r="BE1022" s="164"/>
      <c r="BF1022" s="164"/>
      <c r="BG1022" s="164"/>
      <c r="BH1022" s="164"/>
      <c r="BI1022" s="164"/>
      <c r="BJ1022" s="164"/>
      <c r="BK1022" s="164"/>
      <c r="BL1022" s="164"/>
      <c r="BM1022" s="164"/>
      <c r="BN1022" s="164"/>
      <c r="BO1022" s="164"/>
      <c r="BP1022" s="164"/>
      <c r="BQ1022" s="164"/>
      <c r="BR1022" s="164"/>
      <c r="BS1022" s="164"/>
      <c r="BT1022" s="164"/>
      <c r="BU1022" s="164"/>
      <c r="BV1022" s="164"/>
      <c r="BW1022" s="164"/>
    </row>
    <row r="1023" spans="20:75" x14ac:dyDescent="0.25">
      <c r="T1023" s="164"/>
      <c r="U1023" s="164"/>
      <c r="V1023" s="164"/>
      <c r="W1023" s="164"/>
      <c r="X1023" s="164"/>
      <c r="Y1023" s="164"/>
      <c r="Z1023" s="164"/>
      <c r="AA1023" s="164"/>
      <c r="AB1023" s="164"/>
      <c r="AC1023" s="164"/>
      <c r="AD1023" s="164"/>
      <c r="AE1023" s="164"/>
      <c r="AF1023" s="164"/>
      <c r="AG1023" s="164"/>
      <c r="AH1023" s="164"/>
      <c r="AI1023" s="164"/>
      <c r="AJ1023" s="164"/>
      <c r="AK1023" s="164"/>
      <c r="AL1023" s="164"/>
      <c r="AM1023" s="164"/>
      <c r="AN1023" s="164"/>
      <c r="AO1023" s="164"/>
      <c r="AP1023" s="164"/>
      <c r="AQ1023" s="164"/>
      <c r="AR1023" s="164"/>
      <c r="AS1023" s="366"/>
      <c r="AT1023" s="164"/>
      <c r="AU1023" s="164"/>
      <c r="AV1023" s="164"/>
      <c r="AW1023" s="164"/>
      <c r="AX1023" s="164"/>
      <c r="AY1023" s="164"/>
      <c r="AZ1023" s="164"/>
      <c r="BA1023" s="164"/>
      <c r="BB1023" s="164"/>
      <c r="BC1023" s="164"/>
      <c r="BD1023" s="164"/>
      <c r="BE1023" s="164"/>
      <c r="BF1023" s="164"/>
      <c r="BG1023" s="164"/>
      <c r="BH1023" s="164"/>
      <c r="BI1023" s="164"/>
      <c r="BJ1023" s="164"/>
      <c r="BK1023" s="164"/>
      <c r="BL1023" s="164"/>
      <c r="BM1023" s="164"/>
      <c r="BN1023" s="164"/>
      <c r="BO1023" s="164"/>
      <c r="BP1023" s="164"/>
      <c r="BQ1023" s="164"/>
      <c r="BR1023" s="164"/>
      <c r="BS1023" s="164"/>
      <c r="BT1023" s="164"/>
      <c r="BU1023" s="164"/>
      <c r="BV1023" s="164"/>
      <c r="BW1023" s="164"/>
    </row>
    <row r="1024" spans="20:75" x14ac:dyDescent="0.25">
      <c r="T1024" s="164"/>
      <c r="U1024" s="164"/>
      <c r="V1024" s="164"/>
      <c r="W1024" s="164"/>
      <c r="X1024" s="164"/>
      <c r="Y1024" s="164"/>
      <c r="Z1024" s="164"/>
      <c r="AA1024" s="164"/>
      <c r="AB1024" s="164"/>
      <c r="AC1024" s="164"/>
      <c r="AD1024" s="164"/>
      <c r="AE1024" s="164"/>
      <c r="AF1024" s="164"/>
      <c r="AG1024" s="164"/>
      <c r="AH1024" s="164"/>
      <c r="AI1024" s="164"/>
      <c r="AJ1024" s="164"/>
      <c r="AK1024" s="164"/>
      <c r="AL1024" s="164"/>
      <c r="AM1024" s="164"/>
      <c r="AN1024" s="164"/>
      <c r="AO1024" s="164"/>
      <c r="AP1024" s="164"/>
      <c r="AQ1024" s="164"/>
      <c r="AR1024" s="164"/>
      <c r="AS1024" s="366"/>
      <c r="AT1024" s="164"/>
      <c r="AU1024" s="164"/>
      <c r="AV1024" s="164"/>
      <c r="AW1024" s="164"/>
      <c r="AX1024" s="164"/>
      <c r="AY1024" s="164"/>
      <c r="AZ1024" s="164"/>
      <c r="BA1024" s="164"/>
      <c r="BB1024" s="164"/>
      <c r="BC1024" s="164"/>
      <c r="BD1024" s="164"/>
      <c r="BE1024" s="164"/>
      <c r="BF1024" s="164"/>
      <c r="BG1024" s="164"/>
      <c r="BH1024" s="164"/>
      <c r="BI1024" s="164"/>
      <c r="BJ1024" s="164"/>
      <c r="BK1024" s="164"/>
      <c r="BL1024" s="164"/>
      <c r="BM1024" s="164"/>
      <c r="BN1024" s="164"/>
      <c r="BO1024" s="164"/>
      <c r="BP1024" s="164"/>
      <c r="BQ1024" s="164"/>
      <c r="BR1024" s="164"/>
      <c r="BS1024" s="164"/>
      <c r="BT1024" s="164"/>
      <c r="BU1024" s="164"/>
      <c r="BV1024" s="164"/>
      <c r="BW1024" s="164"/>
    </row>
    <row r="1025" spans="20:75" x14ac:dyDescent="0.25">
      <c r="T1025" s="164"/>
      <c r="U1025" s="164"/>
      <c r="V1025" s="164"/>
      <c r="W1025" s="164"/>
      <c r="X1025" s="164"/>
      <c r="Y1025" s="164"/>
      <c r="Z1025" s="164"/>
      <c r="AA1025" s="164"/>
      <c r="AB1025" s="164"/>
      <c r="AC1025" s="164"/>
      <c r="AD1025" s="164"/>
      <c r="AE1025" s="164"/>
      <c r="AF1025" s="164"/>
      <c r="AG1025" s="164"/>
      <c r="AH1025" s="164"/>
      <c r="AI1025" s="164"/>
      <c r="AJ1025" s="164"/>
      <c r="AK1025" s="164"/>
      <c r="AL1025" s="164"/>
      <c r="AM1025" s="164"/>
      <c r="AN1025" s="164"/>
      <c r="AO1025" s="164"/>
      <c r="AP1025" s="164"/>
      <c r="AQ1025" s="164"/>
      <c r="AR1025" s="164"/>
      <c r="AS1025" s="366"/>
      <c r="AT1025" s="164"/>
      <c r="AU1025" s="164"/>
      <c r="AV1025" s="164"/>
      <c r="AW1025" s="164"/>
      <c r="AX1025" s="164"/>
      <c r="AY1025" s="164"/>
      <c r="AZ1025" s="164"/>
      <c r="BA1025" s="164"/>
      <c r="BB1025" s="164"/>
      <c r="BC1025" s="164"/>
      <c r="BD1025" s="164"/>
      <c r="BE1025" s="164"/>
      <c r="BF1025" s="164"/>
      <c r="BG1025" s="164"/>
      <c r="BH1025" s="164"/>
      <c r="BI1025" s="164"/>
      <c r="BJ1025" s="164"/>
      <c r="BK1025" s="164"/>
      <c r="BL1025" s="164"/>
      <c r="BM1025" s="164"/>
      <c r="BN1025" s="164"/>
      <c r="BO1025" s="164"/>
      <c r="BP1025" s="164"/>
      <c r="BQ1025" s="164"/>
      <c r="BR1025" s="164"/>
      <c r="BS1025" s="164"/>
      <c r="BT1025" s="164"/>
      <c r="BU1025" s="164"/>
      <c r="BV1025" s="164"/>
      <c r="BW1025" s="164"/>
    </row>
    <row r="1026" spans="20:75" x14ac:dyDescent="0.25">
      <c r="T1026" s="164"/>
      <c r="U1026" s="164"/>
      <c r="V1026" s="164"/>
      <c r="W1026" s="164"/>
      <c r="X1026" s="164"/>
      <c r="Y1026" s="164"/>
      <c r="Z1026" s="164"/>
      <c r="AA1026" s="164"/>
      <c r="AB1026" s="164"/>
      <c r="AC1026" s="164"/>
      <c r="AD1026" s="164"/>
      <c r="AE1026" s="164"/>
      <c r="AF1026" s="164"/>
      <c r="AG1026" s="164"/>
      <c r="AH1026" s="164"/>
      <c r="AI1026" s="164"/>
      <c r="AJ1026" s="164"/>
      <c r="AK1026" s="164"/>
      <c r="AL1026" s="164"/>
      <c r="AM1026" s="164"/>
      <c r="AN1026" s="164"/>
      <c r="AO1026" s="164"/>
      <c r="AP1026" s="164"/>
      <c r="AQ1026" s="164"/>
      <c r="AR1026" s="164"/>
      <c r="AS1026" s="366"/>
      <c r="AT1026" s="164"/>
      <c r="AU1026" s="164"/>
      <c r="AV1026" s="164"/>
      <c r="AW1026" s="164"/>
      <c r="AX1026" s="164"/>
      <c r="AY1026" s="164"/>
      <c r="AZ1026" s="164"/>
      <c r="BA1026" s="164"/>
      <c r="BB1026" s="164"/>
      <c r="BC1026" s="164"/>
      <c r="BD1026" s="164"/>
      <c r="BE1026" s="164"/>
      <c r="BF1026" s="164"/>
      <c r="BG1026" s="164"/>
      <c r="BH1026" s="164"/>
      <c r="BI1026" s="164"/>
      <c r="BJ1026" s="164"/>
      <c r="BK1026" s="164"/>
      <c r="BL1026" s="164"/>
      <c r="BM1026" s="164"/>
      <c r="BN1026" s="164"/>
      <c r="BO1026" s="164"/>
      <c r="BP1026" s="164"/>
      <c r="BQ1026" s="164"/>
      <c r="BR1026" s="164"/>
      <c r="BS1026" s="164"/>
      <c r="BT1026" s="164"/>
      <c r="BU1026" s="164"/>
      <c r="BV1026" s="164"/>
      <c r="BW1026" s="164"/>
    </row>
    <row r="1027" spans="20:75" x14ac:dyDescent="0.25">
      <c r="T1027" s="164"/>
      <c r="U1027" s="164"/>
      <c r="V1027" s="164"/>
      <c r="W1027" s="164"/>
      <c r="X1027" s="164"/>
      <c r="Y1027" s="164"/>
      <c r="Z1027" s="164"/>
      <c r="AA1027" s="164"/>
      <c r="AB1027" s="164"/>
      <c r="AC1027" s="164"/>
      <c r="AD1027" s="164"/>
      <c r="AE1027" s="164"/>
      <c r="AF1027" s="164"/>
      <c r="AG1027" s="164"/>
      <c r="AH1027" s="164"/>
      <c r="AI1027" s="164"/>
      <c r="AJ1027" s="164"/>
      <c r="AK1027" s="164"/>
      <c r="AL1027" s="164"/>
      <c r="AM1027" s="164"/>
      <c r="AN1027" s="164"/>
      <c r="AO1027" s="164"/>
      <c r="AP1027" s="164"/>
      <c r="AQ1027" s="164"/>
      <c r="AR1027" s="164"/>
      <c r="AS1027" s="366"/>
      <c r="AT1027" s="164"/>
      <c r="AU1027" s="164"/>
      <c r="AV1027" s="164"/>
      <c r="AW1027" s="164"/>
      <c r="AX1027" s="164"/>
      <c r="AY1027" s="164"/>
      <c r="AZ1027" s="164"/>
      <c r="BA1027" s="164"/>
      <c r="BB1027" s="164"/>
      <c r="BC1027" s="164"/>
      <c r="BD1027" s="164"/>
      <c r="BE1027" s="164"/>
      <c r="BF1027" s="164"/>
      <c r="BG1027" s="164"/>
      <c r="BH1027" s="164"/>
      <c r="BI1027" s="164"/>
      <c r="BJ1027" s="164"/>
      <c r="BK1027" s="164"/>
      <c r="BL1027" s="164"/>
      <c r="BM1027" s="164"/>
      <c r="BN1027" s="164"/>
      <c r="BO1027" s="164"/>
      <c r="BP1027" s="164"/>
      <c r="BQ1027" s="164"/>
      <c r="BR1027" s="164"/>
      <c r="BS1027" s="164"/>
      <c r="BT1027" s="164"/>
      <c r="BU1027" s="164"/>
      <c r="BV1027" s="164"/>
      <c r="BW1027" s="164"/>
    </row>
    <row r="1028" spans="20:75" x14ac:dyDescent="0.25">
      <c r="T1028" s="164"/>
      <c r="U1028" s="164"/>
      <c r="V1028" s="164"/>
      <c r="W1028" s="164"/>
      <c r="X1028" s="164"/>
      <c r="Y1028" s="164"/>
      <c r="Z1028" s="164"/>
      <c r="AA1028" s="164"/>
      <c r="AB1028" s="164"/>
      <c r="AC1028" s="164"/>
      <c r="AD1028" s="164"/>
      <c r="AE1028" s="164"/>
      <c r="AF1028" s="164"/>
      <c r="AG1028" s="164"/>
      <c r="AH1028" s="164"/>
      <c r="AI1028" s="164"/>
      <c r="AJ1028" s="164"/>
      <c r="AK1028" s="164"/>
      <c r="AL1028" s="164"/>
      <c r="AM1028" s="164"/>
      <c r="AN1028" s="164"/>
      <c r="AO1028" s="164"/>
      <c r="AP1028" s="164"/>
      <c r="AQ1028" s="164"/>
      <c r="AR1028" s="164"/>
      <c r="AS1028" s="366"/>
      <c r="AT1028" s="164"/>
      <c r="AU1028" s="164"/>
      <c r="AV1028" s="164"/>
      <c r="AW1028" s="164"/>
      <c r="AX1028" s="164"/>
      <c r="AY1028" s="164"/>
      <c r="AZ1028" s="164"/>
      <c r="BA1028" s="164"/>
      <c r="BB1028" s="164"/>
      <c r="BC1028" s="164"/>
      <c r="BD1028" s="164"/>
      <c r="BE1028" s="164"/>
      <c r="BF1028" s="164"/>
      <c r="BG1028" s="164"/>
      <c r="BH1028" s="164"/>
      <c r="BI1028" s="164"/>
      <c r="BJ1028" s="164"/>
      <c r="BK1028" s="164"/>
      <c r="BL1028" s="164"/>
      <c r="BM1028" s="164"/>
      <c r="BN1028" s="164"/>
      <c r="BO1028" s="164"/>
      <c r="BP1028" s="164"/>
      <c r="BQ1028" s="164"/>
      <c r="BR1028" s="164"/>
      <c r="BS1028" s="164"/>
      <c r="BT1028" s="164"/>
      <c r="BU1028" s="164"/>
      <c r="BV1028" s="164"/>
      <c r="BW1028" s="164"/>
    </row>
    <row r="1029" spans="20:75" x14ac:dyDescent="0.25">
      <c r="T1029" s="164"/>
      <c r="U1029" s="164"/>
      <c r="V1029" s="164"/>
      <c r="W1029" s="164"/>
      <c r="X1029" s="164"/>
      <c r="Y1029" s="164"/>
      <c r="Z1029" s="164"/>
      <c r="AA1029" s="164"/>
      <c r="AB1029" s="164"/>
      <c r="AC1029" s="164"/>
      <c r="AD1029" s="164"/>
      <c r="AE1029" s="164"/>
      <c r="AF1029" s="164"/>
      <c r="AG1029" s="164"/>
      <c r="AH1029" s="164"/>
      <c r="AI1029" s="164"/>
      <c r="AJ1029" s="164"/>
      <c r="AK1029" s="164"/>
      <c r="AL1029" s="164"/>
      <c r="AM1029" s="164"/>
      <c r="AN1029" s="164"/>
      <c r="AO1029" s="164"/>
      <c r="AP1029" s="164"/>
      <c r="AQ1029" s="164"/>
      <c r="AR1029" s="164"/>
      <c r="AS1029" s="366"/>
      <c r="AT1029" s="164"/>
      <c r="AU1029" s="164"/>
      <c r="AV1029" s="164"/>
      <c r="AW1029" s="164"/>
      <c r="AX1029" s="164"/>
      <c r="AY1029" s="164"/>
      <c r="AZ1029" s="164"/>
      <c r="BA1029" s="164"/>
      <c r="BB1029" s="164"/>
      <c r="BC1029" s="164"/>
      <c r="BD1029" s="164"/>
      <c r="BE1029" s="164"/>
      <c r="BF1029" s="164"/>
      <c r="BG1029" s="164"/>
      <c r="BH1029" s="164"/>
      <c r="BI1029" s="164"/>
      <c r="BJ1029" s="164"/>
      <c r="BK1029" s="164"/>
      <c r="BL1029" s="164"/>
      <c r="BM1029" s="164"/>
      <c r="BN1029" s="164"/>
      <c r="BO1029" s="164"/>
      <c r="BP1029" s="164"/>
      <c r="BQ1029" s="164"/>
      <c r="BR1029" s="164"/>
      <c r="BS1029" s="164"/>
      <c r="BT1029" s="164"/>
      <c r="BU1029" s="164"/>
      <c r="BV1029" s="164"/>
      <c r="BW1029" s="164"/>
    </row>
    <row r="1030" spans="20:75" x14ac:dyDescent="0.25">
      <c r="T1030" s="164"/>
      <c r="U1030" s="164"/>
      <c r="V1030" s="164"/>
      <c r="W1030" s="164"/>
      <c r="X1030" s="164"/>
      <c r="Y1030" s="164"/>
      <c r="Z1030" s="164"/>
      <c r="AA1030" s="164"/>
      <c r="AB1030" s="164"/>
      <c r="AC1030" s="164"/>
      <c r="AD1030" s="164"/>
      <c r="AE1030" s="164"/>
      <c r="AF1030" s="164"/>
      <c r="AG1030" s="164"/>
      <c r="AH1030" s="164"/>
      <c r="AI1030" s="164"/>
      <c r="AJ1030" s="164"/>
      <c r="AK1030" s="164"/>
      <c r="AL1030" s="164"/>
      <c r="AM1030" s="164"/>
      <c r="AN1030" s="164"/>
      <c r="AO1030" s="164"/>
      <c r="AP1030" s="164"/>
      <c r="AQ1030" s="164"/>
      <c r="AR1030" s="164"/>
      <c r="AS1030" s="366"/>
      <c r="AT1030" s="164"/>
      <c r="AU1030" s="164"/>
      <c r="AV1030" s="164"/>
      <c r="AW1030" s="164"/>
      <c r="AX1030" s="164"/>
      <c r="AY1030" s="164"/>
      <c r="AZ1030" s="164"/>
      <c r="BA1030" s="164"/>
      <c r="BB1030" s="164"/>
      <c r="BC1030" s="164"/>
      <c r="BD1030" s="164"/>
      <c r="BE1030" s="164"/>
      <c r="BF1030" s="164"/>
      <c r="BG1030" s="164"/>
      <c r="BH1030" s="164"/>
      <c r="BI1030" s="164"/>
      <c r="BJ1030" s="164"/>
      <c r="BK1030" s="164"/>
      <c r="BL1030" s="164"/>
      <c r="BM1030" s="164"/>
      <c r="BN1030" s="164"/>
      <c r="BO1030" s="164"/>
      <c r="BP1030" s="164"/>
      <c r="BQ1030" s="164"/>
      <c r="BR1030" s="164"/>
      <c r="BS1030" s="164"/>
      <c r="BT1030" s="164"/>
      <c r="BU1030" s="164"/>
      <c r="BV1030" s="164"/>
      <c r="BW1030" s="164"/>
    </row>
    <row r="1031" spans="20:75" x14ac:dyDescent="0.25">
      <c r="T1031" s="164"/>
      <c r="U1031" s="164"/>
      <c r="V1031" s="164"/>
      <c r="W1031" s="164"/>
      <c r="X1031" s="164"/>
      <c r="Y1031" s="164"/>
      <c r="Z1031" s="164"/>
      <c r="AA1031" s="164"/>
      <c r="AB1031" s="164"/>
      <c r="AC1031" s="164"/>
      <c r="AD1031" s="164"/>
      <c r="AE1031" s="164"/>
      <c r="AF1031" s="164"/>
      <c r="AG1031" s="164"/>
      <c r="AH1031" s="164"/>
      <c r="AI1031" s="164"/>
      <c r="AJ1031" s="164"/>
      <c r="AK1031" s="164"/>
      <c r="AL1031" s="164"/>
      <c r="AM1031" s="164"/>
      <c r="AN1031" s="164"/>
      <c r="AO1031" s="164"/>
      <c r="AP1031" s="164"/>
      <c r="AQ1031" s="164"/>
      <c r="AR1031" s="164"/>
      <c r="AS1031" s="366"/>
      <c r="AT1031" s="164"/>
      <c r="AU1031" s="164"/>
      <c r="AV1031" s="164"/>
      <c r="AW1031" s="164"/>
      <c r="AX1031" s="164"/>
      <c r="AY1031" s="164"/>
      <c r="AZ1031" s="164"/>
      <c r="BA1031" s="164"/>
      <c r="BB1031" s="164"/>
      <c r="BC1031" s="164"/>
      <c r="BD1031" s="164"/>
      <c r="BE1031" s="164"/>
      <c r="BF1031" s="164"/>
      <c r="BG1031" s="164"/>
      <c r="BH1031" s="164"/>
      <c r="BI1031" s="164"/>
      <c r="BJ1031" s="164"/>
      <c r="BK1031" s="164"/>
      <c r="BL1031" s="164"/>
      <c r="BM1031" s="164"/>
      <c r="BN1031" s="164"/>
      <c r="BO1031" s="164"/>
      <c r="BP1031" s="164"/>
      <c r="BQ1031" s="164"/>
      <c r="BR1031" s="164"/>
      <c r="BS1031" s="164"/>
      <c r="BT1031" s="164"/>
      <c r="BU1031" s="164"/>
      <c r="BV1031" s="164"/>
      <c r="BW1031" s="164"/>
    </row>
    <row r="1032" spans="20:75" x14ac:dyDescent="0.25">
      <c r="T1032" s="164"/>
      <c r="U1032" s="164"/>
      <c r="V1032" s="164"/>
      <c r="W1032" s="164"/>
      <c r="X1032" s="164"/>
      <c r="Y1032" s="164"/>
      <c r="Z1032" s="164"/>
      <c r="AA1032" s="164"/>
      <c r="AB1032" s="164"/>
      <c r="AC1032" s="164"/>
      <c r="AD1032" s="164"/>
      <c r="AE1032" s="164"/>
      <c r="AF1032" s="164"/>
      <c r="AG1032" s="164"/>
      <c r="AH1032" s="164"/>
      <c r="AI1032" s="164"/>
      <c r="AJ1032" s="164"/>
      <c r="AK1032" s="164"/>
      <c r="AL1032" s="164"/>
      <c r="AM1032" s="164"/>
      <c r="AN1032" s="164"/>
      <c r="AO1032" s="164"/>
      <c r="AP1032" s="164"/>
      <c r="AQ1032" s="164"/>
      <c r="AR1032" s="164"/>
      <c r="AS1032" s="366"/>
      <c r="AT1032" s="164"/>
      <c r="AU1032" s="164"/>
      <c r="AV1032" s="164"/>
      <c r="AW1032" s="164"/>
      <c r="AX1032" s="164"/>
      <c r="AY1032" s="164"/>
      <c r="AZ1032" s="164"/>
      <c r="BA1032" s="164"/>
      <c r="BB1032" s="164"/>
      <c r="BC1032" s="164"/>
      <c r="BD1032" s="164"/>
      <c r="BE1032" s="164"/>
      <c r="BF1032" s="164"/>
      <c r="BG1032" s="164"/>
      <c r="BH1032" s="164"/>
      <c r="BI1032" s="164"/>
      <c r="BJ1032" s="164"/>
      <c r="BK1032" s="164"/>
      <c r="BL1032" s="164"/>
      <c r="BM1032" s="164"/>
      <c r="BN1032" s="164"/>
      <c r="BO1032" s="164"/>
      <c r="BP1032" s="164"/>
      <c r="BQ1032" s="164"/>
      <c r="BR1032" s="164"/>
      <c r="BS1032" s="164"/>
      <c r="BT1032" s="164"/>
      <c r="BU1032" s="164"/>
      <c r="BV1032" s="164"/>
      <c r="BW1032" s="164"/>
    </row>
    <row r="1033" spans="20:75" x14ac:dyDescent="0.25">
      <c r="T1033" s="164"/>
      <c r="U1033" s="164"/>
      <c r="V1033" s="164"/>
      <c r="W1033" s="164"/>
      <c r="X1033" s="164"/>
      <c r="Y1033" s="164"/>
      <c r="Z1033" s="164"/>
      <c r="AA1033" s="164"/>
      <c r="AB1033" s="164"/>
      <c r="AC1033" s="164"/>
      <c r="AD1033" s="164"/>
      <c r="AE1033" s="164"/>
      <c r="AF1033" s="164"/>
      <c r="AG1033" s="164"/>
      <c r="AH1033" s="164"/>
      <c r="AI1033" s="164"/>
      <c r="AJ1033" s="164"/>
      <c r="AK1033" s="164"/>
      <c r="AL1033" s="164"/>
      <c r="AM1033" s="164"/>
      <c r="AN1033" s="164"/>
      <c r="AO1033" s="164"/>
      <c r="AP1033" s="164"/>
      <c r="AQ1033" s="164"/>
      <c r="AR1033" s="164"/>
      <c r="AS1033" s="366"/>
      <c r="AT1033" s="164"/>
      <c r="AU1033" s="164"/>
      <c r="AV1033" s="164"/>
      <c r="AW1033" s="164"/>
      <c r="AX1033" s="164"/>
      <c r="AY1033" s="164"/>
      <c r="AZ1033" s="164"/>
      <c r="BA1033" s="164"/>
      <c r="BB1033" s="164"/>
      <c r="BC1033" s="164"/>
      <c r="BD1033" s="164"/>
      <c r="BE1033" s="164"/>
      <c r="BF1033" s="164"/>
      <c r="BG1033" s="164"/>
      <c r="BH1033" s="164"/>
      <c r="BI1033" s="164"/>
      <c r="BJ1033" s="164"/>
      <c r="BK1033" s="164"/>
      <c r="BL1033" s="164"/>
      <c r="BM1033" s="164"/>
      <c r="BN1033" s="164"/>
      <c r="BO1033" s="164"/>
      <c r="BP1033" s="164"/>
      <c r="BQ1033" s="164"/>
      <c r="BR1033" s="164"/>
      <c r="BS1033" s="164"/>
      <c r="BT1033" s="164"/>
      <c r="BU1033" s="164"/>
      <c r="BV1033" s="164"/>
      <c r="BW1033" s="164"/>
    </row>
    <row r="1034" spans="20:75" x14ac:dyDescent="0.25">
      <c r="T1034" s="164"/>
      <c r="U1034" s="164"/>
      <c r="V1034" s="164"/>
      <c r="W1034" s="164"/>
      <c r="X1034" s="164"/>
      <c r="Y1034" s="164"/>
      <c r="Z1034" s="164"/>
      <c r="AA1034" s="164"/>
      <c r="AB1034" s="164"/>
      <c r="AC1034" s="164"/>
      <c r="AD1034" s="164"/>
      <c r="AE1034" s="164"/>
      <c r="AF1034" s="164"/>
      <c r="AG1034" s="164"/>
      <c r="AH1034" s="164"/>
      <c r="AI1034" s="164"/>
      <c r="AJ1034" s="164"/>
      <c r="AK1034" s="164"/>
      <c r="AL1034" s="164"/>
      <c r="AM1034" s="164"/>
      <c r="AN1034" s="164"/>
      <c r="AO1034" s="164"/>
      <c r="AP1034" s="164"/>
      <c r="AQ1034" s="164"/>
      <c r="AR1034" s="164"/>
      <c r="AS1034" s="366"/>
      <c r="AT1034" s="164"/>
      <c r="AU1034" s="164"/>
      <c r="AV1034" s="164"/>
      <c r="AW1034" s="164"/>
      <c r="AX1034" s="164"/>
      <c r="AY1034" s="164"/>
      <c r="AZ1034" s="164"/>
      <c r="BA1034" s="164"/>
      <c r="BB1034" s="164"/>
      <c r="BC1034" s="164"/>
      <c r="BD1034" s="164"/>
      <c r="BE1034" s="164"/>
      <c r="BF1034" s="164"/>
      <c r="BG1034" s="164"/>
      <c r="BH1034" s="164"/>
      <c r="BI1034" s="164"/>
      <c r="BJ1034" s="164"/>
      <c r="BK1034" s="164"/>
      <c r="BL1034" s="164"/>
      <c r="BM1034" s="164"/>
      <c r="BN1034" s="164"/>
      <c r="BO1034" s="164"/>
      <c r="BP1034" s="164"/>
      <c r="BQ1034" s="164"/>
      <c r="BR1034" s="164"/>
      <c r="BS1034" s="164"/>
      <c r="BT1034" s="164"/>
      <c r="BU1034" s="164"/>
      <c r="BV1034" s="164"/>
      <c r="BW1034" s="164"/>
    </row>
    <row r="1035" spans="20:75" x14ac:dyDescent="0.25">
      <c r="T1035" s="164"/>
      <c r="U1035" s="164"/>
      <c r="V1035" s="164"/>
      <c r="W1035" s="164"/>
      <c r="X1035" s="164"/>
      <c r="Y1035" s="164"/>
      <c r="Z1035" s="164"/>
      <c r="AA1035" s="164"/>
      <c r="AB1035" s="164"/>
      <c r="AC1035" s="164"/>
      <c r="AD1035" s="164"/>
      <c r="AE1035" s="164"/>
      <c r="AF1035" s="164"/>
      <c r="AG1035" s="164"/>
      <c r="AH1035" s="164"/>
      <c r="AI1035" s="164"/>
      <c r="AJ1035" s="164"/>
      <c r="AK1035" s="164"/>
      <c r="AL1035" s="164"/>
      <c r="AM1035" s="164"/>
      <c r="AN1035" s="164"/>
      <c r="AO1035" s="164"/>
      <c r="AP1035" s="164"/>
      <c r="AQ1035" s="164"/>
      <c r="AR1035" s="164"/>
      <c r="AS1035" s="366"/>
      <c r="AT1035" s="164"/>
      <c r="AU1035" s="164"/>
      <c r="AV1035" s="164"/>
      <c r="AW1035" s="164"/>
      <c r="AX1035" s="164"/>
      <c r="AY1035" s="164"/>
      <c r="AZ1035" s="164"/>
      <c r="BA1035" s="164"/>
      <c r="BB1035" s="164"/>
      <c r="BC1035" s="164"/>
      <c r="BD1035" s="164"/>
      <c r="BE1035" s="164"/>
      <c r="BF1035" s="164"/>
      <c r="BG1035" s="164"/>
      <c r="BH1035" s="164"/>
      <c r="BI1035" s="164"/>
      <c r="BJ1035" s="164"/>
      <c r="BK1035" s="164"/>
      <c r="BL1035" s="164"/>
      <c r="BM1035" s="164"/>
      <c r="BN1035" s="164"/>
      <c r="BO1035" s="164"/>
      <c r="BP1035" s="164"/>
      <c r="BQ1035" s="164"/>
      <c r="BR1035" s="164"/>
      <c r="BS1035" s="164"/>
      <c r="BT1035" s="164"/>
      <c r="BU1035" s="164"/>
      <c r="BV1035" s="164"/>
      <c r="BW1035" s="164"/>
    </row>
    <row r="1036" spans="20:75" x14ac:dyDescent="0.25">
      <c r="T1036" s="164"/>
      <c r="U1036" s="164"/>
      <c r="V1036" s="164"/>
      <c r="W1036" s="164"/>
      <c r="X1036" s="164"/>
      <c r="Y1036" s="164"/>
      <c r="Z1036" s="164"/>
      <c r="AA1036" s="164"/>
      <c r="AB1036" s="164"/>
      <c r="AC1036" s="164"/>
      <c r="AD1036" s="164"/>
      <c r="AE1036" s="164"/>
      <c r="AF1036" s="164"/>
      <c r="AG1036" s="164"/>
      <c r="AH1036" s="164"/>
      <c r="AI1036" s="164"/>
      <c r="AJ1036" s="164"/>
      <c r="AK1036" s="164"/>
      <c r="AL1036" s="164"/>
      <c r="AM1036" s="164"/>
      <c r="AN1036" s="164"/>
      <c r="AO1036" s="164"/>
      <c r="AP1036" s="164"/>
      <c r="AQ1036" s="164"/>
      <c r="AR1036" s="164"/>
      <c r="AS1036" s="366"/>
      <c r="AT1036" s="164"/>
      <c r="AU1036" s="164"/>
      <c r="AV1036" s="164"/>
      <c r="AW1036" s="164"/>
      <c r="AX1036" s="164"/>
      <c r="AY1036" s="164"/>
      <c r="AZ1036" s="164"/>
      <c r="BA1036" s="164"/>
      <c r="BB1036" s="164"/>
      <c r="BC1036" s="164"/>
      <c r="BD1036" s="164"/>
      <c r="BE1036" s="164"/>
      <c r="BF1036" s="164"/>
      <c r="BG1036" s="164"/>
      <c r="BH1036" s="164"/>
      <c r="BI1036" s="164"/>
      <c r="BJ1036" s="164"/>
      <c r="BK1036" s="164"/>
      <c r="BL1036" s="164"/>
      <c r="BM1036" s="164"/>
      <c r="BN1036" s="164"/>
      <c r="BO1036" s="164"/>
      <c r="BP1036" s="164"/>
      <c r="BQ1036" s="164"/>
      <c r="BR1036" s="164"/>
      <c r="BS1036" s="164"/>
      <c r="BT1036" s="164"/>
      <c r="BU1036" s="164"/>
      <c r="BV1036" s="164"/>
      <c r="BW1036" s="164"/>
    </row>
    <row r="1037" spans="20:75" x14ac:dyDescent="0.25">
      <c r="T1037" s="164"/>
      <c r="U1037" s="164"/>
      <c r="V1037" s="164"/>
      <c r="W1037" s="164"/>
      <c r="X1037" s="164"/>
      <c r="Y1037" s="164"/>
      <c r="Z1037" s="164"/>
      <c r="AA1037" s="164"/>
      <c r="AB1037" s="164"/>
      <c r="AC1037" s="164"/>
      <c r="AD1037" s="164"/>
      <c r="AE1037" s="164"/>
      <c r="AF1037" s="164"/>
      <c r="AG1037" s="164"/>
      <c r="AH1037" s="164"/>
      <c r="AI1037" s="164"/>
      <c r="AJ1037" s="164"/>
      <c r="AK1037" s="164"/>
      <c r="AL1037" s="164"/>
      <c r="AM1037" s="164"/>
      <c r="AN1037" s="164"/>
      <c r="AO1037" s="164"/>
      <c r="AP1037" s="164"/>
      <c r="AQ1037" s="164"/>
      <c r="AR1037" s="164"/>
      <c r="AS1037" s="366"/>
      <c r="AT1037" s="164"/>
      <c r="AU1037" s="164"/>
      <c r="AV1037" s="164"/>
      <c r="AW1037" s="164"/>
      <c r="AX1037" s="164"/>
      <c r="AY1037" s="164"/>
      <c r="AZ1037" s="164"/>
      <c r="BA1037" s="164"/>
      <c r="BB1037" s="164"/>
      <c r="BC1037" s="164"/>
      <c r="BD1037" s="164"/>
      <c r="BE1037" s="164"/>
      <c r="BF1037" s="164"/>
      <c r="BG1037" s="164"/>
      <c r="BH1037" s="164"/>
      <c r="BI1037" s="164"/>
      <c r="BJ1037" s="164"/>
      <c r="BK1037" s="164"/>
      <c r="BL1037" s="164"/>
      <c r="BM1037" s="164"/>
      <c r="BN1037" s="164"/>
      <c r="BO1037" s="164"/>
      <c r="BP1037" s="164"/>
      <c r="BQ1037" s="164"/>
      <c r="BR1037" s="164"/>
      <c r="BS1037" s="164"/>
      <c r="BT1037" s="164"/>
      <c r="BU1037" s="164"/>
      <c r="BV1037" s="164"/>
      <c r="BW1037" s="164"/>
    </row>
    <row r="1038" spans="20:75" x14ac:dyDescent="0.25">
      <c r="T1038" s="164"/>
      <c r="U1038" s="164"/>
      <c r="V1038" s="164"/>
      <c r="W1038" s="164"/>
      <c r="X1038" s="164"/>
      <c r="Y1038" s="164"/>
      <c r="Z1038" s="164"/>
      <c r="AA1038" s="164"/>
      <c r="AB1038" s="164"/>
      <c r="AC1038" s="164"/>
      <c r="AD1038" s="164"/>
      <c r="AE1038" s="164"/>
      <c r="AF1038" s="164"/>
      <c r="AG1038" s="164"/>
      <c r="AH1038" s="164"/>
      <c r="AI1038" s="164"/>
      <c r="AJ1038" s="164"/>
      <c r="AK1038" s="164"/>
      <c r="AL1038" s="164"/>
      <c r="AM1038" s="164"/>
      <c r="AN1038" s="164"/>
      <c r="AO1038" s="164"/>
      <c r="AP1038" s="164"/>
      <c r="AQ1038" s="164"/>
      <c r="AR1038" s="164"/>
      <c r="AS1038" s="366"/>
      <c r="AT1038" s="164"/>
      <c r="AU1038" s="164"/>
      <c r="AV1038" s="164"/>
      <c r="AW1038" s="164"/>
      <c r="AX1038" s="164"/>
      <c r="AY1038" s="164"/>
      <c r="AZ1038" s="164"/>
      <c r="BA1038" s="164"/>
      <c r="BB1038" s="164"/>
      <c r="BC1038" s="164"/>
      <c r="BD1038" s="164"/>
      <c r="BE1038" s="164"/>
      <c r="BF1038" s="164"/>
      <c r="BG1038" s="164"/>
      <c r="BH1038" s="164"/>
      <c r="BI1038" s="164"/>
      <c r="BJ1038" s="164"/>
      <c r="BK1038" s="164"/>
      <c r="BL1038" s="164"/>
      <c r="BM1038" s="164"/>
      <c r="BN1038" s="164"/>
      <c r="BO1038" s="164"/>
      <c r="BP1038" s="164"/>
      <c r="BQ1038" s="164"/>
      <c r="BR1038" s="164"/>
      <c r="BS1038" s="164"/>
      <c r="BT1038" s="164"/>
      <c r="BU1038" s="164"/>
      <c r="BV1038" s="164"/>
      <c r="BW1038" s="164"/>
    </row>
    <row r="1039" spans="20:75" x14ac:dyDescent="0.25">
      <c r="T1039" s="164"/>
      <c r="U1039" s="164"/>
      <c r="V1039" s="164"/>
      <c r="W1039" s="164"/>
      <c r="X1039" s="164"/>
      <c r="Y1039" s="164"/>
      <c r="Z1039" s="164"/>
      <c r="AA1039" s="164"/>
      <c r="AB1039" s="164"/>
      <c r="AC1039" s="164"/>
      <c r="AD1039" s="164"/>
      <c r="AE1039" s="164"/>
      <c r="AF1039" s="164"/>
      <c r="AG1039" s="164"/>
      <c r="AH1039" s="164"/>
      <c r="AI1039" s="164"/>
      <c r="AJ1039" s="164"/>
      <c r="AK1039" s="164"/>
      <c r="AL1039" s="164"/>
      <c r="AM1039" s="164"/>
      <c r="AN1039" s="164"/>
      <c r="AO1039" s="164"/>
      <c r="AP1039" s="164"/>
      <c r="AQ1039" s="164"/>
      <c r="AR1039" s="164"/>
      <c r="AS1039" s="366"/>
      <c r="AT1039" s="164"/>
      <c r="AU1039" s="164"/>
      <c r="AV1039" s="164"/>
      <c r="AW1039" s="164"/>
      <c r="AX1039" s="164"/>
      <c r="AY1039" s="164"/>
      <c r="AZ1039" s="164"/>
      <c r="BA1039" s="164"/>
      <c r="BB1039" s="164"/>
      <c r="BC1039" s="164"/>
      <c r="BD1039" s="164"/>
      <c r="BE1039" s="164"/>
      <c r="BF1039" s="164"/>
      <c r="BG1039" s="164"/>
      <c r="BH1039" s="164"/>
      <c r="BI1039" s="164"/>
      <c r="BJ1039" s="164"/>
      <c r="BK1039" s="164"/>
      <c r="BL1039" s="164"/>
      <c r="BM1039" s="164"/>
      <c r="BN1039" s="164"/>
      <c r="BO1039" s="164"/>
      <c r="BP1039" s="164"/>
      <c r="BQ1039" s="164"/>
      <c r="BR1039" s="164"/>
      <c r="BS1039" s="164"/>
      <c r="BT1039" s="164"/>
      <c r="BU1039" s="164"/>
      <c r="BV1039" s="164"/>
      <c r="BW1039" s="164"/>
    </row>
    <row r="1040" spans="20:75" x14ac:dyDescent="0.25">
      <c r="T1040" s="164"/>
      <c r="U1040" s="164"/>
      <c r="V1040" s="164"/>
      <c r="W1040" s="164"/>
      <c r="X1040" s="164"/>
      <c r="Y1040" s="164"/>
      <c r="Z1040" s="164"/>
      <c r="AA1040" s="164"/>
      <c r="AB1040" s="164"/>
      <c r="AC1040" s="164"/>
      <c r="AD1040" s="164"/>
      <c r="AE1040" s="164"/>
      <c r="AF1040" s="164"/>
      <c r="AG1040" s="164"/>
      <c r="AH1040" s="164"/>
      <c r="AI1040" s="164"/>
      <c r="AJ1040" s="164"/>
      <c r="AK1040" s="164"/>
      <c r="AL1040" s="164"/>
      <c r="AM1040" s="164"/>
      <c r="AN1040" s="164"/>
      <c r="AO1040" s="164"/>
      <c r="AP1040" s="164"/>
      <c r="AQ1040" s="164"/>
      <c r="AR1040" s="164"/>
      <c r="AS1040" s="366"/>
      <c r="AT1040" s="164"/>
      <c r="AU1040" s="164"/>
      <c r="AV1040" s="164"/>
      <c r="AW1040" s="164"/>
      <c r="AX1040" s="164"/>
      <c r="AY1040" s="164"/>
      <c r="AZ1040" s="164"/>
      <c r="BA1040" s="164"/>
      <c r="BB1040" s="164"/>
      <c r="BC1040" s="164"/>
      <c r="BD1040" s="164"/>
      <c r="BE1040" s="164"/>
      <c r="BF1040" s="164"/>
      <c r="BG1040" s="164"/>
      <c r="BH1040" s="164"/>
      <c r="BI1040" s="164"/>
      <c r="BJ1040" s="164"/>
      <c r="BK1040" s="164"/>
      <c r="BL1040" s="164"/>
      <c r="BM1040" s="164"/>
      <c r="BN1040" s="164"/>
      <c r="BO1040" s="164"/>
      <c r="BP1040" s="164"/>
      <c r="BQ1040" s="164"/>
      <c r="BR1040" s="164"/>
      <c r="BS1040" s="164"/>
      <c r="BT1040" s="164"/>
      <c r="BU1040" s="164"/>
      <c r="BV1040" s="164"/>
      <c r="BW1040" s="164"/>
    </row>
    <row r="1041" spans="20:75" x14ac:dyDescent="0.25">
      <c r="T1041" s="164"/>
      <c r="U1041" s="164"/>
      <c r="V1041" s="164"/>
      <c r="W1041" s="164"/>
      <c r="X1041" s="164"/>
      <c r="Y1041" s="164"/>
      <c r="Z1041" s="164"/>
      <c r="AA1041" s="164"/>
      <c r="AB1041" s="164"/>
      <c r="AC1041" s="164"/>
      <c r="AD1041" s="164"/>
      <c r="AE1041" s="164"/>
      <c r="AF1041" s="164"/>
      <c r="AG1041" s="164"/>
      <c r="AH1041" s="164"/>
      <c r="AI1041" s="164"/>
      <c r="AJ1041" s="164"/>
      <c r="AK1041" s="164"/>
      <c r="AL1041" s="164"/>
      <c r="AM1041" s="164"/>
      <c r="AN1041" s="164"/>
      <c r="AO1041" s="164"/>
      <c r="AP1041" s="164"/>
      <c r="AQ1041" s="164"/>
      <c r="AR1041" s="164"/>
      <c r="AS1041" s="366"/>
      <c r="AT1041" s="164"/>
      <c r="AU1041" s="164"/>
      <c r="AV1041" s="164"/>
      <c r="AW1041" s="164"/>
      <c r="AX1041" s="164"/>
      <c r="AY1041" s="164"/>
      <c r="AZ1041" s="164"/>
      <c r="BA1041" s="164"/>
      <c r="BB1041" s="164"/>
      <c r="BC1041" s="164"/>
      <c r="BD1041" s="164"/>
      <c r="BE1041" s="164"/>
      <c r="BF1041" s="164"/>
      <c r="BG1041" s="164"/>
      <c r="BH1041" s="164"/>
      <c r="BI1041" s="164"/>
      <c r="BJ1041" s="164"/>
      <c r="BK1041" s="164"/>
      <c r="BL1041" s="164"/>
      <c r="BM1041" s="164"/>
      <c r="BN1041" s="164"/>
      <c r="BO1041" s="164"/>
      <c r="BP1041" s="164"/>
      <c r="BQ1041" s="164"/>
      <c r="BR1041" s="164"/>
      <c r="BS1041" s="164"/>
      <c r="BT1041" s="164"/>
      <c r="BU1041" s="164"/>
      <c r="BV1041" s="164"/>
      <c r="BW1041" s="164"/>
    </row>
    <row r="1042" spans="20:75" x14ac:dyDescent="0.25">
      <c r="T1042" s="164"/>
      <c r="U1042" s="164"/>
      <c r="V1042" s="164"/>
      <c r="W1042" s="164"/>
      <c r="X1042" s="164"/>
      <c r="Y1042" s="164"/>
      <c r="Z1042" s="164"/>
      <c r="AA1042" s="164"/>
      <c r="AB1042" s="164"/>
      <c r="AC1042" s="164"/>
      <c r="AD1042" s="164"/>
      <c r="AE1042" s="164"/>
      <c r="AF1042" s="164"/>
      <c r="AG1042" s="164"/>
      <c r="AH1042" s="164"/>
      <c r="AI1042" s="164"/>
      <c r="AJ1042" s="164"/>
      <c r="AK1042" s="164"/>
      <c r="AL1042" s="164"/>
      <c r="AM1042" s="164"/>
      <c r="AN1042" s="164"/>
      <c r="AO1042" s="164"/>
      <c r="AP1042" s="164"/>
      <c r="AQ1042" s="164"/>
      <c r="AR1042" s="164"/>
      <c r="AS1042" s="366"/>
      <c r="AT1042" s="164"/>
      <c r="AU1042" s="164"/>
      <c r="AV1042" s="164"/>
      <c r="AW1042" s="164"/>
      <c r="AX1042" s="164"/>
      <c r="AY1042" s="164"/>
      <c r="AZ1042" s="164"/>
      <c r="BA1042" s="164"/>
      <c r="BB1042" s="164"/>
      <c r="BC1042" s="164"/>
      <c r="BD1042" s="164"/>
      <c r="BE1042" s="164"/>
      <c r="BF1042" s="164"/>
      <c r="BG1042" s="164"/>
      <c r="BH1042" s="164"/>
      <c r="BI1042" s="164"/>
      <c r="BJ1042" s="164"/>
      <c r="BK1042" s="164"/>
      <c r="BL1042" s="164"/>
      <c r="BM1042" s="164"/>
      <c r="BN1042" s="164"/>
      <c r="BO1042" s="164"/>
      <c r="BP1042" s="164"/>
      <c r="BQ1042" s="164"/>
      <c r="BR1042" s="164"/>
      <c r="BS1042" s="164"/>
      <c r="BT1042" s="164"/>
      <c r="BU1042" s="164"/>
      <c r="BV1042" s="164"/>
      <c r="BW1042" s="164"/>
    </row>
    <row r="1043" spans="20:75" x14ac:dyDescent="0.25">
      <c r="T1043" s="164"/>
      <c r="U1043" s="164"/>
      <c r="V1043" s="164"/>
      <c r="W1043" s="164"/>
      <c r="X1043" s="164"/>
      <c r="Y1043" s="164"/>
      <c r="Z1043" s="164"/>
      <c r="AA1043" s="164"/>
      <c r="AB1043" s="164"/>
      <c r="AC1043" s="164"/>
      <c r="AD1043" s="164"/>
      <c r="AE1043" s="164"/>
      <c r="AF1043" s="164"/>
      <c r="AG1043" s="164"/>
      <c r="AH1043" s="164"/>
      <c r="AI1043" s="164"/>
      <c r="AJ1043" s="164"/>
      <c r="AK1043" s="164"/>
      <c r="AL1043" s="164"/>
      <c r="AM1043" s="164"/>
      <c r="AN1043" s="164"/>
      <c r="AO1043" s="164"/>
      <c r="AP1043" s="164"/>
      <c r="AQ1043" s="164"/>
      <c r="AR1043" s="164"/>
      <c r="AS1043" s="366"/>
      <c r="AT1043" s="164"/>
      <c r="AU1043" s="164"/>
      <c r="AV1043" s="164"/>
      <c r="AW1043" s="164"/>
      <c r="AX1043" s="164"/>
      <c r="AY1043" s="164"/>
      <c r="AZ1043" s="164"/>
      <c r="BA1043" s="164"/>
      <c r="BB1043" s="164"/>
      <c r="BC1043" s="164"/>
      <c r="BD1043" s="164"/>
      <c r="BE1043" s="164"/>
      <c r="BF1043" s="164"/>
      <c r="BG1043" s="164"/>
      <c r="BH1043" s="164"/>
      <c r="BI1043" s="164"/>
      <c r="BJ1043" s="164"/>
      <c r="BK1043" s="164"/>
      <c r="BL1043" s="164"/>
      <c r="BM1043" s="164"/>
      <c r="BN1043" s="164"/>
      <c r="BO1043" s="164"/>
      <c r="BP1043" s="164"/>
      <c r="BQ1043" s="164"/>
      <c r="BR1043" s="164"/>
      <c r="BS1043" s="164"/>
      <c r="BT1043" s="164"/>
      <c r="BU1043" s="164"/>
      <c r="BV1043" s="164"/>
      <c r="BW1043" s="164"/>
    </row>
    <row r="1044" spans="20:75" x14ac:dyDescent="0.25">
      <c r="T1044" s="164"/>
      <c r="U1044" s="164"/>
      <c r="V1044" s="164"/>
      <c r="W1044" s="164"/>
      <c r="X1044" s="164"/>
      <c r="Y1044" s="164"/>
      <c r="Z1044" s="164"/>
      <c r="AA1044" s="164"/>
      <c r="AB1044" s="164"/>
      <c r="AC1044" s="164"/>
      <c r="AD1044" s="164"/>
      <c r="AE1044" s="164"/>
      <c r="AF1044" s="164"/>
      <c r="AG1044" s="164"/>
      <c r="AH1044" s="164"/>
      <c r="AI1044" s="164"/>
      <c r="AJ1044" s="164"/>
      <c r="AK1044" s="164"/>
      <c r="AL1044" s="164"/>
      <c r="AM1044" s="164"/>
      <c r="AN1044" s="164"/>
      <c r="AO1044" s="164"/>
      <c r="AP1044" s="164"/>
      <c r="AQ1044" s="164"/>
      <c r="AR1044" s="164"/>
      <c r="AS1044" s="366"/>
      <c r="AT1044" s="164"/>
      <c r="AU1044" s="164"/>
      <c r="AV1044" s="164"/>
      <c r="AW1044" s="164"/>
      <c r="AX1044" s="164"/>
      <c r="AY1044" s="164"/>
      <c r="AZ1044" s="164"/>
      <c r="BA1044" s="164"/>
      <c r="BB1044" s="164"/>
      <c r="BC1044" s="164"/>
      <c r="BD1044" s="164"/>
      <c r="BE1044" s="164"/>
      <c r="BF1044" s="164"/>
      <c r="BG1044" s="164"/>
      <c r="BH1044" s="164"/>
      <c r="BI1044" s="164"/>
      <c r="BJ1044" s="164"/>
      <c r="BK1044" s="164"/>
      <c r="BL1044" s="164"/>
      <c r="BM1044" s="164"/>
      <c r="BN1044" s="164"/>
      <c r="BO1044" s="164"/>
      <c r="BP1044" s="164"/>
      <c r="BQ1044" s="164"/>
      <c r="BR1044" s="164"/>
      <c r="BS1044" s="164"/>
      <c r="BT1044" s="164"/>
      <c r="BU1044" s="164"/>
      <c r="BV1044" s="164"/>
      <c r="BW1044" s="164"/>
    </row>
    <row r="1045" spans="20:75" x14ac:dyDescent="0.25">
      <c r="T1045" s="164"/>
      <c r="U1045" s="164"/>
      <c r="V1045" s="164"/>
      <c r="W1045" s="164"/>
      <c r="X1045" s="164"/>
      <c r="Y1045" s="164"/>
      <c r="Z1045" s="164"/>
      <c r="AA1045" s="164"/>
      <c r="AB1045" s="164"/>
      <c r="AC1045" s="164"/>
      <c r="AD1045" s="164"/>
      <c r="AE1045" s="164"/>
      <c r="AF1045" s="164"/>
      <c r="AG1045" s="164"/>
      <c r="AH1045" s="164"/>
      <c r="AI1045" s="164"/>
      <c r="AJ1045" s="164"/>
      <c r="AK1045" s="164"/>
      <c r="AL1045" s="164"/>
      <c r="AM1045" s="164"/>
      <c r="AN1045" s="164"/>
      <c r="AO1045" s="164"/>
      <c r="AP1045" s="164"/>
      <c r="AQ1045" s="164"/>
      <c r="AR1045" s="164"/>
      <c r="AS1045" s="366"/>
      <c r="AT1045" s="164"/>
      <c r="AU1045" s="164"/>
      <c r="AV1045" s="164"/>
      <c r="AW1045" s="164"/>
      <c r="AX1045" s="164"/>
      <c r="AY1045" s="164"/>
      <c r="AZ1045" s="164"/>
      <c r="BA1045" s="164"/>
      <c r="BB1045" s="164"/>
      <c r="BC1045" s="164"/>
      <c r="BD1045" s="164"/>
      <c r="BE1045" s="164"/>
      <c r="BF1045" s="164"/>
      <c r="BG1045" s="164"/>
      <c r="BH1045" s="164"/>
      <c r="BI1045" s="164"/>
      <c r="BJ1045" s="164"/>
      <c r="BK1045" s="164"/>
      <c r="BL1045" s="164"/>
      <c r="BM1045" s="164"/>
      <c r="BN1045" s="164"/>
      <c r="BO1045" s="164"/>
      <c r="BP1045" s="164"/>
      <c r="BQ1045" s="164"/>
      <c r="BR1045" s="164"/>
      <c r="BS1045" s="164"/>
      <c r="BT1045" s="164"/>
      <c r="BU1045" s="164"/>
      <c r="BV1045" s="164"/>
      <c r="BW1045" s="164"/>
    </row>
    <row r="1046" spans="20:75" x14ac:dyDescent="0.25">
      <c r="T1046" s="164"/>
      <c r="U1046" s="164"/>
      <c r="V1046" s="164"/>
      <c r="W1046" s="164"/>
      <c r="X1046" s="164"/>
      <c r="Y1046" s="164"/>
      <c r="Z1046" s="164"/>
      <c r="AA1046" s="164"/>
      <c r="AB1046" s="164"/>
      <c r="AC1046" s="164"/>
      <c r="AD1046" s="164"/>
      <c r="AE1046" s="164"/>
      <c r="AF1046" s="164"/>
      <c r="AG1046" s="164"/>
      <c r="AH1046" s="164"/>
      <c r="AI1046" s="164"/>
      <c r="AJ1046" s="164"/>
      <c r="AK1046" s="164"/>
      <c r="AL1046" s="164"/>
      <c r="AM1046" s="164"/>
      <c r="AN1046" s="164"/>
      <c r="AO1046" s="164"/>
      <c r="AP1046" s="164"/>
      <c r="AQ1046" s="164"/>
      <c r="AR1046" s="164"/>
      <c r="AS1046" s="366"/>
      <c r="AT1046" s="164"/>
      <c r="AU1046" s="164"/>
      <c r="AV1046" s="164"/>
      <c r="AW1046" s="164"/>
      <c r="AX1046" s="164"/>
      <c r="AY1046" s="164"/>
      <c r="AZ1046" s="164"/>
      <c r="BA1046" s="164"/>
      <c r="BB1046" s="164"/>
      <c r="BC1046" s="164"/>
      <c r="BD1046" s="164"/>
      <c r="BE1046" s="164"/>
      <c r="BF1046" s="164"/>
      <c r="BG1046" s="164"/>
      <c r="BH1046" s="164"/>
      <c r="BI1046" s="164"/>
      <c r="BJ1046" s="164"/>
      <c r="BK1046" s="164"/>
      <c r="BL1046" s="164"/>
      <c r="BM1046" s="164"/>
      <c r="BN1046" s="164"/>
      <c r="BO1046" s="164"/>
      <c r="BP1046" s="164"/>
      <c r="BQ1046" s="164"/>
      <c r="BR1046" s="164"/>
      <c r="BS1046" s="164"/>
      <c r="BT1046" s="164"/>
      <c r="BU1046" s="164"/>
      <c r="BV1046" s="164"/>
      <c r="BW1046" s="164"/>
    </row>
    <row r="1047" spans="20:75" x14ac:dyDescent="0.25">
      <c r="T1047" s="164"/>
      <c r="U1047" s="164"/>
      <c r="V1047" s="164"/>
      <c r="W1047" s="164"/>
      <c r="X1047" s="164"/>
      <c r="Y1047" s="164"/>
      <c r="Z1047" s="164"/>
      <c r="AA1047" s="164"/>
      <c r="AB1047" s="164"/>
      <c r="AC1047" s="164"/>
      <c r="AD1047" s="164"/>
      <c r="AE1047" s="164"/>
      <c r="AF1047" s="164"/>
      <c r="AG1047" s="164"/>
      <c r="AH1047" s="164"/>
      <c r="AI1047" s="164"/>
      <c r="AJ1047" s="164"/>
      <c r="AK1047" s="164"/>
      <c r="AL1047" s="164"/>
      <c r="AM1047" s="164"/>
      <c r="AN1047" s="164"/>
      <c r="AO1047" s="164"/>
      <c r="AP1047" s="164"/>
      <c r="AQ1047" s="164"/>
      <c r="AR1047" s="164"/>
      <c r="AS1047" s="366"/>
      <c r="AT1047" s="164"/>
      <c r="AU1047" s="164"/>
      <c r="AV1047" s="164"/>
      <c r="AW1047" s="164"/>
      <c r="AX1047" s="164"/>
      <c r="AY1047" s="164"/>
      <c r="AZ1047" s="164"/>
      <c r="BA1047" s="164"/>
      <c r="BB1047" s="164"/>
      <c r="BC1047" s="164"/>
      <c r="BD1047" s="164"/>
      <c r="BE1047" s="164"/>
      <c r="BF1047" s="164"/>
      <c r="BG1047" s="164"/>
      <c r="BH1047" s="164"/>
      <c r="BI1047" s="164"/>
      <c r="BJ1047" s="164"/>
      <c r="BK1047" s="164"/>
      <c r="BL1047" s="164"/>
      <c r="BM1047" s="164"/>
      <c r="BN1047" s="164"/>
      <c r="BO1047" s="164"/>
      <c r="BP1047" s="164"/>
      <c r="BQ1047" s="164"/>
      <c r="BR1047" s="164"/>
      <c r="BS1047" s="164"/>
      <c r="BT1047" s="164"/>
      <c r="BU1047" s="164"/>
      <c r="BV1047" s="164"/>
      <c r="BW1047" s="164"/>
    </row>
    <row r="1048" spans="20:75" x14ac:dyDescent="0.25">
      <c r="T1048" s="164"/>
      <c r="U1048" s="164"/>
      <c r="V1048" s="164"/>
      <c r="W1048" s="164"/>
      <c r="X1048" s="164"/>
      <c r="Y1048" s="164"/>
      <c r="Z1048" s="164"/>
      <c r="AA1048" s="164"/>
      <c r="AB1048" s="164"/>
      <c r="AC1048" s="164"/>
      <c r="AD1048" s="164"/>
      <c r="AE1048" s="164"/>
      <c r="AF1048" s="164"/>
      <c r="AG1048" s="164"/>
      <c r="AH1048" s="164"/>
      <c r="AI1048" s="164"/>
      <c r="AJ1048" s="164"/>
      <c r="AK1048" s="164"/>
      <c r="AL1048" s="164"/>
      <c r="AM1048" s="164"/>
      <c r="AN1048" s="164"/>
      <c r="AO1048" s="164"/>
      <c r="AP1048" s="164"/>
      <c r="AQ1048" s="164"/>
      <c r="AR1048" s="164"/>
      <c r="AS1048" s="366"/>
      <c r="AT1048" s="164"/>
      <c r="AU1048" s="164"/>
      <c r="AV1048" s="164"/>
      <c r="AW1048" s="164"/>
      <c r="AX1048" s="164"/>
      <c r="AY1048" s="164"/>
      <c r="AZ1048" s="164"/>
      <c r="BA1048" s="164"/>
      <c r="BB1048" s="164"/>
      <c r="BC1048" s="164"/>
      <c r="BD1048" s="164"/>
      <c r="BE1048" s="164"/>
      <c r="BF1048" s="164"/>
      <c r="BG1048" s="164"/>
      <c r="BH1048" s="164"/>
      <c r="BI1048" s="164"/>
      <c r="BJ1048" s="164"/>
      <c r="BK1048" s="164"/>
      <c r="BL1048" s="164"/>
      <c r="BM1048" s="164"/>
      <c r="BN1048" s="164"/>
      <c r="BO1048" s="164"/>
      <c r="BP1048" s="164"/>
      <c r="BQ1048" s="164"/>
      <c r="BR1048" s="164"/>
      <c r="BS1048" s="164"/>
      <c r="BT1048" s="164"/>
      <c r="BU1048" s="164"/>
      <c r="BV1048" s="164"/>
      <c r="BW1048" s="164"/>
    </row>
    <row r="1049" spans="20:75" x14ac:dyDescent="0.25">
      <c r="T1049" s="164"/>
      <c r="U1049" s="164"/>
      <c r="V1049" s="164"/>
      <c r="W1049" s="164"/>
      <c r="X1049" s="164"/>
      <c r="Y1049" s="164"/>
      <c r="Z1049" s="164"/>
      <c r="AA1049" s="164"/>
      <c r="AB1049" s="164"/>
      <c r="AC1049" s="164"/>
      <c r="AD1049" s="164"/>
      <c r="AE1049" s="164"/>
      <c r="AF1049" s="164"/>
      <c r="AG1049" s="164"/>
      <c r="AH1049" s="164"/>
      <c r="AI1049" s="164"/>
      <c r="AJ1049" s="164"/>
      <c r="AK1049" s="164"/>
      <c r="AL1049" s="164"/>
      <c r="AM1049" s="164"/>
      <c r="AN1049" s="164"/>
      <c r="AO1049" s="164"/>
      <c r="AP1049" s="164"/>
      <c r="AQ1049" s="164"/>
      <c r="AR1049" s="164"/>
      <c r="AS1049" s="366"/>
      <c r="AT1049" s="164"/>
      <c r="AU1049" s="164"/>
      <c r="AV1049" s="164"/>
      <c r="AW1049" s="164"/>
      <c r="AX1049" s="164"/>
      <c r="AY1049" s="164"/>
      <c r="AZ1049" s="164"/>
      <c r="BA1049" s="164"/>
      <c r="BB1049" s="164"/>
      <c r="BC1049" s="164"/>
      <c r="BD1049" s="164"/>
      <c r="BE1049" s="164"/>
      <c r="BF1049" s="164"/>
      <c r="BG1049" s="164"/>
      <c r="BH1049" s="164"/>
      <c r="BI1049" s="164"/>
      <c r="BJ1049" s="164"/>
      <c r="BK1049" s="164"/>
      <c r="BL1049" s="164"/>
      <c r="BM1049" s="164"/>
      <c r="BN1049" s="164"/>
      <c r="BO1049" s="164"/>
      <c r="BP1049" s="164"/>
      <c r="BQ1049" s="164"/>
      <c r="BR1049" s="164"/>
      <c r="BS1049" s="164"/>
      <c r="BT1049" s="164"/>
      <c r="BU1049" s="164"/>
      <c r="BV1049" s="164"/>
      <c r="BW1049" s="164"/>
    </row>
    <row r="1050" spans="20:75" x14ac:dyDescent="0.25">
      <c r="T1050" s="164"/>
      <c r="U1050" s="164"/>
      <c r="V1050" s="164"/>
      <c r="W1050" s="164"/>
      <c r="X1050" s="164"/>
      <c r="Y1050" s="164"/>
      <c r="Z1050" s="164"/>
      <c r="AA1050" s="164"/>
      <c r="AB1050" s="164"/>
      <c r="AC1050" s="164"/>
      <c r="AD1050" s="164"/>
      <c r="AE1050" s="164"/>
      <c r="AF1050" s="164"/>
      <c r="AG1050" s="164"/>
      <c r="AH1050" s="164"/>
      <c r="AI1050" s="164"/>
      <c r="AJ1050" s="164"/>
      <c r="AK1050" s="164"/>
      <c r="AL1050" s="164"/>
      <c r="AM1050" s="164"/>
      <c r="AN1050" s="164"/>
      <c r="AO1050" s="164"/>
      <c r="AP1050" s="164"/>
      <c r="AQ1050" s="164"/>
      <c r="AR1050" s="164"/>
      <c r="AS1050" s="366"/>
      <c r="AT1050" s="164"/>
      <c r="AU1050" s="164"/>
      <c r="AV1050" s="164"/>
      <c r="AW1050" s="164"/>
      <c r="AX1050" s="164"/>
      <c r="AY1050" s="164"/>
      <c r="AZ1050" s="164"/>
      <c r="BA1050" s="164"/>
      <c r="BB1050" s="164"/>
      <c r="BC1050" s="164"/>
      <c r="BD1050" s="164"/>
      <c r="BE1050" s="164"/>
      <c r="BF1050" s="164"/>
      <c r="BG1050" s="164"/>
      <c r="BH1050" s="164"/>
      <c r="BI1050" s="164"/>
      <c r="BJ1050" s="164"/>
      <c r="BK1050" s="164"/>
      <c r="BL1050" s="164"/>
      <c r="BM1050" s="164"/>
      <c r="BN1050" s="164"/>
      <c r="BO1050" s="164"/>
      <c r="BP1050" s="164"/>
      <c r="BQ1050" s="164"/>
      <c r="BR1050" s="164"/>
      <c r="BS1050" s="164"/>
      <c r="BT1050" s="164"/>
      <c r="BU1050" s="164"/>
      <c r="BV1050" s="164"/>
      <c r="BW1050" s="164"/>
    </row>
    <row r="1051" spans="20:75" x14ac:dyDescent="0.25">
      <c r="T1051" s="164"/>
      <c r="U1051" s="164"/>
      <c r="V1051" s="164"/>
      <c r="W1051" s="164"/>
      <c r="X1051" s="164"/>
      <c r="Y1051" s="164"/>
      <c r="Z1051" s="164"/>
      <c r="AA1051" s="164"/>
      <c r="AB1051" s="164"/>
      <c r="AC1051" s="164"/>
      <c r="AD1051" s="164"/>
      <c r="AE1051" s="164"/>
      <c r="AF1051" s="164"/>
      <c r="AG1051" s="164"/>
      <c r="AH1051" s="164"/>
      <c r="AI1051" s="164"/>
      <c r="AJ1051" s="164"/>
      <c r="AK1051" s="164"/>
      <c r="AL1051" s="164"/>
      <c r="AM1051" s="164"/>
      <c r="AN1051" s="164"/>
      <c r="AO1051" s="164"/>
      <c r="AP1051" s="164"/>
      <c r="AQ1051" s="164"/>
      <c r="AR1051" s="164"/>
      <c r="AS1051" s="366"/>
      <c r="AT1051" s="164"/>
      <c r="AU1051" s="164"/>
      <c r="AV1051" s="164"/>
      <c r="AW1051" s="164"/>
      <c r="AX1051" s="164"/>
      <c r="AY1051" s="164"/>
      <c r="AZ1051" s="164"/>
      <c r="BA1051" s="164"/>
      <c r="BB1051" s="164"/>
      <c r="BC1051" s="164"/>
      <c r="BD1051" s="164"/>
      <c r="BE1051" s="164"/>
      <c r="BF1051" s="164"/>
      <c r="BG1051" s="164"/>
      <c r="BH1051" s="164"/>
      <c r="BI1051" s="164"/>
      <c r="BJ1051" s="164"/>
      <c r="BK1051" s="164"/>
      <c r="BL1051" s="164"/>
      <c r="BM1051" s="164"/>
      <c r="BN1051" s="164"/>
      <c r="BO1051" s="164"/>
      <c r="BP1051" s="164"/>
      <c r="BQ1051" s="164"/>
      <c r="BR1051" s="164"/>
      <c r="BS1051" s="164"/>
      <c r="BT1051" s="164"/>
      <c r="BU1051" s="164"/>
      <c r="BV1051" s="164"/>
      <c r="BW1051" s="164"/>
    </row>
    <row r="1052" spans="20:75" x14ac:dyDescent="0.25">
      <c r="T1052" s="164"/>
      <c r="U1052" s="164"/>
      <c r="V1052" s="164"/>
      <c r="W1052" s="164"/>
      <c r="X1052" s="164"/>
      <c r="Y1052" s="164"/>
      <c r="Z1052" s="164"/>
      <c r="AA1052" s="164"/>
      <c r="AB1052" s="164"/>
      <c r="AC1052" s="164"/>
      <c r="AD1052" s="164"/>
      <c r="AE1052" s="164"/>
      <c r="AF1052" s="164"/>
      <c r="AG1052" s="164"/>
      <c r="AH1052" s="164"/>
      <c r="AI1052" s="164"/>
      <c r="AJ1052" s="164"/>
      <c r="AK1052" s="164"/>
      <c r="AL1052" s="164"/>
      <c r="AM1052" s="164"/>
      <c r="AN1052" s="164"/>
      <c r="AO1052" s="164"/>
      <c r="AP1052" s="164"/>
      <c r="AQ1052" s="164"/>
      <c r="AR1052" s="164"/>
      <c r="AS1052" s="366"/>
      <c r="AT1052" s="164"/>
      <c r="AU1052" s="164"/>
      <c r="AV1052" s="164"/>
      <c r="AW1052" s="164"/>
      <c r="AX1052" s="164"/>
      <c r="AY1052" s="164"/>
      <c r="AZ1052" s="164"/>
      <c r="BA1052" s="164"/>
      <c r="BB1052" s="164"/>
      <c r="BC1052" s="164"/>
      <c r="BD1052" s="164"/>
      <c r="BE1052" s="164"/>
      <c r="BF1052" s="164"/>
      <c r="BG1052" s="164"/>
      <c r="BH1052" s="164"/>
      <c r="BI1052" s="164"/>
      <c r="BJ1052" s="164"/>
      <c r="BK1052" s="164"/>
      <c r="BL1052" s="164"/>
      <c r="BM1052" s="164"/>
      <c r="BN1052" s="164"/>
      <c r="BO1052" s="164"/>
      <c r="BP1052" s="164"/>
      <c r="BQ1052" s="164"/>
      <c r="BR1052" s="164"/>
      <c r="BS1052" s="164"/>
      <c r="BT1052" s="164"/>
      <c r="BU1052" s="164"/>
      <c r="BV1052" s="164"/>
      <c r="BW1052" s="164"/>
    </row>
    <row r="1053" spans="20:75" x14ac:dyDescent="0.25">
      <c r="T1053" s="164"/>
      <c r="U1053" s="164"/>
      <c r="V1053" s="164"/>
      <c r="W1053" s="164"/>
      <c r="X1053" s="164"/>
      <c r="Y1053" s="164"/>
      <c r="Z1053" s="164"/>
      <c r="AA1053" s="164"/>
      <c r="AB1053" s="164"/>
      <c r="AC1053" s="164"/>
      <c r="AD1053" s="164"/>
      <c r="AE1053" s="164"/>
      <c r="AF1053" s="164"/>
      <c r="AG1053" s="164"/>
      <c r="AH1053" s="164"/>
      <c r="AI1053" s="164"/>
      <c r="AJ1053" s="164"/>
      <c r="AK1053" s="164"/>
      <c r="AL1053" s="164"/>
      <c r="AM1053" s="164"/>
      <c r="AN1053" s="164"/>
      <c r="AO1053" s="164"/>
      <c r="AP1053" s="164"/>
      <c r="AQ1053" s="164"/>
      <c r="AR1053" s="164"/>
      <c r="AS1053" s="366"/>
      <c r="AT1053" s="164"/>
      <c r="AU1053" s="164"/>
      <c r="AV1053" s="164"/>
      <c r="AW1053" s="164"/>
      <c r="AX1053" s="164"/>
      <c r="AY1053" s="164"/>
      <c r="AZ1053" s="164"/>
      <c r="BA1053" s="164"/>
      <c r="BB1053" s="164"/>
      <c r="BC1053" s="164"/>
      <c r="BD1053" s="164"/>
      <c r="BE1053" s="164"/>
      <c r="BF1053" s="164"/>
      <c r="BG1053" s="164"/>
      <c r="BH1053" s="164"/>
      <c r="BI1053" s="164"/>
      <c r="BJ1053" s="164"/>
      <c r="BK1053" s="164"/>
      <c r="BL1053" s="164"/>
      <c r="BM1053" s="164"/>
      <c r="BN1053" s="164"/>
      <c r="BO1053" s="164"/>
      <c r="BP1053" s="164"/>
      <c r="BQ1053" s="164"/>
      <c r="BR1053" s="164"/>
      <c r="BS1053" s="164"/>
      <c r="BT1053" s="164"/>
      <c r="BU1053" s="164"/>
      <c r="BV1053" s="164"/>
      <c r="BW1053" s="164"/>
    </row>
    <row r="1054" spans="20:75" x14ac:dyDescent="0.25">
      <c r="T1054" s="164"/>
      <c r="U1054" s="164"/>
      <c r="V1054" s="164"/>
      <c r="W1054" s="164"/>
      <c r="X1054" s="164"/>
      <c r="Y1054" s="164"/>
      <c r="Z1054" s="164"/>
      <c r="AA1054" s="164"/>
      <c r="AB1054" s="164"/>
      <c r="AC1054" s="164"/>
      <c r="AD1054" s="164"/>
      <c r="AE1054" s="164"/>
      <c r="AF1054" s="164"/>
      <c r="AG1054" s="164"/>
      <c r="AH1054" s="164"/>
      <c r="AI1054" s="164"/>
      <c r="AJ1054" s="164"/>
      <c r="AK1054" s="164"/>
      <c r="AL1054" s="164"/>
      <c r="AM1054" s="164"/>
      <c r="AN1054" s="164"/>
      <c r="AO1054" s="164"/>
      <c r="AP1054" s="164"/>
      <c r="AQ1054" s="164"/>
      <c r="AR1054" s="164"/>
      <c r="AS1054" s="366"/>
      <c r="AT1054" s="164"/>
      <c r="AU1054" s="164"/>
      <c r="AV1054" s="164"/>
      <c r="AW1054" s="164"/>
      <c r="AX1054" s="164"/>
      <c r="AY1054" s="164"/>
      <c r="AZ1054" s="164"/>
      <c r="BA1054" s="164"/>
      <c r="BB1054" s="164"/>
      <c r="BC1054" s="164"/>
      <c r="BD1054" s="164"/>
      <c r="BE1054" s="164"/>
      <c r="BF1054" s="164"/>
      <c r="BG1054" s="164"/>
      <c r="BH1054" s="164"/>
      <c r="BI1054" s="164"/>
      <c r="BJ1054" s="164"/>
      <c r="BK1054" s="164"/>
      <c r="BL1054" s="164"/>
      <c r="BM1054" s="164"/>
      <c r="BN1054" s="164"/>
      <c r="BO1054" s="164"/>
      <c r="BP1054" s="164"/>
      <c r="BQ1054" s="164"/>
      <c r="BR1054" s="164"/>
      <c r="BS1054" s="164"/>
      <c r="BT1054" s="164"/>
      <c r="BU1054" s="164"/>
      <c r="BV1054" s="164"/>
      <c r="BW1054" s="164"/>
    </row>
    <row r="1055" spans="20:75" x14ac:dyDescent="0.25">
      <c r="T1055" s="164"/>
      <c r="U1055" s="164"/>
      <c r="V1055" s="164"/>
      <c r="W1055" s="164"/>
      <c r="X1055" s="164"/>
      <c r="Y1055" s="164"/>
      <c r="Z1055" s="164"/>
      <c r="AA1055" s="164"/>
      <c r="AB1055" s="164"/>
      <c r="AC1055" s="164"/>
      <c r="AD1055" s="164"/>
      <c r="AE1055" s="164"/>
      <c r="AF1055" s="164"/>
      <c r="AG1055" s="164"/>
      <c r="AH1055" s="164"/>
      <c r="AI1055" s="164"/>
      <c r="AJ1055" s="164"/>
      <c r="AK1055" s="164"/>
      <c r="AL1055" s="164"/>
      <c r="AM1055" s="164"/>
      <c r="AN1055" s="164"/>
      <c r="AO1055" s="164"/>
      <c r="AP1055" s="164"/>
      <c r="AQ1055" s="164"/>
      <c r="AR1055" s="164"/>
      <c r="AS1055" s="366"/>
      <c r="AT1055" s="164"/>
      <c r="AU1055" s="164"/>
      <c r="AV1055" s="164"/>
      <c r="AW1055" s="164"/>
      <c r="AX1055" s="164"/>
      <c r="AY1055" s="164"/>
      <c r="AZ1055" s="164"/>
      <c r="BA1055" s="164"/>
      <c r="BB1055" s="164"/>
      <c r="BC1055" s="164"/>
      <c r="BD1055" s="164"/>
      <c r="BE1055" s="164"/>
      <c r="BF1055" s="164"/>
      <c r="BG1055" s="164"/>
      <c r="BH1055" s="164"/>
      <c r="BI1055" s="164"/>
      <c r="BJ1055" s="164"/>
      <c r="BK1055" s="164"/>
      <c r="BL1055" s="164"/>
      <c r="BM1055" s="164"/>
      <c r="BN1055" s="164"/>
      <c r="BO1055" s="164"/>
      <c r="BP1055" s="164"/>
      <c r="BQ1055" s="164"/>
      <c r="BR1055" s="164"/>
      <c r="BS1055" s="164"/>
      <c r="BT1055" s="164"/>
      <c r="BU1055" s="164"/>
      <c r="BV1055" s="164"/>
      <c r="BW1055" s="164"/>
    </row>
    <row r="1056" spans="20:75" x14ac:dyDescent="0.25">
      <c r="T1056" s="164"/>
      <c r="U1056" s="164"/>
      <c r="V1056" s="164"/>
      <c r="W1056" s="164"/>
      <c r="X1056" s="164"/>
      <c r="Y1056" s="164"/>
      <c r="Z1056" s="164"/>
      <c r="AA1056" s="164"/>
      <c r="AB1056" s="164"/>
      <c r="AC1056" s="164"/>
      <c r="AD1056" s="164"/>
      <c r="AE1056" s="164"/>
      <c r="AF1056" s="164"/>
      <c r="AG1056" s="164"/>
      <c r="AH1056" s="164"/>
      <c r="AI1056" s="164"/>
      <c r="AJ1056" s="164"/>
      <c r="AK1056" s="164"/>
      <c r="AL1056" s="164"/>
      <c r="AM1056" s="164"/>
      <c r="AN1056" s="164"/>
      <c r="AO1056" s="164"/>
      <c r="AP1056" s="164"/>
      <c r="AQ1056" s="164"/>
      <c r="AR1056" s="164"/>
      <c r="AS1056" s="366"/>
      <c r="AT1056" s="164"/>
      <c r="AU1056" s="164"/>
      <c r="AV1056" s="164"/>
      <c r="AW1056" s="164"/>
      <c r="AX1056" s="164"/>
      <c r="AY1056" s="164"/>
      <c r="AZ1056" s="164"/>
      <c r="BA1056" s="164"/>
      <c r="BB1056" s="164"/>
      <c r="BC1056" s="164"/>
      <c r="BD1056" s="164"/>
      <c r="BE1056" s="164"/>
      <c r="BF1056" s="164"/>
      <c r="BG1056" s="164"/>
      <c r="BH1056" s="164"/>
      <c r="BI1056" s="164"/>
      <c r="BJ1056" s="164"/>
      <c r="BK1056" s="164"/>
      <c r="BL1056" s="164"/>
      <c r="BM1056" s="164"/>
      <c r="BN1056" s="164"/>
      <c r="BO1056" s="164"/>
      <c r="BP1056" s="164"/>
      <c r="BQ1056" s="164"/>
      <c r="BR1056" s="164"/>
      <c r="BS1056" s="164"/>
      <c r="BT1056" s="164"/>
      <c r="BU1056" s="164"/>
      <c r="BV1056" s="164"/>
      <c r="BW1056" s="164"/>
    </row>
    <row r="1057" spans="20:75" x14ac:dyDescent="0.25">
      <c r="T1057" s="164"/>
      <c r="U1057" s="164"/>
      <c r="V1057" s="164"/>
      <c r="W1057" s="164"/>
      <c r="X1057" s="164"/>
      <c r="Y1057" s="164"/>
      <c r="Z1057" s="164"/>
      <c r="AA1057" s="164"/>
      <c r="AB1057" s="164"/>
      <c r="AC1057" s="164"/>
      <c r="AD1057" s="164"/>
      <c r="AE1057" s="164"/>
      <c r="AF1057" s="164"/>
      <c r="AG1057" s="164"/>
      <c r="AH1057" s="164"/>
      <c r="AI1057" s="164"/>
      <c r="AJ1057" s="164"/>
      <c r="AK1057" s="164"/>
      <c r="AL1057" s="164"/>
      <c r="AM1057" s="164"/>
      <c r="AN1057" s="164"/>
      <c r="AO1057" s="164"/>
      <c r="AP1057" s="164"/>
      <c r="AQ1057" s="164"/>
      <c r="AR1057" s="164"/>
      <c r="AS1057" s="366"/>
      <c r="AT1057" s="164"/>
      <c r="AU1057" s="164"/>
      <c r="AV1057" s="164"/>
      <c r="AW1057" s="164"/>
      <c r="AX1057" s="164"/>
      <c r="AY1057" s="164"/>
      <c r="AZ1057" s="164"/>
      <c r="BA1057" s="164"/>
      <c r="BB1057" s="164"/>
      <c r="BC1057" s="164"/>
      <c r="BD1057" s="164"/>
      <c r="BE1057" s="164"/>
      <c r="BF1057" s="164"/>
      <c r="BG1057" s="164"/>
      <c r="BH1057" s="164"/>
      <c r="BI1057" s="164"/>
      <c r="BJ1057" s="164"/>
      <c r="BK1057" s="164"/>
      <c r="BL1057" s="164"/>
      <c r="BM1057" s="164"/>
      <c r="BN1057" s="164"/>
      <c r="BO1057" s="164"/>
      <c r="BP1057" s="164"/>
      <c r="BQ1057" s="164"/>
      <c r="BR1057" s="164"/>
      <c r="BS1057" s="164"/>
      <c r="BT1057" s="164"/>
      <c r="BU1057" s="164"/>
      <c r="BV1057" s="164"/>
      <c r="BW1057" s="164"/>
    </row>
    <row r="1058" spans="20:75" x14ac:dyDescent="0.25">
      <c r="T1058" s="164"/>
      <c r="U1058" s="164"/>
      <c r="V1058" s="164"/>
      <c r="W1058" s="164"/>
      <c r="X1058" s="164"/>
      <c r="Y1058" s="164"/>
      <c r="Z1058" s="164"/>
      <c r="AA1058" s="164"/>
      <c r="AB1058" s="164"/>
      <c r="AC1058" s="164"/>
      <c r="AD1058" s="164"/>
      <c r="AE1058" s="164"/>
      <c r="AF1058" s="164"/>
      <c r="AG1058" s="164"/>
      <c r="AH1058" s="164"/>
      <c r="AI1058" s="164"/>
      <c r="AJ1058" s="164"/>
      <c r="AK1058" s="164"/>
      <c r="AL1058" s="164"/>
      <c r="AM1058" s="164"/>
      <c r="AN1058" s="164"/>
      <c r="AO1058" s="164"/>
      <c r="AP1058" s="164"/>
      <c r="AQ1058" s="164"/>
      <c r="AR1058" s="164"/>
      <c r="AS1058" s="366"/>
      <c r="AT1058" s="164"/>
      <c r="AU1058" s="164"/>
      <c r="AV1058" s="164"/>
      <c r="AW1058" s="164"/>
      <c r="AX1058" s="164"/>
      <c r="AY1058" s="164"/>
      <c r="AZ1058" s="164"/>
      <c r="BA1058" s="164"/>
      <c r="BB1058" s="164"/>
      <c r="BC1058" s="164"/>
      <c r="BD1058" s="164"/>
      <c r="BE1058" s="164"/>
      <c r="BF1058" s="164"/>
      <c r="BG1058" s="164"/>
      <c r="BH1058" s="164"/>
      <c r="BI1058" s="164"/>
      <c r="BJ1058" s="164"/>
      <c r="BK1058" s="164"/>
      <c r="BL1058" s="164"/>
      <c r="BM1058" s="164"/>
      <c r="BN1058" s="164"/>
      <c r="BO1058" s="164"/>
      <c r="BP1058" s="164"/>
      <c r="BQ1058" s="164"/>
      <c r="BR1058" s="164"/>
      <c r="BS1058" s="164"/>
      <c r="BT1058" s="164"/>
      <c r="BU1058" s="164"/>
      <c r="BV1058" s="164"/>
      <c r="BW1058" s="164"/>
    </row>
    <row r="1059" spans="20:75" x14ac:dyDescent="0.25">
      <c r="T1059" s="164"/>
      <c r="U1059" s="164"/>
      <c r="V1059" s="164"/>
      <c r="W1059" s="164"/>
      <c r="X1059" s="164"/>
      <c r="Y1059" s="164"/>
      <c r="Z1059" s="164"/>
      <c r="AA1059" s="164"/>
      <c r="AB1059" s="164"/>
      <c r="AC1059" s="164"/>
      <c r="AD1059" s="164"/>
      <c r="AE1059" s="164"/>
      <c r="AF1059" s="164"/>
      <c r="AG1059" s="164"/>
      <c r="AH1059" s="164"/>
      <c r="AI1059" s="164"/>
      <c r="AJ1059" s="164"/>
      <c r="AK1059" s="164"/>
      <c r="AL1059" s="164"/>
      <c r="AM1059" s="164"/>
      <c r="AN1059" s="164"/>
      <c r="AO1059" s="164"/>
      <c r="AP1059" s="164"/>
      <c r="AQ1059" s="164"/>
      <c r="AR1059" s="164"/>
      <c r="AS1059" s="366"/>
      <c r="AT1059" s="164"/>
      <c r="AU1059" s="164"/>
      <c r="AV1059" s="164"/>
      <c r="AW1059" s="164"/>
      <c r="AX1059" s="164"/>
      <c r="AY1059" s="164"/>
      <c r="AZ1059" s="164"/>
      <c r="BA1059" s="164"/>
      <c r="BB1059" s="164"/>
      <c r="BC1059" s="164"/>
      <c r="BD1059" s="164"/>
      <c r="BE1059" s="164"/>
      <c r="BF1059" s="164"/>
      <c r="BG1059" s="164"/>
      <c r="BH1059" s="164"/>
      <c r="BI1059" s="164"/>
      <c r="BJ1059" s="164"/>
      <c r="BK1059" s="164"/>
      <c r="BL1059" s="164"/>
      <c r="BM1059" s="164"/>
      <c r="BN1059" s="164"/>
      <c r="BO1059" s="164"/>
      <c r="BP1059" s="164"/>
      <c r="BQ1059" s="164"/>
      <c r="BR1059" s="164"/>
      <c r="BS1059" s="164"/>
      <c r="BT1059" s="164"/>
      <c r="BU1059" s="164"/>
      <c r="BV1059" s="164"/>
      <c r="BW1059" s="164"/>
    </row>
    <row r="1060" spans="20:75" x14ac:dyDescent="0.25">
      <c r="T1060" s="164"/>
      <c r="U1060" s="164"/>
      <c r="V1060" s="164"/>
      <c r="W1060" s="164"/>
      <c r="X1060" s="164"/>
      <c r="Y1060" s="164"/>
      <c r="Z1060" s="164"/>
      <c r="AA1060" s="164"/>
      <c r="AB1060" s="164"/>
      <c r="AC1060" s="164"/>
      <c r="AD1060" s="164"/>
      <c r="AE1060" s="164"/>
      <c r="AF1060" s="164"/>
      <c r="AG1060" s="164"/>
      <c r="AH1060" s="164"/>
      <c r="AI1060" s="164"/>
      <c r="AJ1060" s="164"/>
      <c r="AK1060" s="164"/>
      <c r="AL1060" s="164"/>
      <c r="AM1060" s="164"/>
      <c r="AN1060" s="164"/>
      <c r="AO1060" s="164"/>
      <c r="AP1060" s="164"/>
      <c r="AQ1060" s="164"/>
      <c r="AR1060" s="164"/>
      <c r="AS1060" s="366"/>
      <c r="AT1060" s="164"/>
      <c r="AU1060" s="164"/>
      <c r="AV1060" s="164"/>
      <c r="AW1060" s="164"/>
      <c r="AX1060" s="164"/>
      <c r="AY1060" s="164"/>
      <c r="AZ1060" s="164"/>
      <c r="BA1060" s="164"/>
      <c r="BB1060" s="164"/>
      <c r="BC1060" s="164"/>
      <c r="BD1060" s="164"/>
      <c r="BE1060" s="164"/>
      <c r="BF1060" s="164"/>
      <c r="BG1060" s="164"/>
      <c r="BH1060" s="164"/>
      <c r="BI1060" s="164"/>
      <c r="BJ1060" s="164"/>
      <c r="BK1060" s="164"/>
      <c r="BL1060" s="164"/>
      <c r="BM1060" s="164"/>
      <c r="BN1060" s="164"/>
      <c r="BO1060" s="164"/>
      <c r="BP1060" s="164"/>
      <c r="BQ1060" s="164"/>
      <c r="BR1060" s="164"/>
      <c r="BS1060" s="164"/>
      <c r="BT1060" s="164"/>
      <c r="BU1060" s="164"/>
      <c r="BV1060" s="164"/>
      <c r="BW1060" s="164"/>
    </row>
    <row r="1061" spans="20:75" x14ac:dyDescent="0.25">
      <c r="T1061" s="164"/>
      <c r="U1061" s="164"/>
      <c r="V1061" s="164"/>
      <c r="W1061" s="164"/>
      <c r="X1061" s="164"/>
      <c r="Y1061" s="164"/>
      <c r="Z1061" s="164"/>
      <c r="AA1061" s="164"/>
      <c r="AB1061" s="164"/>
      <c r="AC1061" s="164"/>
      <c r="AD1061" s="164"/>
      <c r="AE1061" s="164"/>
      <c r="AF1061" s="164"/>
      <c r="AG1061" s="164"/>
      <c r="AH1061" s="164"/>
      <c r="AI1061" s="164"/>
      <c r="AJ1061" s="164"/>
      <c r="AK1061" s="164"/>
      <c r="AL1061" s="164"/>
      <c r="AM1061" s="164"/>
      <c r="AN1061" s="164"/>
      <c r="AO1061" s="164"/>
      <c r="AP1061" s="164"/>
      <c r="AQ1061" s="164"/>
      <c r="AR1061" s="164"/>
      <c r="AS1061" s="366"/>
      <c r="AT1061" s="164"/>
      <c r="AU1061" s="164"/>
      <c r="AV1061" s="164"/>
      <c r="AW1061" s="164"/>
      <c r="AX1061" s="164"/>
      <c r="AY1061" s="164"/>
      <c r="AZ1061" s="164"/>
      <c r="BA1061" s="164"/>
      <c r="BB1061" s="164"/>
      <c r="BC1061" s="164"/>
      <c r="BD1061" s="164"/>
      <c r="BE1061" s="164"/>
      <c r="BF1061" s="164"/>
      <c r="BG1061" s="164"/>
      <c r="BH1061" s="164"/>
      <c r="BI1061" s="164"/>
      <c r="BJ1061" s="164"/>
      <c r="BK1061" s="164"/>
      <c r="BL1061" s="164"/>
      <c r="BM1061" s="164"/>
      <c r="BN1061" s="164"/>
      <c r="BO1061" s="164"/>
      <c r="BP1061" s="164"/>
      <c r="BQ1061" s="164"/>
      <c r="BR1061" s="164"/>
      <c r="BS1061" s="164"/>
      <c r="BT1061" s="164"/>
      <c r="BU1061" s="164"/>
      <c r="BV1061" s="164"/>
      <c r="BW1061" s="164"/>
    </row>
    <row r="1062" spans="20:75" x14ac:dyDescent="0.25">
      <c r="T1062" s="164"/>
      <c r="U1062" s="164"/>
      <c r="V1062" s="164"/>
      <c r="W1062" s="164"/>
      <c r="X1062" s="164"/>
      <c r="Y1062" s="164"/>
      <c r="Z1062" s="164"/>
      <c r="AA1062" s="164"/>
      <c r="AB1062" s="164"/>
      <c r="AC1062" s="164"/>
      <c r="AD1062" s="164"/>
      <c r="AE1062" s="164"/>
      <c r="AF1062" s="164"/>
      <c r="AG1062" s="164"/>
      <c r="AH1062" s="164"/>
      <c r="AI1062" s="164"/>
      <c r="AJ1062" s="164"/>
      <c r="AK1062" s="164"/>
      <c r="AL1062" s="164"/>
      <c r="AM1062" s="164"/>
      <c r="AN1062" s="164"/>
      <c r="AO1062" s="164"/>
      <c r="AP1062" s="164"/>
      <c r="AQ1062" s="164"/>
      <c r="AR1062" s="164"/>
      <c r="AS1062" s="366"/>
      <c r="AT1062" s="164"/>
      <c r="AU1062" s="164"/>
      <c r="AV1062" s="164"/>
      <c r="AW1062" s="164"/>
      <c r="AX1062" s="164"/>
      <c r="AY1062" s="164"/>
      <c r="AZ1062" s="164"/>
      <c r="BA1062" s="164"/>
      <c r="BB1062" s="164"/>
      <c r="BC1062" s="164"/>
      <c r="BD1062" s="164"/>
      <c r="BE1062" s="164"/>
      <c r="BF1062" s="164"/>
      <c r="BG1062" s="164"/>
      <c r="BH1062" s="164"/>
      <c r="BI1062" s="164"/>
      <c r="BJ1062" s="164"/>
      <c r="BK1062" s="164"/>
      <c r="BL1062" s="164"/>
      <c r="BM1062" s="164"/>
      <c r="BN1062" s="164"/>
      <c r="BO1062" s="164"/>
      <c r="BP1062" s="164"/>
      <c r="BQ1062" s="164"/>
      <c r="BR1062" s="164"/>
      <c r="BS1062" s="164"/>
      <c r="BT1062" s="164"/>
      <c r="BU1062" s="164"/>
      <c r="BV1062" s="164"/>
      <c r="BW1062" s="164"/>
    </row>
    <row r="1063" spans="20:75" x14ac:dyDescent="0.25">
      <c r="T1063" s="164"/>
      <c r="U1063" s="164"/>
      <c r="V1063" s="164"/>
      <c r="W1063" s="164"/>
      <c r="X1063" s="164"/>
      <c r="Y1063" s="164"/>
      <c r="Z1063" s="164"/>
      <c r="AA1063" s="164"/>
      <c r="AB1063" s="164"/>
      <c r="AC1063" s="164"/>
      <c r="AD1063" s="164"/>
      <c r="AE1063" s="164"/>
      <c r="AF1063" s="164"/>
      <c r="AG1063" s="164"/>
      <c r="AH1063" s="164"/>
      <c r="AI1063" s="164"/>
      <c r="AJ1063" s="164"/>
      <c r="AK1063" s="164"/>
      <c r="AL1063" s="164"/>
      <c r="AM1063" s="164"/>
      <c r="AN1063" s="164"/>
      <c r="AO1063" s="164"/>
      <c r="AP1063" s="164"/>
      <c r="AQ1063" s="164"/>
      <c r="AR1063" s="164"/>
      <c r="AS1063" s="366"/>
      <c r="AT1063" s="164"/>
      <c r="AU1063" s="164"/>
      <c r="AV1063" s="164"/>
      <c r="AW1063" s="164"/>
      <c r="AX1063" s="164"/>
      <c r="AY1063" s="164"/>
      <c r="AZ1063" s="164"/>
      <c r="BA1063" s="164"/>
      <c r="BB1063" s="164"/>
      <c r="BC1063" s="164"/>
      <c r="BD1063" s="164"/>
      <c r="BE1063" s="164"/>
      <c r="BF1063" s="164"/>
      <c r="BG1063" s="164"/>
      <c r="BH1063" s="164"/>
      <c r="BI1063" s="164"/>
      <c r="BJ1063" s="164"/>
      <c r="BK1063" s="164"/>
      <c r="BL1063" s="164"/>
      <c r="BM1063" s="164"/>
      <c r="BN1063" s="164"/>
      <c r="BO1063" s="164"/>
      <c r="BP1063" s="164"/>
      <c r="BQ1063" s="164"/>
      <c r="BR1063" s="164"/>
      <c r="BS1063" s="164"/>
      <c r="BT1063" s="164"/>
      <c r="BU1063" s="164"/>
      <c r="BV1063" s="164"/>
      <c r="BW1063" s="164"/>
    </row>
    <row r="1064" spans="20:75" x14ac:dyDescent="0.25">
      <c r="T1064" s="164"/>
      <c r="U1064" s="164"/>
      <c r="V1064" s="164"/>
      <c r="W1064" s="164"/>
      <c r="X1064" s="164"/>
      <c r="Y1064" s="164"/>
      <c r="Z1064" s="164"/>
      <c r="AA1064" s="164"/>
      <c r="AB1064" s="164"/>
      <c r="AC1064" s="164"/>
      <c r="AD1064" s="164"/>
      <c r="AE1064" s="164"/>
      <c r="AF1064" s="164"/>
      <c r="AG1064" s="164"/>
      <c r="AH1064" s="164"/>
      <c r="AI1064" s="164"/>
      <c r="AJ1064" s="164"/>
      <c r="AK1064" s="164"/>
      <c r="AL1064" s="164"/>
      <c r="AM1064" s="164"/>
      <c r="AN1064" s="164"/>
      <c r="AO1064" s="164"/>
      <c r="AP1064" s="164"/>
      <c r="AQ1064" s="164"/>
      <c r="AR1064" s="164"/>
      <c r="AS1064" s="366"/>
      <c r="AT1064" s="164"/>
      <c r="AU1064" s="164"/>
      <c r="AV1064" s="164"/>
      <c r="AW1064" s="164"/>
      <c r="AX1064" s="164"/>
      <c r="AY1064" s="164"/>
      <c r="AZ1064" s="164"/>
      <c r="BA1064" s="164"/>
      <c r="BB1064" s="164"/>
      <c r="BC1064" s="164"/>
      <c r="BD1064" s="164"/>
      <c r="BE1064" s="164"/>
      <c r="BF1064" s="164"/>
      <c r="BG1064" s="164"/>
      <c r="BH1064" s="164"/>
      <c r="BI1064" s="164"/>
      <c r="BJ1064" s="164"/>
      <c r="BK1064" s="164"/>
      <c r="BL1064" s="164"/>
      <c r="BM1064" s="164"/>
      <c r="BN1064" s="164"/>
      <c r="BO1064" s="164"/>
      <c r="BP1064" s="164"/>
      <c r="BQ1064" s="164"/>
      <c r="BR1064" s="164"/>
      <c r="BS1064" s="164"/>
      <c r="BT1064" s="164"/>
      <c r="BU1064" s="164"/>
      <c r="BV1064" s="164"/>
      <c r="BW1064" s="164"/>
    </row>
    <row r="1065" spans="20:75" x14ac:dyDescent="0.25">
      <c r="T1065" s="164"/>
      <c r="U1065" s="164"/>
      <c r="V1065" s="164"/>
      <c r="W1065" s="164"/>
      <c r="X1065" s="164"/>
      <c r="Y1065" s="164"/>
      <c r="Z1065" s="164"/>
      <c r="AA1065" s="164"/>
      <c r="AB1065" s="164"/>
      <c r="AC1065" s="164"/>
      <c r="AD1065" s="164"/>
      <c r="AE1065" s="164"/>
      <c r="AF1065" s="164"/>
      <c r="AG1065" s="164"/>
      <c r="AH1065" s="164"/>
      <c r="AI1065" s="164"/>
      <c r="AJ1065" s="164"/>
      <c r="AK1065" s="164"/>
      <c r="AL1065" s="164"/>
      <c r="AM1065" s="164"/>
      <c r="AN1065" s="164"/>
      <c r="AO1065" s="164"/>
      <c r="AP1065" s="164"/>
      <c r="AQ1065" s="164"/>
      <c r="AR1065" s="164"/>
      <c r="AS1065" s="366"/>
      <c r="AT1065" s="164"/>
      <c r="AU1065" s="164"/>
      <c r="AV1065" s="164"/>
      <c r="AW1065" s="164"/>
      <c r="AX1065" s="164"/>
      <c r="AY1065" s="164"/>
      <c r="AZ1065" s="164"/>
      <c r="BA1065" s="164"/>
      <c r="BB1065" s="164"/>
      <c r="BC1065" s="164"/>
      <c r="BD1065" s="164"/>
      <c r="BE1065" s="164"/>
      <c r="BF1065" s="164"/>
      <c r="BG1065" s="164"/>
      <c r="BH1065" s="164"/>
      <c r="BI1065" s="164"/>
      <c r="BJ1065" s="164"/>
      <c r="BK1065" s="164"/>
      <c r="BL1065" s="164"/>
      <c r="BM1065" s="164"/>
      <c r="BN1065" s="164"/>
      <c r="BO1065" s="164"/>
      <c r="BP1065" s="164"/>
      <c r="BQ1065" s="164"/>
      <c r="BR1065" s="164"/>
      <c r="BS1065" s="164"/>
      <c r="BT1065" s="164"/>
      <c r="BU1065" s="164"/>
      <c r="BV1065" s="164"/>
      <c r="BW1065" s="164"/>
    </row>
    <row r="1066" spans="20:75" x14ac:dyDescent="0.25">
      <c r="T1066" s="164"/>
      <c r="U1066" s="164"/>
      <c r="V1066" s="164"/>
      <c r="W1066" s="164"/>
      <c r="X1066" s="164"/>
      <c r="Y1066" s="164"/>
      <c r="Z1066" s="164"/>
      <c r="AA1066" s="164"/>
      <c r="AB1066" s="164"/>
      <c r="AC1066" s="164"/>
      <c r="AD1066" s="164"/>
      <c r="AE1066" s="164"/>
      <c r="AF1066" s="164"/>
      <c r="AG1066" s="164"/>
      <c r="AH1066" s="164"/>
      <c r="AI1066" s="164"/>
      <c r="AJ1066" s="164"/>
      <c r="AK1066" s="164"/>
      <c r="AL1066" s="164"/>
      <c r="AM1066" s="164"/>
      <c r="AN1066" s="164"/>
      <c r="AO1066" s="164"/>
      <c r="AP1066" s="164"/>
      <c r="AQ1066" s="164"/>
      <c r="AR1066" s="164"/>
      <c r="AS1066" s="366"/>
      <c r="AT1066" s="164"/>
      <c r="AU1066" s="164"/>
      <c r="AV1066" s="164"/>
      <c r="AW1066" s="164"/>
      <c r="AX1066" s="164"/>
      <c r="AY1066" s="164"/>
      <c r="AZ1066" s="164"/>
      <c r="BA1066" s="164"/>
      <c r="BB1066" s="164"/>
      <c r="BC1066" s="164"/>
      <c r="BD1066" s="164"/>
      <c r="BE1066" s="164"/>
      <c r="BF1066" s="164"/>
      <c r="BG1066" s="164"/>
      <c r="BH1066" s="164"/>
      <c r="BI1066" s="164"/>
      <c r="BJ1066" s="164"/>
      <c r="BK1066" s="164"/>
      <c r="BL1066" s="164"/>
      <c r="BM1066" s="164"/>
      <c r="BN1066" s="164"/>
      <c r="BO1066" s="164"/>
      <c r="BP1066" s="164"/>
      <c r="BQ1066" s="164"/>
      <c r="BR1066" s="164"/>
      <c r="BS1066" s="164"/>
      <c r="BT1066" s="164"/>
      <c r="BU1066" s="164"/>
      <c r="BV1066" s="164"/>
      <c r="BW1066" s="164"/>
    </row>
    <row r="1067" spans="20:75" x14ac:dyDescent="0.25">
      <c r="T1067" s="164"/>
      <c r="U1067" s="164"/>
      <c r="V1067" s="164"/>
      <c r="W1067" s="164"/>
      <c r="X1067" s="164"/>
      <c r="Y1067" s="164"/>
      <c r="Z1067" s="164"/>
      <c r="AA1067" s="164"/>
      <c r="AB1067" s="164"/>
      <c r="AC1067" s="164"/>
      <c r="AD1067" s="164"/>
      <c r="AE1067" s="164"/>
      <c r="AF1067" s="164"/>
      <c r="AG1067" s="164"/>
      <c r="AH1067" s="164"/>
      <c r="AI1067" s="164"/>
      <c r="AJ1067" s="164"/>
      <c r="AK1067" s="164"/>
      <c r="AL1067" s="164"/>
      <c r="AM1067" s="164"/>
      <c r="AN1067" s="164"/>
      <c r="AO1067" s="164"/>
      <c r="AP1067" s="164"/>
      <c r="AQ1067" s="164"/>
      <c r="AR1067" s="164"/>
      <c r="AS1067" s="366"/>
      <c r="AT1067" s="164"/>
      <c r="AU1067" s="164"/>
      <c r="AV1067" s="164"/>
      <c r="AW1067" s="164"/>
      <c r="AX1067" s="164"/>
      <c r="AY1067" s="164"/>
      <c r="AZ1067" s="164"/>
      <c r="BA1067" s="164"/>
      <c r="BB1067" s="164"/>
      <c r="BC1067" s="164"/>
      <c r="BD1067" s="164"/>
      <c r="BE1067" s="164"/>
      <c r="BF1067" s="164"/>
      <c r="BG1067" s="164"/>
      <c r="BH1067" s="164"/>
      <c r="BI1067" s="164"/>
      <c r="BJ1067" s="164"/>
      <c r="BK1067" s="164"/>
      <c r="BL1067" s="164"/>
      <c r="BM1067" s="164"/>
      <c r="BN1067" s="164"/>
      <c r="BO1067" s="164"/>
      <c r="BP1067" s="164"/>
      <c r="BQ1067" s="164"/>
      <c r="BR1067" s="164"/>
      <c r="BS1067" s="164"/>
      <c r="BT1067" s="164"/>
      <c r="BU1067" s="164"/>
      <c r="BV1067" s="164"/>
      <c r="BW1067" s="164"/>
    </row>
    <row r="1068" spans="20:75" x14ac:dyDescent="0.25">
      <c r="T1068" s="164"/>
      <c r="U1068" s="164"/>
      <c r="V1068" s="164"/>
      <c r="W1068" s="164"/>
      <c r="X1068" s="164"/>
      <c r="Y1068" s="164"/>
      <c r="Z1068" s="164"/>
      <c r="AA1068" s="164"/>
      <c r="AB1068" s="164"/>
      <c r="AC1068" s="164"/>
      <c r="AD1068" s="164"/>
      <c r="AE1068" s="164"/>
      <c r="AF1068" s="164"/>
      <c r="AG1068" s="164"/>
      <c r="AH1068" s="164"/>
      <c r="AI1068" s="164"/>
      <c r="AJ1068" s="164"/>
      <c r="AK1068" s="164"/>
      <c r="AL1068" s="164"/>
      <c r="AM1068" s="164"/>
      <c r="AN1068" s="164"/>
      <c r="AO1068" s="164"/>
      <c r="AP1068" s="164"/>
      <c r="AQ1068" s="164"/>
      <c r="AR1068" s="164"/>
      <c r="AS1068" s="366"/>
      <c r="AT1068" s="164"/>
      <c r="AU1068" s="164"/>
      <c r="AV1068" s="164"/>
      <c r="AW1068" s="164"/>
      <c r="AX1068" s="164"/>
      <c r="AY1068" s="164"/>
      <c r="AZ1068" s="164"/>
      <c r="BA1068" s="164"/>
      <c r="BB1068" s="164"/>
      <c r="BC1068" s="164"/>
      <c r="BD1068" s="164"/>
      <c r="BE1068" s="164"/>
      <c r="BF1068" s="164"/>
      <c r="BG1068" s="164"/>
      <c r="BH1068" s="164"/>
      <c r="BI1068" s="164"/>
      <c r="BJ1068" s="164"/>
      <c r="BK1068" s="164"/>
      <c r="BL1068" s="164"/>
      <c r="BM1068" s="164"/>
      <c r="BN1068" s="164"/>
      <c r="BO1068" s="164"/>
      <c r="BP1068" s="164"/>
      <c r="BQ1068" s="164"/>
      <c r="BR1068" s="164"/>
      <c r="BS1068" s="164"/>
      <c r="BT1068" s="164"/>
      <c r="BU1068" s="164"/>
      <c r="BV1068" s="164"/>
      <c r="BW1068" s="164"/>
    </row>
    <row r="1069" spans="20:75" x14ac:dyDescent="0.25">
      <c r="T1069" s="164"/>
      <c r="U1069" s="164"/>
      <c r="V1069" s="164"/>
      <c r="W1069" s="164"/>
      <c r="X1069" s="164"/>
      <c r="Y1069" s="164"/>
      <c r="Z1069" s="164"/>
      <c r="AA1069" s="164"/>
      <c r="AB1069" s="164"/>
      <c r="AC1069" s="164"/>
      <c r="AD1069" s="164"/>
      <c r="AE1069" s="164"/>
      <c r="AF1069" s="164"/>
      <c r="AG1069" s="164"/>
      <c r="AH1069" s="164"/>
      <c r="AI1069" s="164"/>
      <c r="AJ1069" s="164"/>
      <c r="AK1069" s="164"/>
      <c r="AL1069" s="164"/>
      <c r="AM1069" s="164"/>
      <c r="AN1069" s="164"/>
      <c r="AO1069" s="164"/>
      <c r="AP1069" s="164"/>
      <c r="AQ1069" s="164"/>
      <c r="AR1069" s="164"/>
      <c r="AS1069" s="366"/>
      <c r="AT1069" s="164"/>
      <c r="AU1069" s="164"/>
      <c r="AV1069" s="164"/>
      <c r="AW1069" s="164"/>
      <c r="AX1069" s="164"/>
      <c r="AY1069" s="164"/>
      <c r="AZ1069" s="164"/>
      <c r="BA1069" s="164"/>
      <c r="BB1069" s="164"/>
      <c r="BC1069" s="164"/>
      <c r="BD1069" s="164"/>
      <c r="BE1069" s="164"/>
      <c r="BF1069" s="164"/>
      <c r="BG1069" s="164"/>
      <c r="BH1069" s="164"/>
      <c r="BI1069" s="164"/>
      <c r="BJ1069" s="164"/>
      <c r="BK1069" s="164"/>
      <c r="BL1069" s="164"/>
      <c r="BM1069" s="164"/>
      <c r="BN1069" s="164"/>
      <c r="BO1069" s="164"/>
      <c r="BP1069" s="164"/>
      <c r="BQ1069" s="164"/>
      <c r="BR1069" s="164"/>
      <c r="BS1069" s="164"/>
      <c r="BT1069" s="164"/>
      <c r="BU1069" s="164"/>
      <c r="BV1069" s="164"/>
      <c r="BW1069" s="164"/>
    </row>
    <row r="1070" spans="20:75" x14ac:dyDescent="0.25">
      <c r="T1070" s="164"/>
      <c r="U1070" s="164"/>
      <c r="V1070" s="164"/>
      <c r="W1070" s="164"/>
      <c r="X1070" s="164"/>
      <c r="Y1070" s="164"/>
      <c r="Z1070" s="164"/>
      <c r="AA1070" s="164"/>
      <c r="AB1070" s="164"/>
      <c r="AC1070" s="164"/>
      <c r="AD1070" s="164"/>
      <c r="AE1070" s="164"/>
      <c r="AF1070" s="164"/>
      <c r="AG1070" s="164"/>
      <c r="AH1070" s="164"/>
      <c r="AI1070" s="164"/>
      <c r="AJ1070" s="164"/>
      <c r="AK1070" s="164"/>
      <c r="AL1070" s="164"/>
      <c r="AM1070" s="164"/>
      <c r="AN1070" s="164"/>
      <c r="AO1070" s="164"/>
      <c r="AP1070" s="164"/>
      <c r="AQ1070" s="164"/>
      <c r="AR1070" s="164"/>
      <c r="AS1070" s="366"/>
      <c r="AT1070" s="164"/>
      <c r="AU1070" s="164"/>
      <c r="AV1070" s="164"/>
      <c r="AW1070" s="164"/>
      <c r="AX1070" s="164"/>
      <c r="AY1070" s="164"/>
      <c r="AZ1070" s="164"/>
      <c r="BA1070" s="164"/>
      <c r="BB1070" s="164"/>
      <c r="BC1070" s="164"/>
      <c r="BD1070" s="164"/>
      <c r="BE1070" s="164"/>
      <c r="BF1070" s="164"/>
      <c r="BG1070" s="164"/>
      <c r="BH1070" s="164"/>
      <c r="BI1070" s="164"/>
      <c r="BJ1070" s="164"/>
      <c r="BK1070" s="164"/>
      <c r="BL1070" s="164"/>
      <c r="BM1070" s="164"/>
      <c r="BN1070" s="164"/>
      <c r="BO1070" s="164"/>
      <c r="BP1070" s="164"/>
      <c r="BQ1070" s="164"/>
      <c r="BR1070" s="164"/>
      <c r="BS1070" s="164"/>
      <c r="BT1070" s="164"/>
      <c r="BU1070" s="164"/>
      <c r="BV1070" s="164"/>
      <c r="BW1070" s="164"/>
    </row>
    <row r="1071" spans="20:75" x14ac:dyDescent="0.25">
      <c r="T1071" s="164"/>
      <c r="U1071" s="164"/>
      <c r="V1071" s="164"/>
      <c r="W1071" s="164"/>
      <c r="X1071" s="164"/>
      <c r="Y1071" s="164"/>
      <c r="Z1071" s="164"/>
      <c r="AA1071" s="164"/>
      <c r="AB1071" s="164"/>
      <c r="AC1071" s="164"/>
      <c r="AD1071" s="164"/>
      <c r="AE1071" s="164"/>
      <c r="AF1071" s="164"/>
      <c r="AG1071" s="164"/>
      <c r="AH1071" s="164"/>
      <c r="AI1071" s="164"/>
      <c r="AJ1071" s="164"/>
      <c r="AK1071" s="164"/>
      <c r="AL1071" s="164"/>
      <c r="AM1071" s="164"/>
      <c r="AN1071" s="164"/>
      <c r="AO1071" s="164"/>
      <c r="AP1071" s="164"/>
      <c r="AQ1071" s="164"/>
      <c r="AR1071" s="164"/>
      <c r="AS1071" s="366"/>
      <c r="AT1071" s="164"/>
      <c r="AU1071" s="164"/>
      <c r="AV1071" s="164"/>
      <c r="AW1071" s="164"/>
      <c r="AX1071" s="164"/>
      <c r="AY1071" s="164"/>
      <c r="AZ1071" s="164"/>
      <c r="BA1071" s="164"/>
      <c r="BB1071" s="164"/>
      <c r="BC1071" s="164"/>
      <c r="BD1071" s="164"/>
      <c r="BE1071" s="164"/>
      <c r="BF1071" s="164"/>
      <c r="BG1071" s="164"/>
      <c r="BH1071" s="164"/>
      <c r="BI1071" s="164"/>
      <c r="BJ1071" s="164"/>
      <c r="BK1071" s="164"/>
      <c r="BL1071" s="164"/>
      <c r="BM1071" s="164"/>
      <c r="BN1071" s="164"/>
      <c r="BO1071" s="164"/>
      <c r="BP1071" s="164"/>
      <c r="BQ1071" s="164"/>
      <c r="BR1071" s="164"/>
      <c r="BS1071" s="164"/>
      <c r="BT1071" s="164"/>
      <c r="BU1071" s="164"/>
      <c r="BV1071" s="164"/>
      <c r="BW1071" s="164"/>
    </row>
    <row r="1072" spans="20:75" x14ac:dyDescent="0.25">
      <c r="T1072" s="164"/>
      <c r="U1072" s="164"/>
      <c r="V1072" s="164"/>
      <c r="W1072" s="164"/>
      <c r="X1072" s="164"/>
      <c r="Y1072" s="164"/>
      <c r="Z1072" s="164"/>
      <c r="AA1072" s="164"/>
      <c r="AB1072" s="164"/>
      <c r="AC1072" s="164"/>
      <c r="AD1072" s="164"/>
      <c r="AE1072" s="164"/>
      <c r="AF1072" s="164"/>
      <c r="AG1072" s="164"/>
      <c r="AH1072" s="164"/>
      <c r="AI1072" s="164"/>
      <c r="AJ1072" s="164"/>
      <c r="AK1072" s="164"/>
      <c r="AL1072" s="164"/>
      <c r="AM1072" s="164"/>
      <c r="AN1072" s="164"/>
      <c r="AO1072" s="164"/>
      <c r="AP1072" s="164"/>
      <c r="AQ1072" s="164"/>
      <c r="AR1072" s="164"/>
      <c r="AS1072" s="366"/>
      <c r="AT1072" s="164"/>
      <c r="AU1072" s="164"/>
      <c r="AV1072" s="164"/>
      <c r="AW1072" s="164"/>
      <c r="AX1072" s="164"/>
      <c r="AY1072" s="164"/>
      <c r="AZ1072" s="164"/>
      <c r="BA1072" s="164"/>
      <c r="BB1072" s="164"/>
      <c r="BC1072" s="164"/>
      <c r="BD1072" s="164"/>
      <c r="BE1072" s="164"/>
      <c r="BF1072" s="164"/>
      <c r="BG1072" s="164"/>
      <c r="BH1072" s="164"/>
      <c r="BI1072" s="164"/>
      <c r="BJ1072" s="164"/>
      <c r="BK1072" s="164"/>
      <c r="BL1072" s="164"/>
      <c r="BM1072" s="164"/>
      <c r="BN1072" s="164"/>
      <c r="BO1072" s="164"/>
      <c r="BP1072" s="164"/>
      <c r="BQ1072" s="164"/>
      <c r="BR1072" s="164"/>
      <c r="BS1072" s="164"/>
      <c r="BT1072" s="164"/>
      <c r="BU1072" s="164"/>
      <c r="BV1072" s="164"/>
      <c r="BW1072" s="164"/>
    </row>
    <row r="1073" spans="20:75" x14ac:dyDescent="0.25">
      <c r="T1073" s="164"/>
      <c r="U1073" s="164"/>
      <c r="V1073" s="164"/>
      <c r="W1073" s="164"/>
      <c r="X1073" s="164"/>
      <c r="Y1073" s="164"/>
      <c r="Z1073" s="164"/>
      <c r="AA1073" s="164"/>
      <c r="AB1073" s="164"/>
      <c r="AC1073" s="164"/>
      <c r="AD1073" s="164"/>
      <c r="AE1073" s="164"/>
      <c r="AF1073" s="164"/>
      <c r="AG1073" s="164"/>
      <c r="AH1073" s="164"/>
      <c r="AI1073" s="164"/>
      <c r="AJ1073" s="164"/>
      <c r="AK1073" s="164"/>
      <c r="AL1073" s="164"/>
      <c r="AM1073" s="164"/>
      <c r="AN1073" s="164"/>
      <c r="AO1073" s="164"/>
      <c r="AP1073" s="164"/>
      <c r="AQ1073" s="164"/>
      <c r="AR1073" s="164"/>
      <c r="AS1073" s="366"/>
      <c r="AT1073" s="164"/>
      <c r="AU1073" s="164"/>
      <c r="AV1073" s="164"/>
      <c r="AW1073" s="164"/>
      <c r="AX1073" s="164"/>
      <c r="AY1073" s="164"/>
      <c r="AZ1073" s="164"/>
      <c r="BA1073" s="164"/>
      <c r="BB1073" s="164"/>
      <c r="BC1073" s="164"/>
      <c r="BD1073" s="164"/>
      <c r="BE1073" s="164"/>
      <c r="BF1073" s="164"/>
      <c r="BG1073" s="164"/>
      <c r="BH1073" s="164"/>
      <c r="BI1073" s="164"/>
      <c r="BJ1073" s="164"/>
      <c r="BK1073" s="164"/>
      <c r="BL1073" s="164"/>
      <c r="BM1073" s="164"/>
      <c r="BN1073" s="164"/>
      <c r="BO1073" s="164"/>
      <c r="BP1073" s="164"/>
      <c r="BQ1073" s="164"/>
      <c r="BR1073" s="164"/>
      <c r="BS1073" s="164"/>
      <c r="BT1073" s="164"/>
      <c r="BU1073" s="164"/>
      <c r="BV1073" s="164"/>
      <c r="BW1073" s="164"/>
    </row>
    <row r="1074" spans="20:75" x14ac:dyDescent="0.25">
      <c r="T1074" s="164"/>
      <c r="U1074" s="164"/>
      <c r="V1074" s="164"/>
      <c r="W1074" s="164"/>
      <c r="X1074" s="164"/>
      <c r="Y1074" s="164"/>
      <c r="Z1074" s="164"/>
      <c r="AA1074" s="164"/>
      <c r="AB1074" s="164"/>
      <c r="AC1074" s="164"/>
      <c r="AD1074" s="164"/>
      <c r="AE1074" s="164"/>
      <c r="AF1074" s="164"/>
      <c r="AG1074" s="164"/>
      <c r="AH1074" s="164"/>
      <c r="AI1074" s="164"/>
      <c r="AJ1074" s="164"/>
      <c r="AK1074" s="164"/>
      <c r="AL1074" s="164"/>
      <c r="AM1074" s="164"/>
      <c r="AN1074" s="164"/>
      <c r="AO1074" s="164"/>
      <c r="AP1074" s="164"/>
      <c r="AQ1074" s="164"/>
      <c r="AR1074" s="164"/>
      <c r="AS1074" s="366"/>
      <c r="AT1074" s="164"/>
      <c r="AU1074" s="164"/>
      <c r="AV1074" s="164"/>
      <c r="AW1074" s="164"/>
      <c r="AX1074" s="164"/>
      <c r="AY1074" s="164"/>
      <c r="AZ1074" s="164"/>
      <c r="BA1074" s="164"/>
      <c r="BB1074" s="164"/>
      <c r="BC1074" s="164"/>
      <c r="BD1074" s="164"/>
      <c r="BE1074" s="164"/>
      <c r="BF1074" s="164"/>
      <c r="BG1074" s="164"/>
      <c r="BH1074" s="164"/>
      <c r="BI1074" s="164"/>
      <c r="BJ1074" s="164"/>
      <c r="BK1074" s="164"/>
      <c r="BL1074" s="164"/>
      <c r="BM1074" s="164"/>
      <c r="BN1074" s="164"/>
      <c r="BO1074" s="164"/>
      <c r="BP1074" s="164"/>
      <c r="BQ1074" s="164"/>
      <c r="BR1074" s="164"/>
      <c r="BS1074" s="164"/>
      <c r="BT1074" s="164"/>
      <c r="BU1074" s="164"/>
      <c r="BV1074" s="164"/>
      <c r="BW1074" s="164"/>
    </row>
    <row r="1075" spans="20:75" x14ac:dyDescent="0.25">
      <c r="T1075" s="164"/>
      <c r="U1075" s="164"/>
      <c r="V1075" s="164"/>
      <c r="W1075" s="164"/>
      <c r="X1075" s="164"/>
      <c r="Y1075" s="164"/>
      <c r="Z1075" s="164"/>
      <c r="AA1075" s="164"/>
      <c r="AB1075" s="164"/>
      <c r="AC1075" s="164"/>
      <c r="AD1075" s="164"/>
      <c r="AE1075" s="164"/>
      <c r="AF1075" s="164"/>
      <c r="AG1075" s="164"/>
      <c r="AH1075" s="164"/>
      <c r="AI1075" s="164"/>
      <c r="AJ1075" s="164"/>
      <c r="AK1075" s="164"/>
      <c r="AL1075" s="164"/>
      <c r="AM1075" s="164"/>
      <c r="AN1075" s="164"/>
      <c r="AO1075" s="164"/>
      <c r="AP1075" s="164"/>
      <c r="AQ1075" s="164"/>
      <c r="AR1075" s="164"/>
      <c r="AS1075" s="366"/>
      <c r="AT1075" s="164"/>
      <c r="AU1075" s="164"/>
      <c r="AV1075" s="164"/>
      <c r="AW1075" s="164"/>
      <c r="AX1075" s="164"/>
      <c r="AY1075" s="164"/>
      <c r="AZ1075" s="164"/>
      <c r="BA1075" s="164"/>
      <c r="BB1075" s="164"/>
      <c r="BC1075" s="164"/>
      <c r="BD1075" s="164"/>
      <c r="BE1075" s="164"/>
      <c r="BF1075" s="164"/>
      <c r="BG1075" s="164"/>
      <c r="BH1075" s="164"/>
      <c r="BI1075" s="164"/>
      <c r="BJ1075" s="164"/>
      <c r="BK1075" s="164"/>
      <c r="BL1075" s="164"/>
      <c r="BM1075" s="164"/>
      <c r="BN1075" s="164"/>
      <c r="BO1075" s="164"/>
      <c r="BP1075" s="164"/>
      <c r="BQ1075" s="164"/>
      <c r="BR1075" s="164"/>
      <c r="BS1075" s="164"/>
      <c r="BT1075" s="164"/>
      <c r="BU1075" s="164"/>
      <c r="BV1075" s="164"/>
      <c r="BW1075" s="164"/>
    </row>
    <row r="1076" spans="20:75" x14ac:dyDescent="0.25">
      <c r="T1076" s="164"/>
      <c r="U1076" s="164"/>
      <c r="V1076" s="164"/>
      <c r="W1076" s="164"/>
      <c r="X1076" s="164"/>
      <c r="Y1076" s="164"/>
      <c r="Z1076" s="164"/>
      <c r="AA1076" s="164"/>
      <c r="AB1076" s="164"/>
      <c r="AC1076" s="164"/>
      <c r="AD1076" s="164"/>
      <c r="AE1076" s="164"/>
      <c r="AF1076" s="164"/>
      <c r="AG1076" s="164"/>
      <c r="AH1076" s="164"/>
      <c r="AI1076" s="164"/>
      <c r="AJ1076" s="164"/>
      <c r="AK1076" s="164"/>
      <c r="AL1076" s="164"/>
      <c r="AM1076" s="164"/>
      <c r="AN1076" s="164"/>
      <c r="AO1076" s="164"/>
      <c r="AP1076" s="164"/>
      <c r="AQ1076" s="164"/>
      <c r="AR1076" s="164"/>
      <c r="AS1076" s="366"/>
      <c r="AT1076" s="164"/>
      <c r="AU1076" s="164"/>
      <c r="AV1076" s="164"/>
      <c r="AW1076" s="164"/>
      <c r="AX1076" s="164"/>
      <c r="AY1076" s="164"/>
      <c r="AZ1076" s="164"/>
      <c r="BA1076" s="164"/>
      <c r="BB1076" s="164"/>
      <c r="BC1076" s="164"/>
      <c r="BD1076" s="164"/>
      <c r="BE1076" s="164"/>
      <c r="BF1076" s="164"/>
      <c r="BG1076" s="164"/>
      <c r="BH1076" s="164"/>
      <c r="BI1076" s="164"/>
      <c r="BJ1076" s="164"/>
      <c r="BK1076" s="164"/>
      <c r="BL1076" s="164"/>
      <c r="BM1076" s="164"/>
      <c r="BN1076" s="164"/>
      <c r="BO1076" s="164"/>
      <c r="BP1076" s="164"/>
      <c r="BQ1076" s="164"/>
      <c r="BR1076" s="164"/>
      <c r="BS1076" s="164"/>
      <c r="BT1076" s="164"/>
      <c r="BU1076" s="164"/>
      <c r="BV1076" s="164"/>
      <c r="BW1076" s="164"/>
    </row>
    <row r="1077" spans="20:75" x14ac:dyDescent="0.25">
      <c r="T1077" s="164"/>
      <c r="U1077" s="164"/>
      <c r="V1077" s="164"/>
      <c r="W1077" s="164"/>
      <c r="X1077" s="164"/>
      <c r="Y1077" s="164"/>
      <c r="Z1077" s="164"/>
      <c r="AA1077" s="164"/>
      <c r="AB1077" s="164"/>
      <c r="AC1077" s="164"/>
      <c r="AD1077" s="164"/>
      <c r="AE1077" s="164"/>
      <c r="AF1077" s="164"/>
      <c r="AG1077" s="164"/>
      <c r="AH1077" s="164"/>
      <c r="AI1077" s="164"/>
      <c r="AJ1077" s="164"/>
      <c r="AK1077" s="164"/>
      <c r="AL1077" s="164"/>
      <c r="AM1077" s="164"/>
      <c r="AN1077" s="164"/>
      <c r="AO1077" s="164"/>
      <c r="AP1077" s="164"/>
      <c r="AQ1077" s="164"/>
      <c r="AR1077" s="164"/>
      <c r="AS1077" s="366"/>
      <c r="AT1077" s="164"/>
      <c r="AU1077" s="164"/>
      <c r="AV1077" s="164"/>
      <c r="AW1077" s="164"/>
      <c r="AX1077" s="164"/>
      <c r="AY1077" s="164"/>
      <c r="AZ1077" s="164"/>
      <c r="BA1077" s="164"/>
      <c r="BB1077" s="164"/>
      <c r="BC1077" s="164"/>
      <c r="BD1077" s="164"/>
      <c r="BE1077" s="164"/>
      <c r="BF1077" s="164"/>
      <c r="BG1077" s="164"/>
      <c r="BH1077" s="164"/>
      <c r="BI1077" s="164"/>
      <c r="BJ1077" s="164"/>
      <c r="BK1077" s="164"/>
      <c r="BL1077" s="164"/>
      <c r="BM1077" s="164"/>
      <c r="BN1077" s="164"/>
      <c r="BO1077" s="164"/>
      <c r="BP1077" s="164"/>
      <c r="BQ1077" s="164"/>
      <c r="BR1077" s="164"/>
      <c r="BS1077" s="164"/>
      <c r="BT1077" s="164"/>
      <c r="BU1077" s="164"/>
      <c r="BV1077" s="164"/>
      <c r="BW1077" s="164"/>
    </row>
    <row r="1078" spans="20:75" x14ac:dyDescent="0.25">
      <c r="T1078" s="164"/>
      <c r="U1078" s="164"/>
      <c r="V1078" s="164"/>
      <c r="W1078" s="164"/>
      <c r="X1078" s="164"/>
      <c r="Y1078" s="164"/>
      <c r="Z1078" s="164"/>
      <c r="AA1078" s="164"/>
      <c r="AB1078" s="164"/>
      <c r="AC1078" s="164"/>
      <c r="AD1078" s="164"/>
      <c r="AE1078" s="164"/>
      <c r="AF1078" s="164"/>
      <c r="AG1078" s="164"/>
      <c r="AH1078" s="164"/>
      <c r="AI1078" s="164"/>
      <c r="AJ1078" s="164"/>
      <c r="AK1078" s="164"/>
      <c r="AL1078" s="164"/>
      <c r="AM1078" s="164"/>
      <c r="AN1078" s="164"/>
      <c r="AO1078" s="164"/>
      <c r="AP1078" s="164"/>
      <c r="AQ1078" s="164"/>
      <c r="AR1078" s="164"/>
      <c r="AS1078" s="366"/>
      <c r="AT1078" s="164"/>
      <c r="AU1078" s="164"/>
      <c r="AV1078" s="164"/>
      <c r="AW1078" s="164"/>
      <c r="AX1078" s="164"/>
      <c r="AY1078" s="164"/>
      <c r="AZ1078" s="164"/>
      <c r="BA1078" s="164"/>
      <c r="BB1078" s="164"/>
      <c r="BC1078" s="164"/>
      <c r="BD1078" s="164"/>
      <c r="BE1078" s="164"/>
      <c r="BF1078" s="164"/>
      <c r="BG1078" s="164"/>
      <c r="BH1078" s="164"/>
      <c r="BI1078" s="164"/>
      <c r="BJ1078" s="164"/>
      <c r="BK1078" s="164"/>
      <c r="BL1078" s="164"/>
      <c r="BM1078" s="164"/>
      <c r="BN1078" s="164"/>
      <c r="BO1078" s="164"/>
      <c r="BP1078" s="164"/>
      <c r="BQ1078" s="164"/>
      <c r="BR1078" s="164"/>
      <c r="BS1078" s="164"/>
      <c r="BT1078" s="164"/>
      <c r="BU1078" s="164"/>
      <c r="BV1078" s="164"/>
      <c r="BW1078" s="164"/>
    </row>
    <row r="1079" spans="20:75" x14ac:dyDescent="0.25">
      <c r="T1079" s="164"/>
      <c r="U1079" s="164"/>
      <c r="V1079" s="164"/>
      <c r="W1079" s="164"/>
      <c r="X1079" s="164"/>
      <c r="Y1079" s="164"/>
      <c r="Z1079" s="164"/>
      <c r="AA1079" s="164"/>
      <c r="AB1079" s="164"/>
      <c r="AC1079" s="164"/>
      <c r="AD1079" s="164"/>
      <c r="AE1079" s="164"/>
      <c r="AF1079" s="164"/>
      <c r="AG1079" s="164"/>
      <c r="AH1079" s="164"/>
      <c r="AI1079" s="164"/>
      <c r="AJ1079" s="164"/>
      <c r="AK1079" s="164"/>
      <c r="AL1079" s="164"/>
      <c r="AM1079" s="164"/>
      <c r="AN1079" s="164"/>
      <c r="AO1079" s="164"/>
      <c r="AP1079" s="164"/>
      <c r="AQ1079" s="164"/>
      <c r="AR1079" s="164"/>
      <c r="AS1079" s="366"/>
      <c r="AT1079" s="164"/>
      <c r="AU1079" s="164"/>
      <c r="AV1079" s="164"/>
      <c r="AW1079" s="164"/>
      <c r="AX1079" s="164"/>
      <c r="AY1079" s="164"/>
      <c r="AZ1079" s="164"/>
      <c r="BA1079" s="164"/>
      <c r="BB1079" s="164"/>
      <c r="BC1079" s="164"/>
      <c r="BD1079" s="164"/>
      <c r="BE1079" s="164"/>
      <c r="BF1079" s="164"/>
      <c r="BG1079" s="164"/>
      <c r="BH1079" s="164"/>
      <c r="BI1079" s="164"/>
      <c r="BJ1079" s="164"/>
      <c r="BK1079" s="164"/>
      <c r="BL1079" s="164"/>
      <c r="BM1079" s="164"/>
      <c r="BN1079" s="164"/>
      <c r="BO1079" s="164"/>
      <c r="BP1079" s="164"/>
      <c r="BQ1079" s="164"/>
      <c r="BR1079" s="164"/>
      <c r="BS1079" s="164"/>
      <c r="BT1079" s="164"/>
      <c r="BU1079" s="164"/>
      <c r="BV1079" s="164"/>
      <c r="BW1079" s="164"/>
    </row>
    <row r="1080" spans="20:75" x14ac:dyDescent="0.25">
      <c r="T1080" s="164"/>
      <c r="U1080" s="164"/>
      <c r="V1080" s="164"/>
      <c r="W1080" s="164"/>
      <c r="X1080" s="164"/>
      <c r="Y1080" s="164"/>
      <c r="Z1080" s="164"/>
      <c r="AA1080" s="164"/>
      <c r="AB1080" s="164"/>
      <c r="AC1080" s="164"/>
      <c r="AD1080" s="164"/>
      <c r="AE1080" s="164"/>
      <c r="AF1080" s="164"/>
      <c r="AG1080" s="164"/>
      <c r="AH1080" s="164"/>
      <c r="AI1080" s="164"/>
      <c r="AJ1080" s="164"/>
      <c r="AK1080" s="164"/>
      <c r="AL1080" s="164"/>
      <c r="AM1080" s="164"/>
      <c r="AN1080" s="164"/>
      <c r="AO1080" s="164"/>
      <c r="AP1080" s="164"/>
      <c r="AQ1080" s="164"/>
      <c r="AR1080" s="164"/>
      <c r="AS1080" s="366"/>
      <c r="AT1080" s="164"/>
      <c r="AU1080" s="164"/>
      <c r="AV1080" s="164"/>
      <c r="AW1080" s="164"/>
      <c r="AX1080" s="164"/>
      <c r="AY1080" s="164"/>
      <c r="AZ1080" s="164"/>
      <c r="BA1080" s="164"/>
      <c r="BB1080" s="164"/>
      <c r="BC1080" s="164"/>
      <c r="BD1080" s="164"/>
      <c r="BE1080" s="164"/>
      <c r="BF1080" s="164"/>
      <c r="BG1080" s="164"/>
      <c r="BH1080" s="164"/>
      <c r="BI1080" s="164"/>
      <c r="BJ1080" s="164"/>
      <c r="BK1080" s="164"/>
      <c r="BL1080" s="164"/>
      <c r="BM1080" s="164"/>
      <c r="BN1080" s="164"/>
      <c r="BO1080" s="164"/>
      <c r="BP1080" s="164"/>
      <c r="BQ1080" s="164"/>
      <c r="BR1080" s="164"/>
      <c r="BS1080" s="164"/>
      <c r="BT1080" s="164"/>
      <c r="BU1080" s="164"/>
      <c r="BV1080" s="164"/>
      <c r="BW1080" s="164"/>
    </row>
    <row r="1081" spans="20:75" x14ac:dyDescent="0.25">
      <c r="T1081" s="164"/>
      <c r="U1081" s="164"/>
      <c r="V1081" s="164"/>
      <c r="W1081" s="164"/>
      <c r="X1081" s="164"/>
      <c r="Y1081" s="164"/>
      <c r="Z1081" s="164"/>
      <c r="AA1081" s="164"/>
      <c r="AB1081" s="164"/>
      <c r="AC1081" s="164"/>
      <c r="AD1081" s="164"/>
      <c r="AE1081" s="164"/>
      <c r="AF1081" s="164"/>
      <c r="AG1081" s="164"/>
      <c r="AH1081" s="164"/>
      <c r="AI1081" s="164"/>
      <c r="AJ1081" s="164"/>
      <c r="AK1081" s="164"/>
      <c r="AL1081" s="164"/>
      <c r="AM1081" s="164"/>
      <c r="AN1081" s="164"/>
      <c r="AO1081" s="164"/>
      <c r="AP1081" s="164"/>
      <c r="AQ1081" s="164"/>
      <c r="AR1081" s="164"/>
      <c r="AS1081" s="366"/>
      <c r="AT1081" s="164"/>
      <c r="AU1081" s="164"/>
      <c r="AV1081" s="164"/>
      <c r="AW1081" s="164"/>
      <c r="AX1081" s="164"/>
      <c r="AY1081" s="164"/>
      <c r="AZ1081" s="164"/>
      <c r="BA1081" s="164"/>
      <c r="BB1081" s="164"/>
      <c r="BC1081" s="164"/>
      <c r="BD1081" s="164"/>
      <c r="BE1081" s="164"/>
      <c r="BF1081" s="164"/>
      <c r="BG1081" s="164"/>
      <c r="BH1081" s="164"/>
      <c r="BI1081" s="164"/>
      <c r="BJ1081" s="164"/>
      <c r="BK1081" s="164"/>
      <c r="BL1081" s="164"/>
      <c r="BM1081" s="164"/>
      <c r="BN1081" s="164"/>
      <c r="BO1081" s="164"/>
      <c r="BP1081" s="164"/>
      <c r="BQ1081" s="164"/>
      <c r="BR1081" s="164"/>
      <c r="BS1081" s="164"/>
      <c r="BT1081" s="164"/>
      <c r="BU1081" s="164"/>
      <c r="BV1081" s="164"/>
      <c r="BW1081" s="164"/>
    </row>
    <row r="1082" spans="20:75" x14ac:dyDescent="0.25">
      <c r="T1082" s="164"/>
      <c r="U1082" s="164"/>
      <c r="V1082" s="164"/>
      <c r="W1082" s="164"/>
      <c r="X1082" s="164"/>
      <c r="Y1082" s="164"/>
      <c r="Z1082" s="164"/>
      <c r="AA1082" s="164"/>
      <c r="AB1082" s="164"/>
      <c r="AC1082" s="164"/>
      <c r="AD1082" s="164"/>
      <c r="AE1082" s="164"/>
      <c r="AF1082" s="164"/>
      <c r="AG1082" s="164"/>
      <c r="AH1082" s="164"/>
      <c r="AI1082" s="164"/>
      <c r="AJ1082" s="164"/>
      <c r="AK1082" s="164"/>
      <c r="AL1082" s="164"/>
      <c r="AM1082" s="164"/>
      <c r="AN1082" s="164"/>
      <c r="AO1082" s="164"/>
      <c r="AP1082" s="164"/>
      <c r="AQ1082" s="164"/>
      <c r="AR1082" s="164"/>
      <c r="AS1082" s="366"/>
      <c r="AT1082" s="164"/>
      <c r="AU1082" s="164"/>
      <c r="AV1082" s="164"/>
      <c r="AW1082" s="164"/>
      <c r="AX1082" s="164"/>
      <c r="AY1082" s="164"/>
      <c r="AZ1082" s="164"/>
      <c r="BA1082" s="164"/>
      <c r="BB1082" s="164"/>
      <c r="BC1082" s="164"/>
      <c r="BD1082" s="164"/>
      <c r="BE1082" s="164"/>
      <c r="BF1082" s="164"/>
      <c r="BG1082" s="164"/>
      <c r="BH1082" s="164"/>
      <c r="BI1082" s="164"/>
      <c r="BJ1082" s="164"/>
      <c r="BK1082" s="164"/>
      <c r="BL1082" s="164"/>
      <c r="BM1082" s="164"/>
      <c r="BN1082" s="164"/>
      <c r="BO1082" s="164"/>
      <c r="BP1082" s="164"/>
      <c r="BQ1082" s="164"/>
      <c r="BR1082" s="164"/>
      <c r="BS1082" s="164"/>
      <c r="BT1082" s="164"/>
      <c r="BU1082" s="164"/>
      <c r="BV1082" s="164"/>
      <c r="BW1082" s="164"/>
    </row>
    <row r="1083" spans="20:75" x14ac:dyDescent="0.25">
      <c r="T1083" s="164"/>
      <c r="U1083" s="164"/>
      <c r="V1083" s="164"/>
      <c r="W1083" s="164"/>
      <c r="X1083" s="164"/>
      <c r="Y1083" s="164"/>
      <c r="Z1083" s="164"/>
      <c r="AA1083" s="164"/>
      <c r="AB1083" s="164"/>
      <c r="AC1083" s="164"/>
      <c r="AD1083" s="164"/>
      <c r="AE1083" s="164"/>
      <c r="AF1083" s="164"/>
      <c r="AG1083" s="164"/>
      <c r="AH1083" s="164"/>
      <c r="AI1083" s="164"/>
      <c r="AJ1083" s="164"/>
      <c r="AK1083" s="164"/>
      <c r="AL1083" s="164"/>
      <c r="AM1083" s="164"/>
      <c r="AN1083" s="164"/>
      <c r="AO1083" s="164"/>
      <c r="AP1083" s="164"/>
      <c r="AQ1083" s="164"/>
      <c r="AR1083" s="164"/>
      <c r="AS1083" s="366"/>
      <c r="AT1083" s="164"/>
      <c r="AU1083" s="164"/>
      <c r="AV1083" s="164"/>
      <c r="AW1083" s="164"/>
      <c r="AX1083" s="164"/>
      <c r="AY1083" s="164"/>
      <c r="AZ1083" s="164"/>
      <c r="BA1083" s="164"/>
      <c r="BB1083" s="164"/>
      <c r="BC1083" s="164"/>
      <c r="BD1083" s="164"/>
      <c r="BE1083" s="164"/>
      <c r="BF1083" s="164"/>
      <c r="BG1083" s="164"/>
      <c r="BH1083" s="164"/>
      <c r="BI1083" s="164"/>
      <c r="BJ1083" s="164"/>
      <c r="BK1083" s="164"/>
      <c r="BL1083" s="164"/>
      <c r="BM1083" s="164"/>
      <c r="BN1083" s="164"/>
      <c r="BO1083" s="164"/>
      <c r="BP1083" s="164"/>
      <c r="BQ1083" s="164"/>
      <c r="BR1083" s="164"/>
      <c r="BS1083" s="164"/>
      <c r="BT1083" s="164"/>
      <c r="BU1083" s="164"/>
      <c r="BV1083" s="164"/>
      <c r="BW1083" s="164"/>
    </row>
    <row r="1084" spans="20:75" x14ac:dyDescent="0.25">
      <c r="T1084" s="164"/>
      <c r="U1084" s="164"/>
      <c r="V1084" s="164"/>
      <c r="W1084" s="164"/>
      <c r="X1084" s="164"/>
      <c r="Y1084" s="164"/>
      <c r="Z1084" s="164"/>
      <c r="AA1084" s="164"/>
      <c r="AB1084" s="164"/>
      <c r="AC1084" s="164"/>
      <c r="AD1084" s="164"/>
      <c r="AE1084" s="164"/>
      <c r="AF1084" s="164"/>
      <c r="AG1084" s="164"/>
      <c r="AH1084" s="164"/>
      <c r="AI1084" s="164"/>
      <c r="AJ1084" s="164"/>
      <c r="AK1084" s="164"/>
      <c r="AL1084" s="164"/>
      <c r="AM1084" s="164"/>
      <c r="AN1084" s="164"/>
      <c r="AO1084" s="164"/>
      <c r="AP1084" s="164"/>
      <c r="AQ1084" s="164"/>
      <c r="AR1084" s="164"/>
      <c r="AS1084" s="366"/>
      <c r="AT1084" s="164"/>
      <c r="AU1084" s="164"/>
      <c r="AV1084" s="164"/>
      <c r="AW1084" s="164"/>
      <c r="AX1084" s="164"/>
      <c r="AY1084" s="164"/>
      <c r="AZ1084" s="164"/>
      <c r="BA1084" s="164"/>
      <c r="BB1084" s="164"/>
      <c r="BC1084" s="164"/>
      <c r="BD1084" s="164"/>
      <c r="BE1084" s="164"/>
      <c r="BF1084" s="164"/>
      <c r="BG1084" s="164"/>
      <c r="BH1084" s="164"/>
      <c r="BI1084" s="164"/>
      <c r="BJ1084" s="164"/>
      <c r="BK1084" s="164"/>
      <c r="BL1084" s="164"/>
      <c r="BM1084" s="164"/>
      <c r="BN1084" s="164"/>
      <c r="BO1084" s="164"/>
      <c r="BP1084" s="164"/>
      <c r="BQ1084" s="164"/>
      <c r="BR1084" s="164"/>
      <c r="BS1084" s="164"/>
      <c r="BT1084" s="164"/>
      <c r="BU1084" s="164"/>
      <c r="BV1084" s="164"/>
      <c r="BW1084" s="164"/>
    </row>
    <row r="1085" spans="20:75" x14ac:dyDescent="0.25">
      <c r="T1085" s="164"/>
      <c r="U1085" s="164"/>
      <c r="V1085" s="164"/>
      <c r="W1085" s="164"/>
      <c r="X1085" s="164"/>
      <c r="Y1085" s="164"/>
      <c r="Z1085" s="164"/>
      <c r="AA1085" s="164"/>
      <c r="AB1085" s="164"/>
      <c r="AC1085" s="164"/>
      <c r="AD1085" s="164"/>
      <c r="AE1085" s="164"/>
      <c r="AF1085" s="164"/>
      <c r="AG1085" s="164"/>
      <c r="AH1085" s="164"/>
      <c r="AI1085" s="164"/>
      <c r="AJ1085" s="164"/>
      <c r="AK1085" s="164"/>
      <c r="AL1085" s="164"/>
      <c r="AM1085" s="164"/>
      <c r="AN1085" s="164"/>
      <c r="AO1085" s="164"/>
      <c r="AP1085" s="164"/>
      <c r="AQ1085" s="164"/>
      <c r="AR1085" s="164"/>
      <c r="AS1085" s="366"/>
      <c r="AT1085" s="164"/>
      <c r="AU1085" s="164"/>
      <c r="AV1085" s="164"/>
      <c r="AW1085" s="164"/>
      <c r="AX1085" s="164"/>
      <c r="AY1085" s="164"/>
      <c r="AZ1085" s="164"/>
      <c r="BA1085" s="164"/>
      <c r="BB1085" s="164"/>
      <c r="BC1085" s="164"/>
      <c r="BD1085" s="164"/>
      <c r="BE1085" s="164"/>
      <c r="BF1085" s="164"/>
      <c r="BG1085" s="164"/>
      <c r="BH1085" s="164"/>
      <c r="BI1085" s="164"/>
      <c r="BJ1085" s="164"/>
      <c r="BK1085" s="164"/>
      <c r="BL1085" s="164"/>
      <c r="BM1085" s="164"/>
      <c r="BN1085" s="164"/>
      <c r="BO1085" s="164"/>
      <c r="BP1085" s="164"/>
      <c r="BQ1085" s="164"/>
      <c r="BR1085" s="164"/>
      <c r="BS1085" s="164"/>
      <c r="BT1085" s="164"/>
      <c r="BU1085" s="164"/>
      <c r="BV1085" s="164"/>
      <c r="BW1085" s="164"/>
    </row>
    <row r="1086" spans="20:75" x14ac:dyDescent="0.25">
      <c r="T1086" s="164"/>
      <c r="U1086" s="164"/>
      <c r="V1086" s="164"/>
      <c r="W1086" s="164"/>
      <c r="X1086" s="164"/>
      <c r="Y1086" s="164"/>
      <c r="Z1086" s="164"/>
      <c r="AA1086" s="164"/>
      <c r="AB1086" s="164"/>
      <c r="AC1086" s="164"/>
      <c r="AD1086" s="164"/>
      <c r="AE1086" s="164"/>
      <c r="AF1086" s="164"/>
      <c r="AG1086" s="164"/>
      <c r="AH1086" s="164"/>
      <c r="AI1086" s="164"/>
      <c r="AJ1086" s="164"/>
      <c r="AK1086" s="164"/>
      <c r="AL1086" s="164"/>
      <c r="AM1086" s="164"/>
      <c r="AN1086" s="164"/>
      <c r="AO1086" s="164"/>
      <c r="AP1086" s="164"/>
      <c r="AQ1086" s="164"/>
      <c r="AR1086" s="164"/>
      <c r="AS1086" s="366"/>
      <c r="AT1086" s="164"/>
      <c r="AU1086" s="164"/>
      <c r="AV1086" s="164"/>
      <c r="AW1086" s="164"/>
      <c r="AX1086" s="164"/>
      <c r="AY1086" s="164"/>
      <c r="AZ1086" s="164"/>
      <c r="BA1086" s="164"/>
      <c r="BB1086" s="164"/>
      <c r="BC1086" s="164"/>
      <c r="BD1086" s="164"/>
      <c r="BE1086" s="164"/>
      <c r="BF1086" s="164"/>
      <c r="BG1086" s="164"/>
      <c r="BH1086" s="164"/>
      <c r="BI1086" s="164"/>
      <c r="BJ1086" s="164"/>
      <c r="BK1086" s="164"/>
      <c r="BL1086" s="164"/>
      <c r="BM1086" s="164"/>
      <c r="BN1086" s="164"/>
      <c r="BO1086" s="164"/>
      <c r="BP1086" s="164"/>
      <c r="BQ1086" s="164"/>
      <c r="BR1086" s="164"/>
      <c r="BS1086" s="164"/>
      <c r="BT1086" s="164"/>
      <c r="BU1086" s="164"/>
      <c r="BV1086" s="164"/>
      <c r="BW1086" s="164"/>
    </row>
    <row r="1087" spans="20:75" x14ac:dyDescent="0.25">
      <c r="T1087" s="164"/>
      <c r="U1087" s="164"/>
      <c r="V1087" s="164"/>
      <c r="W1087" s="164"/>
      <c r="X1087" s="164"/>
      <c r="Y1087" s="164"/>
      <c r="Z1087" s="164"/>
      <c r="AA1087" s="164"/>
      <c r="AB1087" s="164"/>
      <c r="AC1087" s="164"/>
      <c r="AD1087" s="164"/>
      <c r="AE1087" s="164"/>
      <c r="AF1087" s="164"/>
      <c r="AG1087" s="164"/>
      <c r="AH1087" s="164"/>
      <c r="AI1087" s="164"/>
      <c r="AJ1087" s="164"/>
      <c r="AK1087" s="164"/>
      <c r="AL1087" s="164"/>
      <c r="AM1087" s="164"/>
      <c r="AN1087" s="164"/>
      <c r="AO1087" s="164"/>
      <c r="AP1087" s="164"/>
      <c r="AQ1087" s="164"/>
      <c r="AR1087" s="164"/>
      <c r="AS1087" s="366"/>
      <c r="AT1087" s="164"/>
      <c r="AU1087" s="164"/>
      <c r="AV1087" s="164"/>
      <c r="AW1087" s="164"/>
      <c r="AX1087" s="164"/>
      <c r="AY1087" s="164"/>
      <c r="AZ1087" s="164"/>
      <c r="BA1087" s="164"/>
      <c r="BB1087" s="164"/>
      <c r="BC1087" s="164"/>
      <c r="BD1087" s="164"/>
      <c r="BE1087" s="164"/>
      <c r="BF1087" s="164"/>
      <c r="BG1087" s="164"/>
      <c r="BH1087" s="164"/>
      <c r="BI1087" s="164"/>
      <c r="BJ1087" s="164"/>
      <c r="BK1087" s="164"/>
      <c r="BL1087" s="164"/>
      <c r="BM1087" s="164"/>
      <c r="BN1087" s="164"/>
      <c r="BO1087" s="164"/>
      <c r="BP1087" s="164"/>
      <c r="BQ1087" s="164"/>
      <c r="BR1087" s="164"/>
      <c r="BS1087" s="164"/>
      <c r="BT1087" s="164"/>
      <c r="BU1087" s="164"/>
      <c r="BV1087" s="164"/>
      <c r="BW1087" s="164"/>
    </row>
    <row r="1088" spans="20:75" x14ac:dyDescent="0.25">
      <c r="T1088" s="164"/>
      <c r="U1088" s="164"/>
      <c r="V1088" s="164"/>
      <c r="W1088" s="164"/>
      <c r="X1088" s="164"/>
      <c r="Y1088" s="164"/>
      <c r="Z1088" s="164"/>
      <c r="AA1088" s="164"/>
      <c r="AB1088" s="164"/>
      <c r="AC1088" s="164"/>
      <c r="AD1088" s="164"/>
      <c r="AE1088" s="164"/>
      <c r="AF1088" s="164"/>
      <c r="AG1088" s="164"/>
      <c r="AH1088" s="164"/>
      <c r="AI1088" s="164"/>
      <c r="AJ1088" s="164"/>
      <c r="AK1088" s="164"/>
      <c r="AL1088" s="164"/>
      <c r="AM1088" s="164"/>
      <c r="AN1088" s="164"/>
      <c r="AO1088" s="164"/>
      <c r="AP1088" s="164"/>
      <c r="AQ1088" s="164"/>
      <c r="AR1088" s="164"/>
      <c r="AS1088" s="366"/>
      <c r="AT1088" s="164"/>
      <c r="AU1088" s="164"/>
      <c r="AV1088" s="164"/>
      <c r="AW1088" s="164"/>
      <c r="AX1088" s="164"/>
      <c r="AY1088" s="164"/>
      <c r="AZ1088" s="164"/>
      <c r="BA1088" s="164"/>
      <c r="BB1088" s="164"/>
      <c r="BC1088" s="164"/>
      <c r="BD1088" s="164"/>
      <c r="BE1088" s="164"/>
      <c r="BF1088" s="164"/>
      <c r="BG1088" s="164"/>
      <c r="BH1088" s="164"/>
      <c r="BI1088" s="164"/>
      <c r="BJ1088" s="164"/>
      <c r="BK1088" s="164"/>
      <c r="BL1088" s="164"/>
      <c r="BM1088" s="164"/>
      <c r="BN1088" s="164"/>
      <c r="BO1088" s="164"/>
      <c r="BP1088" s="164"/>
      <c r="BQ1088" s="164"/>
      <c r="BR1088" s="164"/>
      <c r="BS1088" s="164"/>
      <c r="BT1088" s="164"/>
      <c r="BU1088" s="164"/>
      <c r="BV1088" s="164"/>
      <c r="BW1088" s="164"/>
    </row>
    <row r="1089" spans="20:75" x14ac:dyDescent="0.25">
      <c r="T1089" s="164"/>
      <c r="U1089" s="164"/>
      <c r="V1089" s="164"/>
      <c r="W1089" s="164"/>
      <c r="X1089" s="164"/>
      <c r="Y1089" s="164"/>
      <c r="Z1089" s="164"/>
      <c r="AA1089" s="164"/>
      <c r="AB1089" s="164"/>
      <c r="AC1089" s="164"/>
      <c r="AD1089" s="164"/>
      <c r="AE1089" s="164"/>
      <c r="AF1089" s="164"/>
      <c r="AG1089" s="164"/>
      <c r="AH1089" s="164"/>
      <c r="AI1089" s="164"/>
      <c r="AJ1089" s="164"/>
      <c r="AK1089" s="164"/>
      <c r="AL1089" s="164"/>
      <c r="AM1089" s="164"/>
      <c r="AN1089" s="164"/>
      <c r="AO1089" s="164"/>
      <c r="AP1089" s="164"/>
      <c r="AQ1089" s="164"/>
      <c r="AR1089" s="164"/>
      <c r="AS1089" s="366"/>
      <c r="AT1089" s="164"/>
      <c r="AU1089" s="164"/>
      <c r="AV1089" s="164"/>
      <c r="AW1089" s="164"/>
      <c r="AX1089" s="164"/>
      <c r="AY1089" s="164"/>
      <c r="AZ1089" s="164"/>
      <c r="BA1089" s="164"/>
      <c r="BB1089" s="164"/>
      <c r="BC1089" s="164"/>
      <c r="BD1089" s="164"/>
      <c r="BE1089" s="164"/>
      <c r="BF1089" s="164"/>
      <c r="BG1089" s="164"/>
      <c r="BH1089" s="164"/>
      <c r="BI1089" s="164"/>
      <c r="BJ1089" s="164"/>
      <c r="BK1089" s="164"/>
      <c r="BL1089" s="164"/>
      <c r="BM1089" s="164"/>
      <c r="BN1089" s="164"/>
      <c r="BO1089" s="164"/>
      <c r="BP1089" s="164"/>
      <c r="BQ1089" s="164"/>
      <c r="BR1089" s="164"/>
      <c r="BS1089" s="164"/>
      <c r="BT1089" s="164"/>
      <c r="BU1089" s="164"/>
      <c r="BV1089" s="164"/>
      <c r="BW1089" s="164"/>
    </row>
    <row r="1090" spans="20:75" x14ac:dyDescent="0.25">
      <c r="T1090" s="164"/>
      <c r="U1090" s="164"/>
      <c r="V1090" s="164"/>
      <c r="W1090" s="164"/>
      <c r="X1090" s="164"/>
      <c r="Y1090" s="164"/>
      <c r="Z1090" s="164"/>
      <c r="AA1090" s="164"/>
      <c r="AB1090" s="164"/>
      <c r="AC1090" s="164"/>
      <c r="AD1090" s="164"/>
      <c r="AE1090" s="164"/>
      <c r="AF1090" s="164"/>
      <c r="AG1090" s="164"/>
      <c r="AH1090" s="164"/>
      <c r="AI1090" s="164"/>
      <c r="AJ1090" s="164"/>
      <c r="AK1090" s="164"/>
      <c r="AL1090" s="164"/>
      <c r="AM1090" s="164"/>
      <c r="AN1090" s="164"/>
      <c r="AO1090" s="164"/>
      <c r="AP1090" s="164"/>
      <c r="AQ1090" s="164"/>
      <c r="AR1090" s="164"/>
      <c r="AS1090" s="366"/>
      <c r="AT1090" s="164"/>
      <c r="AU1090" s="164"/>
      <c r="AV1090" s="164"/>
      <c r="AW1090" s="164"/>
      <c r="AX1090" s="164"/>
      <c r="AY1090" s="164"/>
      <c r="AZ1090" s="164"/>
      <c r="BA1090" s="164"/>
      <c r="BB1090" s="164"/>
      <c r="BC1090" s="164"/>
      <c r="BD1090" s="164"/>
      <c r="BE1090" s="164"/>
      <c r="BF1090" s="164"/>
      <c r="BG1090" s="164"/>
      <c r="BH1090" s="164"/>
      <c r="BI1090" s="164"/>
      <c r="BJ1090" s="164"/>
      <c r="BK1090" s="164"/>
      <c r="BL1090" s="164"/>
      <c r="BM1090" s="164"/>
      <c r="BN1090" s="164"/>
      <c r="BO1090" s="164"/>
      <c r="BP1090" s="164"/>
      <c r="BQ1090" s="164"/>
      <c r="BR1090" s="164"/>
      <c r="BS1090" s="164"/>
      <c r="BT1090" s="164"/>
      <c r="BU1090" s="164"/>
      <c r="BV1090" s="164"/>
      <c r="BW1090" s="164"/>
    </row>
    <row r="1091" spans="20:75" x14ac:dyDescent="0.25">
      <c r="T1091" s="164"/>
      <c r="U1091" s="164"/>
      <c r="V1091" s="164"/>
      <c r="W1091" s="164"/>
      <c r="X1091" s="164"/>
      <c r="Y1091" s="164"/>
      <c r="Z1091" s="164"/>
      <c r="AA1091" s="164"/>
      <c r="AB1091" s="164"/>
      <c r="AC1091" s="164"/>
      <c r="AD1091" s="164"/>
      <c r="AE1091" s="164"/>
      <c r="AF1091" s="164"/>
      <c r="AG1091" s="164"/>
      <c r="AH1091" s="164"/>
      <c r="AI1091" s="164"/>
      <c r="AJ1091" s="164"/>
      <c r="AK1091" s="164"/>
      <c r="AL1091" s="164"/>
      <c r="AM1091" s="164"/>
      <c r="AN1091" s="164"/>
      <c r="AO1091" s="164"/>
      <c r="AP1091" s="164"/>
      <c r="AQ1091" s="164"/>
      <c r="AR1091" s="164"/>
      <c r="AS1091" s="366"/>
      <c r="AT1091" s="164"/>
      <c r="AU1091" s="164"/>
      <c r="AV1091" s="164"/>
      <c r="AW1091" s="164"/>
      <c r="AX1091" s="164"/>
      <c r="AY1091" s="164"/>
      <c r="AZ1091" s="164"/>
      <c r="BA1091" s="164"/>
      <c r="BB1091" s="164"/>
      <c r="BC1091" s="164"/>
      <c r="BD1091" s="164"/>
      <c r="BE1091" s="164"/>
      <c r="BF1091" s="164"/>
      <c r="BG1091" s="164"/>
      <c r="BH1091" s="164"/>
      <c r="BI1091" s="164"/>
      <c r="BJ1091" s="164"/>
      <c r="BK1091" s="164"/>
      <c r="BL1091" s="164"/>
      <c r="BM1091" s="164"/>
      <c r="BN1091" s="164"/>
      <c r="BO1091" s="164"/>
      <c r="BP1091" s="164"/>
      <c r="BQ1091" s="164"/>
      <c r="BR1091" s="164"/>
      <c r="BS1091" s="164"/>
      <c r="BT1091" s="164"/>
      <c r="BU1091" s="164"/>
      <c r="BV1091" s="164"/>
      <c r="BW1091" s="164"/>
    </row>
    <row r="1092" spans="20:75" x14ac:dyDescent="0.25">
      <c r="T1092" s="164"/>
      <c r="U1092" s="164"/>
      <c r="V1092" s="164"/>
      <c r="W1092" s="164"/>
      <c r="X1092" s="164"/>
      <c r="Y1092" s="164"/>
      <c r="Z1092" s="164"/>
      <c r="AA1092" s="164"/>
      <c r="AB1092" s="164"/>
      <c r="AC1092" s="164"/>
      <c r="AD1092" s="164"/>
      <c r="AE1092" s="164"/>
      <c r="AF1092" s="164"/>
      <c r="AG1092" s="164"/>
      <c r="AH1092" s="164"/>
      <c r="AI1092" s="164"/>
      <c r="AJ1092" s="164"/>
      <c r="AK1092" s="164"/>
      <c r="AL1092" s="164"/>
      <c r="AM1092" s="164"/>
      <c r="AN1092" s="164"/>
      <c r="AO1092" s="164"/>
      <c r="AP1092" s="164"/>
      <c r="AQ1092" s="164"/>
      <c r="AR1092" s="164"/>
      <c r="AS1092" s="366"/>
      <c r="AT1092" s="164"/>
      <c r="AU1092" s="164"/>
      <c r="AV1092" s="164"/>
      <c r="AW1092" s="164"/>
      <c r="AX1092" s="164"/>
      <c r="AY1092" s="164"/>
      <c r="AZ1092" s="164"/>
      <c r="BA1092" s="164"/>
      <c r="BB1092" s="164"/>
      <c r="BC1092" s="164"/>
      <c r="BD1092" s="164"/>
      <c r="BE1092" s="164"/>
      <c r="BF1092" s="164"/>
      <c r="BG1092" s="164"/>
      <c r="BH1092" s="164"/>
      <c r="BI1092" s="164"/>
      <c r="BJ1092" s="164"/>
      <c r="BK1092" s="164"/>
      <c r="BL1092" s="164"/>
      <c r="BM1092" s="164"/>
      <c r="BN1092" s="164"/>
      <c r="BO1092" s="164"/>
      <c r="BP1092" s="164"/>
      <c r="BQ1092" s="164"/>
      <c r="BR1092" s="164"/>
      <c r="BS1092" s="164"/>
      <c r="BT1092" s="164"/>
      <c r="BU1092" s="164"/>
      <c r="BV1092" s="164"/>
      <c r="BW1092" s="164"/>
    </row>
    <row r="1093" spans="20:75" x14ac:dyDescent="0.25">
      <c r="T1093" s="164"/>
      <c r="U1093" s="164"/>
      <c r="V1093" s="164"/>
      <c r="W1093" s="164"/>
      <c r="X1093" s="164"/>
      <c r="Y1093" s="164"/>
      <c r="Z1093" s="164"/>
      <c r="AA1093" s="164"/>
      <c r="AB1093" s="164"/>
      <c r="AC1093" s="164"/>
      <c r="AD1093" s="164"/>
      <c r="AE1093" s="164"/>
      <c r="AF1093" s="164"/>
      <c r="AG1093" s="164"/>
      <c r="AH1093" s="164"/>
      <c r="AI1093" s="164"/>
      <c r="AJ1093" s="164"/>
      <c r="AK1093" s="164"/>
      <c r="AL1093" s="164"/>
      <c r="AM1093" s="164"/>
      <c r="AN1093" s="164"/>
      <c r="AO1093" s="164"/>
      <c r="AP1093" s="164"/>
      <c r="AQ1093" s="164"/>
      <c r="AR1093" s="164"/>
      <c r="AS1093" s="366"/>
      <c r="AT1093" s="164"/>
      <c r="AU1093" s="164"/>
      <c r="AV1093" s="164"/>
      <c r="AW1093" s="164"/>
      <c r="AX1093" s="164"/>
      <c r="AY1093" s="164"/>
      <c r="AZ1093" s="164"/>
      <c r="BA1093" s="164"/>
      <c r="BB1093" s="164"/>
      <c r="BC1093" s="164"/>
      <c r="BD1093" s="164"/>
      <c r="BE1093" s="164"/>
      <c r="BF1093" s="164"/>
      <c r="BG1093" s="164"/>
      <c r="BH1093" s="164"/>
      <c r="BI1093" s="164"/>
      <c r="BJ1093" s="164"/>
      <c r="BK1093" s="164"/>
      <c r="BL1093" s="164"/>
      <c r="BM1093" s="164"/>
      <c r="BN1093" s="164"/>
      <c r="BO1093" s="164"/>
      <c r="BP1093" s="164"/>
      <c r="BQ1093" s="164"/>
      <c r="BR1093" s="164"/>
      <c r="BS1093" s="164"/>
      <c r="BT1093" s="164"/>
      <c r="BU1093" s="164"/>
      <c r="BV1093" s="164"/>
      <c r="BW1093" s="164"/>
    </row>
    <row r="1094" spans="20:75" x14ac:dyDescent="0.25">
      <c r="T1094" s="164"/>
      <c r="U1094" s="164"/>
      <c r="V1094" s="164"/>
      <c r="W1094" s="164"/>
      <c r="X1094" s="164"/>
      <c r="Y1094" s="164"/>
      <c r="Z1094" s="164"/>
      <c r="AA1094" s="164"/>
      <c r="AB1094" s="164"/>
      <c r="AC1094" s="164"/>
      <c r="AD1094" s="164"/>
      <c r="AE1094" s="164"/>
      <c r="AF1094" s="164"/>
      <c r="AG1094" s="164"/>
      <c r="AH1094" s="164"/>
      <c r="AI1094" s="164"/>
      <c r="AJ1094" s="164"/>
      <c r="AK1094" s="164"/>
      <c r="AL1094" s="164"/>
      <c r="AM1094" s="164"/>
      <c r="AN1094" s="164"/>
      <c r="AO1094" s="164"/>
      <c r="AP1094" s="164"/>
      <c r="AQ1094" s="164"/>
      <c r="AR1094" s="164"/>
      <c r="AS1094" s="366"/>
      <c r="AT1094" s="164"/>
      <c r="AU1094" s="164"/>
      <c r="AV1094" s="164"/>
      <c r="AW1094" s="164"/>
      <c r="AX1094" s="164"/>
      <c r="AY1094" s="164"/>
      <c r="AZ1094" s="164"/>
      <c r="BA1094" s="164"/>
      <c r="BB1094" s="164"/>
      <c r="BC1094" s="164"/>
      <c r="BD1094" s="164"/>
      <c r="BE1094" s="164"/>
      <c r="BF1094" s="164"/>
      <c r="BG1094" s="164"/>
      <c r="BH1094" s="164"/>
      <c r="BI1094" s="164"/>
      <c r="BJ1094" s="164"/>
      <c r="BK1094" s="164"/>
      <c r="BL1094" s="164"/>
      <c r="BM1094" s="164"/>
      <c r="BN1094" s="164"/>
      <c r="BO1094" s="164"/>
      <c r="BP1094" s="164"/>
      <c r="BQ1094" s="164"/>
      <c r="BR1094" s="164"/>
      <c r="BS1094" s="164"/>
      <c r="BT1094" s="164"/>
      <c r="BU1094" s="164"/>
      <c r="BV1094" s="164"/>
      <c r="BW1094" s="164"/>
    </row>
    <row r="1095" spans="20:75" x14ac:dyDescent="0.25">
      <c r="T1095" s="164"/>
      <c r="U1095" s="164"/>
      <c r="V1095" s="164"/>
      <c r="W1095" s="164"/>
      <c r="X1095" s="164"/>
      <c r="Y1095" s="164"/>
      <c r="Z1095" s="164"/>
      <c r="AA1095" s="164"/>
      <c r="AB1095" s="164"/>
      <c r="AC1095" s="164"/>
      <c r="AD1095" s="164"/>
      <c r="AE1095" s="164"/>
      <c r="AF1095" s="164"/>
      <c r="AG1095" s="164"/>
      <c r="AH1095" s="164"/>
      <c r="AI1095" s="164"/>
      <c r="AJ1095" s="164"/>
      <c r="AK1095" s="164"/>
      <c r="AL1095" s="164"/>
      <c r="AM1095" s="164"/>
      <c r="AN1095" s="164"/>
      <c r="AO1095" s="164"/>
      <c r="AP1095" s="164"/>
      <c r="AQ1095" s="164"/>
      <c r="AR1095" s="164"/>
      <c r="AS1095" s="366"/>
      <c r="AT1095" s="164"/>
      <c r="AU1095" s="164"/>
      <c r="AV1095" s="164"/>
      <c r="AW1095" s="164"/>
      <c r="AX1095" s="164"/>
      <c r="AY1095" s="164"/>
      <c r="AZ1095" s="164"/>
      <c r="BA1095" s="164"/>
      <c r="BB1095" s="164"/>
      <c r="BC1095" s="164"/>
      <c r="BD1095" s="164"/>
      <c r="BE1095" s="164"/>
      <c r="BF1095" s="164"/>
      <c r="BG1095" s="164"/>
      <c r="BH1095" s="164"/>
      <c r="BI1095" s="164"/>
      <c r="BJ1095" s="164"/>
      <c r="BK1095" s="164"/>
      <c r="BL1095" s="164"/>
      <c r="BM1095" s="164"/>
      <c r="BN1095" s="164"/>
      <c r="BO1095" s="164"/>
      <c r="BP1095" s="164"/>
      <c r="BQ1095" s="164"/>
      <c r="BR1095" s="164"/>
      <c r="BS1095" s="164"/>
      <c r="BT1095" s="164"/>
      <c r="BU1095" s="164"/>
      <c r="BV1095" s="164"/>
      <c r="BW1095" s="164"/>
    </row>
    <row r="1096" spans="20:75" x14ac:dyDescent="0.25">
      <c r="T1096" s="164"/>
      <c r="U1096" s="164"/>
      <c r="V1096" s="164"/>
      <c r="W1096" s="164"/>
      <c r="X1096" s="164"/>
      <c r="Y1096" s="164"/>
      <c r="Z1096" s="164"/>
      <c r="AA1096" s="164"/>
      <c r="AB1096" s="164"/>
      <c r="AC1096" s="164"/>
      <c r="AD1096" s="164"/>
      <c r="AE1096" s="164"/>
      <c r="AF1096" s="164"/>
      <c r="AG1096" s="164"/>
      <c r="AH1096" s="164"/>
      <c r="AI1096" s="164"/>
      <c r="AJ1096" s="164"/>
      <c r="AK1096" s="164"/>
      <c r="AL1096" s="164"/>
      <c r="AM1096" s="164"/>
      <c r="AN1096" s="164"/>
      <c r="AO1096" s="164"/>
      <c r="AP1096" s="164"/>
      <c r="AQ1096" s="164"/>
      <c r="AR1096" s="164"/>
      <c r="AS1096" s="366"/>
      <c r="AT1096" s="164"/>
      <c r="AU1096" s="164"/>
      <c r="AV1096" s="164"/>
      <c r="AW1096" s="164"/>
      <c r="AX1096" s="164"/>
      <c r="AY1096" s="164"/>
      <c r="AZ1096" s="164"/>
      <c r="BA1096" s="164"/>
      <c r="BB1096" s="164"/>
      <c r="BC1096" s="164"/>
      <c r="BD1096" s="164"/>
      <c r="BE1096" s="164"/>
      <c r="BF1096" s="164"/>
      <c r="BG1096" s="164"/>
      <c r="BH1096" s="164"/>
      <c r="BI1096" s="164"/>
      <c r="BJ1096" s="164"/>
      <c r="BK1096" s="164"/>
      <c r="BL1096" s="164"/>
      <c r="BM1096" s="164"/>
      <c r="BN1096" s="164"/>
      <c r="BO1096" s="164"/>
      <c r="BP1096" s="164"/>
      <c r="BQ1096" s="164"/>
      <c r="BR1096" s="164"/>
      <c r="BS1096" s="164"/>
      <c r="BT1096" s="164"/>
      <c r="BU1096" s="164"/>
      <c r="BV1096" s="164"/>
      <c r="BW1096" s="164"/>
    </row>
    <row r="1097" spans="20:75" x14ac:dyDescent="0.25">
      <c r="T1097" s="164"/>
      <c r="U1097" s="164"/>
      <c r="V1097" s="164"/>
      <c r="W1097" s="164"/>
      <c r="X1097" s="164"/>
      <c r="Y1097" s="164"/>
      <c r="Z1097" s="164"/>
      <c r="AA1097" s="164"/>
      <c r="AB1097" s="164"/>
      <c r="AC1097" s="164"/>
      <c r="AD1097" s="164"/>
      <c r="AE1097" s="164"/>
      <c r="AF1097" s="164"/>
      <c r="AG1097" s="164"/>
      <c r="AH1097" s="164"/>
      <c r="AI1097" s="164"/>
      <c r="AJ1097" s="164"/>
      <c r="AK1097" s="164"/>
      <c r="AL1097" s="164"/>
      <c r="AM1097" s="164"/>
      <c r="AN1097" s="164"/>
      <c r="AO1097" s="164"/>
      <c r="AP1097" s="164"/>
      <c r="AQ1097" s="164"/>
      <c r="AR1097" s="164"/>
      <c r="AS1097" s="366"/>
      <c r="AT1097" s="164"/>
      <c r="AU1097" s="164"/>
      <c r="AV1097" s="164"/>
      <c r="AW1097" s="164"/>
      <c r="AX1097" s="164"/>
      <c r="AY1097" s="164"/>
      <c r="AZ1097" s="164"/>
      <c r="BA1097" s="164"/>
      <c r="BB1097" s="164"/>
      <c r="BC1097" s="164"/>
      <c r="BD1097" s="164"/>
      <c r="BE1097" s="164"/>
      <c r="BF1097" s="164"/>
      <c r="BG1097" s="164"/>
      <c r="BH1097" s="164"/>
      <c r="BI1097" s="164"/>
      <c r="BJ1097" s="164"/>
      <c r="BK1097" s="164"/>
      <c r="BL1097" s="164"/>
      <c r="BM1097" s="164"/>
      <c r="BN1097" s="164"/>
      <c r="BO1097" s="164"/>
      <c r="BP1097" s="164"/>
      <c r="BQ1097" s="164"/>
      <c r="BR1097" s="164"/>
      <c r="BS1097" s="164"/>
      <c r="BT1097" s="164"/>
      <c r="BU1097" s="164"/>
      <c r="BV1097" s="164"/>
      <c r="BW1097" s="164"/>
    </row>
    <row r="1098" spans="20:75" x14ac:dyDescent="0.25">
      <c r="T1098" s="164"/>
      <c r="U1098" s="164"/>
      <c r="V1098" s="164"/>
      <c r="W1098" s="164"/>
      <c r="X1098" s="164"/>
      <c r="Y1098" s="164"/>
      <c r="Z1098" s="164"/>
      <c r="AA1098" s="164"/>
      <c r="AB1098" s="164"/>
      <c r="AC1098" s="164"/>
      <c r="AD1098" s="164"/>
      <c r="AE1098" s="164"/>
      <c r="AF1098" s="164"/>
      <c r="AG1098" s="164"/>
      <c r="AH1098" s="164"/>
      <c r="AI1098" s="164"/>
      <c r="AJ1098" s="164"/>
      <c r="AK1098" s="164"/>
      <c r="AL1098" s="164"/>
      <c r="AM1098" s="164"/>
      <c r="AN1098" s="164"/>
      <c r="AO1098" s="164"/>
      <c r="AP1098" s="164"/>
      <c r="AQ1098" s="164"/>
      <c r="AR1098" s="164"/>
      <c r="AS1098" s="366"/>
      <c r="AT1098" s="164"/>
      <c r="AU1098" s="164"/>
      <c r="AV1098" s="164"/>
      <c r="AW1098" s="164"/>
      <c r="AX1098" s="164"/>
      <c r="AY1098" s="164"/>
      <c r="AZ1098" s="164"/>
      <c r="BA1098" s="164"/>
      <c r="BB1098" s="164"/>
      <c r="BC1098" s="164"/>
      <c r="BD1098" s="164"/>
      <c r="BE1098" s="164"/>
      <c r="BF1098" s="164"/>
      <c r="BG1098" s="164"/>
      <c r="BH1098" s="164"/>
      <c r="BI1098" s="164"/>
      <c r="BJ1098" s="164"/>
      <c r="BK1098" s="164"/>
      <c r="BL1098" s="164"/>
      <c r="BM1098" s="164"/>
      <c r="BN1098" s="164"/>
      <c r="BO1098" s="164"/>
      <c r="BP1098" s="164"/>
      <c r="BQ1098" s="164"/>
      <c r="BR1098" s="164"/>
      <c r="BS1098" s="164"/>
      <c r="BT1098" s="164"/>
      <c r="BU1098" s="164"/>
      <c r="BV1098" s="164"/>
      <c r="BW1098" s="164"/>
    </row>
    <row r="1099" spans="20:75" x14ac:dyDescent="0.25">
      <c r="T1099" s="164"/>
      <c r="U1099" s="164"/>
      <c r="V1099" s="164"/>
      <c r="W1099" s="164"/>
      <c r="X1099" s="164"/>
      <c r="Y1099" s="164"/>
      <c r="Z1099" s="164"/>
      <c r="AA1099" s="164"/>
      <c r="AB1099" s="164"/>
      <c r="AC1099" s="164"/>
      <c r="AD1099" s="164"/>
      <c r="AE1099" s="164"/>
      <c r="AF1099" s="164"/>
      <c r="AG1099" s="164"/>
      <c r="AH1099" s="164"/>
      <c r="AI1099" s="164"/>
      <c r="AJ1099" s="164"/>
      <c r="AK1099" s="164"/>
      <c r="AL1099" s="164"/>
      <c r="AM1099" s="164"/>
      <c r="AN1099" s="164"/>
      <c r="AO1099" s="164"/>
      <c r="AP1099" s="164"/>
      <c r="AQ1099" s="164"/>
      <c r="AR1099" s="164"/>
      <c r="AS1099" s="366"/>
      <c r="AT1099" s="164"/>
      <c r="AU1099" s="164"/>
      <c r="AV1099" s="164"/>
      <c r="AW1099" s="164"/>
      <c r="AX1099" s="164"/>
      <c r="AY1099" s="164"/>
      <c r="AZ1099" s="164"/>
      <c r="BA1099" s="164"/>
      <c r="BB1099" s="164"/>
      <c r="BC1099" s="164"/>
      <c r="BD1099" s="164"/>
      <c r="BE1099" s="164"/>
      <c r="BF1099" s="164"/>
      <c r="BG1099" s="164"/>
      <c r="BH1099" s="164"/>
      <c r="BI1099" s="164"/>
      <c r="BJ1099" s="164"/>
      <c r="BK1099" s="164"/>
      <c r="BL1099" s="164"/>
      <c r="BM1099" s="164"/>
      <c r="BN1099" s="164"/>
      <c r="BO1099" s="164"/>
      <c r="BP1099" s="164"/>
      <c r="BQ1099" s="164"/>
      <c r="BR1099" s="164"/>
      <c r="BS1099" s="164"/>
      <c r="BT1099" s="164"/>
      <c r="BU1099" s="164"/>
      <c r="BV1099" s="164"/>
      <c r="BW1099" s="164"/>
    </row>
    <row r="1100" spans="20:75" x14ac:dyDescent="0.25">
      <c r="T1100" s="164"/>
      <c r="U1100" s="164"/>
      <c r="V1100" s="164"/>
      <c r="W1100" s="164"/>
      <c r="X1100" s="164"/>
      <c r="Y1100" s="164"/>
      <c r="Z1100" s="164"/>
      <c r="AA1100" s="164"/>
      <c r="AB1100" s="164"/>
      <c r="AC1100" s="164"/>
      <c r="AD1100" s="164"/>
      <c r="AE1100" s="164"/>
      <c r="AF1100" s="164"/>
      <c r="AG1100" s="164"/>
      <c r="AH1100" s="164"/>
      <c r="AI1100" s="164"/>
      <c r="AJ1100" s="164"/>
      <c r="AK1100" s="164"/>
      <c r="AL1100" s="164"/>
      <c r="AM1100" s="164"/>
      <c r="AN1100" s="164"/>
      <c r="AO1100" s="164"/>
      <c r="AP1100" s="164"/>
      <c r="AQ1100" s="164"/>
      <c r="AR1100" s="164"/>
      <c r="AS1100" s="366"/>
      <c r="AT1100" s="164"/>
      <c r="AU1100" s="164"/>
      <c r="AV1100" s="164"/>
      <c r="AW1100" s="164"/>
      <c r="AX1100" s="164"/>
      <c r="AY1100" s="164"/>
      <c r="AZ1100" s="164"/>
      <c r="BA1100" s="164"/>
      <c r="BB1100" s="164"/>
      <c r="BC1100" s="164"/>
      <c r="BD1100" s="164"/>
      <c r="BE1100" s="164"/>
      <c r="BF1100" s="164"/>
      <c r="BG1100" s="164"/>
      <c r="BH1100" s="164"/>
      <c r="BI1100" s="164"/>
      <c r="BJ1100" s="164"/>
      <c r="BK1100" s="164"/>
      <c r="BL1100" s="164"/>
      <c r="BM1100" s="164"/>
      <c r="BN1100" s="164"/>
      <c r="BO1100" s="164"/>
      <c r="BP1100" s="164"/>
      <c r="BQ1100" s="164"/>
      <c r="BR1100" s="164"/>
      <c r="BS1100" s="164"/>
      <c r="BT1100" s="164"/>
      <c r="BU1100" s="164"/>
      <c r="BV1100" s="164"/>
      <c r="BW1100" s="164"/>
    </row>
    <row r="1101" spans="20:75" x14ac:dyDescent="0.25">
      <c r="T1101" s="164"/>
      <c r="U1101" s="164"/>
      <c r="V1101" s="164"/>
      <c r="W1101" s="164"/>
      <c r="X1101" s="164"/>
      <c r="Y1101" s="164"/>
      <c r="Z1101" s="164"/>
      <c r="AA1101" s="164"/>
      <c r="AB1101" s="164"/>
      <c r="AC1101" s="164"/>
      <c r="AD1101" s="164"/>
      <c r="AE1101" s="164"/>
      <c r="AF1101" s="164"/>
      <c r="AG1101" s="164"/>
      <c r="AH1101" s="164"/>
      <c r="AI1101" s="164"/>
      <c r="AJ1101" s="164"/>
      <c r="AK1101" s="164"/>
      <c r="AL1101" s="164"/>
      <c r="AM1101" s="164"/>
      <c r="AN1101" s="164"/>
      <c r="AO1101" s="164"/>
      <c r="AP1101" s="164"/>
      <c r="AQ1101" s="164"/>
      <c r="AR1101" s="164"/>
      <c r="AS1101" s="366"/>
      <c r="AT1101" s="164"/>
      <c r="AU1101" s="164"/>
      <c r="AV1101" s="164"/>
      <c r="AW1101" s="164"/>
      <c r="AX1101" s="164"/>
      <c r="AY1101" s="164"/>
      <c r="AZ1101" s="164"/>
      <c r="BA1101" s="164"/>
      <c r="BB1101" s="164"/>
      <c r="BC1101" s="164"/>
      <c r="BD1101" s="164"/>
      <c r="BE1101" s="164"/>
      <c r="BF1101" s="164"/>
      <c r="BG1101" s="164"/>
      <c r="BH1101" s="164"/>
      <c r="BI1101" s="164"/>
      <c r="BJ1101" s="164"/>
      <c r="BK1101" s="164"/>
      <c r="BL1101" s="164"/>
      <c r="BM1101" s="164"/>
      <c r="BN1101" s="164"/>
      <c r="BO1101" s="164"/>
      <c r="BP1101" s="164"/>
      <c r="BQ1101" s="164"/>
      <c r="BR1101" s="164"/>
      <c r="BS1101" s="164"/>
      <c r="BT1101" s="164"/>
      <c r="BU1101" s="164"/>
      <c r="BV1101" s="164"/>
      <c r="BW1101" s="164"/>
    </row>
    <row r="1102" spans="20:75" x14ac:dyDescent="0.25">
      <c r="T1102" s="164"/>
      <c r="U1102" s="164"/>
      <c r="V1102" s="164"/>
      <c r="W1102" s="164"/>
      <c r="X1102" s="164"/>
      <c r="Y1102" s="164"/>
      <c r="Z1102" s="164"/>
      <c r="AA1102" s="164"/>
      <c r="AB1102" s="164"/>
      <c r="AC1102" s="164"/>
      <c r="AD1102" s="164"/>
      <c r="AE1102" s="164"/>
      <c r="AF1102" s="164"/>
      <c r="AG1102" s="164"/>
      <c r="AH1102" s="164"/>
      <c r="AI1102" s="164"/>
      <c r="AJ1102" s="164"/>
      <c r="AK1102" s="164"/>
      <c r="AL1102" s="164"/>
      <c r="AM1102" s="164"/>
      <c r="AN1102" s="164"/>
      <c r="AO1102" s="164"/>
      <c r="AP1102" s="164"/>
      <c r="AQ1102" s="164"/>
      <c r="AR1102" s="164"/>
      <c r="AS1102" s="366"/>
      <c r="AT1102" s="164"/>
      <c r="AU1102" s="164"/>
      <c r="AV1102" s="164"/>
      <c r="AW1102" s="164"/>
      <c r="AX1102" s="164"/>
      <c r="AY1102" s="164"/>
      <c r="AZ1102" s="164"/>
      <c r="BA1102" s="164"/>
      <c r="BB1102" s="164"/>
      <c r="BC1102" s="164"/>
      <c r="BD1102" s="164"/>
      <c r="BE1102" s="164"/>
      <c r="BF1102" s="164"/>
      <c r="BG1102" s="164"/>
      <c r="BH1102" s="164"/>
      <c r="BI1102" s="164"/>
      <c r="BJ1102" s="164"/>
      <c r="BK1102" s="164"/>
      <c r="BL1102" s="164"/>
      <c r="BM1102" s="164"/>
      <c r="BN1102" s="164"/>
      <c r="BO1102" s="164"/>
      <c r="BP1102" s="164"/>
      <c r="BQ1102" s="164"/>
      <c r="BR1102" s="164"/>
      <c r="BS1102" s="164"/>
      <c r="BT1102" s="164"/>
      <c r="BU1102" s="164"/>
      <c r="BV1102" s="164"/>
      <c r="BW1102" s="164"/>
    </row>
    <row r="1103" spans="20:75" x14ac:dyDescent="0.25">
      <c r="T1103" s="164"/>
      <c r="U1103" s="164"/>
      <c r="V1103" s="164"/>
      <c r="W1103" s="164"/>
      <c r="X1103" s="164"/>
      <c r="Y1103" s="164"/>
      <c r="Z1103" s="164"/>
      <c r="AA1103" s="164"/>
      <c r="AB1103" s="164"/>
      <c r="AC1103" s="164"/>
      <c r="AD1103" s="164"/>
      <c r="AE1103" s="164"/>
      <c r="AF1103" s="164"/>
      <c r="AG1103" s="164"/>
      <c r="AH1103" s="164"/>
      <c r="AI1103" s="164"/>
      <c r="AJ1103" s="164"/>
      <c r="AK1103" s="164"/>
      <c r="AL1103" s="164"/>
      <c r="AM1103" s="164"/>
      <c r="AN1103" s="164"/>
      <c r="AO1103" s="164"/>
      <c r="AP1103" s="164"/>
      <c r="AQ1103" s="164"/>
      <c r="AR1103" s="164"/>
      <c r="AS1103" s="366"/>
      <c r="AT1103" s="164"/>
      <c r="AU1103" s="164"/>
      <c r="AV1103" s="164"/>
      <c r="AW1103" s="164"/>
      <c r="AX1103" s="164"/>
      <c r="AY1103" s="164"/>
      <c r="AZ1103" s="164"/>
      <c r="BA1103" s="164"/>
      <c r="BB1103" s="164"/>
      <c r="BC1103" s="164"/>
      <c r="BD1103" s="164"/>
      <c r="BE1103" s="164"/>
      <c r="BF1103" s="164"/>
      <c r="BG1103" s="164"/>
      <c r="BH1103" s="164"/>
      <c r="BI1103" s="164"/>
      <c r="BJ1103" s="164"/>
      <c r="BK1103" s="164"/>
      <c r="BL1103" s="164"/>
      <c r="BM1103" s="164"/>
      <c r="BN1103" s="164"/>
      <c r="BO1103" s="164"/>
      <c r="BP1103" s="164"/>
      <c r="BQ1103" s="164"/>
      <c r="BR1103" s="164"/>
      <c r="BS1103" s="164"/>
      <c r="BT1103" s="164"/>
      <c r="BU1103" s="164"/>
      <c r="BV1103" s="164"/>
      <c r="BW1103" s="164"/>
    </row>
    <row r="1104" spans="20:75" x14ac:dyDescent="0.25">
      <c r="T1104" s="164"/>
      <c r="U1104" s="164"/>
      <c r="V1104" s="164"/>
      <c r="W1104" s="164"/>
      <c r="X1104" s="164"/>
      <c r="Y1104" s="164"/>
      <c r="Z1104" s="164"/>
      <c r="AA1104" s="164"/>
      <c r="AB1104" s="164"/>
      <c r="AC1104" s="164"/>
      <c r="AD1104" s="164"/>
      <c r="AE1104" s="164"/>
      <c r="AF1104" s="164"/>
      <c r="AG1104" s="164"/>
      <c r="AH1104" s="164"/>
      <c r="AI1104" s="164"/>
      <c r="AJ1104" s="164"/>
      <c r="AK1104" s="164"/>
      <c r="AL1104" s="164"/>
      <c r="AM1104" s="164"/>
      <c r="AN1104" s="164"/>
      <c r="AO1104" s="164"/>
      <c r="AP1104" s="164"/>
      <c r="AQ1104" s="164"/>
      <c r="AR1104" s="164"/>
      <c r="AS1104" s="366"/>
      <c r="AT1104" s="164"/>
      <c r="AU1104" s="164"/>
      <c r="AV1104" s="164"/>
      <c r="AW1104" s="164"/>
      <c r="AX1104" s="164"/>
      <c r="AY1104" s="164"/>
      <c r="AZ1104" s="164"/>
      <c r="BA1104" s="164"/>
      <c r="BB1104" s="164"/>
      <c r="BC1104" s="164"/>
      <c r="BD1104" s="164"/>
      <c r="BE1104" s="164"/>
      <c r="BF1104" s="164"/>
      <c r="BG1104" s="164"/>
      <c r="BH1104" s="164"/>
      <c r="BI1104" s="164"/>
      <c r="BJ1104" s="164"/>
      <c r="BK1104" s="164"/>
      <c r="BL1104" s="164"/>
      <c r="BM1104" s="164"/>
      <c r="BN1104" s="164"/>
      <c r="BO1104" s="164"/>
      <c r="BP1104" s="164"/>
      <c r="BQ1104" s="164"/>
      <c r="BR1104" s="164"/>
      <c r="BS1104" s="164"/>
      <c r="BT1104" s="164"/>
      <c r="BU1104" s="164"/>
      <c r="BV1104" s="164"/>
      <c r="BW1104" s="164"/>
    </row>
    <row r="1105" spans="20:75" x14ac:dyDescent="0.25">
      <c r="T1105" s="164"/>
      <c r="U1105" s="164"/>
      <c r="V1105" s="164"/>
      <c r="W1105" s="164"/>
      <c r="X1105" s="164"/>
      <c r="Y1105" s="164"/>
      <c r="Z1105" s="164"/>
      <c r="AA1105" s="164"/>
      <c r="AB1105" s="164"/>
      <c r="AC1105" s="164"/>
      <c r="AD1105" s="164"/>
      <c r="AE1105" s="164"/>
      <c r="AF1105" s="164"/>
      <c r="AG1105" s="164"/>
      <c r="AH1105" s="164"/>
      <c r="AI1105" s="164"/>
      <c r="AJ1105" s="164"/>
      <c r="AK1105" s="164"/>
      <c r="AL1105" s="164"/>
      <c r="AM1105" s="164"/>
      <c r="AN1105" s="164"/>
      <c r="AO1105" s="164"/>
      <c r="AP1105" s="164"/>
      <c r="AQ1105" s="164"/>
      <c r="AR1105" s="164"/>
      <c r="AS1105" s="366"/>
      <c r="AT1105" s="164"/>
      <c r="AU1105" s="164"/>
      <c r="AV1105" s="164"/>
      <c r="AW1105" s="164"/>
      <c r="AX1105" s="164"/>
      <c r="AY1105" s="164"/>
      <c r="AZ1105" s="164"/>
      <c r="BA1105" s="164"/>
      <c r="BB1105" s="164"/>
      <c r="BC1105" s="164"/>
      <c r="BD1105" s="164"/>
      <c r="BE1105" s="164"/>
      <c r="BF1105" s="164"/>
      <c r="BG1105" s="164"/>
      <c r="BH1105" s="164"/>
      <c r="BI1105" s="164"/>
      <c r="BJ1105" s="164"/>
      <c r="BK1105" s="164"/>
      <c r="BL1105" s="164"/>
      <c r="BM1105" s="164"/>
      <c r="BN1105" s="164"/>
      <c r="BO1105" s="164"/>
      <c r="BP1105" s="164"/>
      <c r="BQ1105" s="164"/>
      <c r="BR1105" s="164"/>
      <c r="BS1105" s="164"/>
      <c r="BT1105" s="164"/>
      <c r="BU1105" s="164"/>
      <c r="BV1105" s="164"/>
      <c r="BW1105" s="164"/>
    </row>
    <row r="1106" spans="20:75" x14ac:dyDescent="0.25">
      <c r="T1106" s="164"/>
      <c r="U1106" s="164"/>
      <c r="V1106" s="164"/>
      <c r="W1106" s="164"/>
      <c r="X1106" s="164"/>
      <c r="Y1106" s="164"/>
      <c r="Z1106" s="164"/>
      <c r="AA1106" s="164"/>
      <c r="AB1106" s="164"/>
      <c r="AC1106" s="164"/>
      <c r="AD1106" s="164"/>
      <c r="AE1106" s="164"/>
      <c r="AF1106" s="164"/>
      <c r="AG1106" s="164"/>
      <c r="AH1106" s="164"/>
      <c r="AI1106" s="164"/>
      <c r="AJ1106" s="164"/>
      <c r="AK1106" s="164"/>
      <c r="AL1106" s="164"/>
      <c r="AM1106" s="164"/>
      <c r="AN1106" s="164"/>
      <c r="AO1106" s="164"/>
      <c r="AP1106" s="164"/>
      <c r="AQ1106" s="164"/>
      <c r="AR1106" s="164"/>
      <c r="AS1106" s="366"/>
      <c r="AT1106" s="164"/>
      <c r="AU1106" s="164"/>
      <c r="AV1106" s="164"/>
      <c r="AW1106" s="164"/>
      <c r="AX1106" s="164"/>
      <c r="AY1106" s="164"/>
      <c r="AZ1106" s="164"/>
      <c r="BA1106" s="164"/>
      <c r="BB1106" s="164"/>
      <c r="BC1106" s="164"/>
      <c r="BD1106" s="164"/>
      <c r="BE1106" s="164"/>
      <c r="BF1106" s="164"/>
      <c r="BG1106" s="164"/>
      <c r="BH1106" s="164"/>
      <c r="BI1106" s="164"/>
      <c r="BJ1106" s="164"/>
      <c r="BK1106" s="164"/>
      <c r="BL1106" s="164"/>
      <c r="BM1106" s="164"/>
      <c r="BN1106" s="164"/>
      <c r="BO1106" s="164"/>
      <c r="BP1106" s="164"/>
      <c r="BQ1106" s="164"/>
      <c r="BR1106" s="164"/>
      <c r="BS1106" s="164"/>
      <c r="BT1106" s="164"/>
      <c r="BU1106" s="164"/>
      <c r="BV1106" s="164"/>
      <c r="BW1106" s="164"/>
    </row>
    <row r="1107" spans="20:75" x14ac:dyDescent="0.25">
      <c r="T1107" s="164"/>
      <c r="U1107" s="164"/>
      <c r="V1107" s="164"/>
      <c r="W1107" s="164"/>
      <c r="X1107" s="164"/>
      <c r="Y1107" s="164"/>
      <c r="Z1107" s="164"/>
      <c r="AA1107" s="164"/>
      <c r="AB1107" s="164"/>
      <c r="AC1107" s="164"/>
      <c r="AD1107" s="164"/>
      <c r="AE1107" s="164"/>
      <c r="AF1107" s="164"/>
      <c r="AG1107" s="164"/>
      <c r="AH1107" s="164"/>
      <c r="AI1107" s="164"/>
      <c r="AJ1107" s="164"/>
      <c r="AK1107" s="164"/>
      <c r="AL1107" s="164"/>
      <c r="AM1107" s="164"/>
      <c r="AN1107" s="164"/>
      <c r="AO1107" s="164"/>
      <c r="AP1107" s="164"/>
      <c r="AQ1107" s="164"/>
      <c r="AR1107" s="164"/>
      <c r="AS1107" s="366"/>
      <c r="AT1107" s="164"/>
      <c r="AU1107" s="164"/>
      <c r="AV1107" s="164"/>
      <c r="AW1107" s="164"/>
      <c r="AX1107" s="164"/>
      <c r="AY1107" s="164"/>
      <c r="AZ1107" s="164"/>
      <c r="BA1107" s="164"/>
      <c r="BB1107" s="164"/>
      <c r="BC1107" s="164"/>
      <c r="BD1107" s="164"/>
      <c r="BE1107" s="164"/>
      <c r="BF1107" s="164"/>
      <c r="BG1107" s="164"/>
      <c r="BH1107" s="164"/>
      <c r="BI1107" s="164"/>
      <c r="BJ1107" s="164"/>
      <c r="BK1107" s="164"/>
      <c r="BL1107" s="164"/>
      <c r="BM1107" s="164"/>
      <c r="BN1107" s="164"/>
      <c r="BO1107" s="164"/>
      <c r="BP1107" s="164"/>
      <c r="BQ1107" s="164"/>
      <c r="BR1107" s="164"/>
      <c r="BS1107" s="164"/>
      <c r="BT1107" s="164"/>
      <c r="BU1107" s="164"/>
      <c r="BV1107" s="164"/>
      <c r="BW1107" s="164"/>
    </row>
    <row r="1108" spans="20:75" x14ac:dyDescent="0.25">
      <c r="T1108" s="164"/>
      <c r="U1108" s="164"/>
      <c r="V1108" s="164"/>
      <c r="W1108" s="164"/>
      <c r="X1108" s="164"/>
      <c r="Y1108" s="164"/>
      <c r="Z1108" s="164"/>
      <c r="AA1108" s="164"/>
      <c r="AB1108" s="164"/>
      <c r="AC1108" s="164"/>
      <c r="AD1108" s="164"/>
      <c r="AE1108" s="164"/>
      <c r="AF1108" s="164"/>
      <c r="AG1108" s="164"/>
      <c r="AH1108" s="164"/>
      <c r="AI1108" s="164"/>
      <c r="AJ1108" s="164"/>
      <c r="AK1108" s="164"/>
      <c r="AL1108" s="164"/>
      <c r="AM1108" s="164"/>
      <c r="AN1108" s="164"/>
      <c r="AO1108" s="164"/>
      <c r="AP1108" s="164"/>
      <c r="AQ1108" s="164"/>
      <c r="AR1108" s="164"/>
      <c r="AS1108" s="366"/>
      <c r="AT1108" s="164"/>
      <c r="AU1108" s="164"/>
      <c r="AV1108" s="164"/>
      <c r="AW1108" s="164"/>
      <c r="AX1108" s="164"/>
      <c r="AY1108" s="164"/>
      <c r="AZ1108" s="164"/>
      <c r="BA1108" s="164"/>
      <c r="BB1108" s="164"/>
      <c r="BC1108" s="164"/>
      <c r="BD1108" s="164"/>
      <c r="BE1108" s="164"/>
      <c r="BF1108" s="164"/>
      <c r="BG1108" s="164"/>
      <c r="BH1108" s="164"/>
      <c r="BI1108" s="164"/>
      <c r="BJ1108" s="164"/>
      <c r="BK1108" s="164"/>
      <c r="BL1108" s="164"/>
      <c r="BM1108" s="164"/>
      <c r="BN1108" s="164"/>
      <c r="BO1108" s="164"/>
      <c r="BP1108" s="164"/>
      <c r="BQ1108" s="164"/>
      <c r="BR1108" s="164"/>
      <c r="BS1108" s="164"/>
      <c r="BT1108" s="164"/>
      <c r="BU1108" s="164"/>
      <c r="BV1108" s="164"/>
      <c r="BW1108" s="164"/>
    </row>
    <row r="1109" spans="20:75" x14ac:dyDescent="0.25">
      <c r="T1109" s="164"/>
      <c r="U1109" s="164"/>
      <c r="V1109" s="164"/>
      <c r="W1109" s="164"/>
      <c r="X1109" s="164"/>
      <c r="Y1109" s="164"/>
      <c r="Z1109" s="164"/>
      <c r="AA1109" s="164"/>
      <c r="AB1109" s="164"/>
      <c r="AC1109" s="164"/>
      <c r="AD1109" s="164"/>
      <c r="AE1109" s="164"/>
      <c r="AF1109" s="164"/>
      <c r="AG1109" s="164"/>
      <c r="AH1109" s="164"/>
      <c r="AI1109" s="164"/>
      <c r="AJ1109" s="164"/>
      <c r="AK1109" s="164"/>
      <c r="AL1109" s="164"/>
      <c r="AM1109" s="164"/>
      <c r="AN1109" s="164"/>
      <c r="AO1109" s="164"/>
      <c r="AP1109" s="164"/>
      <c r="AQ1109" s="164"/>
      <c r="AR1109" s="164"/>
      <c r="AS1109" s="366"/>
      <c r="AT1109" s="164"/>
      <c r="AU1109" s="164"/>
      <c r="AV1109" s="164"/>
      <c r="AW1109" s="164"/>
      <c r="AX1109" s="164"/>
      <c r="AY1109" s="164"/>
      <c r="AZ1109" s="164"/>
      <c r="BA1109" s="164"/>
      <c r="BB1109" s="164"/>
      <c r="BC1109" s="164"/>
      <c r="BD1109" s="164"/>
      <c r="BE1109" s="164"/>
      <c r="BF1109" s="164"/>
      <c r="BG1109" s="164"/>
      <c r="BH1109" s="164"/>
      <c r="BI1109" s="164"/>
      <c r="BJ1109" s="164"/>
      <c r="BK1109" s="164"/>
      <c r="BL1109" s="164"/>
      <c r="BM1109" s="164"/>
      <c r="BN1109" s="164"/>
      <c r="BO1109" s="164"/>
      <c r="BP1109" s="164"/>
      <c r="BQ1109" s="164"/>
      <c r="BR1109" s="164"/>
      <c r="BS1109" s="164"/>
      <c r="BT1109" s="164"/>
      <c r="BU1109" s="164"/>
      <c r="BV1109" s="164"/>
      <c r="BW1109" s="164"/>
    </row>
    <row r="1110" spans="20:75" x14ac:dyDescent="0.25">
      <c r="T1110" s="164"/>
      <c r="U1110" s="164"/>
      <c r="V1110" s="164"/>
      <c r="W1110" s="164"/>
      <c r="X1110" s="164"/>
      <c r="Y1110" s="164"/>
      <c r="Z1110" s="164"/>
      <c r="AA1110" s="164"/>
      <c r="AB1110" s="164"/>
      <c r="AC1110" s="164"/>
      <c r="AD1110" s="164"/>
      <c r="AE1110" s="164"/>
      <c r="AF1110" s="164"/>
      <c r="AG1110" s="164"/>
      <c r="AH1110" s="164"/>
      <c r="AI1110" s="164"/>
      <c r="AJ1110" s="164"/>
      <c r="AK1110" s="164"/>
      <c r="AL1110" s="164"/>
      <c r="AM1110" s="164"/>
      <c r="AN1110" s="164"/>
      <c r="AO1110" s="164"/>
      <c r="AP1110" s="164"/>
      <c r="AQ1110" s="164"/>
      <c r="AR1110" s="164"/>
      <c r="AS1110" s="366"/>
      <c r="AT1110" s="164"/>
      <c r="AU1110" s="164"/>
      <c r="AV1110" s="164"/>
      <c r="AW1110" s="164"/>
      <c r="AX1110" s="164"/>
      <c r="AY1110" s="164"/>
      <c r="AZ1110" s="164"/>
      <c r="BA1110" s="164"/>
      <c r="BB1110" s="164"/>
      <c r="BC1110" s="164"/>
      <c r="BD1110" s="164"/>
      <c r="BE1110" s="164"/>
      <c r="BF1110" s="164"/>
      <c r="BG1110" s="164"/>
      <c r="BH1110" s="164"/>
      <c r="BI1110" s="164"/>
      <c r="BJ1110" s="164"/>
      <c r="BK1110" s="164"/>
      <c r="BL1110" s="164"/>
      <c r="BM1110" s="164"/>
      <c r="BN1110" s="164"/>
      <c r="BO1110" s="164"/>
      <c r="BP1110" s="164"/>
      <c r="BQ1110" s="164"/>
      <c r="BR1110" s="164"/>
      <c r="BS1110" s="164"/>
      <c r="BT1110" s="164"/>
      <c r="BU1110" s="164"/>
      <c r="BV1110" s="164"/>
      <c r="BW1110" s="164"/>
    </row>
    <row r="1111" spans="20:75" x14ac:dyDescent="0.25">
      <c r="T1111" s="164"/>
      <c r="U1111" s="164"/>
      <c r="V1111" s="164"/>
      <c r="W1111" s="164"/>
      <c r="X1111" s="164"/>
      <c r="Y1111" s="164"/>
      <c r="Z1111" s="164"/>
      <c r="AA1111" s="164"/>
      <c r="AB1111" s="164"/>
      <c r="AC1111" s="164"/>
      <c r="AD1111" s="164"/>
      <c r="AE1111" s="164"/>
      <c r="AF1111" s="164"/>
      <c r="AG1111" s="164"/>
      <c r="AH1111" s="164"/>
      <c r="AI1111" s="164"/>
      <c r="AJ1111" s="164"/>
      <c r="AK1111" s="164"/>
      <c r="AL1111" s="164"/>
      <c r="AM1111" s="164"/>
      <c r="AN1111" s="164"/>
      <c r="AO1111" s="164"/>
      <c r="AP1111" s="164"/>
      <c r="AQ1111" s="164"/>
      <c r="AR1111" s="164"/>
      <c r="AS1111" s="366"/>
      <c r="AT1111" s="164"/>
      <c r="AU1111" s="164"/>
      <c r="AV1111" s="164"/>
      <c r="AW1111" s="164"/>
      <c r="AX1111" s="164"/>
      <c r="AY1111" s="164"/>
      <c r="AZ1111" s="164"/>
      <c r="BA1111" s="164"/>
      <c r="BB1111" s="164"/>
      <c r="BC1111" s="164"/>
      <c r="BD1111" s="164"/>
      <c r="BE1111" s="164"/>
      <c r="BF1111" s="164"/>
      <c r="BG1111" s="164"/>
      <c r="BH1111" s="164"/>
      <c r="BI1111" s="164"/>
      <c r="BJ1111" s="164"/>
      <c r="BK1111" s="164"/>
      <c r="BL1111" s="164"/>
      <c r="BM1111" s="164"/>
      <c r="BN1111" s="164"/>
      <c r="BO1111" s="164"/>
      <c r="BP1111" s="164"/>
      <c r="BQ1111" s="164"/>
      <c r="BR1111" s="164"/>
      <c r="BS1111" s="164"/>
      <c r="BT1111" s="164"/>
      <c r="BU1111" s="164"/>
      <c r="BV1111" s="164"/>
      <c r="BW1111" s="164"/>
    </row>
    <row r="1112" spans="20:75" x14ac:dyDescent="0.25">
      <c r="T1112" s="164"/>
      <c r="U1112" s="164"/>
      <c r="V1112" s="164"/>
      <c r="W1112" s="164"/>
      <c r="X1112" s="164"/>
      <c r="Y1112" s="164"/>
      <c r="Z1112" s="164"/>
      <c r="AA1112" s="164"/>
      <c r="AB1112" s="164"/>
      <c r="AC1112" s="164"/>
      <c r="AD1112" s="164"/>
      <c r="AE1112" s="164"/>
      <c r="AF1112" s="164"/>
      <c r="AG1112" s="164"/>
      <c r="AH1112" s="164"/>
      <c r="AI1112" s="164"/>
      <c r="AJ1112" s="164"/>
      <c r="AK1112" s="164"/>
      <c r="AL1112" s="164"/>
      <c r="AM1112" s="164"/>
      <c r="AN1112" s="164"/>
      <c r="AO1112" s="164"/>
      <c r="AP1112" s="164"/>
      <c r="AQ1112" s="164"/>
      <c r="AR1112" s="164"/>
      <c r="AS1112" s="366"/>
      <c r="AT1112" s="164"/>
      <c r="AU1112" s="164"/>
      <c r="AV1112" s="164"/>
      <c r="AW1112" s="164"/>
      <c r="AX1112" s="164"/>
      <c r="AY1112" s="164"/>
      <c r="AZ1112" s="164"/>
      <c r="BA1112" s="164"/>
      <c r="BB1112" s="164"/>
      <c r="BC1112" s="164"/>
      <c r="BD1112" s="164"/>
      <c r="BE1112" s="164"/>
      <c r="BF1112" s="164"/>
      <c r="BG1112" s="164"/>
      <c r="BH1112" s="164"/>
      <c r="BI1112" s="164"/>
      <c r="BJ1112" s="164"/>
      <c r="BK1112" s="164"/>
      <c r="BL1112" s="164"/>
      <c r="BM1112" s="164"/>
      <c r="BN1112" s="164"/>
      <c r="BO1112" s="164"/>
      <c r="BP1112" s="164"/>
      <c r="BQ1112" s="164"/>
      <c r="BR1112" s="164"/>
      <c r="BS1112" s="164"/>
      <c r="BT1112" s="164"/>
      <c r="BU1112" s="164"/>
      <c r="BV1112" s="164"/>
      <c r="BW1112" s="164"/>
    </row>
    <row r="1113" spans="20:75" x14ac:dyDescent="0.25">
      <c r="T1113" s="164"/>
      <c r="U1113" s="164"/>
      <c r="V1113" s="164"/>
      <c r="W1113" s="164"/>
      <c r="X1113" s="164"/>
      <c r="Y1113" s="164"/>
      <c r="Z1113" s="164"/>
      <c r="AA1113" s="164"/>
      <c r="AB1113" s="164"/>
      <c r="AC1113" s="164"/>
      <c r="AD1113" s="164"/>
      <c r="AE1113" s="164"/>
      <c r="AF1113" s="164"/>
      <c r="AG1113" s="164"/>
      <c r="AH1113" s="164"/>
      <c r="AI1113" s="164"/>
      <c r="AJ1113" s="164"/>
      <c r="AK1113" s="164"/>
      <c r="AL1113" s="164"/>
      <c r="AM1113" s="164"/>
      <c r="AN1113" s="164"/>
      <c r="AO1113" s="164"/>
      <c r="AP1113" s="164"/>
      <c r="AQ1113" s="164"/>
      <c r="AR1113" s="164"/>
      <c r="AS1113" s="366"/>
      <c r="AT1113" s="164"/>
      <c r="AU1113" s="164"/>
      <c r="AV1113" s="164"/>
      <c r="AW1113" s="164"/>
      <c r="AX1113" s="164"/>
      <c r="AY1113" s="164"/>
      <c r="AZ1113" s="164"/>
      <c r="BA1113" s="164"/>
      <c r="BB1113" s="164"/>
      <c r="BC1113" s="164"/>
      <c r="BD1113" s="164"/>
      <c r="BE1113" s="164"/>
      <c r="BF1113" s="164"/>
      <c r="BG1113" s="164"/>
      <c r="BH1113" s="164"/>
      <c r="BI1113" s="164"/>
      <c r="BJ1113" s="164"/>
      <c r="BK1113" s="164"/>
      <c r="BL1113" s="164"/>
      <c r="BM1113" s="164"/>
      <c r="BN1113" s="164"/>
      <c r="BO1113" s="164"/>
      <c r="BP1113" s="164"/>
      <c r="BQ1113" s="164"/>
      <c r="BR1113" s="164"/>
      <c r="BS1113" s="164"/>
      <c r="BT1113" s="164"/>
      <c r="BU1113" s="164"/>
      <c r="BV1113" s="164"/>
      <c r="BW1113" s="164"/>
    </row>
    <row r="1114" spans="20:75" x14ac:dyDescent="0.25">
      <c r="T1114" s="164"/>
      <c r="U1114" s="164"/>
      <c r="V1114" s="164"/>
      <c r="W1114" s="164"/>
      <c r="X1114" s="164"/>
      <c r="Y1114" s="164"/>
      <c r="Z1114" s="164"/>
      <c r="AA1114" s="164"/>
      <c r="AB1114" s="164"/>
      <c r="AC1114" s="164"/>
      <c r="AD1114" s="164"/>
      <c r="AE1114" s="164"/>
      <c r="AF1114" s="164"/>
      <c r="AG1114" s="164"/>
      <c r="AH1114" s="164"/>
      <c r="AI1114" s="164"/>
      <c r="AJ1114" s="164"/>
      <c r="AK1114" s="164"/>
      <c r="AL1114" s="164"/>
      <c r="AM1114" s="164"/>
      <c r="AN1114" s="164"/>
      <c r="AO1114" s="164"/>
      <c r="AP1114" s="164"/>
      <c r="AQ1114" s="164"/>
      <c r="AR1114" s="164"/>
      <c r="AS1114" s="366"/>
      <c r="AT1114" s="164"/>
      <c r="AU1114" s="164"/>
      <c r="AV1114" s="164"/>
      <c r="AW1114" s="164"/>
      <c r="AX1114" s="164"/>
      <c r="AY1114" s="164"/>
      <c r="AZ1114" s="164"/>
      <c r="BA1114" s="164"/>
      <c r="BB1114" s="164"/>
      <c r="BC1114" s="164"/>
      <c r="BD1114" s="164"/>
      <c r="BE1114" s="164"/>
      <c r="BF1114" s="164"/>
      <c r="BG1114" s="164"/>
      <c r="BH1114" s="164"/>
      <c r="BI1114" s="164"/>
      <c r="BJ1114" s="164"/>
      <c r="BK1114" s="164"/>
      <c r="BL1114" s="164"/>
      <c r="BM1114" s="164"/>
      <c r="BN1114" s="164"/>
      <c r="BO1114" s="164"/>
      <c r="BP1114" s="164"/>
      <c r="BQ1114" s="164"/>
      <c r="BR1114" s="164"/>
      <c r="BS1114" s="164"/>
      <c r="BT1114" s="164"/>
      <c r="BU1114" s="164"/>
      <c r="BV1114" s="164"/>
      <c r="BW1114" s="164"/>
    </row>
    <row r="1115" spans="20:75" x14ac:dyDescent="0.25">
      <c r="T1115" s="164"/>
      <c r="U1115" s="164"/>
      <c r="V1115" s="164"/>
      <c r="W1115" s="164"/>
      <c r="X1115" s="164"/>
      <c r="Y1115" s="164"/>
      <c r="Z1115" s="164"/>
      <c r="AA1115" s="164"/>
      <c r="AB1115" s="164"/>
      <c r="AC1115" s="164"/>
      <c r="AD1115" s="164"/>
      <c r="AE1115" s="164"/>
      <c r="AF1115" s="164"/>
      <c r="AG1115" s="164"/>
      <c r="AH1115" s="164"/>
      <c r="AI1115" s="164"/>
      <c r="AJ1115" s="164"/>
      <c r="AK1115" s="164"/>
      <c r="AL1115" s="164"/>
      <c r="AM1115" s="164"/>
      <c r="AN1115" s="164"/>
      <c r="AO1115" s="164"/>
      <c r="AP1115" s="164"/>
      <c r="AQ1115" s="164"/>
      <c r="AR1115" s="164"/>
      <c r="AS1115" s="366"/>
      <c r="AT1115" s="164"/>
      <c r="AU1115" s="164"/>
      <c r="AV1115" s="164"/>
      <c r="AW1115" s="164"/>
      <c r="AX1115" s="164"/>
      <c r="AY1115" s="164"/>
      <c r="AZ1115" s="164"/>
      <c r="BA1115" s="164"/>
      <c r="BB1115" s="164"/>
      <c r="BC1115" s="164"/>
      <c r="BD1115" s="164"/>
      <c r="BE1115" s="164"/>
      <c r="BF1115" s="164"/>
      <c r="BG1115" s="164"/>
      <c r="BH1115" s="164"/>
      <c r="BI1115" s="164"/>
      <c r="BJ1115" s="164"/>
      <c r="BK1115" s="164"/>
      <c r="BL1115" s="164"/>
      <c r="BM1115" s="164"/>
      <c r="BN1115" s="164"/>
      <c r="BO1115" s="164"/>
      <c r="BP1115" s="164"/>
      <c r="BQ1115" s="164"/>
      <c r="BR1115" s="164"/>
      <c r="BS1115" s="164"/>
      <c r="BT1115" s="164"/>
      <c r="BU1115" s="164"/>
      <c r="BV1115" s="164"/>
      <c r="BW1115" s="164"/>
    </row>
    <row r="1116" spans="20:75" x14ac:dyDescent="0.25">
      <c r="T1116" s="164"/>
      <c r="U1116" s="164"/>
      <c r="V1116" s="164"/>
      <c r="W1116" s="164"/>
      <c r="X1116" s="164"/>
      <c r="Y1116" s="164"/>
      <c r="Z1116" s="164"/>
      <c r="AA1116" s="164"/>
      <c r="AB1116" s="164"/>
      <c r="AC1116" s="164"/>
      <c r="AD1116" s="164"/>
      <c r="AE1116" s="164"/>
      <c r="AF1116" s="164"/>
      <c r="AG1116" s="164"/>
      <c r="AH1116" s="164"/>
      <c r="AI1116" s="164"/>
      <c r="AJ1116" s="164"/>
      <c r="AK1116" s="164"/>
      <c r="AL1116" s="164"/>
      <c r="AM1116" s="164"/>
      <c r="AN1116" s="164"/>
      <c r="AO1116" s="164"/>
      <c r="AP1116" s="164"/>
      <c r="AQ1116" s="164"/>
      <c r="AR1116" s="164"/>
      <c r="AS1116" s="366"/>
      <c r="AT1116" s="164"/>
      <c r="AU1116" s="164"/>
      <c r="AV1116" s="164"/>
      <c r="AW1116" s="164"/>
      <c r="AX1116" s="164"/>
      <c r="AY1116" s="164"/>
      <c r="AZ1116" s="164"/>
      <c r="BA1116" s="164"/>
      <c r="BB1116" s="164"/>
      <c r="BC1116" s="164"/>
      <c r="BD1116" s="164"/>
      <c r="BE1116" s="164"/>
      <c r="BF1116" s="164"/>
      <c r="BG1116" s="164"/>
      <c r="BH1116" s="164"/>
      <c r="BI1116" s="164"/>
      <c r="BJ1116" s="164"/>
      <c r="BK1116" s="164"/>
      <c r="BL1116" s="164"/>
      <c r="BM1116" s="164"/>
      <c r="BN1116" s="164"/>
      <c r="BO1116" s="164"/>
      <c r="BP1116" s="164"/>
      <c r="BQ1116" s="164"/>
      <c r="BR1116" s="164"/>
      <c r="BS1116" s="164"/>
      <c r="BT1116" s="164"/>
      <c r="BU1116" s="164"/>
      <c r="BV1116" s="164"/>
      <c r="BW1116" s="164"/>
    </row>
    <row r="1117" spans="20:75" x14ac:dyDescent="0.25">
      <c r="T1117" s="164"/>
      <c r="U1117" s="164"/>
      <c r="V1117" s="164"/>
      <c r="W1117" s="164"/>
      <c r="X1117" s="164"/>
      <c r="Y1117" s="164"/>
      <c r="Z1117" s="164"/>
      <c r="AA1117" s="164"/>
      <c r="AB1117" s="164"/>
      <c r="AC1117" s="164"/>
      <c r="AD1117" s="164"/>
      <c r="AE1117" s="164"/>
      <c r="AF1117" s="164"/>
      <c r="AG1117" s="164"/>
      <c r="AH1117" s="164"/>
      <c r="AI1117" s="164"/>
      <c r="AJ1117" s="164"/>
      <c r="AK1117" s="164"/>
      <c r="AL1117" s="164"/>
      <c r="AM1117" s="164"/>
      <c r="AN1117" s="164"/>
      <c r="AO1117" s="164"/>
      <c r="AP1117" s="164"/>
      <c r="AQ1117" s="164"/>
      <c r="AR1117" s="164"/>
      <c r="AS1117" s="366"/>
      <c r="AT1117" s="164"/>
      <c r="AU1117" s="164"/>
      <c r="AV1117" s="164"/>
      <c r="AW1117" s="164"/>
      <c r="AX1117" s="164"/>
      <c r="AY1117" s="164"/>
      <c r="AZ1117" s="164"/>
      <c r="BA1117" s="164"/>
      <c r="BB1117" s="164"/>
      <c r="BC1117" s="164"/>
      <c r="BD1117" s="164"/>
      <c r="BE1117" s="164"/>
      <c r="BF1117" s="164"/>
      <c r="BG1117" s="164"/>
      <c r="BH1117" s="164"/>
      <c r="BI1117" s="164"/>
      <c r="BJ1117" s="164"/>
      <c r="BK1117" s="164"/>
      <c r="BL1117" s="164"/>
      <c r="BM1117" s="164"/>
      <c r="BN1117" s="164"/>
      <c r="BO1117" s="164"/>
      <c r="BP1117" s="164"/>
      <c r="BQ1117" s="164"/>
      <c r="BR1117" s="164"/>
      <c r="BS1117" s="164"/>
      <c r="BT1117" s="164"/>
      <c r="BU1117" s="164"/>
      <c r="BV1117" s="164"/>
      <c r="BW1117" s="164"/>
    </row>
    <row r="1118" spans="20:75" x14ac:dyDescent="0.25">
      <c r="T1118" s="164"/>
      <c r="U1118" s="164"/>
      <c r="V1118" s="164"/>
      <c r="W1118" s="164"/>
      <c r="X1118" s="164"/>
      <c r="Y1118" s="164"/>
      <c r="Z1118" s="164"/>
      <c r="AA1118" s="164"/>
      <c r="AB1118" s="164"/>
      <c r="AC1118" s="164"/>
      <c r="AD1118" s="164"/>
      <c r="AE1118" s="164"/>
      <c r="AF1118" s="164"/>
      <c r="AG1118" s="164"/>
      <c r="AH1118" s="164"/>
      <c r="AI1118" s="164"/>
      <c r="AJ1118" s="164"/>
      <c r="AK1118" s="164"/>
      <c r="AL1118" s="164"/>
      <c r="AM1118" s="164"/>
      <c r="AN1118" s="164"/>
      <c r="AO1118" s="164"/>
      <c r="AP1118" s="164"/>
      <c r="AQ1118" s="164"/>
      <c r="AR1118" s="164"/>
      <c r="AS1118" s="366"/>
      <c r="AT1118" s="164"/>
      <c r="AU1118" s="164"/>
      <c r="AV1118" s="164"/>
      <c r="AW1118" s="164"/>
      <c r="AX1118" s="164"/>
      <c r="AY1118" s="164"/>
      <c r="AZ1118" s="164"/>
      <c r="BA1118" s="164"/>
      <c r="BB1118" s="164"/>
      <c r="BC1118" s="164"/>
      <c r="BD1118" s="164"/>
      <c r="BE1118" s="164"/>
      <c r="BF1118" s="164"/>
      <c r="BG1118" s="164"/>
      <c r="BH1118" s="164"/>
      <c r="BI1118" s="164"/>
      <c r="BJ1118" s="164"/>
      <c r="BK1118" s="164"/>
      <c r="BL1118" s="164"/>
      <c r="BM1118" s="164"/>
      <c r="BN1118" s="164"/>
      <c r="BO1118" s="164"/>
      <c r="BP1118" s="164"/>
      <c r="BQ1118" s="164"/>
      <c r="BR1118" s="164"/>
      <c r="BS1118" s="164"/>
      <c r="BT1118" s="164"/>
      <c r="BU1118" s="164"/>
      <c r="BV1118" s="164"/>
      <c r="BW1118" s="164"/>
    </row>
    <row r="1119" spans="20:75" x14ac:dyDescent="0.25">
      <c r="T1119" s="164"/>
      <c r="U1119" s="164"/>
      <c r="V1119" s="164"/>
      <c r="W1119" s="164"/>
      <c r="X1119" s="164"/>
      <c r="Y1119" s="164"/>
      <c r="Z1119" s="164"/>
      <c r="AA1119" s="164"/>
      <c r="AB1119" s="164"/>
      <c r="AC1119" s="164"/>
      <c r="AD1119" s="164"/>
      <c r="AE1119" s="164"/>
      <c r="AF1119" s="164"/>
      <c r="AG1119" s="164"/>
      <c r="AH1119" s="164"/>
      <c r="AI1119" s="164"/>
      <c r="AJ1119" s="164"/>
      <c r="AK1119" s="164"/>
      <c r="AL1119" s="164"/>
      <c r="AM1119" s="164"/>
      <c r="AN1119" s="164"/>
      <c r="AO1119" s="164"/>
      <c r="AP1119" s="164"/>
      <c r="AQ1119" s="164"/>
      <c r="AR1119" s="164"/>
      <c r="AS1119" s="366"/>
      <c r="AT1119" s="164"/>
      <c r="AU1119" s="164"/>
      <c r="AV1119" s="164"/>
      <c r="AW1119" s="164"/>
      <c r="AX1119" s="164"/>
      <c r="AY1119" s="164"/>
      <c r="AZ1119" s="164"/>
      <c r="BA1119" s="164"/>
      <c r="BB1119" s="164"/>
      <c r="BC1119" s="164"/>
      <c r="BD1119" s="164"/>
      <c r="BE1119" s="164"/>
      <c r="BF1119" s="164"/>
      <c r="BG1119" s="164"/>
      <c r="BH1119" s="164"/>
      <c r="BI1119" s="164"/>
      <c r="BJ1119" s="164"/>
      <c r="BK1119" s="164"/>
      <c r="BL1119" s="164"/>
      <c r="BM1119" s="164"/>
      <c r="BN1119" s="164"/>
      <c r="BO1119" s="164"/>
      <c r="BP1119" s="164"/>
      <c r="BQ1119" s="164"/>
      <c r="BR1119" s="164"/>
      <c r="BS1119" s="164"/>
      <c r="BT1119" s="164"/>
      <c r="BU1119" s="164"/>
      <c r="BV1119" s="164"/>
      <c r="BW1119" s="164"/>
    </row>
    <row r="1120" spans="20:75" x14ac:dyDescent="0.25">
      <c r="T1120" s="164"/>
      <c r="U1120" s="164"/>
      <c r="V1120" s="164"/>
      <c r="W1120" s="164"/>
      <c r="X1120" s="164"/>
      <c r="Y1120" s="164"/>
      <c r="Z1120" s="164"/>
      <c r="AA1120" s="164"/>
      <c r="AB1120" s="164"/>
      <c r="AC1120" s="164"/>
      <c r="AD1120" s="164"/>
      <c r="AE1120" s="164"/>
      <c r="AF1120" s="164"/>
      <c r="AG1120" s="164"/>
      <c r="AH1120" s="164"/>
      <c r="AI1120" s="164"/>
      <c r="AJ1120" s="164"/>
      <c r="AK1120" s="164"/>
      <c r="AL1120" s="164"/>
      <c r="AM1120" s="164"/>
      <c r="AN1120" s="164"/>
      <c r="AO1120" s="164"/>
      <c r="AP1120" s="164"/>
      <c r="AQ1120" s="164"/>
      <c r="AR1120" s="164"/>
      <c r="AS1120" s="366"/>
      <c r="AT1120" s="164"/>
      <c r="AU1120" s="164"/>
      <c r="AV1120" s="164"/>
      <c r="AW1120" s="164"/>
      <c r="AX1120" s="164"/>
      <c r="AY1120" s="164"/>
      <c r="AZ1120" s="164"/>
      <c r="BA1120" s="164"/>
      <c r="BB1120" s="164"/>
      <c r="BC1120" s="164"/>
      <c r="BD1120" s="164"/>
      <c r="BE1120" s="164"/>
      <c r="BF1120" s="164"/>
      <c r="BG1120" s="164"/>
      <c r="BH1120" s="164"/>
      <c r="BI1120" s="164"/>
      <c r="BJ1120" s="164"/>
      <c r="BK1120" s="164"/>
      <c r="BL1120" s="164"/>
      <c r="BM1120" s="164"/>
      <c r="BN1120" s="164"/>
      <c r="BO1120" s="164"/>
      <c r="BP1120" s="164"/>
      <c r="BQ1120" s="164"/>
      <c r="BR1120" s="164"/>
      <c r="BS1120" s="164"/>
      <c r="BT1120" s="164"/>
      <c r="BU1120" s="164"/>
      <c r="BV1120" s="164"/>
      <c r="BW1120" s="164"/>
    </row>
    <row r="1121" spans="20:75" x14ac:dyDescent="0.25">
      <c r="T1121" s="164"/>
      <c r="U1121" s="164"/>
      <c r="V1121" s="164"/>
      <c r="W1121" s="164"/>
      <c r="X1121" s="164"/>
      <c r="Y1121" s="164"/>
      <c r="Z1121" s="164"/>
      <c r="AA1121" s="164"/>
      <c r="AB1121" s="164"/>
      <c r="AC1121" s="164"/>
      <c r="AD1121" s="164"/>
      <c r="AE1121" s="164"/>
      <c r="AF1121" s="164"/>
      <c r="AG1121" s="164"/>
      <c r="AH1121" s="164"/>
      <c r="AI1121" s="164"/>
      <c r="AJ1121" s="164"/>
      <c r="AK1121" s="164"/>
      <c r="AL1121" s="164"/>
      <c r="AM1121" s="164"/>
      <c r="AN1121" s="164"/>
      <c r="AO1121" s="164"/>
      <c r="AP1121" s="164"/>
      <c r="AQ1121" s="164"/>
      <c r="AR1121" s="164"/>
      <c r="AS1121" s="366"/>
      <c r="AT1121" s="164"/>
      <c r="AU1121" s="164"/>
      <c r="AV1121" s="164"/>
      <c r="AW1121" s="164"/>
      <c r="AX1121" s="164"/>
      <c r="AY1121" s="164"/>
      <c r="AZ1121" s="164"/>
      <c r="BA1121" s="164"/>
      <c r="BB1121" s="164"/>
      <c r="BC1121" s="164"/>
      <c r="BD1121" s="164"/>
      <c r="BE1121" s="164"/>
      <c r="BF1121" s="164"/>
      <c r="BG1121" s="164"/>
      <c r="BH1121" s="164"/>
      <c r="BI1121" s="164"/>
      <c r="BJ1121" s="164"/>
      <c r="BK1121" s="164"/>
      <c r="BL1121" s="164"/>
      <c r="BM1121" s="164"/>
      <c r="BN1121" s="164"/>
      <c r="BO1121" s="164"/>
      <c r="BP1121" s="164"/>
      <c r="BQ1121" s="164"/>
      <c r="BR1121" s="164"/>
      <c r="BS1121" s="164"/>
      <c r="BT1121" s="164"/>
      <c r="BU1121" s="164"/>
      <c r="BV1121" s="164"/>
      <c r="BW1121" s="164"/>
    </row>
    <row r="1122" spans="20:75" x14ac:dyDescent="0.25">
      <c r="T1122" s="164"/>
      <c r="U1122" s="164"/>
      <c r="V1122" s="164"/>
      <c r="W1122" s="164"/>
      <c r="X1122" s="164"/>
      <c r="Y1122" s="164"/>
      <c r="Z1122" s="164"/>
      <c r="AA1122" s="164"/>
      <c r="AB1122" s="164"/>
      <c r="AC1122" s="164"/>
      <c r="AD1122" s="164"/>
      <c r="AE1122" s="164"/>
      <c r="AF1122" s="164"/>
      <c r="AG1122" s="164"/>
      <c r="AH1122" s="164"/>
      <c r="AI1122" s="164"/>
      <c r="AJ1122" s="164"/>
      <c r="AK1122" s="164"/>
      <c r="AL1122" s="164"/>
      <c r="AM1122" s="164"/>
      <c r="AN1122" s="164"/>
      <c r="AO1122" s="164"/>
      <c r="AP1122" s="164"/>
      <c r="AQ1122" s="164"/>
      <c r="AR1122" s="164"/>
      <c r="AS1122" s="366"/>
      <c r="AT1122" s="164"/>
      <c r="AU1122" s="164"/>
      <c r="AV1122" s="164"/>
      <c r="AW1122" s="164"/>
      <c r="AX1122" s="164"/>
      <c r="AY1122" s="164"/>
      <c r="AZ1122" s="164"/>
      <c r="BA1122" s="164"/>
      <c r="BB1122" s="164"/>
      <c r="BC1122" s="164"/>
      <c r="BD1122" s="164"/>
      <c r="BE1122" s="164"/>
      <c r="BF1122" s="164"/>
      <c r="BG1122" s="164"/>
      <c r="BH1122" s="164"/>
      <c r="BI1122" s="164"/>
      <c r="BJ1122" s="164"/>
      <c r="BK1122" s="164"/>
      <c r="BL1122" s="164"/>
      <c r="BM1122" s="164"/>
      <c r="BN1122" s="164"/>
      <c r="BO1122" s="164"/>
      <c r="BP1122" s="164"/>
      <c r="BQ1122" s="164"/>
      <c r="BR1122" s="164"/>
      <c r="BS1122" s="164"/>
      <c r="BT1122" s="164"/>
      <c r="BU1122" s="164"/>
      <c r="BV1122" s="164"/>
      <c r="BW1122" s="164"/>
    </row>
    <row r="1123" spans="20:75" x14ac:dyDescent="0.25">
      <c r="T1123" s="164"/>
      <c r="U1123" s="164"/>
      <c r="V1123" s="164"/>
      <c r="W1123" s="164"/>
      <c r="X1123" s="164"/>
      <c r="Y1123" s="164"/>
      <c r="Z1123" s="164"/>
      <c r="AA1123" s="164"/>
      <c r="AB1123" s="164"/>
      <c r="AC1123" s="164"/>
      <c r="AD1123" s="164"/>
      <c r="AE1123" s="164"/>
      <c r="AF1123" s="164"/>
      <c r="AG1123" s="164"/>
      <c r="AH1123" s="164"/>
      <c r="AI1123" s="164"/>
      <c r="AJ1123" s="164"/>
      <c r="AK1123" s="164"/>
      <c r="AL1123" s="164"/>
      <c r="AM1123" s="164"/>
      <c r="AN1123" s="164"/>
      <c r="AO1123" s="164"/>
      <c r="AP1123" s="164"/>
      <c r="AQ1123" s="164"/>
      <c r="AR1123" s="164"/>
      <c r="AS1123" s="366"/>
      <c r="AT1123" s="164"/>
      <c r="AU1123" s="164"/>
      <c r="AV1123" s="164"/>
      <c r="AW1123" s="164"/>
      <c r="AX1123" s="164"/>
      <c r="AY1123" s="164"/>
      <c r="AZ1123" s="164"/>
      <c r="BA1123" s="164"/>
      <c r="BB1123" s="164"/>
      <c r="BC1123" s="164"/>
      <c r="BD1123" s="164"/>
      <c r="BE1123" s="164"/>
      <c r="BF1123" s="164"/>
      <c r="BG1123" s="164"/>
      <c r="BH1123" s="164"/>
      <c r="BI1123" s="164"/>
      <c r="BJ1123" s="164"/>
      <c r="BK1123" s="164"/>
      <c r="BL1123" s="164"/>
      <c r="BM1123" s="164"/>
      <c r="BN1123" s="164"/>
      <c r="BO1123" s="164"/>
      <c r="BP1123" s="164"/>
      <c r="BQ1123" s="164"/>
      <c r="BR1123" s="164"/>
      <c r="BS1123" s="164"/>
      <c r="BT1123" s="164"/>
      <c r="BU1123" s="164"/>
      <c r="BV1123" s="164"/>
      <c r="BW1123" s="164"/>
    </row>
    <row r="1124" spans="20:75" x14ac:dyDescent="0.25">
      <c r="T1124" s="164"/>
      <c r="U1124" s="164"/>
      <c r="V1124" s="164"/>
      <c r="W1124" s="164"/>
      <c r="X1124" s="164"/>
      <c r="Y1124" s="164"/>
      <c r="Z1124" s="164"/>
      <c r="AA1124" s="164"/>
      <c r="AB1124" s="164"/>
      <c r="AC1124" s="164"/>
      <c r="AD1124" s="164"/>
      <c r="AE1124" s="164"/>
      <c r="AF1124" s="164"/>
      <c r="AG1124" s="164"/>
      <c r="AH1124" s="164"/>
      <c r="AI1124" s="164"/>
      <c r="AJ1124" s="164"/>
      <c r="AK1124" s="164"/>
      <c r="AL1124" s="164"/>
      <c r="AM1124" s="164"/>
      <c r="AN1124" s="164"/>
      <c r="AO1124" s="164"/>
      <c r="AP1124" s="164"/>
      <c r="AQ1124" s="164"/>
      <c r="AR1124" s="164"/>
      <c r="AS1124" s="366"/>
      <c r="AT1124" s="164"/>
      <c r="AU1124" s="164"/>
      <c r="AV1124" s="164"/>
      <c r="AW1124" s="164"/>
      <c r="AX1124" s="164"/>
      <c r="AY1124" s="164"/>
      <c r="AZ1124" s="164"/>
      <c r="BA1124" s="164"/>
      <c r="BB1124" s="164"/>
      <c r="BC1124" s="164"/>
      <c r="BD1124" s="164"/>
      <c r="BE1124" s="164"/>
      <c r="BF1124" s="164"/>
      <c r="BG1124" s="164"/>
      <c r="BH1124" s="164"/>
      <c r="BI1124" s="164"/>
      <c r="BJ1124" s="164"/>
      <c r="BK1124" s="164"/>
      <c r="BL1124" s="164"/>
      <c r="BM1124" s="164"/>
      <c r="BN1124" s="164"/>
      <c r="BO1124" s="164"/>
      <c r="BP1124" s="164"/>
      <c r="BQ1124" s="164"/>
      <c r="BR1124" s="164"/>
      <c r="BS1124" s="164"/>
      <c r="BT1124" s="164"/>
      <c r="BU1124" s="164"/>
      <c r="BV1124" s="164"/>
      <c r="BW1124" s="164"/>
    </row>
    <row r="1125" spans="20:75" x14ac:dyDescent="0.25">
      <c r="T1125" s="164"/>
      <c r="U1125" s="164"/>
      <c r="V1125" s="164"/>
      <c r="W1125" s="164"/>
      <c r="X1125" s="164"/>
      <c r="Y1125" s="164"/>
      <c r="Z1125" s="164"/>
      <c r="AA1125" s="164"/>
      <c r="AB1125" s="164"/>
      <c r="AC1125" s="164"/>
      <c r="AD1125" s="164"/>
      <c r="AE1125" s="164"/>
      <c r="AF1125" s="164"/>
      <c r="AG1125" s="164"/>
      <c r="AH1125" s="164"/>
      <c r="AI1125" s="164"/>
      <c r="AJ1125" s="164"/>
      <c r="AK1125" s="164"/>
      <c r="AL1125" s="164"/>
      <c r="AM1125" s="164"/>
      <c r="AN1125" s="164"/>
      <c r="AO1125" s="164"/>
      <c r="AP1125" s="164"/>
      <c r="AQ1125" s="164"/>
      <c r="AR1125" s="164"/>
      <c r="AS1125" s="366"/>
      <c r="AT1125" s="164"/>
      <c r="AU1125" s="164"/>
      <c r="AV1125" s="164"/>
      <c r="AW1125" s="164"/>
      <c r="AX1125" s="164"/>
      <c r="AY1125" s="164"/>
      <c r="AZ1125" s="164"/>
      <c r="BA1125" s="164"/>
      <c r="BB1125" s="164"/>
      <c r="BC1125" s="164"/>
      <c r="BD1125" s="164"/>
      <c r="BE1125" s="164"/>
      <c r="BF1125" s="164"/>
      <c r="BG1125" s="164"/>
      <c r="BH1125" s="164"/>
      <c r="BI1125" s="164"/>
      <c r="BJ1125" s="164"/>
      <c r="BK1125" s="164"/>
      <c r="BL1125" s="164"/>
      <c r="BM1125" s="164"/>
      <c r="BN1125" s="164"/>
      <c r="BO1125" s="164"/>
      <c r="BP1125" s="164"/>
      <c r="BQ1125" s="164"/>
      <c r="BR1125" s="164"/>
      <c r="BS1125" s="164"/>
      <c r="BT1125" s="164"/>
      <c r="BU1125" s="164"/>
      <c r="BV1125" s="164"/>
      <c r="BW1125" s="164"/>
    </row>
    <row r="1126" spans="20:75" x14ac:dyDescent="0.25">
      <c r="T1126" s="164"/>
      <c r="U1126" s="164"/>
      <c r="V1126" s="164"/>
      <c r="W1126" s="164"/>
      <c r="X1126" s="164"/>
      <c r="Y1126" s="164"/>
      <c r="Z1126" s="164"/>
      <c r="AA1126" s="164"/>
      <c r="AB1126" s="164"/>
      <c r="AC1126" s="164"/>
      <c r="AD1126" s="164"/>
      <c r="AE1126" s="164"/>
      <c r="AF1126" s="164"/>
      <c r="AG1126" s="164"/>
      <c r="AH1126" s="164"/>
      <c r="AI1126" s="164"/>
      <c r="AJ1126" s="164"/>
      <c r="AK1126" s="164"/>
      <c r="AL1126" s="164"/>
      <c r="AM1126" s="164"/>
      <c r="AN1126" s="164"/>
      <c r="AO1126" s="164"/>
      <c r="AP1126" s="164"/>
      <c r="AQ1126" s="164"/>
      <c r="AR1126" s="164"/>
      <c r="AS1126" s="366"/>
      <c r="AT1126" s="164"/>
      <c r="AU1126" s="164"/>
      <c r="AV1126" s="164"/>
      <c r="AW1126" s="164"/>
      <c r="AX1126" s="164"/>
      <c r="AY1126" s="164"/>
      <c r="AZ1126" s="164"/>
      <c r="BA1126" s="164"/>
      <c r="BB1126" s="164"/>
      <c r="BC1126" s="164"/>
      <c r="BD1126" s="164"/>
      <c r="BE1126" s="164"/>
      <c r="BF1126" s="164"/>
      <c r="BG1126" s="164"/>
      <c r="BH1126" s="164"/>
      <c r="BI1126" s="164"/>
      <c r="BJ1126" s="164"/>
      <c r="BK1126" s="164"/>
      <c r="BL1126" s="164"/>
      <c r="BM1126" s="164"/>
      <c r="BN1126" s="164"/>
      <c r="BO1126" s="164"/>
      <c r="BP1126" s="164"/>
      <c r="BQ1126" s="164"/>
      <c r="BR1126" s="164"/>
      <c r="BS1126" s="164"/>
      <c r="BT1126" s="164"/>
      <c r="BU1126" s="164"/>
      <c r="BV1126" s="164"/>
      <c r="BW1126" s="164"/>
    </row>
    <row r="1127" spans="20:75" x14ac:dyDescent="0.25">
      <c r="T1127" s="164"/>
      <c r="U1127" s="164"/>
      <c r="V1127" s="164"/>
      <c r="W1127" s="164"/>
      <c r="X1127" s="164"/>
      <c r="Y1127" s="164"/>
      <c r="Z1127" s="164"/>
      <c r="AA1127" s="164"/>
      <c r="AB1127" s="164"/>
      <c r="AC1127" s="164"/>
      <c r="AD1127" s="164"/>
      <c r="AE1127" s="164"/>
      <c r="AF1127" s="164"/>
      <c r="AG1127" s="164"/>
      <c r="AH1127" s="164"/>
      <c r="AI1127" s="164"/>
      <c r="AJ1127" s="164"/>
      <c r="AK1127" s="164"/>
      <c r="AL1127" s="164"/>
      <c r="AM1127" s="164"/>
      <c r="AN1127" s="164"/>
      <c r="AO1127" s="164"/>
      <c r="AP1127" s="164"/>
      <c r="AQ1127" s="164"/>
      <c r="AR1127" s="164"/>
      <c r="AS1127" s="366"/>
      <c r="AT1127" s="164"/>
      <c r="AU1127" s="164"/>
      <c r="AV1127" s="164"/>
      <c r="AW1127" s="164"/>
      <c r="AX1127" s="164"/>
      <c r="AY1127" s="164"/>
      <c r="AZ1127" s="164"/>
      <c r="BA1127" s="164"/>
      <c r="BB1127" s="164"/>
      <c r="BC1127" s="164"/>
      <c r="BD1127" s="164"/>
      <c r="BE1127" s="164"/>
      <c r="BF1127" s="164"/>
      <c r="BG1127" s="164"/>
      <c r="BH1127" s="164"/>
      <c r="BI1127" s="164"/>
      <c r="BJ1127" s="164"/>
      <c r="BK1127" s="164"/>
      <c r="BL1127" s="164"/>
      <c r="BM1127" s="164"/>
      <c r="BN1127" s="164"/>
      <c r="BO1127" s="164"/>
      <c r="BP1127" s="164"/>
      <c r="BQ1127" s="164"/>
      <c r="BR1127" s="164"/>
      <c r="BS1127" s="164"/>
      <c r="BT1127" s="164"/>
      <c r="BU1127" s="164"/>
      <c r="BV1127" s="164"/>
      <c r="BW1127" s="164"/>
    </row>
    <row r="1128" spans="20:75" x14ac:dyDescent="0.25">
      <c r="T1128" s="164"/>
      <c r="U1128" s="164"/>
      <c r="V1128" s="164"/>
      <c r="W1128" s="164"/>
      <c r="X1128" s="164"/>
      <c r="Y1128" s="164"/>
      <c r="Z1128" s="164"/>
      <c r="AA1128" s="164"/>
      <c r="AB1128" s="164"/>
      <c r="AC1128" s="164"/>
      <c r="AD1128" s="164"/>
      <c r="AE1128" s="164"/>
      <c r="AF1128" s="164"/>
      <c r="AG1128" s="164"/>
      <c r="AH1128" s="164"/>
      <c r="AI1128" s="164"/>
      <c r="AJ1128" s="164"/>
      <c r="AK1128" s="164"/>
      <c r="AL1128" s="164"/>
      <c r="AM1128" s="164"/>
      <c r="AN1128" s="164"/>
      <c r="AO1128" s="164"/>
      <c r="AP1128" s="164"/>
      <c r="AQ1128" s="164"/>
      <c r="AR1128" s="164"/>
      <c r="AS1128" s="366"/>
      <c r="AT1128" s="164"/>
      <c r="AU1128" s="164"/>
      <c r="AV1128" s="164"/>
      <c r="AW1128" s="164"/>
      <c r="AX1128" s="164"/>
      <c r="AY1128" s="164"/>
      <c r="AZ1128" s="164"/>
      <c r="BA1128" s="164"/>
      <c r="BB1128" s="164"/>
      <c r="BC1128" s="164"/>
      <c r="BD1128" s="164"/>
      <c r="BE1128" s="164"/>
      <c r="BF1128" s="164"/>
      <c r="BG1128" s="164"/>
      <c r="BH1128" s="164"/>
      <c r="BI1128" s="164"/>
      <c r="BJ1128" s="164"/>
      <c r="BK1128" s="164"/>
      <c r="BL1128" s="164"/>
      <c r="BM1128" s="164"/>
      <c r="BN1128" s="164"/>
      <c r="BO1128" s="164"/>
      <c r="BP1128" s="164"/>
      <c r="BQ1128" s="164"/>
      <c r="BR1128" s="164"/>
      <c r="BS1128" s="164"/>
      <c r="BT1128" s="164"/>
      <c r="BU1128" s="164"/>
      <c r="BV1128" s="164"/>
      <c r="BW1128" s="164"/>
    </row>
    <row r="1129" spans="20:75" x14ac:dyDescent="0.25">
      <c r="T1129" s="164"/>
      <c r="U1129" s="164"/>
      <c r="V1129" s="164"/>
      <c r="W1129" s="164"/>
      <c r="X1129" s="164"/>
      <c r="Y1129" s="164"/>
      <c r="Z1129" s="164"/>
      <c r="AA1129" s="164"/>
      <c r="AB1129" s="164"/>
      <c r="AC1129" s="164"/>
      <c r="AD1129" s="164"/>
      <c r="AE1129" s="164"/>
      <c r="AF1129" s="164"/>
      <c r="AG1129" s="164"/>
      <c r="AH1129" s="164"/>
      <c r="AI1129" s="164"/>
      <c r="AJ1129" s="164"/>
      <c r="AK1129" s="164"/>
      <c r="AL1129" s="164"/>
      <c r="AM1129" s="164"/>
      <c r="AN1129" s="164"/>
      <c r="AO1129" s="164"/>
      <c r="AP1129" s="164"/>
      <c r="AQ1129" s="164"/>
      <c r="AR1129" s="164"/>
      <c r="AS1129" s="366"/>
      <c r="AT1129" s="164"/>
      <c r="AU1129" s="164"/>
      <c r="AV1129" s="164"/>
      <c r="AW1129" s="164"/>
      <c r="AX1129" s="164"/>
      <c r="AY1129" s="164"/>
      <c r="AZ1129" s="164"/>
      <c r="BA1129" s="164"/>
      <c r="BB1129" s="164"/>
      <c r="BC1129" s="164"/>
      <c r="BD1129" s="164"/>
      <c r="BE1129" s="164"/>
      <c r="BF1129" s="164"/>
      <c r="BG1129" s="164"/>
      <c r="BH1129" s="164"/>
      <c r="BI1129" s="164"/>
      <c r="BJ1129" s="164"/>
      <c r="BK1129" s="164"/>
      <c r="BL1129" s="164"/>
      <c r="BM1129" s="164"/>
      <c r="BN1129" s="164"/>
      <c r="BO1129" s="164"/>
      <c r="BP1129" s="164"/>
      <c r="BQ1129" s="164"/>
      <c r="BR1129" s="164"/>
      <c r="BS1129" s="164"/>
      <c r="BT1129" s="164"/>
      <c r="BU1129" s="164"/>
      <c r="BV1129" s="164"/>
      <c r="BW1129" s="164"/>
    </row>
    <row r="1130" spans="20:75" x14ac:dyDescent="0.25">
      <c r="T1130" s="164"/>
      <c r="U1130" s="164"/>
      <c r="V1130" s="164"/>
      <c r="W1130" s="164"/>
      <c r="X1130" s="164"/>
      <c r="Y1130" s="164"/>
      <c r="Z1130" s="164"/>
      <c r="AA1130" s="164"/>
      <c r="AB1130" s="164"/>
      <c r="AC1130" s="164"/>
      <c r="AD1130" s="164"/>
      <c r="AE1130" s="164"/>
      <c r="AF1130" s="164"/>
      <c r="AG1130" s="164"/>
      <c r="AH1130" s="164"/>
      <c r="AI1130" s="164"/>
      <c r="AJ1130" s="164"/>
      <c r="AK1130" s="164"/>
      <c r="AL1130" s="164"/>
      <c r="AM1130" s="164"/>
      <c r="AN1130" s="164"/>
      <c r="AO1130" s="164"/>
      <c r="AP1130" s="164"/>
      <c r="AQ1130" s="164"/>
      <c r="AR1130" s="164"/>
      <c r="AS1130" s="366"/>
      <c r="AT1130" s="164"/>
      <c r="AU1130" s="164"/>
      <c r="AV1130" s="164"/>
      <c r="AW1130" s="164"/>
      <c r="AX1130" s="164"/>
      <c r="AY1130" s="164"/>
      <c r="AZ1130" s="164"/>
      <c r="BA1130" s="164"/>
      <c r="BB1130" s="164"/>
      <c r="BC1130" s="164"/>
      <c r="BD1130" s="164"/>
      <c r="BE1130" s="164"/>
      <c r="BF1130" s="164"/>
      <c r="BG1130" s="164"/>
      <c r="BH1130" s="164"/>
      <c r="BI1130" s="164"/>
      <c r="BJ1130" s="164"/>
      <c r="BK1130" s="164"/>
      <c r="BL1130" s="164"/>
      <c r="BM1130" s="164"/>
      <c r="BN1130" s="164"/>
      <c r="BO1130" s="164"/>
      <c r="BP1130" s="164"/>
      <c r="BQ1130" s="164"/>
      <c r="BR1130" s="164"/>
      <c r="BS1130" s="164"/>
      <c r="BT1130" s="164"/>
      <c r="BU1130" s="164"/>
      <c r="BV1130" s="164"/>
      <c r="BW1130" s="164"/>
    </row>
    <row r="1131" spans="20:75" x14ac:dyDescent="0.25">
      <c r="T1131" s="164"/>
      <c r="U1131" s="164"/>
      <c r="V1131" s="164"/>
      <c r="W1131" s="164"/>
      <c r="X1131" s="164"/>
      <c r="Y1131" s="164"/>
      <c r="Z1131" s="164"/>
      <c r="AA1131" s="164"/>
      <c r="AB1131" s="164"/>
      <c r="AC1131" s="164"/>
      <c r="AD1131" s="164"/>
      <c r="AE1131" s="164"/>
      <c r="AF1131" s="164"/>
      <c r="AG1131" s="164"/>
      <c r="AH1131" s="164"/>
      <c r="AI1131" s="164"/>
      <c r="AJ1131" s="164"/>
      <c r="AK1131" s="164"/>
      <c r="AL1131" s="164"/>
      <c r="AM1131" s="164"/>
      <c r="AN1131" s="164"/>
      <c r="AO1131" s="164"/>
      <c r="AP1131" s="164"/>
      <c r="AQ1131" s="164"/>
      <c r="AR1131" s="164"/>
      <c r="AS1131" s="366"/>
      <c r="AT1131" s="164"/>
      <c r="AU1131" s="164"/>
      <c r="AV1131" s="164"/>
      <c r="AW1131" s="164"/>
      <c r="AX1131" s="164"/>
      <c r="AY1131" s="164"/>
      <c r="AZ1131" s="164"/>
      <c r="BA1131" s="164"/>
      <c r="BB1131" s="164"/>
      <c r="BC1131" s="164"/>
      <c r="BD1131" s="164"/>
      <c r="BE1131" s="164"/>
      <c r="BF1131" s="164"/>
      <c r="BG1131" s="164"/>
      <c r="BH1131" s="164"/>
      <c r="BI1131" s="164"/>
      <c r="BJ1131" s="164"/>
      <c r="BK1131" s="164"/>
      <c r="BL1131" s="164"/>
      <c r="BM1131" s="164"/>
      <c r="BN1131" s="164"/>
      <c r="BO1131" s="164"/>
      <c r="BP1131" s="164"/>
      <c r="BQ1131" s="164"/>
      <c r="BR1131" s="164"/>
      <c r="BS1131" s="164"/>
      <c r="BT1131" s="164"/>
      <c r="BU1131" s="164"/>
      <c r="BV1131" s="164"/>
      <c r="BW1131" s="164"/>
    </row>
    <row r="1132" spans="20:75" x14ac:dyDescent="0.25">
      <c r="T1132" s="164"/>
      <c r="U1132" s="164"/>
      <c r="V1132" s="164"/>
      <c r="W1132" s="164"/>
      <c r="X1132" s="164"/>
      <c r="Y1132" s="164"/>
      <c r="Z1132" s="164"/>
      <c r="AA1132" s="164"/>
      <c r="AB1132" s="164"/>
      <c r="AC1132" s="164"/>
      <c r="AD1132" s="164"/>
      <c r="AE1132" s="164"/>
      <c r="AF1132" s="164"/>
      <c r="AG1132" s="164"/>
      <c r="AH1132" s="164"/>
      <c r="AI1132" s="164"/>
      <c r="AJ1132" s="164"/>
      <c r="AK1132" s="164"/>
      <c r="AL1132" s="164"/>
      <c r="AM1132" s="164"/>
      <c r="AN1132" s="164"/>
      <c r="AO1132" s="164"/>
      <c r="AP1132" s="164"/>
      <c r="AQ1132" s="164"/>
      <c r="AR1132" s="164"/>
      <c r="AS1132" s="366"/>
      <c r="AT1132" s="164"/>
      <c r="AU1132" s="164"/>
      <c r="AV1132" s="164"/>
      <c r="AW1132" s="164"/>
      <c r="AX1132" s="164"/>
      <c r="AY1132" s="164"/>
      <c r="AZ1132" s="164"/>
      <c r="BA1132" s="164"/>
      <c r="BB1132" s="164"/>
      <c r="BC1132" s="164"/>
      <c r="BD1132" s="164"/>
      <c r="BE1132" s="164"/>
      <c r="BF1132" s="164"/>
      <c r="BG1132" s="164"/>
      <c r="BH1132" s="164"/>
      <c r="BI1132" s="164"/>
      <c r="BJ1132" s="164"/>
      <c r="BK1132" s="164"/>
      <c r="BL1132" s="164"/>
      <c r="BM1132" s="164"/>
      <c r="BN1132" s="164"/>
      <c r="BO1132" s="164"/>
      <c r="BP1132" s="164"/>
      <c r="BQ1132" s="164"/>
      <c r="BR1132" s="164"/>
      <c r="BS1132" s="164"/>
      <c r="BT1132" s="164"/>
      <c r="BU1132" s="164"/>
      <c r="BV1132" s="164"/>
      <c r="BW1132" s="164"/>
    </row>
    <row r="1133" spans="20:75" x14ac:dyDescent="0.25"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  <c r="AD1133" s="164"/>
      <c r="AE1133" s="164"/>
      <c r="AF1133" s="164"/>
      <c r="AG1133" s="164"/>
      <c r="AH1133" s="164"/>
      <c r="AI1133" s="164"/>
      <c r="AJ1133" s="164"/>
      <c r="AK1133" s="164"/>
      <c r="AL1133" s="164"/>
      <c r="AM1133" s="164"/>
      <c r="AN1133" s="164"/>
      <c r="AO1133" s="164"/>
      <c r="AP1133" s="164"/>
      <c r="AQ1133" s="164"/>
      <c r="AR1133" s="164"/>
      <c r="AS1133" s="366"/>
      <c r="AT1133" s="164"/>
      <c r="AU1133" s="164"/>
      <c r="AV1133" s="164"/>
      <c r="AW1133" s="164"/>
      <c r="AX1133" s="164"/>
      <c r="AY1133" s="164"/>
      <c r="AZ1133" s="164"/>
      <c r="BA1133" s="164"/>
      <c r="BB1133" s="164"/>
      <c r="BC1133" s="164"/>
      <c r="BD1133" s="164"/>
      <c r="BE1133" s="164"/>
      <c r="BF1133" s="164"/>
      <c r="BG1133" s="164"/>
      <c r="BH1133" s="164"/>
      <c r="BI1133" s="164"/>
      <c r="BJ1133" s="164"/>
      <c r="BK1133" s="164"/>
      <c r="BL1133" s="164"/>
      <c r="BM1133" s="164"/>
      <c r="BN1133" s="164"/>
      <c r="BO1133" s="164"/>
      <c r="BP1133" s="164"/>
      <c r="BQ1133" s="164"/>
      <c r="BR1133" s="164"/>
      <c r="BS1133" s="164"/>
      <c r="BT1133" s="164"/>
      <c r="BU1133" s="164"/>
      <c r="BV1133" s="164"/>
      <c r="BW1133" s="164"/>
    </row>
    <row r="1134" spans="20:75" x14ac:dyDescent="0.25">
      <c r="T1134" s="164"/>
      <c r="U1134" s="164"/>
      <c r="V1134" s="164"/>
      <c r="W1134" s="164"/>
      <c r="X1134" s="164"/>
      <c r="Y1134" s="164"/>
      <c r="Z1134" s="164"/>
      <c r="AA1134" s="164"/>
      <c r="AB1134" s="164"/>
      <c r="AC1134" s="164"/>
      <c r="AD1134" s="164"/>
      <c r="AE1134" s="164"/>
      <c r="AF1134" s="164"/>
      <c r="AG1134" s="164"/>
      <c r="AH1134" s="164"/>
      <c r="AI1134" s="164"/>
      <c r="AJ1134" s="164"/>
      <c r="AK1134" s="164"/>
      <c r="AL1134" s="164"/>
      <c r="AM1134" s="164"/>
      <c r="AN1134" s="164"/>
      <c r="AO1134" s="164"/>
      <c r="AP1134" s="164"/>
      <c r="AQ1134" s="164"/>
      <c r="AR1134" s="164"/>
      <c r="AS1134" s="366"/>
      <c r="AT1134" s="164"/>
      <c r="AU1134" s="164"/>
      <c r="AV1134" s="164"/>
      <c r="AW1134" s="164"/>
      <c r="AX1134" s="164"/>
      <c r="AY1134" s="164"/>
      <c r="AZ1134" s="164"/>
      <c r="BA1134" s="164"/>
      <c r="BB1134" s="164"/>
      <c r="BC1134" s="164"/>
      <c r="BD1134" s="164"/>
      <c r="BE1134" s="164"/>
      <c r="BF1134" s="164"/>
      <c r="BG1134" s="164"/>
      <c r="BH1134" s="164"/>
      <c r="BI1134" s="164"/>
      <c r="BJ1134" s="164"/>
      <c r="BK1134" s="164"/>
      <c r="BL1134" s="164"/>
      <c r="BM1134" s="164"/>
      <c r="BN1134" s="164"/>
      <c r="BO1134" s="164"/>
      <c r="BP1134" s="164"/>
      <c r="BQ1134" s="164"/>
      <c r="BR1134" s="164"/>
      <c r="BS1134" s="164"/>
      <c r="BT1134" s="164"/>
      <c r="BU1134" s="164"/>
      <c r="BV1134" s="164"/>
      <c r="BW1134" s="164"/>
    </row>
    <row r="1135" spans="20:75" x14ac:dyDescent="0.25">
      <c r="T1135" s="164"/>
      <c r="U1135" s="164"/>
      <c r="V1135" s="164"/>
      <c r="W1135" s="164"/>
      <c r="X1135" s="164"/>
      <c r="Y1135" s="164"/>
      <c r="Z1135" s="164"/>
      <c r="AA1135" s="164"/>
      <c r="AB1135" s="164"/>
      <c r="AC1135" s="164"/>
      <c r="AD1135" s="164"/>
      <c r="AE1135" s="164"/>
      <c r="AF1135" s="164"/>
      <c r="AG1135" s="164"/>
      <c r="AH1135" s="164"/>
      <c r="AI1135" s="164"/>
      <c r="AJ1135" s="164"/>
      <c r="AK1135" s="164"/>
      <c r="AL1135" s="164"/>
      <c r="AM1135" s="164"/>
      <c r="AN1135" s="164"/>
      <c r="AO1135" s="164"/>
      <c r="AP1135" s="164"/>
      <c r="AQ1135" s="164"/>
      <c r="AR1135" s="164"/>
      <c r="AS1135" s="366"/>
      <c r="AT1135" s="164"/>
      <c r="AU1135" s="164"/>
      <c r="AV1135" s="164"/>
      <c r="AW1135" s="164"/>
      <c r="AX1135" s="164"/>
      <c r="AY1135" s="164"/>
      <c r="AZ1135" s="164"/>
      <c r="BA1135" s="164"/>
      <c r="BB1135" s="164"/>
      <c r="BC1135" s="164"/>
      <c r="BD1135" s="164"/>
      <c r="BE1135" s="164"/>
      <c r="BF1135" s="164"/>
      <c r="BG1135" s="164"/>
      <c r="BH1135" s="164"/>
      <c r="BI1135" s="164"/>
      <c r="BJ1135" s="164"/>
      <c r="BK1135" s="164"/>
      <c r="BL1135" s="164"/>
      <c r="BM1135" s="164"/>
      <c r="BN1135" s="164"/>
      <c r="BO1135" s="164"/>
      <c r="BP1135" s="164"/>
      <c r="BQ1135" s="164"/>
      <c r="BR1135" s="164"/>
      <c r="BS1135" s="164"/>
      <c r="BT1135" s="164"/>
      <c r="BU1135" s="164"/>
      <c r="BV1135" s="164"/>
      <c r="BW1135" s="164"/>
    </row>
    <row r="1136" spans="20:75" x14ac:dyDescent="0.25">
      <c r="T1136" s="164"/>
      <c r="U1136" s="164"/>
      <c r="V1136" s="164"/>
      <c r="W1136" s="164"/>
      <c r="X1136" s="164"/>
      <c r="Y1136" s="164"/>
      <c r="Z1136" s="164"/>
      <c r="AA1136" s="164"/>
      <c r="AB1136" s="164"/>
      <c r="AC1136" s="164"/>
      <c r="AD1136" s="164"/>
      <c r="AE1136" s="164"/>
      <c r="AF1136" s="164"/>
      <c r="AG1136" s="164"/>
      <c r="AH1136" s="164"/>
      <c r="AI1136" s="164"/>
      <c r="AJ1136" s="164"/>
      <c r="AK1136" s="164"/>
      <c r="AL1136" s="164"/>
      <c r="AM1136" s="164"/>
      <c r="AN1136" s="164"/>
      <c r="AO1136" s="164"/>
      <c r="AP1136" s="164"/>
      <c r="AQ1136" s="164"/>
      <c r="AR1136" s="164"/>
      <c r="AS1136" s="366"/>
      <c r="AT1136" s="164"/>
      <c r="AU1136" s="164"/>
      <c r="AV1136" s="164"/>
      <c r="AW1136" s="164"/>
      <c r="AX1136" s="164"/>
      <c r="AY1136" s="164"/>
      <c r="AZ1136" s="164"/>
      <c r="BA1136" s="164"/>
      <c r="BB1136" s="164"/>
      <c r="BC1136" s="164"/>
      <c r="BD1136" s="164"/>
      <c r="BE1136" s="164"/>
      <c r="BF1136" s="164"/>
      <c r="BG1136" s="164"/>
      <c r="BH1136" s="164"/>
      <c r="BI1136" s="164"/>
      <c r="BJ1136" s="164"/>
      <c r="BK1136" s="164"/>
      <c r="BL1136" s="164"/>
      <c r="BM1136" s="164"/>
      <c r="BN1136" s="164"/>
      <c r="BO1136" s="164"/>
      <c r="BP1136" s="164"/>
      <c r="BQ1136" s="164"/>
      <c r="BR1136" s="164"/>
      <c r="BS1136" s="164"/>
      <c r="BT1136" s="164"/>
      <c r="BU1136" s="164"/>
      <c r="BV1136" s="164"/>
      <c r="BW1136" s="164"/>
    </row>
    <row r="1137" spans="20:75" x14ac:dyDescent="0.25">
      <c r="T1137" s="164"/>
      <c r="U1137" s="164"/>
      <c r="V1137" s="164"/>
      <c r="W1137" s="164"/>
      <c r="X1137" s="164"/>
      <c r="Y1137" s="164"/>
      <c r="Z1137" s="164"/>
      <c r="AA1137" s="164"/>
      <c r="AB1137" s="164"/>
      <c r="AC1137" s="164"/>
      <c r="AD1137" s="164"/>
      <c r="AE1137" s="164"/>
      <c r="AF1137" s="164"/>
      <c r="AG1137" s="164"/>
      <c r="AH1137" s="164"/>
      <c r="AI1137" s="164"/>
      <c r="AJ1137" s="164"/>
      <c r="AK1137" s="164"/>
      <c r="AL1137" s="164"/>
      <c r="AM1137" s="164"/>
      <c r="AN1137" s="164"/>
      <c r="AO1137" s="164"/>
      <c r="AP1137" s="164"/>
      <c r="AQ1137" s="164"/>
      <c r="AR1137" s="164"/>
      <c r="AS1137" s="366"/>
      <c r="AT1137" s="164"/>
      <c r="AU1137" s="164"/>
      <c r="AV1137" s="164"/>
      <c r="AW1137" s="164"/>
      <c r="AX1137" s="164"/>
      <c r="AY1137" s="164"/>
      <c r="AZ1137" s="164"/>
      <c r="BA1137" s="164"/>
      <c r="BB1137" s="164"/>
      <c r="BC1137" s="164"/>
      <c r="BD1137" s="164"/>
      <c r="BE1137" s="164"/>
      <c r="BF1137" s="164"/>
      <c r="BG1137" s="164"/>
      <c r="BH1137" s="164"/>
      <c r="BI1137" s="164"/>
      <c r="BJ1137" s="164"/>
      <c r="BK1137" s="164"/>
      <c r="BL1137" s="164"/>
      <c r="BM1137" s="164"/>
      <c r="BN1137" s="164"/>
      <c r="BO1137" s="164"/>
      <c r="BP1137" s="164"/>
      <c r="BQ1137" s="164"/>
      <c r="BR1137" s="164"/>
      <c r="BS1137" s="164"/>
      <c r="BT1137" s="164"/>
      <c r="BU1137" s="164"/>
      <c r="BV1137" s="164"/>
      <c r="BW1137" s="164"/>
    </row>
    <row r="1138" spans="20:75" x14ac:dyDescent="0.25">
      <c r="T1138" s="164"/>
      <c r="U1138" s="164"/>
      <c r="V1138" s="164"/>
      <c r="W1138" s="164"/>
      <c r="X1138" s="164"/>
      <c r="Y1138" s="164"/>
      <c r="Z1138" s="164"/>
      <c r="AA1138" s="164"/>
      <c r="AB1138" s="164"/>
      <c r="AC1138" s="164"/>
      <c r="AD1138" s="164"/>
      <c r="AE1138" s="164"/>
      <c r="AF1138" s="164"/>
      <c r="AG1138" s="164"/>
      <c r="AH1138" s="164"/>
      <c r="AI1138" s="164"/>
      <c r="AJ1138" s="164"/>
      <c r="AK1138" s="164"/>
      <c r="AL1138" s="164"/>
      <c r="AM1138" s="164"/>
      <c r="AN1138" s="164"/>
      <c r="AO1138" s="164"/>
      <c r="AP1138" s="164"/>
      <c r="AQ1138" s="164"/>
      <c r="AR1138" s="164"/>
      <c r="AS1138" s="366"/>
      <c r="AT1138" s="164"/>
      <c r="AU1138" s="164"/>
      <c r="AV1138" s="164"/>
      <c r="AW1138" s="164"/>
      <c r="AX1138" s="164"/>
      <c r="AY1138" s="164"/>
      <c r="AZ1138" s="164"/>
      <c r="BA1138" s="164"/>
      <c r="BB1138" s="164"/>
      <c r="BC1138" s="164"/>
      <c r="BD1138" s="164"/>
      <c r="BE1138" s="164"/>
      <c r="BF1138" s="164"/>
      <c r="BG1138" s="164"/>
      <c r="BH1138" s="164"/>
      <c r="BI1138" s="164"/>
      <c r="BJ1138" s="164"/>
      <c r="BK1138" s="164"/>
      <c r="BL1138" s="164"/>
      <c r="BM1138" s="164"/>
      <c r="BN1138" s="164"/>
      <c r="BO1138" s="164"/>
      <c r="BP1138" s="164"/>
      <c r="BQ1138" s="164"/>
      <c r="BR1138" s="164"/>
      <c r="BS1138" s="164"/>
      <c r="BT1138" s="164"/>
      <c r="BU1138" s="164"/>
      <c r="BV1138" s="164"/>
      <c r="BW1138" s="164"/>
    </row>
    <row r="1139" spans="20:75" x14ac:dyDescent="0.25">
      <c r="T1139" s="164"/>
      <c r="U1139" s="164"/>
      <c r="V1139" s="164"/>
      <c r="W1139" s="164"/>
      <c r="X1139" s="164"/>
      <c r="Y1139" s="164"/>
      <c r="Z1139" s="164"/>
      <c r="AA1139" s="164"/>
      <c r="AB1139" s="164"/>
      <c r="AC1139" s="164"/>
      <c r="AD1139" s="164"/>
      <c r="AE1139" s="164"/>
      <c r="AF1139" s="164"/>
      <c r="AG1139" s="164"/>
      <c r="AH1139" s="164"/>
      <c r="AI1139" s="164"/>
      <c r="AJ1139" s="164"/>
      <c r="AK1139" s="164"/>
      <c r="AL1139" s="164"/>
      <c r="AM1139" s="164"/>
      <c r="AN1139" s="164"/>
      <c r="AO1139" s="164"/>
      <c r="AP1139" s="164"/>
      <c r="AQ1139" s="164"/>
      <c r="AR1139" s="164"/>
      <c r="AS1139" s="366"/>
      <c r="AT1139" s="164"/>
      <c r="AU1139" s="164"/>
      <c r="AV1139" s="164"/>
      <c r="AW1139" s="164"/>
      <c r="AX1139" s="164"/>
      <c r="AY1139" s="164"/>
      <c r="AZ1139" s="164"/>
      <c r="BA1139" s="164"/>
      <c r="BB1139" s="164"/>
      <c r="BC1139" s="164"/>
      <c r="BD1139" s="164"/>
      <c r="BE1139" s="164"/>
      <c r="BF1139" s="164"/>
      <c r="BG1139" s="164"/>
      <c r="BH1139" s="164"/>
      <c r="BI1139" s="164"/>
      <c r="BJ1139" s="164"/>
      <c r="BK1139" s="164"/>
      <c r="BL1139" s="164"/>
      <c r="BM1139" s="164"/>
      <c r="BN1139" s="164"/>
      <c r="BO1139" s="164"/>
      <c r="BP1139" s="164"/>
      <c r="BQ1139" s="164"/>
      <c r="BR1139" s="164"/>
      <c r="BS1139" s="164"/>
      <c r="BT1139" s="164"/>
      <c r="BU1139" s="164"/>
      <c r="BV1139" s="164"/>
      <c r="BW1139" s="164"/>
    </row>
    <row r="1140" spans="20:75" x14ac:dyDescent="0.25">
      <c r="T1140" s="164"/>
      <c r="U1140" s="164"/>
      <c r="V1140" s="164"/>
      <c r="W1140" s="164"/>
      <c r="X1140" s="164"/>
      <c r="Y1140" s="164"/>
      <c r="Z1140" s="164"/>
      <c r="AA1140" s="164"/>
      <c r="AB1140" s="164"/>
      <c r="AC1140" s="164"/>
      <c r="AD1140" s="164"/>
      <c r="AE1140" s="164"/>
      <c r="AF1140" s="164"/>
      <c r="AG1140" s="164"/>
      <c r="AH1140" s="164"/>
      <c r="AI1140" s="164"/>
      <c r="AJ1140" s="164"/>
      <c r="AK1140" s="164"/>
      <c r="AL1140" s="164"/>
      <c r="AM1140" s="164"/>
      <c r="AN1140" s="164"/>
      <c r="AO1140" s="164"/>
      <c r="AP1140" s="164"/>
      <c r="AQ1140" s="164"/>
      <c r="AR1140" s="164"/>
      <c r="AS1140" s="366"/>
      <c r="AT1140" s="164"/>
      <c r="AU1140" s="164"/>
      <c r="AV1140" s="164"/>
      <c r="AW1140" s="164"/>
      <c r="AX1140" s="164"/>
      <c r="AY1140" s="164"/>
      <c r="AZ1140" s="164"/>
      <c r="BA1140" s="164"/>
      <c r="BB1140" s="164"/>
      <c r="BC1140" s="164"/>
      <c r="BD1140" s="164"/>
      <c r="BE1140" s="164"/>
      <c r="BF1140" s="164"/>
      <c r="BG1140" s="164"/>
      <c r="BH1140" s="164"/>
      <c r="BI1140" s="164"/>
      <c r="BJ1140" s="164"/>
      <c r="BK1140" s="164"/>
      <c r="BL1140" s="164"/>
      <c r="BM1140" s="164"/>
      <c r="BN1140" s="164"/>
      <c r="BO1140" s="164"/>
      <c r="BP1140" s="164"/>
      <c r="BQ1140" s="164"/>
      <c r="BR1140" s="164"/>
      <c r="BS1140" s="164"/>
      <c r="BT1140" s="164"/>
      <c r="BU1140" s="164"/>
      <c r="BV1140" s="164"/>
      <c r="BW1140" s="164"/>
    </row>
    <row r="1141" spans="20:75" x14ac:dyDescent="0.25">
      <c r="T1141" s="164"/>
      <c r="U1141" s="164"/>
      <c r="V1141" s="164"/>
      <c r="W1141" s="164"/>
      <c r="X1141" s="164"/>
      <c r="Y1141" s="164"/>
      <c r="Z1141" s="164"/>
      <c r="AA1141" s="164"/>
      <c r="AB1141" s="164"/>
      <c r="AC1141" s="164"/>
      <c r="AD1141" s="164"/>
      <c r="AE1141" s="164"/>
      <c r="AF1141" s="164"/>
      <c r="AG1141" s="164"/>
      <c r="AH1141" s="164"/>
      <c r="AI1141" s="164"/>
      <c r="AJ1141" s="164"/>
      <c r="AK1141" s="164"/>
      <c r="AL1141" s="164"/>
      <c r="AM1141" s="164"/>
      <c r="AN1141" s="164"/>
      <c r="AO1141" s="164"/>
      <c r="AP1141" s="164"/>
      <c r="AQ1141" s="164"/>
      <c r="AR1141" s="164"/>
      <c r="AS1141" s="366"/>
      <c r="AT1141" s="164"/>
      <c r="AU1141" s="164"/>
      <c r="AV1141" s="164"/>
      <c r="AW1141" s="164"/>
      <c r="AX1141" s="164"/>
      <c r="AY1141" s="164"/>
      <c r="AZ1141" s="164"/>
      <c r="BA1141" s="164"/>
      <c r="BB1141" s="164"/>
      <c r="BC1141" s="164"/>
      <c r="BD1141" s="164"/>
      <c r="BE1141" s="164"/>
      <c r="BF1141" s="164"/>
      <c r="BG1141" s="164"/>
      <c r="BH1141" s="164"/>
      <c r="BI1141" s="164"/>
      <c r="BJ1141" s="164"/>
      <c r="BK1141" s="164"/>
      <c r="BL1141" s="164"/>
      <c r="BM1141" s="164"/>
      <c r="BN1141" s="164"/>
      <c r="BO1141" s="164"/>
      <c r="BP1141" s="164"/>
      <c r="BQ1141" s="164"/>
      <c r="BR1141" s="164"/>
      <c r="BS1141" s="164"/>
      <c r="BT1141" s="164"/>
      <c r="BU1141" s="164"/>
      <c r="BV1141" s="164"/>
      <c r="BW1141" s="164"/>
    </row>
    <row r="1142" spans="20:75" x14ac:dyDescent="0.25">
      <c r="T1142" s="164"/>
      <c r="U1142" s="164"/>
      <c r="V1142" s="164"/>
      <c r="W1142" s="164"/>
      <c r="X1142" s="164"/>
      <c r="Y1142" s="164"/>
      <c r="Z1142" s="164"/>
      <c r="AA1142" s="164"/>
      <c r="AB1142" s="164"/>
      <c r="AC1142" s="164"/>
      <c r="AD1142" s="164"/>
      <c r="AE1142" s="164"/>
      <c r="AF1142" s="164"/>
      <c r="AG1142" s="164"/>
      <c r="AH1142" s="164"/>
      <c r="AI1142" s="164"/>
      <c r="AJ1142" s="164"/>
      <c r="AK1142" s="164"/>
      <c r="AL1142" s="164"/>
      <c r="AM1142" s="164"/>
      <c r="AN1142" s="164"/>
      <c r="AO1142" s="164"/>
      <c r="AP1142" s="164"/>
      <c r="AQ1142" s="164"/>
      <c r="AR1142" s="164"/>
      <c r="AS1142" s="366"/>
      <c r="AT1142" s="164"/>
      <c r="AU1142" s="164"/>
      <c r="AV1142" s="164"/>
      <c r="AW1142" s="164"/>
      <c r="AX1142" s="164"/>
      <c r="AY1142" s="164"/>
      <c r="AZ1142" s="164"/>
      <c r="BA1142" s="164"/>
      <c r="BB1142" s="164"/>
      <c r="BC1142" s="164"/>
      <c r="BD1142" s="164"/>
      <c r="BE1142" s="164"/>
      <c r="BF1142" s="164"/>
      <c r="BG1142" s="164"/>
      <c r="BH1142" s="164"/>
      <c r="BI1142" s="164"/>
      <c r="BJ1142" s="164"/>
      <c r="BK1142" s="164"/>
      <c r="BL1142" s="164"/>
      <c r="BM1142" s="164"/>
      <c r="BN1142" s="164"/>
      <c r="BO1142" s="164"/>
      <c r="BP1142" s="164"/>
      <c r="BQ1142" s="164"/>
      <c r="BR1142" s="164"/>
      <c r="BS1142" s="164"/>
      <c r="BT1142" s="164"/>
      <c r="BU1142" s="164"/>
      <c r="BV1142" s="164"/>
      <c r="BW1142" s="164"/>
    </row>
    <row r="1143" spans="20:75" x14ac:dyDescent="0.25">
      <c r="T1143" s="164"/>
      <c r="U1143" s="164"/>
      <c r="V1143" s="164"/>
      <c r="W1143" s="164"/>
      <c r="X1143" s="164"/>
      <c r="Y1143" s="164"/>
      <c r="Z1143" s="164"/>
      <c r="AA1143" s="164"/>
      <c r="AB1143" s="164"/>
      <c r="AC1143" s="164"/>
      <c r="AD1143" s="164"/>
      <c r="AE1143" s="164"/>
      <c r="AF1143" s="164"/>
      <c r="AG1143" s="164"/>
      <c r="AH1143" s="164"/>
      <c r="AI1143" s="164"/>
      <c r="AJ1143" s="164"/>
      <c r="AK1143" s="164"/>
      <c r="AL1143" s="164"/>
      <c r="AM1143" s="164"/>
      <c r="AN1143" s="164"/>
      <c r="AO1143" s="164"/>
      <c r="AP1143" s="164"/>
      <c r="AQ1143" s="164"/>
      <c r="AR1143" s="164"/>
      <c r="AS1143" s="366"/>
      <c r="AT1143" s="164"/>
      <c r="AU1143" s="164"/>
      <c r="AV1143" s="164"/>
      <c r="AW1143" s="164"/>
      <c r="AX1143" s="164"/>
      <c r="AY1143" s="164"/>
      <c r="AZ1143" s="164"/>
      <c r="BA1143" s="164"/>
      <c r="BB1143" s="164"/>
      <c r="BC1143" s="164"/>
      <c r="BD1143" s="164"/>
      <c r="BE1143" s="164"/>
      <c r="BF1143" s="164"/>
      <c r="BG1143" s="164"/>
      <c r="BH1143" s="164"/>
      <c r="BI1143" s="164"/>
      <c r="BJ1143" s="164"/>
      <c r="BK1143" s="164"/>
      <c r="BL1143" s="164"/>
      <c r="BM1143" s="164"/>
      <c r="BN1143" s="164"/>
      <c r="BO1143" s="164"/>
      <c r="BP1143" s="164"/>
      <c r="BQ1143" s="164"/>
      <c r="BR1143" s="164"/>
      <c r="BS1143" s="164"/>
      <c r="BT1143" s="164"/>
      <c r="BU1143" s="164"/>
      <c r="BV1143" s="164"/>
      <c r="BW1143" s="164"/>
    </row>
    <row r="1144" spans="20:75" x14ac:dyDescent="0.25">
      <c r="T1144" s="164"/>
      <c r="U1144" s="164"/>
      <c r="V1144" s="164"/>
      <c r="W1144" s="164"/>
      <c r="X1144" s="164"/>
      <c r="Y1144" s="164"/>
      <c r="Z1144" s="164"/>
      <c r="AA1144" s="164"/>
      <c r="AB1144" s="164"/>
      <c r="AC1144" s="164"/>
      <c r="AD1144" s="164"/>
      <c r="AE1144" s="164"/>
      <c r="AF1144" s="164"/>
      <c r="AG1144" s="164"/>
      <c r="AH1144" s="164"/>
      <c r="AI1144" s="164"/>
      <c r="AJ1144" s="164"/>
      <c r="AK1144" s="164"/>
      <c r="AL1144" s="164"/>
      <c r="AM1144" s="164"/>
      <c r="AN1144" s="164"/>
      <c r="AO1144" s="164"/>
      <c r="AP1144" s="164"/>
      <c r="AQ1144" s="164"/>
      <c r="AR1144" s="164"/>
      <c r="AS1144" s="366"/>
      <c r="AT1144" s="164"/>
      <c r="AU1144" s="164"/>
      <c r="AV1144" s="164"/>
      <c r="AW1144" s="164"/>
      <c r="AX1144" s="164"/>
      <c r="AY1144" s="164"/>
      <c r="AZ1144" s="164"/>
      <c r="BA1144" s="164"/>
      <c r="BB1144" s="164"/>
      <c r="BC1144" s="164"/>
      <c r="BD1144" s="164"/>
      <c r="BE1144" s="164"/>
      <c r="BF1144" s="164"/>
      <c r="BG1144" s="164"/>
      <c r="BH1144" s="164"/>
      <c r="BI1144" s="164"/>
      <c r="BJ1144" s="164"/>
      <c r="BK1144" s="164"/>
      <c r="BL1144" s="164"/>
      <c r="BM1144" s="164"/>
      <c r="BN1144" s="164"/>
      <c r="BO1144" s="164"/>
      <c r="BP1144" s="164"/>
      <c r="BQ1144" s="164"/>
      <c r="BR1144" s="164"/>
      <c r="BS1144" s="164"/>
      <c r="BT1144" s="164"/>
      <c r="BU1144" s="164"/>
      <c r="BV1144" s="164"/>
      <c r="BW1144" s="164"/>
    </row>
    <row r="1145" spans="20:75" x14ac:dyDescent="0.25">
      <c r="T1145" s="164"/>
      <c r="U1145" s="164"/>
      <c r="V1145" s="164"/>
      <c r="W1145" s="164"/>
      <c r="X1145" s="164"/>
      <c r="Y1145" s="164"/>
      <c r="Z1145" s="164"/>
      <c r="AA1145" s="164"/>
      <c r="AB1145" s="164"/>
      <c r="AC1145" s="164"/>
      <c r="AD1145" s="164"/>
      <c r="AE1145" s="164"/>
      <c r="AF1145" s="164"/>
      <c r="AG1145" s="164"/>
      <c r="AH1145" s="164"/>
      <c r="AI1145" s="164"/>
      <c r="AJ1145" s="164"/>
      <c r="AK1145" s="164"/>
      <c r="AL1145" s="164"/>
      <c r="AM1145" s="164"/>
      <c r="AN1145" s="164"/>
      <c r="AO1145" s="164"/>
      <c r="AP1145" s="164"/>
      <c r="AQ1145" s="164"/>
      <c r="AR1145" s="164"/>
      <c r="AS1145" s="366"/>
      <c r="AT1145" s="164"/>
      <c r="AU1145" s="164"/>
      <c r="AV1145" s="164"/>
      <c r="AW1145" s="164"/>
      <c r="AX1145" s="164"/>
      <c r="AY1145" s="164"/>
      <c r="AZ1145" s="164"/>
      <c r="BA1145" s="164"/>
      <c r="BB1145" s="164"/>
      <c r="BC1145" s="164"/>
      <c r="BD1145" s="164"/>
      <c r="BE1145" s="164"/>
      <c r="BF1145" s="164"/>
      <c r="BG1145" s="164"/>
      <c r="BH1145" s="164"/>
      <c r="BI1145" s="164"/>
      <c r="BJ1145" s="164"/>
      <c r="BK1145" s="164"/>
      <c r="BL1145" s="164"/>
      <c r="BM1145" s="164"/>
      <c r="BN1145" s="164"/>
      <c r="BO1145" s="164"/>
      <c r="BP1145" s="164"/>
      <c r="BQ1145" s="164"/>
      <c r="BR1145" s="164"/>
      <c r="BS1145" s="164"/>
      <c r="BT1145" s="164"/>
      <c r="BU1145" s="164"/>
      <c r="BV1145" s="164"/>
      <c r="BW1145" s="164"/>
    </row>
    <row r="1146" spans="20:75" x14ac:dyDescent="0.25">
      <c r="T1146" s="164"/>
      <c r="U1146" s="164"/>
      <c r="V1146" s="164"/>
      <c r="W1146" s="164"/>
      <c r="X1146" s="164"/>
      <c r="Y1146" s="164"/>
      <c r="Z1146" s="164"/>
      <c r="AA1146" s="164"/>
      <c r="AB1146" s="164"/>
      <c r="AC1146" s="164"/>
      <c r="AD1146" s="164"/>
      <c r="AE1146" s="164"/>
      <c r="AF1146" s="164"/>
      <c r="AG1146" s="164"/>
      <c r="AH1146" s="164"/>
      <c r="AI1146" s="164"/>
      <c r="AJ1146" s="164"/>
      <c r="AK1146" s="164"/>
      <c r="AL1146" s="164"/>
      <c r="AM1146" s="164"/>
      <c r="AN1146" s="164"/>
      <c r="AO1146" s="164"/>
      <c r="AP1146" s="164"/>
      <c r="AQ1146" s="164"/>
      <c r="AR1146" s="164"/>
      <c r="AS1146" s="366"/>
      <c r="AT1146" s="164"/>
      <c r="AU1146" s="164"/>
      <c r="AV1146" s="164"/>
      <c r="AW1146" s="164"/>
      <c r="AX1146" s="164"/>
      <c r="AY1146" s="164"/>
      <c r="AZ1146" s="164"/>
      <c r="BA1146" s="164"/>
      <c r="BB1146" s="164"/>
      <c r="BC1146" s="164"/>
      <c r="BD1146" s="164"/>
      <c r="BE1146" s="164"/>
      <c r="BF1146" s="164"/>
      <c r="BG1146" s="164"/>
      <c r="BH1146" s="164"/>
      <c r="BI1146" s="164"/>
      <c r="BJ1146" s="164"/>
      <c r="BK1146" s="164"/>
      <c r="BL1146" s="164"/>
      <c r="BM1146" s="164"/>
      <c r="BN1146" s="164"/>
      <c r="BO1146" s="164"/>
      <c r="BP1146" s="164"/>
      <c r="BQ1146" s="164"/>
      <c r="BR1146" s="164"/>
      <c r="BS1146" s="164"/>
      <c r="BT1146" s="164"/>
      <c r="BU1146" s="164"/>
      <c r="BV1146" s="164"/>
      <c r="BW1146" s="164"/>
    </row>
    <row r="1147" spans="20:75" x14ac:dyDescent="0.25">
      <c r="T1147" s="164"/>
      <c r="U1147" s="164"/>
      <c r="V1147" s="164"/>
      <c r="W1147" s="164"/>
      <c r="X1147" s="164"/>
      <c r="Y1147" s="164"/>
      <c r="Z1147" s="164"/>
      <c r="AA1147" s="164"/>
      <c r="AB1147" s="164"/>
      <c r="AC1147" s="164"/>
      <c r="AD1147" s="164"/>
      <c r="AE1147" s="164"/>
      <c r="AF1147" s="164"/>
      <c r="AG1147" s="164"/>
      <c r="AH1147" s="164"/>
      <c r="AI1147" s="164"/>
      <c r="AJ1147" s="164"/>
      <c r="AK1147" s="164"/>
      <c r="AL1147" s="164"/>
      <c r="AM1147" s="164"/>
      <c r="AN1147" s="164"/>
      <c r="AO1147" s="164"/>
      <c r="AP1147" s="164"/>
      <c r="AQ1147" s="164"/>
      <c r="AR1147" s="164"/>
      <c r="AS1147" s="366"/>
      <c r="AT1147" s="164"/>
      <c r="AU1147" s="164"/>
      <c r="AV1147" s="164"/>
      <c r="AW1147" s="164"/>
      <c r="AX1147" s="164"/>
      <c r="AY1147" s="164"/>
      <c r="AZ1147" s="164"/>
      <c r="BA1147" s="164"/>
      <c r="BB1147" s="164"/>
      <c r="BC1147" s="164"/>
      <c r="BD1147" s="164"/>
      <c r="BE1147" s="164"/>
      <c r="BF1147" s="164"/>
      <c r="BG1147" s="164"/>
      <c r="BH1147" s="164"/>
      <c r="BI1147" s="164"/>
      <c r="BJ1147" s="164"/>
      <c r="BK1147" s="164"/>
      <c r="BL1147" s="164"/>
      <c r="BM1147" s="164"/>
      <c r="BN1147" s="164"/>
      <c r="BO1147" s="164"/>
      <c r="BP1147" s="164"/>
      <c r="BQ1147" s="164"/>
      <c r="BR1147" s="164"/>
      <c r="BS1147" s="164"/>
      <c r="BT1147" s="164"/>
      <c r="BU1147" s="164"/>
      <c r="BV1147" s="164"/>
      <c r="BW1147" s="164"/>
    </row>
    <row r="1148" spans="20:75" x14ac:dyDescent="0.25">
      <c r="T1148" s="164"/>
      <c r="U1148" s="164"/>
      <c r="V1148" s="164"/>
      <c r="W1148" s="164"/>
      <c r="X1148" s="164"/>
      <c r="Y1148" s="164"/>
      <c r="Z1148" s="164"/>
      <c r="AA1148" s="164"/>
      <c r="AB1148" s="164"/>
      <c r="AC1148" s="164"/>
      <c r="AD1148" s="164"/>
      <c r="AE1148" s="164"/>
      <c r="AF1148" s="164"/>
      <c r="AG1148" s="164"/>
      <c r="AH1148" s="164"/>
      <c r="AI1148" s="164"/>
      <c r="AJ1148" s="164"/>
      <c r="AK1148" s="164"/>
      <c r="AL1148" s="164"/>
      <c r="AM1148" s="164"/>
      <c r="AN1148" s="164"/>
      <c r="AO1148" s="164"/>
      <c r="AP1148" s="164"/>
      <c r="AQ1148" s="164"/>
      <c r="AR1148" s="164"/>
      <c r="AS1148" s="366"/>
      <c r="AT1148" s="164"/>
      <c r="AU1148" s="164"/>
      <c r="AV1148" s="164"/>
      <c r="AW1148" s="164"/>
      <c r="AX1148" s="164"/>
      <c r="AY1148" s="164"/>
      <c r="AZ1148" s="164"/>
      <c r="BA1148" s="164"/>
      <c r="BB1148" s="164"/>
      <c r="BC1148" s="164"/>
      <c r="BD1148" s="164"/>
      <c r="BE1148" s="164"/>
      <c r="BF1148" s="164"/>
      <c r="BG1148" s="164"/>
      <c r="BH1148" s="164"/>
      <c r="BI1148" s="164"/>
      <c r="BJ1148" s="164"/>
      <c r="BK1148" s="164"/>
      <c r="BL1148" s="164"/>
      <c r="BM1148" s="164"/>
      <c r="BN1148" s="164"/>
      <c r="BO1148" s="164"/>
      <c r="BP1148" s="164"/>
      <c r="BQ1148" s="164"/>
      <c r="BR1148" s="164"/>
      <c r="BS1148" s="164"/>
      <c r="BT1148" s="164"/>
      <c r="BU1148" s="164"/>
      <c r="BV1148" s="164"/>
      <c r="BW1148" s="164"/>
    </row>
    <row r="1149" spans="20:75" x14ac:dyDescent="0.25">
      <c r="T1149" s="164"/>
      <c r="U1149" s="164"/>
      <c r="V1149" s="164"/>
      <c r="W1149" s="164"/>
      <c r="X1149" s="164"/>
      <c r="Y1149" s="164"/>
      <c r="Z1149" s="164"/>
      <c r="AA1149" s="164"/>
      <c r="AB1149" s="164"/>
      <c r="AC1149" s="164"/>
      <c r="AD1149" s="164"/>
      <c r="AE1149" s="164"/>
      <c r="AF1149" s="164"/>
      <c r="AG1149" s="164"/>
      <c r="AH1149" s="164"/>
      <c r="AI1149" s="164"/>
      <c r="AJ1149" s="164"/>
      <c r="AK1149" s="164"/>
      <c r="AL1149" s="164"/>
      <c r="AM1149" s="164"/>
      <c r="AN1149" s="164"/>
      <c r="AO1149" s="164"/>
      <c r="AP1149" s="164"/>
      <c r="AQ1149" s="164"/>
      <c r="AR1149" s="164"/>
      <c r="AS1149" s="366"/>
      <c r="AT1149" s="164"/>
      <c r="AU1149" s="164"/>
      <c r="AV1149" s="164"/>
      <c r="AW1149" s="164"/>
      <c r="AX1149" s="164"/>
      <c r="AY1149" s="164"/>
      <c r="AZ1149" s="164"/>
      <c r="BA1149" s="164"/>
      <c r="BB1149" s="164"/>
      <c r="BC1149" s="164"/>
      <c r="BD1149" s="164"/>
      <c r="BE1149" s="164"/>
      <c r="BF1149" s="164"/>
      <c r="BG1149" s="164"/>
      <c r="BH1149" s="164"/>
      <c r="BI1149" s="164"/>
      <c r="BJ1149" s="164"/>
      <c r="BK1149" s="164"/>
      <c r="BL1149" s="164"/>
      <c r="BM1149" s="164"/>
      <c r="BN1149" s="164"/>
      <c r="BO1149" s="164"/>
      <c r="BP1149" s="164"/>
      <c r="BQ1149" s="164"/>
      <c r="BR1149" s="164"/>
      <c r="BS1149" s="164"/>
      <c r="BT1149" s="164"/>
      <c r="BU1149" s="164"/>
      <c r="BV1149" s="164"/>
      <c r="BW1149" s="164"/>
    </row>
    <row r="1150" spans="20:75" x14ac:dyDescent="0.25">
      <c r="T1150" s="164"/>
      <c r="U1150" s="164"/>
      <c r="V1150" s="164"/>
      <c r="W1150" s="164"/>
      <c r="X1150" s="164"/>
      <c r="Y1150" s="164"/>
      <c r="Z1150" s="164"/>
      <c r="AA1150" s="164"/>
      <c r="AB1150" s="164"/>
      <c r="AC1150" s="164"/>
      <c r="AD1150" s="164"/>
      <c r="AE1150" s="164"/>
      <c r="AF1150" s="164"/>
      <c r="AG1150" s="164"/>
      <c r="AH1150" s="164"/>
      <c r="AI1150" s="164"/>
      <c r="AJ1150" s="164"/>
      <c r="AK1150" s="164"/>
      <c r="AL1150" s="164"/>
      <c r="AM1150" s="164"/>
      <c r="AN1150" s="164"/>
      <c r="AO1150" s="164"/>
      <c r="AP1150" s="164"/>
      <c r="AQ1150" s="164"/>
      <c r="AR1150" s="164"/>
      <c r="AS1150" s="366"/>
      <c r="AT1150" s="164"/>
      <c r="AU1150" s="164"/>
      <c r="AV1150" s="164"/>
      <c r="AW1150" s="164"/>
      <c r="AX1150" s="164"/>
      <c r="AY1150" s="164"/>
      <c r="AZ1150" s="164"/>
      <c r="BA1150" s="164"/>
      <c r="BB1150" s="164"/>
      <c r="BC1150" s="164"/>
      <c r="BD1150" s="164"/>
      <c r="BE1150" s="164"/>
      <c r="BF1150" s="164"/>
      <c r="BG1150" s="164"/>
      <c r="BH1150" s="164"/>
      <c r="BI1150" s="164"/>
      <c r="BJ1150" s="164"/>
      <c r="BK1150" s="164"/>
      <c r="BL1150" s="164"/>
      <c r="BM1150" s="164"/>
      <c r="BN1150" s="164"/>
      <c r="BO1150" s="164"/>
      <c r="BP1150" s="164"/>
      <c r="BQ1150" s="164"/>
      <c r="BR1150" s="164"/>
      <c r="BS1150" s="164"/>
      <c r="BT1150" s="164"/>
      <c r="BU1150" s="164"/>
      <c r="BV1150" s="164"/>
      <c r="BW1150" s="164"/>
    </row>
    <row r="1151" spans="20:75" x14ac:dyDescent="0.25">
      <c r="T1151" s="164"/>
      <c r="U1151" s="164"/>
      <c r="V1151" s="164"/>
      <c r="W1151" s="164"/>
      <c r="X1151" s="164"/>
      <c r="Y1151" s="164"/>
      <c r="Z1151" s="164"/>
      <c r="AA1151" s="164"/>
      <c r="AB1151" s="164"/>
      <c r="AC1151" s="164"/>
      <c r="AD1151" s="164"/>
      <c r="AE1151" s="164"/>
      <c r="AF1151" s="164"/>
      <c r="AG1151" s="164"/>
      <c r="AH1151" s="164"/>
      <c r="AI1151" s="164"/>
      <c r="AJ1151" s="164"/>
      <c r="AK1151" s="164"/>
      <c r="AL1151" s="164"/>
      <c r="AM1151" s="164"/>
      <c r="AN1151" s="164"/>
      <c r="AO1151" s="164"/>
      <c r="AP1151" s="164"/>
      <c r="AQ1151" s="164"/>
      <c r="AR1151" s="164"/>
      <c r="AS1151" s="366"/>
      <c r="AT1151" s="164"/>
      <c r="AU1151" s="164"/>
      <c r="AV1151" s="164"/>
      <c r="AW1151" s="164"/>
      <c r="AX1151" s="164"/>
      <c r="AY1151" s="164"/>
      <c r="AZ1151" s="164"/>
      <c r="BA1151" s="164"/>
      <c r="BB1151" s="164"/>
      <c r="BC1151" s="164"/>
      <c r="BD1151" s="164"/>
      <c r="BE1151" s="164"/>
      <c r="BF1151" s="164"/>
      <c r="BG1151" s="164"/>
      <c r="BH1151" s="164"/>
      <c r="BI1151" s="164"/>
      <c r="BJ1151" s="164"/>
      <c r="BK1151" s="164"/>
      <c r="BL1151" s="164"/>
      <c r="BM1151" s="164"/>
      <c r="BN1151" s="164"/>
      <c r="BO1151" s="164"/>
      <c r="BP1151" s="164"/>
      <c r="BQ1151" s="164"/>
      <c r="BR1151" s="164"/>
      <c r="BS1151" s="164"/>
      <c r="BT1151" s="164"/>
      <c r="BU1151" s="164"/>
      <c r="BV1151" s="164"/>
      <c r="BW1151" s="164"/>
    </row>
    <row r="1152" spans="20:75" x14ac:dyDescent="0.25">
      <c r="T1152" s="164"/>
      <c r="U1152" s="164"/>
      <c r="V1152" s="164"/>
      <c r="W1152" s="164"/>
      <c r="X1152" s="164"/>
      <c r="Y1152" s="164"/>
      <c r="Z1152" s="164"/>
      <c r="AA1152" s="164"/>
      <c r="AB1152" s="164"/>
      <c r="AC1152" s="164"/>
      <c r="AD1152" s="164"/>
      <c r="AE1152" s="164"/>
      <c r="AF1152" s="164"/>
      <c r="AG1152" s="164"/>
      <c r="AH1152" s="164"/>
      <c r="AI1152" s="164"/>
      <c r="AJ1152" s="164"/>
      <c r="AK1152" s="164"/>
      <c r="AL1152" s="164"/>
      <c r="AM1152" s="164"/>
      <c r="AN1152" s="164"/>
      <c r="AO1152" s="164"/>
      <c r="AP1152" s="164"/>
      <c r="AQ1152" s="164"/>
      <c r="AR1152" s="164"/>
      <c r="AS1152" s="366"/>
      <c r="AT1152" s="164"/>
      <c r="AU1152" s="164"/>
      <c r="AV1152" s="164"/>
      <c r="AW1152" s="164"/>
      <c r="AX1152" s="164"/>
      <c r="AY1152" s="164"/>
      <c r="AZ1152" s="164"/>
      <c r="BA1152" s="164"/>
      <c r="BB1152" s="164"/>
      <c r="BC1152" s="164"/>
      <c r="BD1152" s="164"/>
      <c r="BE1152" s="164"/>
      <c r="BF1152" s="164"/>
      <c r="BG1152" s="164"/>
      <c r="BH1152" s="164"/>
      <c r="BI1152" s="164"/>
      <c r="BJ1152" s="164"/>
      <c r="BK1152" s="164"/>
      <c r="BL1152" s="164"/>
      <c r="BM1152" s="164"/>
      <c r="BN1152" s="164"/>
      <c r="BO1152" s="164"/>
      <c r="BP1152" s="164"/>
      <c r="BQ1152" s="164"/>
      <c r="BR1152" s="164"/>
      <c r="BS1152" s="164"/>
      <c r="BT1152" s="164"/>
      <c r="BU1152" s="164"/>
      <c r="BV1152" s="164"/>
      <c r="BW1152" s="164"/>
    </row>
    <row r="1153" spans="20:75" x14ac:dyDescent="0.25">
      <c r="T1153" s="164"/>
      <c r="U1153" s="164"/>
      <c r="V1153" s="164"/>
      <c r="W1153" s="164"/>
      <c r="X1153" s="164"/>
      <c r="Y1153" s="164"/>
      <c r="Z1153" s="164"/>
      <c r="AA1153" s="164"/>
      <c r="AB1153" s="164"/>
      <c r="AC1153" s="164"/>
      <c r="AD1153" s="164"/>
      <c r="AE1153" s="164"/>
      <c r="AF1153" s="164"/>
      <c r="AG1153" s="164"/>
      <c r="AH1153" s="164"/>
      <c r="AI1153" s="164"/>
      <c r="AJ1153" s="164"/>
      <c r="AK1153" s="164"/>
      <c r="AL1153" s="164"/>
      <c r="AM1153" s="164"/>
      <c r="AN1153" s="164"/>
      <c r="AO1153" s="164"/>
      <c r="AP1153" s="164"/>
      <c r="AQ1153" s="164"/>
      <c r="AR1153" s="164"/>
      <c r="AS1153" s="366"/>
      <c r="AT1153" s="164"/>
      <c r="AU1153" s="164"/>
      <c r="AV1153" s="164"/>
      <c r="AW1153" s="164"/>
      <c r="AX1153" s="164"/>
      <c r="AY1153" s="164"/>
      <c r="AZ1153" s="164"/>
      <c r="BA1153" s="164"/>
      <c r="BB1153" s="164"/>
      <c r="BC1153" s="164"/>
      <c r="BD1153" s="164"/>
      <c r="BE1153" s="164"/>
      <c r="BF1153" s="164"/>
      <c r="BG1153" s="164"/>
      <c r="BH1153" s="164"/>
      <c r="BI1153" s="164"/>
      <c r="BJ1153" s="164"/>
      <c r="BK1153" s="164"/>
      <c r="BL1153" s="164"/>
      <c r="BM1153" s="164"/>
      <c r="BN1153" s="164"/>
      <c r="BO1153" s="164"/>
      <c r="BP1153" s="164"/>
      <c r="BQ1153" s="164"/>
      <c r="BR1153" s="164"/>
      <c r="BS1153" s="164"/>
      <c r="BT1153" s="164"/>
      <c r="BU1153" s="164"/>
      <c r="BV1153" s="164"/>
      <c r="BW1153" s="164"/>
    </row>
    <row r="1154" spans="20:75" x14ac:dyDescent="0.25">
      <c r="T1154" s="164"/>
      <c r="U1154" s="164"/>
      <c r="V1154" s="164"/>
      <c r="W1154" s="164"/>
      <c r="X1154" s="164"/>
      <c r="Y1154" s="164"/>
      <c r="Z1154" s="164"/>
      <c r="AA1154" s="164"/>
      <c r="AB1154" s="164"/>
      <c r="AC1154" s="164"/>
      <c r="AD1154" s="164"/>
      <c r="AE1154" s="164"/>
      <c r="AF1154" s="164"/>
      <c r="AG1154" s="164"/>
      <c r="AH1154" s="164"/>
      <c r="AI1154" s="164"/>
      <c r="AJ1154" s="164"/>
      <c r="AK1154" s="164"/>
      <c r="AL1154" s="164"/>
      <c r="AM1154" s="164"/>
      <c r="AN1154" s="164"/>
      <c r="AO1154" s="164"/>
      <c r="AP1154" s="164"/>
      <c r="AQ1154" s="164"/>
      <c r="AR1154" s="164"/>
      <c r="AS1154" s="366"/>
      <c r="AT1154" s="164"/>
      <c r="AU1154" s="164"/>
      <c r="AV1154" s="164"/>
      <c r="AW1154" s="164"/>
      <c r="AX1154" s="164"/>
      <c r="AY1154" s="164"/>
      <c r="AZ1154" s="164"/>
      <c r="BA1154" s="164"/>
      <c r="BB1154" s="164"/>
      <c r="BC1154" s="164"/>
      <c r="BD1154" s="164"/>
      <c r="BE1154" s="164"/>
      <c r="BF1154" s="164"/>
      <c r="BG1154" s="164"/>
      <c r="BH1154" s="164"/>
      <c r="BI1154" s="164"/>
      <c r="BJ1154" s="164"/>
      <c r="BK1154" s="164"/>
      <c r="BL1154" s="164"/>
      <c r="BM1154" s="164"/>
      <c r="BN1154" s="164"/>
      <c r="BO1154" s="164"/>
      <c r="BP1154" s="164"/>
      <c r="BQ1154" s="164"/>
      <c r="BR1154" s="164"/>
      <c r="BS1154" s="164"/>
      <c r="BT1154" s="164"/>
      <c r="BU1154" s="164"/>
      <c r="BV1154" s="164"/>
      <c r="BW1154" s="164"/>
    </row>
    <row r="1155" spans="20:75" x14ac:dyDescent="0.25">
      <c r="T1155" s="164"/>
      <c r="U1155" s="164"/>
      <c r="V1155" s="164"/>
      <c r="W1155" s="164"/>
      <c r="X1155" s="164"/>
      <c r="Y1155" s="164"/>
      <c r="Z1155" s="164"/>
      <c r="AA1155" s="164"/>
      <c r="AB1155" s="164"/>
      <c r="AC1155" s="164"/>
      <c r="AD1155" s="164"/>
      <c r="AE1155" s="164"/>
      <c r="AF1155" s="164"/>
      <c r="AG1155" s="164"/>
      <c r="AH1155" s="164"/>
      <c r="AI1155" s="164"/>
      <c r="AJ1155" s="164"/>
      <c r="AK1155" s="164"/>
      <c r="AL1155" s="164"/>
      <c r="AM1155" s="164"/>
      <c r="AN1155" s="164"/>
      <c r="AO1155" s="164"/>
      <c r="AP1155" s="164"/>
      <c r="AQ1155" s="164"/>
      <c r="AR1155" s="164"/>
      <c r="AS1155" s="366"/>
      <c r="AT1155" s="164"/>
      <c r="AU1155" s="164"/>
      <c r="AV1155" s="164"/>
      <c r="AW1155" s="164"/>
      <c r="AX1155" s="164"/>
      <c r="AY1155" s="164"/>
      <c r="AZ1155" s="164"/>
      <c r="BA1155" s="164"/>
      <c r="BB1155" s="164"/>
      <c r="BC1155" s="164"/>
      <c r="BD1155" s="164"/>
      <c r="BE1155" s="164"/>
      <c r="BF1155" s="164"/>
      <c r="BG1155" s="164"/>
      <c r="BH1155" s="164"/>
      <c r="BI1155" s="164"/>
      <c r="BJ1155" s="164"/>
      <c r="BK1155" s="164"/>
      <c r="BL1155" s="164"/>
      <c r="BM1155" s="164"/>
      <c r="BN1155" s="164"/>
      <c r="BO1155" s="164"/>
      <c r="BP1155" s="164"/>
      <c r="BQ1155" s="164"/>
      <c r="BR1155" s="164"/>
      <c r="BS1155" s="164"/>
      <c r="BT1155" s="164"/>
      <c r="BU1155" s="164"/>
      <c r="BV1155" s="164"/>
      <c r="BW1155" s="164"/>
    </row>
    <row r="1156" spans="20:75" x14ac:dyDescent="0.25">
      <c r="T1156" s="164"/>
      <c r="U1156" s="164"/>
      <c r="V1156" s="164"/>
      <c r="W1156" s="164"/>
      <c r="X1156" s="164"/>
      <c r="Y1156" s="164"/>
      <c r="Z1156" s="164"/>
      <c r="AA1156" s="164"/>
      <c r="AB1156" s="164"/>
      <c r="AC1156" s="164"/>
      <c r="AD1156" s="164"/>
      <c r="AE1156" s="164"/>
      <c r="AF1156" s="164"/>
      <c r="AG1156" s="164"/>
      <c r="AH1156" s="164"/>
      <c r="AI1156" s="164"/>
      <c r="AJ1156" s="164"/>
      <c r="AK1156" s="164"/>
      <c r="AL1156" s="164"/>
      <c r="AM1156" s="164"/>
      <c r="AN1156" s="164"/>
      <c r="AO1156" s="164"/>
      <c r="AP1156" s="164"/>
      <c r="AQ1156" s="164"/>
      <c r="AR1156" s="164"/>
      <c r="AS1156" s="366"/>
      <c r="AT1156" s="164"/>
      <c r="AU1156" s="164"/>
      <c r="AV1156" s="164"/>
      <c r="AW1156" s="164"/>
      <c r="AX1156" s="164"/>
      <c r="AY1156" s="164"/>
      <c r="AZ1156" s="164"/>
      <c r="BA1156" s="164"/>
      <c r="BB1156" s="164"/>
      <c r="BC1156" s="164"/>
      <c r="BD1156" s="164"/>
      <c r="BE1156" s="164"/>
      <c r="BF1156" s="164"/>
      <c r="BG1156" s="164"/>
      <c r="BH1156" s="164"/>
      <c r="BI1156" s="164"/>
      <c r="BJ1156" s="164"/>
      <c r="BK1156" s="164"/>
      <c r="BL1156" s="164"/>
      <c r="BM1156" s="164"/>
      <c r="BN1156" s="164"/>
      <c r="BO1156" s="164"/>
      <c r="BP1156" s="164"/>
      <c r="BQ1156" s="164"/>
      <c r="BR1156" s="164"/>
      <c r="BS1156" s="164"/>
      <c r="BT1156" s="164"/>
      <c r="BU1156" s="164"/>
      <c r="BV1156" s="164"/>
      <c r="BW1156" s="164"/>
    </row>
    <row r="1157" spans="20:75" x14ac:dyDescent="0.25">
      <c r="T1157" s="164"/>
      <c r="U1157" s="164"/>
      <c r="V1157" s="164"/>
      <c r="W1157" s="164"/>
      <c r="X1157" s="164"/>
      <c r="Y1157" s="164"/>
      <c r="Z1157" s="164"/>
      <c r="AA1157" s="164"/>
      <c r="AB1157" s="164"/>
      <c r="AC1157" s="164"/>
      <c r="AD1157" s="164"/>
      <c r="AE1157" s="164"/>
      <c r="AF1157" s="164"/>
      <c r="AG1157" s="164"/>
      <c r="AH1157" s="164"/>
      <c r="AI1157" s="164"/>
      <c r="AJ1157" s="164"/>
      <c r="AK1157" s="164"/>
      <c r="AL1157" s="164"/>
      <c r="AM1157" s="164"/>
      <c r="AN1157" s="164"/>
      <c r="AO1157" s="164"/>
      <c r="AP1157" s="164"/>
      <c r="AQ1157" s="164"/>
      <c r="AR1157" s="164"/>
      <c r="AS1157" s="366"/>
      <c r="AT1157" s="164"/>
      <c r="AU1157" s="164"/>
      <c r="AV1157" s="164"/>
      <c r="AW1157" s="164"/>
      <c r="AX1157" s="164"/>
      <c r="AY1157" s="164"/>
      <c r="AZ1157" s="164"/>
      <c r="BA1157" s="164"/>
      <c r="BB1157" s="164"/>
      <c r="BC1157" s="164"/>
      <c r="BD1157" s="164"/>
      <c r="BE1157" s="164"/>
      <c r="BF1157" s="164"/>
      <c r="BG1157" s="164"/>
      <c r="BH1157" s="164"/>
      <c r="BI1157" s="164"/>
      <c r="BJ1157" s="164"/>
      <c r="BK1157" s="164"/>
      <c r="BL1157" s="164"/>
      <c r="BM1157" s="164"/>
      <c r="BN1157" s="164"/>
      <c r="BO1157" s="164"/>
      <c r="BP1157" s="164"/>
      <c r="BQ1157" s="164"/>
      <c r="BR1157" s="164"/>
      <c r="BS1157" s="164"/>
      <c r="BT1157" s="164"/>
      <c r="BU1157" s="164"/>
      <c r="BV1157" s="164"/>
      <c r="BW1157" s="164"/>
    </row>
    <row r="1158" spans="20:75" x14ac:dyDescent="0.25">
      <c r="T1158" s="164"/>
      <c r="U1158" s="164"/>
      <c r="V1158" s="164"/>
      <c r="W1158" s="164"/>
      <c r="X1158" s="164"/>
      <c r="Y1158" s="164"/>
      <c r="Z1158" s="164"/>
      <c r="AA1158" s="164"/>
      <c r="AB1158" s="164"/>
      <c r="AC1158" s="164"/>
      <c r="AD1158" s="164"/>
      <c r="AE1158" s="164"/>
      <c r="AF1158" s="164"/>
      <c r="AG1158" s="164"/>
      <c r="AH1158" s="164"/>
      <c r="AI1158" s="164"/>
      <c r="AJ1158" s="164"/>
      <c r="AK1158" s="164"/>
      <c r="AL1158" s="164"/>
      <c r="AM1158" s="164"/>
      <c r="AN1158" s="164"/>
      <c r="AO1158" s="164"/>
      <c r="AP1158" s="164"/>
      <c r="AQ1158" s="164"/>
      <c r="AR1158" s="164"/>
      <c r="AS1158" s="366"/>
      <c r="AT1158" s="164"/>
      <c r="AU1158" s="164"/>
      <c r="AV1158" s="164"/>
      <c r="AW1158" s="164"/>
      <c r="AX1158" s="164"/>
      <c r="AY1158" s="164"/>
      <c r="AZ1158" s="164"/>
      <c r="BA1158" s="164"/>
      <c r="BB1158" s="164"/>
      <c r="BC1158" s="164"/>
      <c r="BD1158" s="164"/>
      <c r="BE1158" s="164"/>
      <c r="BF1158" s="164"/>
      <c r="BG1158" s="164"/>
      <c r="BH1158" s="164"/>
      <c r="BI1158" s="164"/>
      <c r="BJ1158" s="164"/>
      <c r="BK1158" s="164"/>
      <c r="BL1158" s="164"/>
      <c r="BM1158" s="164"/>
      <c r="BN1158" s="164"/>
      <c r="BO1158" s="164"/>
      <c r="BP1158" s="164"/>
      <c r="BQ1158" s="164"/>
      <c r="BR1158" s="164"/>
      <c r="BS1158" s="164"/>
      <c r="BT1158" s="164"/>
      <c r="BU1158" s="164"/>
      <c r="BV1158" s="164"/>
      <c r="BW1158" s="164"/>
    </row>
    <row r="1159" spans="20:75" x14ac:dyDescent="0.25">
      <c r="T1159" s="164"/>
      <c r="U1159" s="164"/>
      <c r="V1159" s="164"/>
      <c r="W1159" s="164"/>
      <c r="X1159" s="164"/>
      <c r="Y1159" s="164"/>
      <c r="Z1159" s="164"/>
      <c r="AA1159" s="164"/>
      <c r="AB1159" s="164"/>
      <c r="AC1159" s="164"/>
      <c r="AD1159" s="164"/>
      <c r="AE1159" s="164"/>
      <c r="AF1159" s="164"/>
      <c r="AG1159" s="164"/>
      <c r="AH1159" s="164"/>
      <c r="AI1159" s="164"/>
      <c r="AJ1159" s="164"/>
      <c r="AK1159" s="164"/>
      <c r="AL1159" s="164"/>
      <c r="AM1159" s="164"/>
      <c r="AN1159" s="164"/>
      <c r="AO1159" s="164"/>
      <c r="AP1159" s="164"/>
      <c r="AQ1159" s="164"/>
      <c r="AR1159" s="164"/>
      <c r="AS1159" s="366"/>
      <c r="AT1159" s="164"/>
      <c r="AU1159" s="164"/>
      <c r="AV1159" s="164"/>
      <c r="AW1159" s="164"/>
      <c r="AX1159" s="164"/>
      <c r="AY1159" s="164"/>
      <c r="AZ1159" s="164"/>
      <c r="BA1159" s="164"/>
      <c r="BB1159" s="164"/>
      <c r="BC1159" s="164"/>
      <c r="BD1159" s="164"/>
      <c r="BE1159" s="164"/>
      <c r="BF1159" s="164"/>
      <c r="BG1159" s="164"/>
      <c r="BH1159" s="164"/>
      <c r="BI1159" s="164"/>
      <c r="BJ1159" s="164"/>
      <c r="BK1159" s="164"/>
      <c r="BL1159" s="164"/>
      <c r="BM1159" s="164"/>
      <c r="BN1159" s="164"/>
      <c r="BO1159" s="164"/>
      <c r="BP1159" s="164"/>
      <c r="BQ1159" s="164"/>
      <c r="BR1159" s="164"/>
      <c r="BS1159" s="164"/>
      <c r="BT1159" s="164"/>
      <c r="BU1159" s="164"/>
      <c r="BV1159" s="164"/>
      <c r="BW1159" s="164"/>
    </row>
    <row r="1160" spans="20:75" x14ac:dyDescent="0.25">
      <c r="T1160" s="164"/>
      <c r="U1160" s="164"/>
      <c r="V1160" s="164"/>
      <c r="W1160" s="164"/>
      <c r="X1160" s="164"/>
      <c r="Y1160" s="164"/>
      <c r="Z1160" s="164"/>
      <c r="AA1160" s="164"/>
      <c r="AB1160" s="164"/>
      <c r="AC1160" s="164"/>
      <c r="AD1160" s="164"/>
      <c r="AE1160" s="164"/>
      <c r="AF1160" s="164"/>
      <c r="AG1160" s="164"/>
      <c r="AH1160" s="164"/>
      <c r="AI1160" s="164"/>
      <c r="AJ1160" s="164"/>
      <c r="AK1160" s="164"/>
      <c r="AL1160" s="164"/>
      <c r="AM1160" s="164"/>
      <c r="AN1160" s="164"/>
      <c r="AO1160" s="164"/>
      <c r="AP1160" s="164"/>
      <c r="AQ1160" s="164"/>
      <c r="AR1160" s="164"/>
      <c r="AS1160" s="366"/>
      <c r="AT1160" s="164"/>
      <c r="AU1160" s="164"/>
      <c r="AV1160" s="164"/>
      <c r="AW1160" s="164"/>
      <c r="AX1160" s="164"/>
      <c r="AY1160" s="164"/>
      <c r="AZ1160" s="164"/>
      <c r="BA1160" s="164"/>
      <c r="BB1160" s="164"/>
      <c r="BC1160" s="164"/>
      <c r="BD1160" s="164"/>
      <c r="BE1160" s="164"/>
      <c r="BF1160" s="164"/>
      <c r="BG1160" s="164"/>
      <c r="BH1160" s="164"/>
      <c r="BI1160" s="164"/>
      <c r="BJ1160" s="164"/>
      <c r="BK1160" s="164"/>
      <c r="BL1160" s="164"/>
      <c r="BM1160" s="164"/>
      <c r="BN1160" s="164"/>
      <c r="BO1160" s="164"/>
      <c r="BP1160" s="164"/>
      <c r="BQ1160" s="164"/>
      <c r="BR1160" s="164"/>
      <c r="BS1160" s="164"/>
      <c r="BT1160" s="164"/>
      <c r="BU1160" s="164"/>
      <c r="BV1160" s="164"/>
      <c r="BW1160" s="164"/>
    </row>
    <row r="1161" spans="20:75" x14ac:dyDescent="0.25">
      <c r="T1161" s="164"/>
      <c r="U1161" s="164"/>
      <c r="V1161" s="164"/>
      <c r="W1161" s="164"/>
      <c r="X1161" s="164"/>
      <c r="Y1161" s="164"/>
      <c r="Z1161" s="164"/>
      <c r="AA1161" s="164"/>
      <c r="AB1161" s="164"/>
      <c r="AC1161" s="164"/>
      <c r="AD1161" s="164"/>
      <c r="AE1161" s="164"/>
      <c r="AF1161" s="164"/>
      <c r="AG1161" s="164"/>
      <c r="AH1161" s="164"/>
      <c r="AI1161" s="164"/>
      <c r="AJ1161" s="164"/>
      <c r="AK1161" s="164"/>
      <c r="AL1161" s="164"/>
      <c r="AM1161" s="164"/>
      <c r="AN1161" s="164"/>
      <c r="AO1161" s="164"/>
      <c r="AP1161" s="164"/>
      <c r="AQ1161" s="164"/>
      <c r="AR1161" s="164"/>
      <c r="AS1161" s="366"/>
      <c r="AT1161" s="164"/>
      <c r="AU1161" s="164"/>
      <c r="AV1161" s="164"/>
      <c r="AW1161" s="164"/>
      <c r="AX1161" s="164"/>
      <c r="AY1161" s="164"/>
      <c r="AZ1161" s="164"/>
      <c r="BA1161" s="164"/>
      <c r="BB1161" s="164"/>
      <c r="BC1161" s="164"/>
      <c r="BD1161" s="164"/>
      <c r="BE1161" s="164"/>
      <c r="BF1161" s="164"/>
      <c r="BG1161" s="164"/>
      <c r="BH1161" s="164"/>
      <c r="BI1161" s="164"/>
      <c r="BJ1161" s="164"/>
      <c r="BK1161" s="164"/>
      <c r="BL1161" s="164"/>
      <c r="BM1161" s="164"/>
      <c r="BN1161" s="164"/>
      <c r="BO1161" s="164"/>
      <c r="BP1161" s="164"/>
      <c r="BQ1161" s="164"/>
      <c r="BR1161" s="164"/>
      <c r="BS1161" s="164"/>
      <c r="BT1161" s="164"/>
      <c r="BU1161" s="164"/>
      <c r="BV1161" s="164"/>
      <c r="BW1161" s="164"/>
    </row>
    <row r="1162" spans="20:75" x14ac:dyDescent="0.25">
      <c r="T1162" s="164"/>
      <c r="U1162" s="164"/>
      <c r="V1162" s="164"/>
      <c r="W1162" s="164"/>
      <c r="X1162" s="164"/>
      <c r="Y1162" s="164"/>
      <c r="Z1162" s="164"/>
      <c r="AA1162" s="164"/>
      <c r="AB1162" s="164"/>
      <c r="AC1162" s="164"/>
      <c r="AD1162" s="164"/>
      <c r="AE1162" s="164"/>
      <c r="AF1162" s="164"/>
      <c r="AG1162" s="164"/>
      <c r="AH1162" s="164"/>
      <c r="AI1162" s="164"/>
      <c r="AJ1162" s="164"/>
      <c r="AK1162" s="164"/>
      <c r="AL1162" s="164"/>
      <c r="AM1162" s="164"/>
      <c r="AN1162" s="164"/>
      <c r="AO1162" s="164"/>
      <c r="AP1162" s="164"/>
      <c r="AQ1162" s="164"/>
      <c r="AR1162" s="164"/>
      <c r="AS1162" s="366"/>
      <c r="AT1162" s="164"/>
      <c r="AU1162" s="164"/>
      <c r="AV1162" s="164"/>
      <c r="AW1162" s="164"/>
      <c r="AX1162" s="164"/>
      <c r="AY1162" s="164"/>
      <c r="AZ1162" s="164"/>
      <c r="BA1162" s="164"/>
      <c r="BB1162" s="164"/>
      <c r="BC1162" s="164"/>
      <c r="BD1162" s="164"/>
      <c r="BE1162" s="164"/>
      <c r="BF1162" s="164"/>
      <c r="BG1162" s="164"/>
      <c r="BH1162" s="164"/>
      <c r="BI1162" s="164"/>
      <c r="BJ1162" s="164"/>
      <c r="BK1162" s="164"/>
      <c r="BL1162" s="164"/>
      <c r="BM1162" s="164"/>
      <c r="BN1162" s="164"/>
      <c r="BO1162" s="164"/>
      <c r="BP1162" s="164"/>
      <c r="BQ1162" s="164"/>
      <c r="BR1162" s="164"/>
      <c r="BS1162" s="164"/>
      <c r="BT1162" s="164"/>
      <c r="BU1162" s="164"/>
      <c r="BV1162" s="164"/>
      <c r="BW1162" s="164"/>
    </row>
    <row r="1163" spans="20:75" x14ac:dyDescent="0.25">
      <c r="T1163" s="164"/>
      <c r="U1163" s="164"/>
      <c r="V1163" s="164"/>
      <c r="W1163" s="164"/>
      <c r="X1163" s="164"/>
      <c r="Y1163" s="164"/>
      <c r="Z1163" s="164"/>
      <c r="AA1163" s="164"/>
      <c r="AB1163" s="164"/>
      <c r="AC1163" s="164"/>
      <c r="AD1163" s="164"/>
      <c r="AE1163" s="164"/>
      <c r="AF1163" s="164"/>
      <c r="AG1163" s="164"/>
      <c r="AH1163" s="164"/>
      <c r="AI1163" s="164"/>
      <c r="AJ1163" s="164"/>
      <c r="AK1163" s="164"/>
      <c r="AL1163" s="164"/>
      <c r="AM1163" s="164"/>
      <c r="AN1163" s="164"/>
      <c r="AO1163" s="164"/>
      <c r="AP1163" s="164"/>
      <c r="AQ1163" s="164"/>
      <c r="AR1163" s="164"/>
      <c r="AS1163" s="366"/>
      <c r="AT1163" s="164"/>
      <c r="AU1163" s="164"/>
      <c r="AV1163" s="164"/>
      <c r="AW1163" s="164"/>
      <c r="AX1163" s="164"/>
      <c r="AY1163" s="164"/>
      <c r="AZ1163" s="164"/>
      <c r="BA1163" s="164"/>
      <c r="BB1163" s="164"/>
      <c r="BC1163" s="164"/>
      <c r="BD1163" s="164"/>
      <c r="BE1163" s="164"/>
      <c r="BF1163" s="164"/>
      <c r="BG1163" s="164"/>
      <c r="BH1163" s="164"/>
      <c r="BI1163" s="164"/>
      <c r="BJ1163" s="164"/>
      <c r="BK1163" s="164"/>
      <c r="BL1163" s="164"/>
      <c r="BM1163" s="164"/>
      <c r="BN1163" s="164"/>
      <c r="BO1163" s="164"/>
      <c r="BP1163" s="164"/>
      <c r="BQ1163" s="164"/>
      <c r="BR1163" s="164"/>
      <c r="BS1163" s="164"/>
      <c r="BT1163" s="164"/>
      <c r="BU1163" s="164"/>
      <c r="BV1163" s="164"/>
      <c r="BW1163" s="164"/>
    </row>
    <row r="1164" spans="20:75" x14ac:dyDescent="0.25">
      <c r="T1164" s="164"/>
      <c r="U1164" s="164"/>
      <c r="V1164" s="164"/>
      <c r="W1164" s="164"/>
      <c r="X1164" s="164"/>
      <c r="Y1164" s="164"/>
      <c r="Z1164" s="164"/>
      <c r="AA1164" s="164"/>
      <c r="AB1164" s="164"/>
      <c r="AC1164" s="164"/>
      <c r="AD1164" s="164"/>
      <c r="AE1164" s="164"/>
      <c r="AF1164" s="164"/>
      <c r="AG1164" s="164"/>
      <c r="AH1164" s="164"/>
      <c r="AI1164" s="164"/>
      <c r="AJ1164" s="164"/>
      <c r="AK1164" s="164"/>
      <c r="AL1164" s="164"/>
      <c r="AM1164" s="164"/>
      <c r="AN1164" s="164"/>
      <c r="AO1164" s="164"/>
      <c r="AP1164" s="164"/>
      <c r="AQ1164" s="164"/>
      <c r="AR1164" s="164"/>
      <c r="AS1164" s="366"/>
      <c r="AT1164" s="164"/>
      <c r="AU1164" s="164"/>
      <c r="AV1164" s="164"/>
      <c r="AW1164" s="164"/>
      <c r="AX1164" s="164"/>
      <c r="AY1164" s="164"/>
      <c r="AZ1164" s="164"/>
      <c r="BA1164" s="164"/>
      <c r="BB1164" s="164"/>
      <c r="BC1164" s="164"/>
      <c r="BD1164" s="164"/>
      <c r="BE1164" s="164"/>
      <c r="BF1164" s="164"/>
      <c r="BG1164" s="164"/>
      <c r="BH1164" s="164"/>
      <c r="BI1164" s="164"/>
      <c r="BJ1164" s="164"/>
      <c r="BK1164" s="164"/>
      <c r="BL1164" s="164"/>
      <c r="BM1164" s="164"/>
      <c r="BN1164" s="164"/>
      <c r="BO1164" s="164"/>
      <c r="BP1164" s="164"/>
      <c r="BQ1164" s="164"/>
      <c r="BR1164" s="164"/>
      <c r="BS1164" s="164"/>
      <c r="BT1164" s="164"/>
      <c r="BU1164" s="164"/>
      <c r="BV1164" s="164"/>
      <c r="BW1164" s="164"/>
    </row>
    <row r="1165" spans="20:75" x14ac:dyDescent="0.25">
      <c r="T1165" s="164"/>
      <c r="U1165" s="164"/>
      <c r="V1165" s="164"/>
      <c r="W1165" s="164"/>
      <c r="X1165" s="164"/>
      <c r="Y1165" s="164"/>
      <c r="Z1165" s="164"/>
      <c r="AA1165" s="164"/>
      <c r="AB1165" s="164"/>
      <c r="AC1165" s="164"/>
      <c r="AD1165" s="164"/>
      <c r="AE1165" s="164"/>
      <c r="AF1165" s="164"/>
      <c r="AG1165" s="164"/>
      <c r="AH1165" s="164"/>
      <c r="AI1165" s="164"/>
      <c r="AJ1165" s="164"/>
      <c r="AK1165" s="164"/>
      <c r="AL1165" s="164"/>
      <c r="AM1165" s="164"/>
      <c r="AN1165" s="164"/>
      <c r="AO1165" s="164"/>
      <c r="AP1165" s="164"/>
      <c r="AQ1165" s="164"/>
      <c r="AR1165" s="164"/>
      <c r="AS1165" s="366"/>
      <c r="AT1165" s="164"/>
      <c r="AU1165" s="164"/>
      <c r="AV1165" s="164"/>
      <c r="AW1165" s="164"/>
      <c r="AX1165" s="164"/>
      <c r="AY1165" s="164"/>
      <c r="AZ1165" s="164"/>
      <c r="BA1165" s="164"/>
      <c r="BB1165" s="164"/>
      <c r="BC1165" s="164"/>
      <c r="BD1165" s="164"/>
      <c r="BE1165" s="164"/>
      <c r="BF1165" s="164"/>
      <c r="BG1165" s="164"/>
      <c r="BH1165" s="164"/>
      <c r="BI1165" s="164"/>
      <c r="BJ1165" s="164"/>
      <c r="BK1165" s="164"/>
      <c r="BL1165" s="164"/>
      <c r="BM1165" s="164"/>
      <c r="BN1165" s="164"/>
      <c r="BO1165" s="164"/>
      <c r="BP1165" s="164"/>
      <c r="BQ1165" s="164"/>
      <c r="BR1165" s="164"/>
      <c r="BS1165" s="164"/>
      <c r="BT1165" s="164"/>
      <c r="BU1165" s="164"/>
      <c r="BV1165" s="164"/>
      <c r="BW1165" s="164"/>
    </row>
    <row r="1166" spans="20:75" x14ac:dyDescent="0.25">
      <c r="T1166" s="164"/>
      <c r="U1166" s="164"/>
      <c r="V1166" s="164"/>
      <c r="W1166" s="164"/>
      <c r="X1166" s="164"/>
      <c r="Y1166" s="164"/>
      <c r="Z1166" s="164"/>
      <c r="AA1166" s="164"/>
      <c r="AB1166" s="164"/>
      <c r="AC1166" s="164"/>
      <c r="AD1166" s="164"/>
      <c r="AE1166" s="164"/>
      <c r="AF1166" s="164"/>
      <c r="AG1166" s="164"/>
      <c r="AH1166" s="164"/>
      <c r="AI1166" s="164"/>
      <c r="AJ1166" s="164"/>
      <c r="AK1166" s="164"/>
      <c r="AL1166" s="164"/>
      <c r="AM1166" s="164"/>
      <c r="AN1166" s="164"/>
      <c r="AO1166" s="164"/>
      <c r="AP1166" s="164"/>
      <c r="AQ1166" s="164"/>
      <c r="AR1166" s="164"/>
      <c r="AS1166" s="366"/>
      <c r="AT1166" s="164"/>
      <c r="AU1166" s="164"/>
      <c r="AV1166" s="164"/>
      <c r="AW1166" s="164"/>
      <c r="AX1166" s="164"/>
      <c r="AY1166" s="164"/>
      <c r="AZ1166" s="164"/>
      <c r="BA1166" s="164"/>
      <c r="BB1166" s="164"/>
      <c r="BC1166" s="164"/>
      <c r="BD1166" s="164"/>
      <c r="BE1166" s="164"/>
      <c r="BF1166" s="164"/>
      <c r="BG1166" s="164"/>
      <c r="BH1166" s="164"/>
      <c r="BI1166" s="164"/>
      <c r="BJ1166" s="164"/>
      <c r="BK1166" s="164"/>
      <c r="BL1166" s="164"/>
      <c r="BM1166" s="164"/>
      <c r="BN1166" s="164"/>
      <c r="BO1166" s="164"/>
      <c r="BP1166" s="164"/>
      <c r="BQ1166" s="164"/>
      <c r="BR1166" s="164"/>
      <c r="BS1166" s="164"/>
      <c r="BT1166" s="164"/>
      <c r="BU1166" s="164"/>
      <c r="BV1166" s="164"/>
      <c r="BW1166" s="164"/>
    </row>
    <row r="1167" spans="20:75" x14ac:dyDescent="0.25">
      <c r="T1167" s="164"/>
      <c r="U1167" s="164"/>
      <c r="V1167" s="164"/>
      <c r="W1167" s="164"/>
      <c r="X1167" s="164"/>
      <c r="Y1167" s="164"/>
      <c r="Z1167" s="164"/>
      <c r="AA1167" s="164"/>
      <c r="AB1167" s="164"/>
      <c r="AC1167" s="164"/>
      <c r="AD1167" s="164"/>
      <c r="AE1167" s="164"/>
      <c r="AF1167" s="164"/>
      <c r="AG1167" s="164"/>
      <c r="AH1167" s="164"/>
      <c r="AI1167" s="164"/>
      <c r="AJ1167" s="164"/>
      <c r="AK1167" s="164"/>
      <c r="AL1167" s="164"/>
      <c r="AM1167" s="164"/>
      <c r="AN1167" s="164"/>
      <c r="AO1167" s="164"/>
      <c r="AP1167" s="164"/>
      <c r="AQ1167" s="164"/>
      <c r="AR1167" s="164"/>
      <c r="AS1167" s="366"/>
      <c r="AT1167" s="164"/>
      <c r="AU1167" s="164"/>
      <c r="AV1167" s="164"/>
      <c r="AW1167" s="164"/>
      <c r="AX1167" s="164"/>
      <c r="AY1167" s="164"/>
      <c r="AZ1167" s="164"/>
      <c r="BA1167" s="164"/>
      <c r="BB1167" s="164"/>
      <c r="BC1167" s="164"/>
      <c r="BD1167" s="164"/>
      <c r="BE1167" s="164"/>
      <c r="BF1167" s="164"/>
      <c r="BG1167" s="164"/>
      <c r="BH1167" s="164"/>
      <c r="BI1167" s="164"/>
      <c r="BJ1167" s="164"/>
      <c r="BK1167" s="164"/>
      <c r="BL1167" s="164"/>
      <c r="BM1167" s="164"/>
      <c r="BN1167" s="164"/>
      <c r="BO1167" s="164"/>
      <c r="BP1167" s="164"/>
      <c r="BQ1167" s="164"/>
      <c r="BR1167" s="164"/>
      <c r="BS1167" s="164"/>
      <c r="BT1167" s="164"/>
      <c r="BU1167" s="164"/>
      <c r="BV1167" s="164"/>
      <c r="BW1167" s="164"/>
    </row>
    <row r="1168" spans="20:75" x14ac:dyDescent="0.25">
      <c r="T1168" s="164"/>
      <c r="U1168" s="164"/>
      <c r="V1168" s="164"/>
      <c r="W1168" s="164"/>
      <c r="X1168" s="164"/>
      <c r="Y1168" s="164"/>
      <c r="Z1168" s="164"/>
      <c r="AA1168" s="164"/>
      <c r="AB1168" s="164"/>
      <c r="AC1168" s="164"/>
      <c r="AD1168" s="164"/>
      <c r="AE1168" s="164"/>
      <c r="AF1168" s="164"/>
      <c r="AG1168" s="164"/>
      <c r="AH1168" s="164"/>
      <c r="AI1168" s="164"/>
      <c r="AJ1168" s="164"/>
      <c r="AK1168" s="164"/>
      <c r="AL1168" s="164"/>
      <c r="AM1168" s="164"/>
      <c r="AN1168" s="164"/>
      <c r="AO1168" s="164"/>
      <c r="AP1168" s="164"/>
      <c r="AQ1168" s="164"/>
      <c r="AR1168" s="164"/>
      <c r="AS1168" s="366"/>
      <c r="AT1168" s="164"/>
      <c r="AU1168" s="164"/>
      <c r="AV1168" s="164"/>
      <c r="AW1168" s="164"/>
      <c r="AX1168" s="164"/>
      <c r="AY1168" s="164"/>
      <c r="AZ1168" s="164"/>
      <c r="BA1168" s="164"/>
      <c r="BB1168" s="164"/>
      <c r="BC1168" s="164"/>
      <c r="BD1168" s="164"/>
      <c r="BE1168" s="164"/>
      <c r="BF1168" s="164"/>
      <c r="BG1168" s="164"/>
      <c r="BH1168" s="164"/>
      <c r="BI1168" s="164"/>
      <c r="BJ1168" s="164"/>
      <c r="BK1168" s="164"/>
      <c r="BL1168" s="164"/>
      <c r="BM1168" s="164"/>
      <c r="BN1168" s="164"/>
      <c r="BO1168" s="164"/>
      <c r="BP1168" s="164"/>
      <c r="BQ1168" s="164"/>
      <c r="BR1168" s="164"/>
      <c r="BS1168" s="164"/>
      <c r="BT1168" s="164"/>
      <c r="BU1168" s="164"/>
      <c r="BV1168" s="164"/>
      <c r="BW1168" s="164"/>
    </row>
    <row r="1169" spans="20:75" x14ac:dyDescent="0.25">
      <c r="T1169" s="164"/>
      <c r="U1169" s="164"/>
      <c r="V1169" s="164"/>
      <c r="W1169" s="164"/>
      <c r="X1169" s="164"/>
      <c r="Y1169" s="164"/>
      <c r="Z1169" s="164"/>
      <c r="AA1169" s="164"/>
      <c r="AB1169" s="164"/>
      <c r="AC1169" s="164"/>
      <c r="AD1169" s="164"/>
      <c r="AE1169" s="164"/>
      <c r="AF1169" s="164"/>
      <c r="AG1169" s="164"/>
      <c r="AH1169" s="164"/>
      <c r="AI1169" s="164"/>
      <c r="AJ1169" s="164"/>
      <c r="AK1169" s="164"/>
      <c r="AL1169" s="164"/>
      <c r="AM1169" s="164"/>
      <c r="AN1169" s="164"/>
      <c r="AO1169" s="164"/>
      <c r="AP1169" s="164"/>
      <c r="AQ1169" s="164"/>
      <c r="AR1169" s="164"/>
      <c r="AS1169" s="366"/>
      <c r="AT1169" s="164"/>
      <c r="AU1169" s="164"/>
      <c r="AV1169" s="164"/>
      <c r="AW1169" s="164"/>
      <c r="AX1169" s="164"/>
      <c r="AY1169" s="164"/>
      <c r="AZ1169" s="164"/>
      <c r="BA1169" s="164"/>
      <c r="BB1169" s="164"/>
      <c r="BC1169" s="164"/>
      <c r="BD1169" s="164"/>
      <c r="BE1169" s="164"/>
      <c r="BF1169" s="164"/>
      <c r="BG1169" s="164"/>
      <c r="BH1169" s="164"/>
      <c r="BI1169" s="164"/>
      <c r="BJ1169" s="164"/>
      <c r="BK1169" s="164"/>
      <c r="BL1169" s="164"/>
      <c r="BM1169" s="164"/>
      <c r="BN1169" s="164"/>
      <c r="BO1169" s="164"/>
      <c r="BP1169" s="164"/>
      <c r="BQ1169" s="164"/>
      <c r="BR1169" s="164"/>
      <c r="BS1169" s="164"/>
      <c r="BT1169" s="164"/>
      <c r="BU1169" s="164"/>
      <c r="BV1169" s="164"/>
      <c r="BW1169" s="164"/>
    </row>
    <row r="1170" spans="20:75" x14ac:dyDescent="0.25">
      <c r="T1170" s="164"/>
      <c r="U1170" s="164"/>
      <c r="V1170" s="164"/>
      <c r="W1170" s="164"/>
      <c r="X1170" s="164"/>
      <c r="Y1170" s="164"/>
      <c r="Z1170" s="164"/>
      <c r="AA1170" s="164"/>
      <c r="AB1170" s="164"/>
      <c r="AC1170" s="164"/>
      <c r="AD1170" s="164"/>
      <c r="AE1170" s="164"/>
      <c r="AF1170" s="164"/>
      <c r="AG1170" s="164"/>
      <c r="AH1170" s="164"/>
      <c r="AI1170" s="164"/>
      <c r="AJ1170" s="164"/>
      <c r="AK1170" s="164"/>
      <c r="AL1170" s="164"/>
      <c r="AM1170" s="164"/>
      <c r="AN1170" s="164"/>
      <c r="AO1170" s="164"/>
      <c r="AP1170" s="164"/>
      <c r="AQ1170" s="164"/>
      <c r="AR1170" s="164"/>
      <c r="AS1170" s="366"/>
      <c r="AT1170" s="164"/>
      <c r="AU1170" s="164"/>
      <c r="AV1170" s="164"/>
      <c r="AW1170" s="164"/>
      <c r="AX1170" s="164"/>
      <c r="AY1170" s="164"/>
      <c r="AZ1170" s="164"/>
      <c r="BA1170" s="164"/>
      <c r="BB1170" s="164"/>
      <c r="BC1170" s="164"/>
      <c r="BD1170" s="164"/>
      <c r="BE1170" s="164"/>
      <c r="BF1170" s="164"/>
      <c r="BG1170" s="164"/>
      <c r="BH1170" s="164"/>
      <c r="BI1170" s="164"/>
      <c r="BJ1170" s="164"/>
      <c r="BK1170" s="164"/>
      <c r="BL1170" s="164"/>
      <c r="BM1170" s="164"/>
      <c r="BN1170" s="164"/>
      <c r="BO1170" s="164"/>
      <c r="BP1170" s="164"/>
      <c r="BQ1170" s="164"/>
      <c r="BR1170" s="164"/>
      <c r="BS1170" s="164"/>
      <c r="BT1170" s="164"/>
      <c r="BU1170" s="164"/>
      <c r="BV1170" s="164"/>
      <c r="BW1170" s="164"/>
    </row>
    <row r="1171" spans="20:75" x14ac:dyDescent="0.25">
      <c r="T1171" s="164"/>
      <c r="U1171" s="164"/>
      <c r="V1171" s="164"/>
      <c r="W1171" s="164"/>
      <c r="X1171" s="164"/>
      <c r="Y1171" s="164"/>
      <c r="Z1171" s="164"/>
      <c r="AA1171" s="164"/>
      <c r="AB1171" s="164"/>
      <c r="AC1171" s="164"/>
      <c r="AD1171" s="164"/>
      <c r="AE1171" s="164"/>
      <c r="AF1171" s="164"/>
      <c r="AG1171" s="164"/>
      <c r="AH1171" s="164"/>
      <c r="AI1171" s="164"/>
      <c r="AJ1171" s="164"/>
      <c r="AK1171" s="164"/>
      <c r="AL1171" s="164"/>
      <c r="AM1171" s="164"/>
      <c r="AN1171" s="164"/>
      <c r="AO1171" s="164"/>
      <c r="AP1171" s="164"/>
      <c r="AQ1171" s="164"/>
      <c r="AR1171" s="164"/>
      <c r="AS1171" s="366"/>
      <c r="AT1171" s="164"/>
      <c r="AU1171" s="164"/>
      <c r="AV1171" s="164"/>
      <c r="AW1171" s="164"/>
      <c r="AX1171" s="164"/>
      <c r="AY1171" s="164"/>
      <c r="AZ1171" s="164"/>
      <c r="BA1171" s="164"/>
      <c r="BB1171" s="164"/>
      <c r="BC1171" s="164"/>
      <c r="BD1171" s="164"/>
      <c r="BE1171" s="164"/>
      <c r="BF1171" s="164"/>
      <c r="BG1171" s="164"/>
      <c r="BH1171" s="164"/>
      <c r="BI1171" s="164"/>
      <c r="BJ1171" s="164"/>
      <c r="BK1171" s="164"/>
      <c r="BL1171" s="164"/>
      <c r="BM1171" s="164"/>
      <c r="BN1171" s="164"/>
      <c r="BO1171" s="164"/>
      <c r="BP1171" s="164"/>
      <c r="BQ1171" s="164"/>
      <c r="BR1171" s="164"/>
      <c r="BS1171" s="164"/>
      <c r="BT1171" s="164"/>
      <c r="BU1171" s="164"/>
      <c r="BV1171" s="164"/>
      <c r="BW1171" s="164"/>
    </row>
    <row r="1172" spans="20:75" x14ac:dyDescent="0.25">
      <c r="T1172" s="164"/>
      <c r="U1172" s="164"/>
      <c r="V1172" s="164"/>
      <c r="W1172" s="164"/>
      <c r="X1172" s="164"/>
      <c r="Y1172" s="164"/>
      <c r="Z1172" s="164"/>
      <c r="AA1172" s="164"/>
      <c r="AB1172" s="164"/>
      <c r="AC1172" s="164"/>
      <c r="AD1172" s="164"/>
      <c r="AE1172" s="164"/>
      <c r="AF1172" s="164"/>
      <c r="AG1172" s="164"/>
      <c r="AH1172" s="164"/>
      <c r="AI1172" s="164"/>
      <c r="AJ1172" s="164"/>
      <c r="AK1172" s="164"/>
      <c r="AL1172" s="164"/>
      <c r="AM1172" s="164"/>
      <c r="AN1172" s="164"/>
      <c r="AO1172" s="164"/>
      <c r="AP1172" s="164"/>
      <c r="AQ1172" s="164"/>
      <c r="AR1172" s="164"/>
      <c r="AS1172" s="366"/>
      <c r="AT1172" s="164"/>
      <c r="AU1172" s="164"/>
      <c r="AV1172" s="164"/>
      <c r="AW1172" s="164"/>
      <c r="AX1172" s="164"/>
      <c r="AY1172" s="164"/>
      <c r="AZ1172" s="164"/>
      <c r="BA1172" s="164"/>
      <c r="BB1172" s="164"/>
      <c r="BC1172" s="164"/>
      <c r="BD1172" s="164"/>
      <c r="BE1172" s="164"/>
      <c r="BF1172" s="164"/>
      <c r="BG1172" s="164"/>
      <c r="BH1172" s="164"/>
      <c r="BI1172" s="164"/>
      <c r="BJ1172" s="164"/>
      <c r="BK1172" s="164"/>
      <c r="BL1172" s="164"/>
      <c r="BM1172" s="164"/>
      <c r="BN1172" s="164"/>
      <c r="BO1172" s="164"/>
      <c r="BP1172" s="164"/>
      <c r="BQ1172" s="164"/>
      <c r="BR1172" s="164"/>
      <c r="BS1172" s="164"/>
      <c r="BT1172" s="164"/>
      <c r="BU1172" s="164"/>
      <c r="BV1172" s="164"/>
      <c r="BW1172" s="164"/>
    </row>
    <row r="1173" spans="20:75" x14ac:dyDescent="0.25">
      <c r="T1173" s="164"/>
      <c r="U1173" s="164"/>
      <c r="V1173" s="164"/>
      <c r="W1173" s="164"/>
      <c r="X1173" s="164"/>
      <c r="Y1173" s="164"/>
      <c r="Z1173" s="164"/>
      <c r="AA1173" s="164"/>
      <c r="AB1173" s="164"/>
      <c r="AC1173" s="164"/>
      <c r="AD1173" s="164"/>
      <c r="AE1173" s="164"/>
      <c r="AF1173" s="164"/>
      <c r="AG1173" s="164"/>
      <c r="AH1173" s="164"/>
      <c r="AI1173" s="164"/>
      <c r="AJ1173" s="164"/>
      <c r="AK1173" s="164"/>
      <c r="AL1173" s="164"/>
      <c r="AM1173" s="164"/>
      <c r="AN1173" s="164"/>
      <c r="AO1173" s="164"/>
      <c r="AP1173" s="164"/>
      <c r="AQ1173" s="164"/>
      <c r="AR1173" s="164"/>
      <c r="AS1173" s="366"/>
      <c r="AT1173" s="164"/>
      <c r="AU1173" s="164"/>
      <c r="AV1173" s="164"/>
      <c r="AW1173" s="164"/>
      <c r="AX1173" s="164"/>
      <c r="AY1173" s="164"/>
      <c r="AZ1173" s="164"/>
      <c r="BA1173" s="164"/>
      <c r="BB1173" s="164"/>
      <c r="BC1173" s="164"/>
      <c r="BD1173" s="164"/>
      <c r="BE1173" s="164"/>
      <c r="BF1173" s="164"/>
      <c r="BG1173" s="164"/>
      <c r="BH1173" s="164"/>
      <c r="BI1173" s="164"/>
      <c r="BJ1173" s="164"/>
      <c r="BK1173" s="164"/>
      <c r="BL1173" s="164"/>
      <c r="BM1173" s="164"/>
      <c r="BN1173" s="164"/>
      <c r="BO1173" s="164"/>
      <c r="BP1173" s="164"/>
      <c r="BQ1173" s="164"/>
      <c r="BR1173" s="164"/>
      <c r="BS1173" s="164"/>
      <c r="BT1173" s="164"/>
      <c r="BU1173" s="164"/>
      <c r="BV1173" s="164"/>
      <c r="BW1173" s="164"/>
    </row>
    <row r="1174" spans="20:75" x14ac:dyDescent="0.25">
      <c r="T1174" s="164"/>
      <c r="U1174" s="164"/>
      <c r="V1174" s="164"/>
      <c r="W1174" s="164"/>
      <c r="X1174" s="164"/>
      <c r="Y1174" s="164"/>
      <c r="Z1174" s="164"/>
      <c r="AA1174" s="164"/>
      <c r="AB1174" s="164"/>
      <c r="AC1174" s="164"/>
      <c r="AD1174" s="164"/>
      <c r="AE1174" s="164"/>
      <c r="AF1174" s="164"/>
      <c r="AG1174" s="164"/>
      <c r="AH1174" s="164"/>
      <c r="AI1174" s="164"/>
      <c r="AJ1174" s="164"/>
      <c r="AK1174" s="164"/>
      <c r="AL1174" s="164"/>
      <c r="AM1174" s="164"/>
      <c r="AN1174" s="164"/>
      <c r="AO1174" s="164"/>
      <c r="AP1174" s="164"/>
      <c r="AQ1174" s="164"/>
      <c r="AR1174" s="164"/>
      <c r="AS1174" s="366"/>
      <c r="AT1174" s="164"/>
      <c r="AU1174" s="164"/>
      <c r="AV1174" s="164"/>
      <c r="AW1174" s="164"/>
      <c r="AX1174" s="164"/>
      <c r="AY1174" s="164"/>
      <c r="AZ1174" s="164"/>
      <c r="BA1174" s="164"/>
      <c r="BB1174" s="164"/>
      <c r="BC1174" s="164"/>
      <c r="BD1174" s="164"/>
      <c r="BE1174" s="164"/>
      <c r="BF1174" s="164"/>
      <c r="BG1174" s="164"/>
      <c r="BH1174" s="164"/>
      <c r="BI1174" s="164"/>
      <c r="BJ1174" s="164"/>
      <c r="BK1174" s="164"/>
      <c r="BL1174" s="164"/>
      <c r="BM1174" s="164"/>
      <c r="BN1174" s="164"/>
      <c r="BO1174" s="164"/>
      <c r="BP1174" s="164"/>
      <c r="BQ1174" s="164"/>
      <c r="BR1174" s="164"/>
      <c r="BS1174" s="164"/>
      <c r="BT1174" s="164"/>
      <c r="BU1174" s="164"/>
      <c r="BV1174" s="164"/>
      <c r="BW1174" s="164"/>
    </row>
    <row r="1175" spans="20:75" x14ac:dyDescent="0.25">
      <c r="T1175" s="164"/>
      <c r="U1175" s="164"/>
      <c r="V1175" s="164"/>
      <c r="W1175" s="164"/>
      <c r="X1175" s="164"/>
      <c r="Y1175" s="164"/>
      <c r="Z1175" s="164"/>
      <c r="AA1175" s="164"/>
      <c r="AB1175" s="164"/>
      <c r="AC1175" s="164"/>
      <c r="AD1175" s="164"/>
      <c r="AE1175" s="164"/>
      <c r="AF1175" s="164"/>
      <c r="AG1175" s="164"/>
      <c r="AH1175" s="164"/>
      <c r="AI1175" s="164"/>
      <c r="AJ1175" s="164"/>
      <c r="AK1175" s="164"/>
      <c r="AL1175" s="164"/>
      <c r="AM1175" s="164"/>
      <c r="AN1175" s="164"/>
      <c r="AO1175" s="164"/>
      <c r="AP1175" s="164"/>
      <c r="AQ1175" s="164"/>
      <c r="AR1175" s="164"/>
      <c r="AS1175" s="366"/>
      <c r="AT1175" s="164"/>
      <c r="AU1175" s="164"/>
      <c r="AV1175" s="164"/>
      <c r="AW1175" s="164"/>
      <c r="AX1175" s="164"/>
      <c r="AY1175" s="164"/>
      <c r="AZ1175" s="164"/>
      <c r="BA1175" s="164"/>
      <c r="BB1175" s="164"/>
      <c r="BC1175" s="164"/>
      <c r="BD1175" s="164"/>
      <c r="BE1175" s="164"/>
      <c r="BF1175" s="164"/>
      <c r="BG1175" s="164"/>
      <c r="BH1175" s="164"/>
      <c r="BI1175" s="164"/>
      <c r="BJ1175" s="164"/>
      <c r="BK1175" s="164"/>
      <c r="BL1175" s="164"/>
      <c r="BM1175" s="164"/>
      <c r="BN1175" s="164"/>
      <c r="BO1175" s="164"/>
      <c r="BP1175" s="164"/>
      <c r="BQ1175" s="164"/>
      <c r="BR1175" s="164"/>
      <c r="BS1175" s="164"/>
      <c r="BT1175" s="164"/>
      <c r="BU1175" s="164"/>
      <c r="BV1175" s="164"/>
      <c r="BW1175" s="164"/>
    </row>
    <row r="1176" spans="20:75" x14ac:dyDescent="0.25">
      <c r="T1176" s="164"/>
      <c r="U1176" s="164"/>
      <c r="V1176" s="164"/>
      <c r="W1176" s="164"/>
      <c r="X1176" s="164"/>
      <c r="Y1176" s="164"/>
      <c r="Z1176" s="164"/>
      <c r="AA1176" s="164"/>
      <c r="AB1176" s="164"/>
      <c r="AC1176" s="164"/>
      <c r="AD1176" s="164"/>
      <c r="AE1176" s="164"/>
      <c r="AF1176" s="164"/>
      <c r="AG1176" s="164"/>
      <c r="AH1176" s="164"/>
      <c r="AI1176" s="164"/>
      <c r="AJ1176" s="164"/>
      <c r="AK1176" s="164"/>
      <c r="AL1176" s="164"/>
      <c r="AM1176" s="164"/>
      <c r="AN1176" s="164"/>
      <c r="AO1176" s="164"/>
      <c r="AP1176" s="164"/>
      <c r="AQ1176" s="164"/>
      <c r="AR1176" s="164"/>
      <c r="AS1176" s="366"/>
      <c r="AT1176" s="164"/>
      <c r="AU1176" s="164"/>
      <c r="AV1176" s="164"/>
      <c r="AW1176" s="164"/>
      <c r="AX1176" s="164"/>
      <c r="AY1176" s="164"/>
      <c r="AZ1176" s="164"/>
      <c r="BA1176" s="164"/>
      <c r="BB1176" s="164"/>
      <c r="BC1176" s="164"/>
      <c r="BD1176" s="164"/>
      <c r="BE1176" s="164"/>
      <c r="BF1176" s="164"/>
      <c r="BG1176" s="164"/>
      <c r="BH1176" s="164"/>
      <c r="BI1176" s="164"/>
      <c r="BJ1176" s="164"/>
      <c r="BK1176" s="164"/>
      <c r="BL1176" s="164"/>
      <c r="BM1176" s="164"/>
      <c r="BN1176" s="164"/>
      <c r="BO1176" s="164"/>
      <c r="BP1176" s="164"/>
      <c r="BQ1176" s="164"/>
      <c r="BR1176" s="164"/>
      <c r="BS1176" s="164"/>
      <c r="BT1176" s="164"/>
      <c r="BU1176" s="164"/>
      <c r="BV1176" s="164"/>
      <c r="BW1176" s="164"/>
    </row>
    <row r="1177" spans="20:75" x14ac:dyDescent="0.25">
      <c r="T1177" s="164"/>
      <c r="U1177" s="164"/>
      <c r="V1177" s="164"/>
      <c r="W1177" s="164"/>
      <c r="X1177" s="164"/>
      <c r="Y1177" s="164"/>
      <c r="Z1177" s="164"/>
      <c r="AA1177" s="164"/>
      <c r="AB1177" s="164"/>
      <c r="AC1177" s="164"/>
      <c r="AD1177" s="164"/>
      <c r="AE1177" s="164"/>
      <c r="AF1177" s="164"/>
      <c r="AG1177" s="164"/>
      <c r="AH1177" s="164"/>
      <c r="AI1177" s="164"/>
      <c r="AJ1177" s="164"/>
      <c r="AK1177" s="164"/>
      <c r="AL1177" s="164"/>
      <c r="AM1177" s="164"/>
      <c r="AN1177" s="164"/>
      <c r="AO1177" s="164"/>
      <c r="AP1177" s="164"/>
      <c r="AQ1177" s="164"/>
      <c r="AR1177" s="164"/>
      <c r="AS1177" s="366"/>
      <c r="AT1177" s="164"/>
      <c r="AU1177" s="164"/>
      <c r="AV1177" s="164"/>
      <c r="AW1177" s="164"/>
      <c r="AX1177" s="164"/>
      <c r="AY1177" s="164"/>
      <c r="AZ1177" s="164"/>
      <c r="BA1177" s="164"/>
      <c r="BB1177" s="164"/>
      <c r="BC1177" s="164"/>
      <c r="BD1177" s="164"/>
      <c r="BE1177" s="164"/>
      <c r="BF1177" s="164"/>
      <c r="BG1177" s="164"/>
      <c r="BH1177" s="164"/>
      <c r="BI1177" s="164"/>
      <c r="BJ1177" s="164"/>
      <c r="BK1177" s="164"/>
      <c r="BL1177" s="164"/>
      <c r="BM1177" s="164"/>
      <c r="BN1177" s="164"/>
      <c r="BO1177" s="164"/>
      <c r="BP1177" s="164"/>
      <c r="BQ1177" s="164"/>
      <c r="BR1177" s="164"/>
      <c r="BS1177" s="164"/>
      <c r="BT1177" s="164"/>
      <c r="BU1177" s="164"/>
      <c r="BV1177" s="164"/>
      <c r="BW1177" s="164"/>
    </row>
    <row r="1178" spans="20:75" x14ac:dyDescent="0.25">
      <c r="T1178" s="164"/>
      <c r="U1178" s="164"/>
      <c r="V1178" s="164"/>
      <c r="W1178" s="164"/>
      <c r="X1178" s="164"/>
      <c r="Y1178" s="164"/>
      <c r="Z1178" s="164"/>
      <c r="AA1178" s="164"/>
      <c r="AB1178" s="164"/>
      <c r="AC1178" s="164"/>
      <c r="AD1178" s="164"/>
      <c r="AE1178" s="164"/>
      <c r="AF1178" s="164"/>
      <c r="AG1178" s="164"/>
      <c r="AH1178" s="164"/>
      <c r="AI1178" s="164"/>
      <c r="AJ1178" s="164"/>
      <c r="AK1178" s="164"/>
      <c r="AL1178" s="164"/>
      <c r="AM1178" s="164"/>
      <c r="AN1178" s="164"/>
      <c r="AO1178" s="164"/>
      <c r="AP1178" s="164"/>
      <c r="AQ1178" s="164"/>
      <c r="AR1178" s="164"/>
      <c r="AS1178" s="366"/>
      <c r="AT1178" s="164"/>
      <c r="AU1178" s="164"/>
      <c r="AV1178" s="164"/>
      <c r="AW1178" s="164"/>
      <c r="AX1178" s="164"/>
      <c r="AY1178" s="164"/>
      <c r="AZ1178" s="164"/>
      <c r="BA1178" s="164"/>
      <c r="BB1178" s="164"/>
      <c r="BC1178" s="164"/>
      <c r="BD1178" s="164"/>
      <c r="BE1178" s="164"/>
      <c r="BF1178" s="164"/>
      <c r="BG1178" s="164"/>
      <c r="BH1178" s="164"/>
      <c r="BI1178" s="164"/>
      <c r="BJ1178" s="164"/>
      <c r="BK1178" s="164"/>
      <c r="BL1178" s="164"/>
      <c r="BM1178" s="164"/>
      <c r="BN1178" s="164"/>
      <c r="BO1178" s="164"/>
      <c r="BP1178" s="164"/>
      <c r="BQ1178" s="164"/>
      <c r="BR1178" s="164"/>
      <c r="BS1178" s="164"/>
      <c r="BT1178" s="164"/>
      <c r="BU1178" s="164"/>
      <c r="BV1178" s="164"/>
      <c r="BW1178" s="164"/>
    </row>
    <row r="1179" spans="20:75" x14ac:dyDescent="0.25">
      <c r="T1179" s="164"/>
      <c r="U1179" s="164"/>
      <c r="V1179" s="164"/>
      <c r="W1179" s="164"/>
      <c r="X1179" s="164"/>
      <c r="Y1179" s="164"/>
      <c r="Z1179" s="164"/>
      <c r="AA1179" s="164"/>
      <c r="AB1179" s="164"/>
      <c r="AC1179" s="164"/>
      <c r="AD1179" s="164"/>
      <c r="AE1179" s="164"/>
      <c r="AF1179" s="164"/>
      <c r="AG1179" s="164"/>
      <c r="AH1179" s="164"/>
      <c r="AI1179" s="164"/>
      <c r="AJ1179" s="164"/>
      <c r="AK1179" s="164"/>
      <c r="AL1179" s="164"/>
      <c r="AM1179" s="164"/>
      <c r="AN1179" s="164"/>
      <c r="AO1179" s="164"/>
      <c r="AP1179" s="164"/>
      <c r="AQ1179" s="164"/>
      <c r="AR1179" s="164"/>
      <c r="AS1179" s="366"/>
      <c r="AT1179" s="164"/>
      <c r="AU1179" s="164"/>
      <c r="AV1179" s="164"/>
      <c r="AW1179" s="164"/>
      <c r="AX1179" s="164"/>
      <c r="AY1179" s="164"/>
      <c r="AZ1179" s="164"/>
      <c r="BA1179" s="164"/>
      <c r="BB1179" s="164"/>
      <c r="BC1179" s="164"/>
      <c r="BD1179" s="164"/>
      <c r="BE1179" s="164"/>
      <c r="BF1179" s="164"/>
      <c r="BG1179" s="164"/>
      <c r="BH1179" s="164"/>
      <c r="BI1179" s="164"/>
      <c r="BJ1179" s="164"/>
      <c r="BK1179" s="164"/>
      <c r="BL1179" s="164"/>
      <c r="BM1179" s="164"/>
      <c r="BN1179" s="164"/>
      <c r="BO1179" s="164"/>
      <c r="BP1179" s="164"/>
      <c r="BQ1179" s="164"/>
      <c r="BR1179" s="164"/>
      <c r="BS1179" s="164"/>
      <c r="BT1179" s="164"/>
      <c r="BU1179" s="164"/>
      <c r="BV1179" s="164"/>
      <c r="BW1179" s="164"/>
    </row>
    <row r="1180" spans="20:75" x14ac:dyDescent="0.25">
      <c r="T1180" s="164"/>
      <c r="U1180" s="164"/>
      <c r="V1180" s="164"/>
      <c r="W1180" s="164"/>
      <c r="X1180" s="164"/>
      <c r="Y1180" s="164"/>
      <c r="Z1180" s="164"/>
      <c r="AA1180" s="164"/>
      <c r="AB1180" s="164"/>
      <c r="AC1180" s="164"/>
      <c r="AD1180" s="164"/>
      <c r="AE1180" s="164"/>
      <c r="AF1180" s="164"/>
      <c r="AG1180" s="164"/>
      <c r="AH1180" s="164"/>
      <c r="AI1180" s="164"/>
      <c r="AJ1180" s="164"/>
      <c r="AK1180" s="164"/>
      <c r="AL1180" s="164"/>
      <c r="AM1180" s="164"/>
      <c r="AN1180" s="164"/>
      <c r="AO1180" s="164"/>
      <c r="AP1180" s="164"/>
      <c r="AQ1180" s="164"/>
      <c r="AR1180" s="164"/>
      <c r="AS1180" s="366"/>
      <c r="AT1180" s="164"/>
      <c r="AU1180" s="164"/>
      <c r="AV1180" s="164"/>
      <c r="AW1180" s="164"/>
      <c r="AX1180" s="164"/>
      <c r="AY1180" s="164"/>
      <c r="AZ1180" s="164"/>
      <c r="BA1180" s="164"/>
      <c r="BB1180" s="164"/>
      <c r="BC1180" s="164"/>
      <c r="BD1180" s="164"/>
      <c r="BE1180" s="164"/>
      <c r="BF1180" s="164"/>
      <c r="BG1180" s="164"/>
      <c r="BH1180" s="164"/>
      <c r="BI1180" s="164"/>
      <c r="BJ1180" s="164"/>
      <c r="BK1180" s="164"/>
      <c r="BL1180" s="164"/>
      <c r="BM1180" s="164"/>
      <c r="BN1180" s="164"/>
      <c r="BO1180" s="164"/>
      <c r="BP1180" s="164"/>
      <c r="BQ1180" s="164"/>
      <c r="BR1180" s="164"/>
      <c r="BS1180" s="164"/>
      <c r="BT1180" s="164"/>
      <c r="BU1180" s="164"/>
      <c r="BV1180" s="164"/>
      <c r="BW1180" s="164"/>
    </row>
    <row r="1181" spans="20:75" x14ac:dyDescent="0.25">
      <c r="T1181" s="164"/>
      <c r="U1181" s="164"/>
      <c r="V1181" s="164"/>
      <c r="W1181" s="164"/>
      <c r="X1181" s="164"/>
      <c r="Y1181" s="164"/>
      <c r="Z1181" s="164"/>
      <c r="AA1181" s="164"/>
      <c r="AB1181" s="164"/>
      <c r="AC1181" s="164"/>
      <c r="AD1181" s="164"/>
      <c r="AE1181" s="164"/>
      <c r="AF1181" s="164"/>
      <c r="AG1181" s="164"/>
      <c r="AH1181" s="164"/>
      <c r="AI1181" s="164"/>
      <c r="AJ1181" s="164"/>
      <c r="AK1181" s="164"/>
      <c r="AL1181" s="164"/>
      <c r="AM1181" s="164"/>
      <c r="AN1181" s="164"/>
      <c r="AO1181" s="164"/>
      <c r="AP1181" s="164"/>
      <c r="AQ1181" s="164"/>
      <c r="AR1181" s="164"/>
      <c r="AS1181" s="366"/>
      <c r="AT1181" s="164"/>
      <c r="AU1181" s="164"/>
      <c r="AV1181" s="164"/>
      <c r="AW1181" s="164"/>
      <c r="AX1181" s="164"/>
      <c r="AY1181" s="164"/>
      <c r="AZ1181" s="164"/>
      <c r="BA1181" s="164"/>
      <c r="BB1181" s="164"/>
      <c r="BC1181" s="164"/>
      <c r="BD1181" s="164"/>
      <c r="BE1181" s="164"/>
      <c r="BF1181" s="164"/>
      <c r="BG1181" s="164"/>
      <c r="BH1181" s="164"/>
      <c r="BI1181" s="164"/>
      <c r="BJ1181" s="164"/>
      <c r="BK1181" s="164"/>
      <c r="BL1181" s="164"/>
      <c r="BM1181" s="164"/>
      <c r="BN1181" s="164"/>
      <c r="BO1181" s="164"/>
      <c r="BP1181" s="164"/>
      <c r="BQ1181" s="164"/>
      <c r="BR1181" s="164"/>
      <c r="BS1181" s="164"/>
      <c r="BT1181" s="164"/>
      <c r="BU1181" s="164"/>
      <c r="BV1181" s="164"/>
      <c r="BW1181" s="164"/>
    </row>
    <row r="1182" spans="20:75" x14ac:dyDescent="0.25">
      <c r="T1182" s="164"/>
      <c r="U1182" s="164"/>
      <c r="V1182" s="164"/>
      <c r="W1182" s="164"/>
      <c r="X1182" s="164"/>
      <c r="Y1182" s="164"/>
      <c r="Z1182" s="164"/>
      <c r="AA1182" s="164"/>
      <c r="AB1182" s="164"/>
      <c r="AC1182" s="164"/>
      <c r="AD1182" s="164"/>
      <c r="AE1182" s="164"/>
      <c r="AF1182" s="164"/>
      <c r="AG1182" s="164"/>
      <c r="AH1182" s="164"/>
      <c r="AI1182" s="164"/>
      <c r="AJ1182" s="164"/>
      <c r="AK1182" s="164"/>
      <c r="AL1182" s="164"/>
      <c r="AM1182" s="164"/>
      <c r="AN1182" s="164"/>
      <c r="AO1182" s="164"/>
      <c r="AP1182" s="164"/>
      <c r="AQ1182" s="164"/>
      <c r="AR1182" s="164"/>
      <c r="AS1182" s="366"/>
      <c r="AT1182" s="164"/>
      <c r="AU1182" s="164"/>
      <c r="AV1182" s="164"/>
      <c r="AW1182" s="164"/>
      <c r="AX1182" s="164"/>
      <c r="AY1182" s="164"/>
      <c r="AZ1182" s="164"/>
      <c r="BA1182" s="164"/>
      <c r="BB1182" s="164"/>
      <c r="BC1182" s="164"/>
      <c r="BD1182" s="164"/>
      <c r="BE1182" s="164"/>
      <c r="BF1182" s="164"/>
      <c r="BG1182" s="164"/>
      <c r="BH1182" s="164"/>
      <c r="BI1182" s="164"/>
      <c r="BJ1182" s="164"/>
      <c r="BK1182" s="164"/>
      <c r="BL1182" s="164"/>
      <c r="BM1182" s="164"/>
      <c r="BN1182" s="164"/>
      <c r="BO1182" s="164"/>
      <c r="BP1182" s="164"/>
      <c r="BQ1182" s="164"/>
      <c r="BR1182" s="164"/>
      <c r="BS1182" s="164"/>
      <c r="BT1182" s="164"/>
      <c r="BU1182" s="164"/>
      <c r="BV1182" s="164"/>
      <c r="BW1182" s="164"/>
    </row>
    <row r="1183" spans="20:75" x14ac:dyDescent="0.25">
      <c r="T1183" s="164"/>
      <c r="U1183" s="164"/>
      <c r="V1183" s="164"/>
      <c r="W1183" s="164"/>
      <c r="X1183" s="164"/>
      <c r="Y1183" s="164"/>
      <c r="Z1183" s="164"/>
      <c r="AA1183" s="164"/>
      <c r="AB1183" s="164"/>
      <c r="AC1183" s="164"/>
      <c r="AD1183" s="164"/>
      <c r="AE1183" s="164"/>
      <c r="AF1183" s="164"/>
      <c r="AG1183" s="164"/>
      <c r="AH1183" s="164"/>
      <c r="AI1183" s="164"/>
      <c r="AJ1183" s="164"/>
      <c r="AK1183" s="164"/>
      <c r="AL1183" s="164"/>
      <c r="AM1183" s="164"/>
      <c r="AN1183" s="164"/>
      <c r="AO1183" s="164"/>
      <c r="AP1183" s="164"/>
      <c r="AQ1183" s="164"/>
      <c r="AR1183" s="164"/>
      <c r="AS1183" s="366"/>
      <c r="AT1183" s="164"/>
      <c r="AU1183" s="164"/>
      <c r="AV1183" s="164"/>
      <c r="AW1183" s="164"/>
      <c r="AX1183" s="164"/>
      <c r="AY1183" s="164"/>
      <c r="AZ1183" s="164"/>
      <c r="BA1183" s="164"/>
      <c r="BB1183" s="164"/>
      <c r="BC1183" s="164"/>
      <c r="BD1183" s="164"/>
      <c r="BE1183" s="164"/>
      <c r="BF1183" s="164"/>
      <c r="BG1183" s="164"/>
      <c r="BH1183" s="164"/>
      <c r="BI1183" s="164"/>
      <c r="BJ1183" s="164"/>
      <c r="BK1183" s="164"/>
      <c r="BL1183" s="164"/>
      <c r="BM1183" s="164"/>
      <c r="BN1183" s="164"/>
      <c r="BO1183" s="164"/>
      <c r="BP1183" s="164"/>
      <c r="BQ1183" s="164"/>
      <c r="BR1183" s="164"/>
      <c r="BS1183" s="164"/>
      <c r="BT1183" s="164"/>
      <c r="BU1183" s="164"/>
      <c r="BV1183" s="164"/>
      <c r="BW1183" s="164"/>
    </row>
    <row r="1184" spans="20:75" x14ac:dyDescent="0.25">
      <c r="T1184" s="164"/>
      <c r="U1184" s="164"/>
      <c r="V1184" s="164"/>
      <c r="W1184" s="164"/>
      <c r="X1184" s="164"/>
      <c r="Y1184" s="164"/>
      <c r="Z1184" s="164"/>
      <c r="AA1184" s="164"/>
      <c r="AB1184" s="164"/>
      <c r="AC1184" s="164"/>
      <c r="AD1184" s="164"/>
      <c r="AE1184" s="164"/>
      <c r="AF1184" s="164"/>
      <c r="AG1184" s="164"/>
      <c r="AH1184" s="164"/>
      <c r="AI1184" s="164"/>
      <c r="AJ1184" s="164"/>
      <c r="AK1184" s="164"/>
      <c r="AL1184" s="164"/>
      <c r="AM1184" s="164"/>
      <c r="AN1184" s="164"/>
      <c r="AO1184" s="164"/>
      <c r="AP1184" s="164"/>
      <c r="AQ1184" s="164"/>
      <c r="AR1184" s="164"/>
      <c r="AS1184" s="366"/>
      <c r="AT1184" s="164"/>
      <c r="AU1184" s="164"/>
      <c r="AV1184" s="164"/>
      <c r="AW1184" s="164"/>
      <c r="AX1184" s="164"/>
      <c r="AY1184" s="164"/>
      <c r="AZ1184" s="164"/>
      <c r="BA1184" s="164"/>
      <c r="BB1184" s="164"/>
      <c r="BC1184" s="164"/>
      <c r="BD1184" s="164"/>
      <c r="BE1184" s="164"/>
      <c r="BF1184" s="164"/>
      <c r="BG1184" s="164"/>
      <c r="BH1184" s="164"/>
      <c r="BI1184" s="164"/>
      <c r="BJ1184" s="164"/>
      <c r="BK1184" s="164"/>
      <c r="BL1184" s="164"/>
      <c r="BM1184" s="164"/>
      <c r="BN1184" s="164"/>
      <c r="BO1184" s="164"/>
      <c r="BP1184" s="164"/>
      <c r="BQ1184" s="164"/>
      <c r="BR1184" s="164"/>
      <c r="BS1184" s="164"/>
      <c r="BT1184" s="164"/>
      <c r="BU1184" s="164"/>
      <c r="BV1184" s="164"/>
      <c r="BW1184" s="164"/>
    </row>
    <row r="1185" spans="20:75" x14ac:dyDescent="0.25">
      <c r="T1185" s="164"/>
      <c r="U1185" s="164"/>
      <c r="V1185" s="164"/>
      <c r="W1185" s="164"/>
      <c r="X1185" s="164"/>
      <c r="Y1185" s="164"/>
      <c r="Z1185" s="164"/>
      <c r="AA1185" s="164"/>
      <c r="AB1185" s="164"/>
      <c r="AC1185" s="164"/>
      <c r="AD1185" s="164"/>
      <c r="AE1185" s="164"/>
      <c r="AF1185" s="164"/>
      <c r="AG1185" s="164"/>
      <c r="AH1185" s="164"/>
      <c r="AI1185" s="164"/>
      <c r="AJ1185" s="164"/>
      <c r="AK1185" s="164"/>
      <c r="AL1185" s="164"/>
      <c r="AM1185" s="164"/>
      <c r="AN1185" s="164"/>
      <c r="AO1185" s="164"/>
      <c r="AP1185" s="164"/>
      <c r="AQ1185" s="164"/>
      <c r="AR1185" s="164"/>
      <c r="AS1185" s="366"/>
      <c r="AT1185" s="164"/>
      <c r="AU1185" s="164"/>
      <c r="AV1185" s="164"/>
      <c r="AW1185" s="164"/>
      <c r="AX1185" s="164"/>
      <c r="AY1185" s="164"/>
      <c r="AZ1185" s="164"/>
      <c r="BA1185" s="164"/>
      <c r="BB1185" s="164"/>
      <c r="BC1185" s="164"/>
      <c r="BD1185" s="164"/>
      <c r="BE1185" s="164"/>
      <c r="BF1185" s="164"/>
      <c r="BG1185" s="164"/>
      <c r="BH1185" s="164"/>
      <c r="BI1185" s="164"/>
      <c r="BJ1185" s="164"/>
      <c r="BK1185" s="164"/>
      <c r="BL1185" s="164"/>
      <c r="BM1185" s="164"/>
      <c r="BN1185" s="164"/>
      <c r="BO1185" s="164"/>
      <c r="BP1185" s="164"/>
      <c r="BQ1185" s="164"/>
      <c r="BR1185" s="164"/>
      <c r="BS1185" s="164"/>
      <c r="BT1185" s="164"/>
      <c r="BU1185" s="164"/>
      <c r="BV1185" s="164"/>
      <c r="BW1185" s="164"/>
    </row>
    <row r="1186" spans="20:75" x14ac:dyDescent="0.25">
      <c r="T1186" s="164"/>
      <c r="U1186" s="164"/>
      <c r="V1186" s="164"/>
      <c r="W1186" s="164"/>
      <c r="X1186" s="164"/>
      <c r="Y1186" s="164"/>
      <c r="Z1186" s="164"/>
      <c r="AA1186" s="164"/>
      <c r="AB1186" s="164"/>
      <c r="AC1186" s="164"/>
      <c r="AD1186" s="164"/>
      <c r="AE1186" s="164"/>
      <c r="AF1186" s="164"/>
      <c r="AG1186" s="164"/>
      <c r="AH1186" s="164"/>
      <c r="AI1186" s="164"/>
      <c r="AJ1186" s="164"/>
      <c r="AK1186" s="164"/>
      <c r="AL1186" s="164"/>
      <c r="AM1186" s="164"/>
      <c r="AN1186" s="164"/>
      <c r="AO1186" s="164"/>
      <c r="AP1186" s="164"/>
      <c r="AQ1186" s="164"/>
      <c r="AR1186" s="164"/>
      <c r="AS1186" s="366"/>
      <c r="AT1186" s="164"/>
      <c r="AU1186" s="164"/>
      <c r="AV1186" s="164"/>
      <c r="AW1186" s="164"/>
      <c r="AX1186" s="164"/>
      <c r="AY1186" s="164"/>
      <c r="AZ1186" s="164"/>
      <c r="BA1186" s="164"/>
      <c r="BB1186" s="164"/>
      <c r="BC1186" s="164"/>
      <c r="BD1186" s="164"/>
      <c r="BE1186" s="164"/>
      <c r="BF1186" s="164"/>
      <c r="BG1186" s="164"/>
      <c r="BH1186" s="164"/>
      <c r="BI1186" s="164"/>
      <c r="BJ1186" s="164"/>
      <c r="BK1186" s="164"/>
      <c r="BL1186" s="164"/>
      <c r="BM1186" s="164"/>
      <c r="BN1186" s="164"/>
      <c r="BO1186" s="164"/>
      <c r="BP1186" s="164"/>
      <c r="BQ1186" s="164"/>
      <c r="BR1186" s="164"/>
      <c r="BS1186" s="164"/>
      <c r="BT1186" s="164"/>
      <c r="BU1186" s="164"/>
      <c r="BV1186" s="164"/>
      <c r="BW1186" s="164"/>
    </row>
    <row r="1187" spans="20:75" x14ac:dyDescent="0.25">
      <c r="T1187" s="164"/>
      <c r="U1187" s="164"/>
      <c r="V1187" s="164"/>
      <c r="W1187" s="164"/>
      <c r="X1187" s="164"/>
      <c r="Y1187" s="164"/>
      <c r="Z1187" s="164"/>
      <c r="AA1187" s="164"/>
      <c r="AB1187" s="164"/>
      <c r="AC1187" s="164"/>
      <c r="AD1187" s="164"/>
      <c r="AE1187" s="164"/>
      <c r="AF1187" s="164"/>
      <c r="AG1187" s="164"/>
      <c r="AH1187" s="164"/>
      <c r="AI1187" s="164"/>
      <c r="AJ1187" s="164"/>
      <c r="AK1187" s="164"/>
      <c r="AL1187" s="164"/>
      <c r="AM1187" s="164"/>
      <c r="AN1187" s="164"/>
      <c r="AO1187" s="164"/>
      <c r="AP1187" s="164"/>
      <c r="AQ1187" s="164"/>
      <c r="AR1187" s="164"/>
      <c r="AS1187" s="366"/>
      <c r="AT1187" s="164"/>
      <c r="AU1187" s="164"/>
      <c r="AV1187" s="164"/>
      <c r="AW1187" s="164"/>
      <c r="AX1187" s="164"/>
      <c r="AY1187" s="164"/>
      <c r="AZ1187" s="164"/>
      <c r="BA1187" s="164"/>
      <c r="BB1187" s="164"/>
      <c r="BC1187" s="164"/>
      <c r="BD1187" s="164"/>
      <c r="BE1187" s="164"/>
      <c r="BF1187" s="164"/>
      <c r="BG1187" s="164"/>
      <c r="BH1187" s="164"/>
      <c r="BI1187" s="164"/>
      <c r="BJ1187" s="164"/>
      <c r="BK1187" s="164"/>
      <c r="BL1187" s="164"/>
      <c r="BM1187" s="164"/>
      <c r="BN1187" s="164"/>
      <c r="BO1187" s="164"/>
      <c r="BP1187" s="164"/>
      <c r="BQ1187" s="164"/>
      <c r="BR1187" s="164"/>
      <c r="BS1187" s="164"/>
      <c r="BT1187" s="164"/>
      <c r="BU1187" s="164"/>
      <c r="BV1187" s="164"/>
      <c r="BW1187" s="164"/>
    </row>
    <row r="1188" spans="20:75" x14ac:dyDescent="0.25">
      <c r="T1188" s="164"/>
      <c r="U1188" s="164"/>
      <c r="V1188" s="164"/>
      <c r="W1188" s="164"/>
      <c r="X1188" s="164"/>
      <c r="Y1188" s="164"/>
      <c r="Z1188" s="164"/>
      <c r="AA1188" s="164"/>
      <c r="AB1188" s="164"/>
      <c r="AC1188" s="164"/>
      <c r="AD1188" s="164"/>
      <c r="AE1188" s="164"/>
      <c r="AF1188" s="164"/>
      <c r="AG1188" s="164"/>
      <c r="AH1188" s="164"/>
      <c r="AI1188" s="164"/>
      <c r="AJ1188" s="164"/>
      <c r="AK1188" s="164"/>
      <c r="AL1188" s="164"/>
      <c r="AM1188" s="164"/>
      <c r="AN1188" s="164"/>
      <c r="AO1188" s="164"/>
      <c r="AP1188" s="164"/>
      <c r="AQ1188" s="164"/>
      <c r="AR1188" s="164"/>
      <c r="AS1188" s="366"/>
      <c r="AT1188" s="164"/>
      <c r="AU1188" s="164"/>
      <c r="AV1188" s="164"/>
      <c r="AW1188" s="164"/>
      <c r="AX1188" s="164"/>
      <c r="AY1188" s="164"/>
      <c r="AZ1188" s="164"/>
      <c r="BA1188" s="164"/>
      <c r="BB1188" s="164"/>
      <c r="BC1188" s="164"/>
      <c r="BD1188" s="164"/>
      <c r="BE1188" s="164"/>
      <c r="BF1188" s="164"/>
      <c r="BG1188" s="164"/>
      <c r="BH1188" s="164"/>
      <c r="BI1188" s="164"/>
      <c r="BJ1188" s="164"/>
      <c r="BK1188" s="164"/>
      <c r="BL1188" s="164"/>
      <c r="BM1188" s="164"/>
      <c r="BN1188" s="164"/>
      <c r="BO1188" s="164"/>
      <c r="BP1188" s="164"/>
      <c r="BQ1188" s="164"/>
      <c r="BR1188" s="164"/>
      <c r="BS1188" s="164"/>
      <c r="BT1188" s="164"/>
      <c r="BU1188" s="164"/>
      <c r="BV1188" s="164"/>
      <c r="BW1188" s="164"/>
    </row>
    <row r="1189" spans="20:75" x14ac:dyDescent="0.25">
      <c r="T1189" s="164"/>
      <c r="U1189" s="164"/>
      <c r="V1189" s="164"/>
      <c r="W1189" s="164"/>
      <c r="X1189" s="164"/>
      <c r="Y1189" s="164"/>
      <c r="Z1189" s="164"/>
      <c r="AA1189" s="164"/>
      <c r="AB1189" s="164"/>
      <c r="AC1189" s="164"/>
      <c r="AD1189" s="164"/>
      <c r="AE1189" s="164"/>
      <c r="AF1189" s="164"/>
      <c r="AG1189" s="164"/>
      <c r="AH1189" s="164"/>
      <c r="AI1189" s="164"/>
      <c r="AJ1189" s="164"/>
      <c r="AK1189" s="164"/>
      <c r="AL1189" s="164"/>
      <c r="AM1189" s="164"/>
      <c r="AN1189" s="164"/>
      <c r="AO1189" s="164"/>
      <c r="AP1189" s="164"/>
      <c r="AQ1189" s="164"/>
      <c r="AR1189" s="164"/>
      <c r="AS1189" s="366"/>
      <c r="AT1189" s="164"/>
      <c r="AU1189" s="164"/>
      <c r="AV1189" s="164"/>
      <c r="AW1189" s="164"/>
      <c r="AX1189" s="164"/>
      <c r="AY1189" s="164"/>
      <c r="AZ1189" s="164"/>
      <c r="BA1189" s="164"/>
      <c r="BB1189" s="164"/>
      <c r="BC1189" s="164"/>
      <c r="BD1189" s="164"/>
      <c r="BE1189" s="164"/>
      <c r="BF1189" s="164"/>
      <c r="BG1189" s="164"/>
      <c r="BH1189" s="164"/>
      <c r="BI1189" s="164"/>
      <c r="BJ1189" s="164"/>
      <c r="BK1189" s="164"/>
      <c r="BL1189" s="164"/>
      <c r="BM1189" s="164"/>
      <c r="BN1189" s="164"/>
      <c r="BO1189" s="164"/>
      <c r="BP1189" s="164"/>
      <c r="BQ1189" s="164"/>
      <c r="BR1189" s="164"/>
      <c r="BS1189" s="164"/>
      <c r="BT1189" s="164"/>
      <c r="BU1189" s="164"/>
      <c r="BV1189" s="164"/>
      <c r="BW1189" s="164"/>
    </row>
    <row r="1190" spans="20:75" x14ac:dyDescent="0.25">
      <c r="T1190" s="164"/>
      <c r="U1190" s="164"/>
      <c r="V1190" s="164"/>
      <c r="W1190" s="164"/>
      <c r="X1190" s="164"/>
      <c r="Y1190" s="164"/>
      <c r="Z1190" s="164"/>
      <c r="AA1190" s="164"/>
      <c r="AB1190" s="164"/>
      <c r="AC1190" s="164"/>
      <c r="AD1190" s="164"/>
      <c r="AE1190" s="164"/>
      <c r="AF1190" s="164"/>
      <c r="AG1190" s="164"/>
      <c r="AH1190" s="164"/>
      <c r="AI1190" s="164"/>
      <c r="AJ1190" s="164"/>
      <c r="AK1190" s="164"/>
      <c r="AL1190" s="164"/>
      <c r="AM1190" s="164"/>
      <c r="AN1190" s="164"/>
      <c r="AO1190" s="164"/>
      <c r="AP1190" s="164"/>
      <c r="AQ1190" s="164"/>
      <c r="AR1190" s="164"/>
      <c r="AS1190" s="366"/>
      <c r="AT1190" s="164"/>
      <c r="AU1190" s="164"/>
      <c r="AV1190" s="164"/>
      <c r="AW1190" s="164"/>
      <c r="AX1190" s="164"/>
      <c r="AY1190" s="164"/>
      <c r="AZ1190" s="164"/>
      <c r="BA1190" s="164"/>
      <c r="BB1190" s="164"/>
      <c r="BC1190" s="164"/>
      <c r="BD1190" s="164"/>
      <c r="BE1190" s="164"/>
      <c r="BF1190" s="164"/>
      <c r="BG1190" s="164"/>
      <c r="BH1190" s="164"/>
      <c r="BI1190" s="164"/>
      <c r="BJ1190" s="164"/>
      <c r="BK1190" s="164"/>
      <c r="BL1190" s="164"/>
      <c r="BM1190" s="164"/>
      <c r="BN1190" s="164"/>
      <c r="BO1190" s="164"/>
      <c r="BP1190" s="164"/>
      <c r="BQ1190" s="164"/>
      <c r="BR1190" s="164"/>
      <c r="BS1190" s="164"/>
      <c r="BT1190" s="164"/>
      <c r="BU1190" s="164"/>
      <c r="BV1190" s="164"/>
      <c r="BW1190" s="164"/>
    </row>
    <row r="1191" spans="20:75" x14ac:dyDescent="0.25">
      <c r="T1191" s="164"/>
      <c r="U1191" s="164"/>
      <c r="V1191" s="164"/>
      <c r="W1191" s="164"/>
      <c r="X1191" s="164"/>
      <c r="Y1191" s="164"/>
      <c r="Z1191" s="164"/>
      <c r="AA1191" s="164"/>
      <c r="AB1191" s="164"/>
      <c r="AC1191" s="164"/>
      <c r="AD1191" s="164"/>
      <c r="AE1191" s="164"/>
      <c r="AF1191" s="164"/>
      <c r="AG1191" s="164"/>
      <c r="AH1191" s="164"/>
      <c r="AI1191" s="164"/>
      <c r="AJ1191" s="164"/>
      <c r="AK1191" s="164"/>
      <c r="AL1191" s="164"/>
      <c r="AM1191" s="164"/>
      <c r="AN1191" s="164"/>
      <c r="AO1191" s="164"/>
      <c r="AP1191" s="164"/>
      <c r="AQ1191" s="164"/>
      <c r="AR1191" s="164"/>
      <c r="AS1191" s="366"/>
      <c r="AT1191" s="164"/>
      <c r="AU1191" s="164"/>
      <c r="AV1191" s="164"/>
      <c r="AW1191" s="164"/>
      <c r="AX1191" s="164"/>
      <c r="AY1191" s="164"/>
      <c r="AZ1191" s="164"/>
      <c r="BA1191" s="164"/>
      <c r="BB1191" s="164"/>
      <c r="BC1191" s="164"/>
      <c r="BD1191" s="164"/>
      <c r="BE1191" s="164"/>
      <c r="BF1191" s="164"/>
      <c r="BG1191" s="164"/>
      <c r="BH1191" s="164"/>
      <c r="BI1191" s="164"/>
      <c r="BJ1191" s="164"/>
      <c r="BK1191" s="164"/>
      <c r="BL1191" s="164"/>
      <c r="BM1191" s="164"/>
      <c r="BN1191" s="164"/>
      <c r="BO1191" s="164"/>
      <c r="BP1191" s="164"/>
      <c r="BQ1191" s="164"/>
      <c r="BR1191" s="164"/>
      <c r="BS1191" s="164"/>
      <c r="BT1191" s="164"/>
      <c r="BU1191" s="164"/>
      <c r="BV1191" s="164"/>
      <c r="BW1191" s="164"/>
    </row>
    <row r="1192" spans="20:75" x14ac:dyDescent="0.25">
      <c r="T1192" s="164"/>
      <c r="U1192" s="164"/>
      <c r="V1192" s="164"/>
      <c r="W1192" s="164"/>
      <c r="X1192" s="164"/>
      <c r="Y1192" s="164"/>
      <c r="Z1192" s="164"/>
      <c r="AA1192" s="164"/>
      <c r="AB1192" s="164"/>
      <c r="AC1192" s="164"/>
      <c r="AD1192" s="164"/>
      <c r="AE1192" s="164"/>
      <c r="AF1192" s="164"/>
      <c r="AG1192" s="164"/>
      <c r="AH1192" s="164"/>
      <c r="AI1192" s="164"/>
      <c r="AJ1192" s="164"/>
      <c r="AK1192" s="164"/>
      <c r="AL1192" s="164"/>
      <c r="AM1192" s="164"/>
      <c r="AN1192" s="164"/>
      <c r="AO1192" s="164"/>
      <c r="AP1192" s="164"/>
      <c r="AQ1192" s="164"/>
      <c r="AR1192" s="164"/>
      <c r="AS1192" s="366"/>
      <c r="AT1192" s="164"/>
      <c r="AU1192" s="164"/>
      <c r="AV1192" s="164"/>
      <c r="AW1192" s="164"/>
      <c r="AX1192" s="164"/>
      <c r="AY1192" s="164"/>
      <c r="AZ1192" s="164"/>
      <c r="BA1192" s="164"/>
      <c r="BB1192" s="164"/>
      <c r="BC1192" s="164"/>
      <c r="BD1192" s="164"/>
      <c r="BE1192" s="164"/>
      <c r="BF1192" s="164"/>
      <c r="BG1192" s="164"/>
      <c r="BH1192" s="164"/>
      <c r="BI1192" s="164"/>
      <c r="BJ1192" s="164"/>
      <c r="BK1192" s="164"/>
      <c r="BL1192" s="164"/>
      <c r="BM1192" s="164"/>
      <c r="BN1192" s="164"/>
      <c r="BO1192" s="164"/>
      <c r="BP1192" s="164"/>
      <c r="BQ1192" s="164"/>
      <c r="BR1192" s="164"/>
      <c r="BS1192" s="164"/>
      <c r="BT1192" s="164"/>
      <c r="BU1192" s="164"/>
      <c r="BV1192" s="164"/>
      <c r="BW1192" s="164"/>
    </row>
    <row r="1193" spans="20:75" x14ac:dyDescent="0.25">
      <c r="T1193" s="164"/>
      <c r="U1193" s="164"/>
      <c r="V1193" s="164"/>
      <c r="W1193" s="164"/>
      <c r="X1193" s="164"/>
      <c r="Y1193" s="164"/>
      <c r="Z1193" s="164"/>
      <c r="AA1193" s="164"/>
      <c r="AB1193" s="164"/>
      <c r="AC1193" s="164"/>
      <c r="AD1193" s="164"/>
      <c r="AE1193" s="164"/>
      <c r="AF1193" s="164"/>
      <c r="AG1193" s="164"/>
      <c r="AH1193" s="164"/>
      <c r="AI1193" s="164"/>
      <c r="AJ1193" s="164"/>
      <c r="AK1193" s="164"/>
      <c r="AL1193" s="164"/>
      <c r="AM1193" s="164"/>
      <c r="AN1193" s="164"/>
      <c r="AO1193" s="164"/>
      <c r="AP1193" s="164"/>
      <c r="AQ1193" s="164"/>
      <c r="AR1193" s="164"/>
      <c r="AS1193" s="366"/>
      <c r="AT1193" s="164"/>
      <c r="AU1193" s="164"/>
      <c r="AV1193" s="164"/>
      <c r="AW1193" s="164"/>
      <c r="AX1193" s="164"/>
      <c r="AY1193" s="164"/>
      <c r="AZ1193" s="164"/>
      <c r="BA1193" s="164"/>
      <c r="BB1193" s="164"/>
      <c r="BC1193" s="164"/>
      <c r="BD1193" s="164"/>
      <c r="BE1193" s="164"/>
      <c r="BF1193" s="164"/>
      <c r="BG1193" s="164"/>
      <c r="BH1193" s="164"/>
      <c r="BI1193" s="164"/>
      <c r="BJ1193" s="164"/>
      <c r="BK1193" s="164"/>
      <c r="BL1193" s="164"/>
      <c r="BM1193" s="164"/>
      <c r="BN1193" s="164"/>
      <c r="BO1193" s="164"/>
      <c r="BP1193" s="164"/>
      <c r="BQ1193" s="164"/>
      <c r="BR1193" s="164"/>
      <c r="BS1193" s="164"/>
      <c r="BT1193" s="164"/>
      <c r="BU1193" s="164"/>
      <c r="BV1193" s="164"/>
      <c r="BW1193" s="164"/>
    </row>
    <row r="1194" spans="20:75" x14ac:dyDescent="0.25">
      <c r="T1194" s="164"/>
      <c r="U1194" s="164"/>
      <c r="V1194" s="164"/>
      <c r="W1194" s="164"/>
      <c r="X1194" s="164"/>
      <c r="Y1194" s="164"/>
      <c r="Z1194" s="164"/>
      <c r="AA1194" s="164"/>
      <c r="AB1194" s="164"/>
      <c r="AC1194" s="164"/>
      <c r="AD1194" s="164"/>
      <c r="AE1194" s="164"/>
      <c r="AF1194" s="164"/>
      <c r="AG1194" s="164"/>
      <c r="AH1194" s="164"/>
      <c r="AI1194" s="164"/>
      <c r="AJ1194" s="164"/>
      <c r="AK1194" s="164"/>
      <c r="AL1194" s="164"/>
      <c r="AM1194" s="164"/>
      <c r="AN1194" s="164"/>
      <c r="AO1194" s="164"/>
      <c r="AP1194" s="164"/>
      <c r="AQ1194" s="164"/>
      <c r="AR1194" s="164"/>
      <c r="AS1194" s="366"/>
      <c r="AT1194" s="164"/>
      <c r="AU1194" s="164"/>
      <c r="AV1194" s="164"/>
      <c r="AW1194" s="164"/>
      <c r="AX1194" s="164"/>
      <c r="AY1194" s="164"/>
      <c r="AZ1194" s="164"/>
      <c r="BA1194" s="164"/>
      <c r="BB1194" s="164"/>
      <c r="BC1194" s="164"/>
      <c r="BD1194" s="164"/>
      <c r="BE1194" s="164"/>
      <c r="BF1194" s="164"/>
      <c r="BG1194" s="164"/>
      <c r="BH1194" s="164"/>
      <c r="BI1194" s="164"/>
      <c r="BJ1194" s="164"/>
      <c r="BK1194" s="164"/>
      <c r="BL1194" s="164"/>
      <c r="BM1194" s="164"/>
      <c r="BN1194" s="164"/>
      <c r="BO1194" s="164"/>
      <c r="BP1194" s="164"/>
      <c r="BQ1194" s="164"/>
      <c r="BR1194" s="164"/>
      <c r="BS1194" s="164"/>
      <c r="BT1194" s="164"/>
      <c r="BU1194" s="164"/>
      <c r="BV1194" s="164"/>
      <c r="BW1194" s="164"/>
    </row>
    <row r="1195" spans="20:75" x14ac:dyDescent="0.25">
      <c r="T1195" s="164"/>
      <c r="U1195" s="164"/>
      <c r="V1195" s="164"/>
      <c r="W1195" s="164"/>
      <c r="X1195" s="164"/>
      <c r="Y1195" s="164"/>
      <c r="Z1195" s="164"/>
      <c r="AA1195" s="164"/>
      <c r="AB1195" s="164"/>
      <c r="AC1195" s="164"/>
      <c r="AD1195" s="164"/>
      <c r="AE1195" s="164"/>
      <c r="AF1195" s="164"/>
      <c r="AG1195" s="164"/>
      <c r="AH1195" s="164"/>
      <c r="AI1195" s="164"/>
      <c r="AJ1195" s="164"/>
      <c r="AK1195" s="164"/>
      <c r="AL1195" s="164"/>
      <c r="AM1195" s="164"/>
      <c r="AN1195" s="164"/>
      <c r="AO1195" s="164"/>
      <c r="AP1195" s="164"/>
      <c r="AQ1195" s="164"/>
      <c r="AR1195" s="164"/>
      <c r="AS1195" s="366"/>
      <c r="AT1195" s="164"/>
      <c r="AU1195" s="164"/>
      <c r="AV1195" s="164"/>
      <c r="AW1195" s="164"/>
      <c r="AX1195" s="164"/>
      <c r="AY1195" s="164"/>
      <c r="AZ1195" s="164"/>
      <c r="BA1195" s="164"/>
      <c r="BB1195" s="164"/>
      <c r="BC1195" s="164"/>
      <c r="BD1195" s="164"/>
      <c r="BE1195" s="164"/>
      <c r="BF1195" s="164"/>
      <c r="BG1195" s="164"/>
      <c r="BH1195" s="164"/>
      <c r="BI1195" s="164"/>
      <c r="BJ1195" s="164"/>
      <c r="BK1195" s="164"/>
      <c r="BL1195" s="164"/>
      <c r="BM1195" s="164"/>
      <c r="BN1195" s="164"/>
      <c r="BO1195" s="164"/>
      <c r="BP1195" s="164"/>
      <c r="BQ1195" s="164"/>
      <c r="BR1195" s="164"/>
      <c r="BS1195" s="164"/>
      <c r="BT1195" s="164"/>
      <c r="BU1195" s="164"/>
      <c r="BV1195" s="164"/>
      <c r="BW1195" s="164"/>
    </row>
    <row r="1196" spans="20:75" x14ac:dyDescent="0.25">
      <c r="T1196" s="164"/>
      <c r="U1196" s="164"/>
      <c r="V1196" s="164"/>
      <c r="W1196" s="164"/>
      <c r="X1196" s="164"/>
      <c r="Y1196" s="164"/>
      <c r="Z1196" s="164"/>
      <c r="AA1196" s="164"/>
      <c r="AB1196" s="164"/>
      <c r="AC1196" s="164"/>
      <c r="AD1196" s="164"/>
      <c r="AE1196" s="164"/>
      <c r="AF1196" s="164"/>
      <c r="AG1196" s="164"/>
      <c r="AH1196" s="164"/>
      <c r="AI1196" s="164"/>
      <c r="AJ1196" s="164"/>
      <c r="AK1196" s="164"/>
      <c r="AL1196" s="164"/>
      <c r="AM1196" s="164"/>
      <c r="AN1196" s="164"/>
      <c r="AO1196" s="164"/>
      <c r="AP1196" s="164"/>
      <c r="AQ1196" s="164"/>
      <c r="AR1196" s="164"/>
      <c r="AS1196" s="366"/>
      <c r="AT1196" s="164"/>
      <c r="AU1196" s="164"/>
      <c r="AV1196" s="164"/>
      <c r="AW1196" s="164"/>
      <c r="AX1196" s="164"/>
      <c r="AY1196" s="164"/>
      <c r="AZ1196" s="164"/>
      <c r="BA1196" s="164"/>
      <c r="BB1196" s="164"/>
      <c r="BC1196" s="164"/>
      <c r="BD1196" s="164"/>
      <c r="BE1196" s="164"/>
      <c r="BF1196" s="164"/>
      <c r="BG1196" s="164"/>
      <c r="BH1196" s="164"/>
      <c r="BI1196" s="164"/>
      <c r="BJ1196" s="164"/>
      <c r="BK1196" s="164"/>
      <c r="BL1196" s="164"/>
      <c r="BM1196" s="164"/>
      <c r="BN1196" s="164"/>
      <c r="BO1196" s="164"/>
      <c r="BP1196" s="164"/>
      <c r="BQ1196" s="164"/>
      <c r="BR1196" s="164"/>
      <c r="BS1196" s="164"/>
      <c r="BT1196" s="164"/>
      <c r="BU1196" s="164"/>
      <c r="BV1196" s="164"/>
      <c r="BW1196" s="164"/>
    </row>
    <row r="1197" spans="20:75" x14ac:dyDescent="0.25">
      <c r="T1197" s="164"/>
      <c r="U1197" s="164"/>
      <c r="V1197" s="164"/>
      <c r="W1197" s="164"/>
      <c r="X1197" s="164"/>
      <c r="Y1197" s="164"/>
      <c r="Z1197" s="164"/>
      <c r="AA1197" s="164"/>
      <c r="AB1197" s="164"/>
      <c r="AC1197" s="164"/>
      <c r="AD1197" s="164"/>
      <c r="AE1197" s="164"/>
      <c r="AF1197" s="164"/>
      <c r="AG1197" s="164"/>
      <c r="AH1197" s="164"/>
      <c r="AI1197" s="164"/>
      <c r="AJ1197" s="164"/>
      <c r="AK1197" s="164"/>
      <c r="AL1197" s="164"/>
      <c r="AM1197" s="164"/>
      <c r="AN1197" s="164"/>
      <c r="AO1197" s="164"/>
      <c r="AP1197" s="164"/>
      <c r="AQ1197" s="164"/>
      <c r="AR1197" s="164"/>
      <c r="AS1197" s="366"/>
      <c r="AT1197" s="164"/>
      <c r="AU1197" s="164"/>
      <c r="AV1197" s="164"/>
      <c r="AW1197" s="164"/>
      <c r="AX1197" s="164"/>
      <c r="AY1197" s="164"/>
      <c r="AZ1197" s="164"/>
      <c r="BA1197" s="164"/>
      <c r="BB1197" s="164"/>
      <c r="BC1197" s="164"/>
      <c r="BD1197" s="164"/>
      <c r="BE1197" s="164"/>
      <c r="BF1197" s="164"/>
      <c r="BG1197" s="164"/>
      <c r="BH1197" s="164"/>
      <c r="BI1197" s="164"/>
      <c r="BJ1197" s="164"/>
      <c r="BK1197" s="164"/>
      <c r="BL1197" s="164"/>
      <c r="BM1197" s="164"/>
      <c r="BN1197" s="164"/>
      <c r="BO1197" s="164"/>
      <c r="BP1197" s="164"/>
      <c r="BQ1197" s="164"/>
      <c r="BR1197" s="164"/>
      <c r="BS1197" s="164"/>
      <c r="BT1197" s="164"/>
      <c r="BU1197" s="164"/>
      <c r="BV1197" s="164"/>
      <c r="BW1197" s="164"/>
    </row>
    <row r="1198" spans="20:75" x14ac:dyDescent="0.25">
      <c r="T1198" s="164"/>
      <c r="U1198" s="164"/>
      <c r="V1198" s="164"/>
      <c r="W1198" s="164"/>
      <c r="X1198" s="164"/>
      <c r="Y1198" s="164"/>
      <c r="Z1198" s="164"/>
      <c r="AA1198" s="164"/>
      <c r="AB1198" s="164"/>
      <c r="AC1198" s="164"/>
      <c r="AD1198" s="164"/>
      <c r="AE1198" s="164"/>
      <c r="AF1198" s="164"/>
      <c r="AG1198" s="164"/>
      <c r="AH1198" s="164"/>
      <c r="AI1198" s="164"/>
      <c r="AJ1198" s="164"/>
      <c r="AK1198" s="164"/>
      <c r="AL1198" s="164"/>
      <c r="AM1198" s="164"/>
      <c r="AN1198" s="164"/>
      <c r="AO1198" s="164"/>
      <c r="AP1198" s="164"/>
      <c r="AQ1198" s="164"/>
      <c r="AR1198" s="164"/>
      <c r="AS1198" s="366"/>
      <c r="AT1198" s="164"/>
      <c r="AU1198" s="164"/>
      <c r="AV1198" s="164"/>
      <c r="AW1198" s="164"/>
      <c r="AX1198" s="164"/>
      <c r="AY1198" s="164"/>
      <c r="AZ1198" s="164"/>
      <c r="BA1198" s="164"/>
      <c r="BB1198" s="164"/>
      <c r="BC1198" s="164"/>
      <c r="BD1198" s="164"/>
      <c r="BE1198" s="164"/>
      <c r="BF1198" s="164"/>
      <c r="BG1198" s="164"/>
      <c r="BH1198" s="164"/>
      <c r="BI1198" s="164"/>
      <c r="BJ1198" s="164"/>
      <c r="BK1198" s="164"/>
      <c r="BL1198" s="164"/>
      <c r="BM1198" s="164"/>
      <c r="BN1198" s="164"/>
      <c r="BO1198" s="164"/>
      <c r="BP1198" s="164"/>
      <c r="BQ1198" s="164"/>
      <c r="BR1198" s="164"/>
      <c r="BS1198" s="164"/>
      <c r="BT1198" s="164"/>
      <c r="BU1198" s="164"/>
      <c r="BV1198" s="164"/>
      <c r="BW1198" s="164"/>
    </row>
    <row r="1199" spans="20:75" x14ac:dyDescent="0.25">
      <c r="T1199" s="164"/>
      <c r="U1199" s="164"/>
      <c r="V1199" s="164"/>
      <c r="W1199" s="164"/>
      <c r="X1199" s="164"/>
      <c r="Y1199" s="164"/>
      <c r="Z1199" s="164"/>
      <c r="AA1199" s="164"/>
      <c r="AB1199" s="164"/>
      <c r="AC1199" s="164"/>
      <c r="AD1199" s="164"/>
      <c r="AE1199" s="164"/>
      <c r="AF1199" s="164"/>
      <c r="AG1199" s="164"/>
      <c r="AH1199" s="164"/>
      <c r="AI1199" s="164"/>
      <c r="AJ1199" s="164"/>
      <c r="AK1199" s="164"/>
      <c r="AL1199" s="164"/>
      <c r="AM1199" s="164"/>
      <c r="AN1199" s="164"/>
      <c r="AO1199" s="164"/>
      <c r="AP1199" s="164"/>
      <c r="AQ1199" s="164"/>
      <c r="AR1199" s="164"/>
      <c r="AS1199" s="366"/>
      <c r="AT1199" s="164"/>
      <c r="AU1199" s="164"/>
      <c r="AV1199" s="164"/>
      <c r="AW1199" s="164"/>
      <c r="AX1199" s="164"/>
      <c r="AY1199" s="164"/>
      <c r="AZ1199" s="164"/>
      <c r="BA1199" s="164"/>
      <c r="BB1199" s="164"/>
      <c r="BC1199" s="164"/>
      <c r="BD1199" s="164"/>
      <c r="BE1199" s="164"/>
      <c r="BF1199" s="164"/>
      <c r="BG1199" s="164"/>
      <c r="BH1199" s="164"/>
      <c r="BI1199" s="164"/>
      <c r="BJ1199" s="164"/>
      <c r="BK1199" s="164"/>
      <c r="BL1199" s="164"/>
      <c r="BM1199" s="164"/>
      <c r="BN1199" s="164"/>
      <c r="BO1199" s="164"/>
      <c r="BP1199" s="164"/>
      <c r="BQ1199" s="164"/>
      <c r="BR1199" s="164"/>
      <c r="BS1199" s="164"/>
      <c r="BT1199" s="164"/>
      <c r="BU1199" s="164"/>
      <c r="BV1199" s="164"/>
      <c r="BW1199" s="164"/>
    </row>
    <row r="1200" spans="20:75" x14ac:dyDescent="0.25">
      <c r="T1200" s="164"/>
      <c r="U1200" s="164"/>
      <c r="V1200" s="164"/>
      <c r="W1200" s="164"/>
      <c r="X1200" s="164"/>
      <c r="Y1200" s="164"/>
      <c r="Z1200" s="164"/>
      <c r="AA1200" s="164"/>
      <c r="AB1200" s="164"/>
      <c r="AC1200" s="164"/>
      <c r="AD1200" s="164"/>
      <c r="AE1200" s="164"/>
      <c r="AF1200" s="164"/>
      <c r="AG1200" s="164"/>
      <c r="AH1200" s="164"/>
      <c r="AI1200" s="164"/>
      <c r="AJ1200" s="164"/>
      <c r="AK1200" s="164"/>
      <c r="AL1200" s="164"/>
      <c r="AM1200" s="164"/>
      <c r="AN1200" s="164"/>
      <c r="AO1200" s="164"/>
      <c r="AP1200" s="164"/>
      <c r="AQ1200" s="164"/>
      <c r="AR1200" s="164"/>
      <c r="AS1200" s="366"/>
      <c r="AT1200" s="164"/>
      <c r="AU1200" s="164"/>
      <c r="AV1200" s="164"/>
      <c r="AW1200" s="164"/>
      <c r="AX1200" s="164"/>
      <c r="AY1200" s="164"/>
      <c r="AZ1200" s="164"/>
      <c r="BA1200" s="164"/>
      <c r="BB1200" s="164"/>
      <c r="BC1200" s="164"/>
      <c r="BD1200" s="164"/>
      <c r="BE1200" s="164"/>
      <c r="BF1200" s="164"/>
      <c r="BG1200" s="164"/>
      <c r="BH1200" s="164"/>
      <c r="BI1200" s="164"/>
      <c r="BJ1200" s="164"/>
      <c r="BK1200" s="164"/>
      <c r="BL1200" s="164"/>
      <c r="BM1200" s="164"/>
      <c r="BN1200" s="164"/>
      <c r="BO1200" s="164"/>
      <c r="BP1200" s="164"/>
      <c r="BQ1200" s="164"/>
      <c r="BR1200" s="164"/>
      <c r="BS1200" s="164"/>
      <c r="BT1200" s="164"/>
      <c r="BU1200" s="164"/>
      <c r="BV1200" s="164"/>
      <c r="BW1200" s="164"/>
    </row>
    <row r="1201" spans="20:75" x14ac:dyDescent="0.25">
      <c r="T1201" s="164"/>
      <c r="U1201" s="164"/>
      <c r="V1201" s="164"/>
      <c r="W1201" s="164"/>
      <c r="X1201" s="164"/>
      <c r="Y1201" s="164"/>
      <c r="Z1201" s="164"/>
      <c r="AA1201" s="164"/>
      <c r="AB1201" s="164"/>
      <c r="AC1201" s="164"/>
      <c r="AD1201" s="164"/>
      <c r="AE1201" s="164"/>
      <c r="AF1201" s="164"/>
      <c r="AG1201" s="164"/>
      <c r="AH1201" s="164"/>
      <c r="AI1201" s="164"/>
      <c r="AJ1201" s="164"/>
      <c r="AK1201" s="164"/>
      <c r="AL1201" s="164"/>
      <c r="AM1201" s="164"/>
      <c r="AN1201" s="164"/>
      <c r="AO1201" s="164"/>
      <c r="AP1201" s="164"/>
      <c r="AQ1201" s="164"/>
      <c r="AR1201" s="164"/>
      <c r="AS1201" s="366"/>
      <c r="AT1201" s="164"/>
      <c r="AU1201" s="164"/>
      <c r="AV1201" s="164"/>
      <c r="AW1201" s="164"/>
      <c r="AX1201" s="164"/>
      <c r="AY1201" s="164"/>
      <c r="AZ1201" s="164"/>
      <c r="BA1201" s="164"/>
      <c r="BB1201" s="164"/>
      <c r="BC1201" s="164"/>
      <c r="BD1201" s="164"/>
      <c r="BE1201" s="164"/>
      <c r="BF1201" s="164"/>
      <c r="BG1201" s="164"/>
      <c r="BH1201" s="164"/>
      <c r="BI1201" s="164"/>
      <c r="BJ1201" s="164"/>
      <c r="BK1201" s="164"/>
      <c r="BL1201" s="164"/>
      <c r="BM1201" s="164"/>
      <c r="BN1201" s="164"/>
      <c r="BO1201" s="164"/>
      <c r="BP1201" s="164"/>
      <c r="BQ1201" s="164"/>
      <c r="BR1201" s="164"/>
      <c r="BS1201" s="164"/>
      <c r="BT1201" s="164"/>
      <c r="BU1201" s="164"/>
      <c r="BV1201" s="164"/>
      <c r="BW1201" s="164"/>
    </row>
    <row r="1202" spans="20:75" x14ac:dyDescent="0.25">
      <c r="T1202" s="164"/>
      <c r="U1202" s="164"/>
      <c r="V1202" s="164"/>
      <c r="W1202" s="164"/>
      <c r="X1202" s="164"/>
      <c r="Y1202" s="164"/>
      <c r="Z1202" s="164"/>
      <c r="AA1202" s="164"/>
      <c r="AB1202" s="164"/>
      <c r="AC1202" s="164"/>
      <c r="AD1202" s="164"/>
      <c r="AE1202" s="164"/>
      <c r="AF1202" s="164"/>
      <c r="AG1202" s="164"/>
      <c r="AH1202" s="164"/>
      <c r="AI1202" s="164"/>
      <c r="AJ1202" s="164"/>
      <c r="AK1202" s="164"/>
      <c r="AL1202" s="164"/>
      <c r="AM1202" s="164"/>
      <c r="AN1202" s="164"/>
      <c r="AO1202" s="164"/>
      <c r="AP1202" s="164"/>
      <c r="AQ1202" s="164"/>
      <c r="AR1202" s="164"/>
      <c r="AS1202" s="366"/>
      <c r="AT1202" s="164"/>
      <c r="AU1202" s="164"/>
      <c r="AV1202" s="164"/>
      <c r="AW1202" s="164"/>
      <c r="AX1202" s="164"/>
      <c r="AY1202" s="164"/>
      <c r="AZ1202" s="164"/>
      <c r="BA1202" s="164"/>
      <c r="BB1202" s="164"/>
      <c r="BC1202" s="164"/>
      <c r="BD1202" s="164"/>
      <c r="BE1202" s="164"/>
      <c r="BF1202" s="164"/>
      <c r="BG1202" s="164"/>
      <c r="BH1202" s="164"/>
      <c r="BI1202" s="164"/>
      <c r="BJ1202" s="164"/>
      <c r="BK1202" s="164"/>
      <c r="BL1202" s="164"/>
      <c r="BM1202" s="164"/>
      <c r="BN1202" s="164"/>
      <c r="BO1202" s="164"/>
      <c r="BP1202" s="164"/>
      <c r="BQ1202" s="164"/>
      <c r="BR1202" s="164"/>
      <c r="BS1202" s="164"/>
      <c r="BT1202" s="164"/>
      <c r="BU1202" s="164"/>
      <c r="BV1202" s="164"/>
      <c r="BW1202" s="164"/>
    </row>
    <row r="1203" spans="20:75" x14ac:dyDescent="0.25">
      <c r="T1203" s="164"/>
      <c r="U1203" s="164"/>
      <c r="V1203" s="164"/>
      <c r="W1203" s="164"/>
      <c r="X1203" s="164"/>
      <c r="Y1203" s="164"/>
      <c r="Z1203" s="164"/>
      <c r="AA1203" s="164"/>
      <c r="AB1203" s="164"/>
      <c r="AC1203" s="164"/>
      <c r="AD1203" s="164"/>
      <c r="AE1203" s="164"/>
      <c r="AF1203" s="164"/>
      <c r="AG1203" s="164"/>
      <c r="AH1203" s="164"/>
      <c r="AI1203" s="164"/>
      <c r="AJ1203" s="164"/>
      <c r="AK1203" s="164"/>
      <c r="AL1203" s="164"/>
      <c r="AM1203" s="164"/>
      <c r="AN1203" s="164"/>
      <c r="AO1203" s="164"/>
      <c r="AP1203" s="164"/>
      <c r="AQ1203" s="164"/>
      <c r="AR1203" s="164"/>
      <c r="AS1203" s="366"/>
      <c r="AT1203" s="164"/>
      <c r="AU1203" s="164"/>
      <c r="AV1203" s="164"/>
      <c r="AW1203" s="164"/>
      <c r="AX1203" s="164"/>
      <c r="AY1203" s="164"/>
      <c r="AZ1203" s="164"/>
      <c r="BA1203" s="164"/>
      <c r="BB1203" s="164"/>
      <c r="BC1203" s="164"/>
      <c r="BD1203" s="164"/>
      <c r="BE1203" s="164"/>
      <c r="BF1203" s="164"/>
      <c r="BG1203" s="164"/>
      <c r="BH1203" s="164"/>
      <c r="BI1203" s="164"/>
      <c r="BJ1203" s="164"/>
      <c r="BK1203" s="164"/>
      <c r="BL1203" s="164"/>
      <c r="BM1203" s="164"/>
      <c r="BN1203" s="164"/>
      <c r="BO1203" s="164"/>
      <c r="BP1203" s="164"/>
      <c r="BQ1203" s="164"/>
      <c r="BR1203" s="164"/>
      <c r="BS1203" s="164"/>
      <c r="BT1203" s="164"/>
      <c r="BU1203" s="164"/>
      <c r="BV1203" s="164"/>
      <c r="BW1203" s="164"/>
    </row>
    <row r="1204" spans="20:75" x14ac:dyDescent="0.25">
      <c r="T1204" s="164"/>
      <c r="U1204" s="164"/>
      <c r="V1204" s="164"/>
      <c r="W1204" s="164"/>
      <c r="X1204" s="164"/>
      <c r="Y1204" s="164"/>
      <c r="Z1204" s="164"/>
      <c r="AA1204" s="164"/>
      <c r="AB1204" s="164"/>
      <c r="AC1204" s="164"/>
      <c r="AD1204" s="164"/>
      <c r="AE1204" s="164"/>
      <c r="AF1204" s="164"/>
      <c r="AG1204" s="164"/>
      <c r="AH1204" s="164"/>
      <c r="AI1204" s="164"/>
      <c r="AJ1204" s="164"/>
      <c r="AK1204" s="164"/>
      <c r="AL1204" s="164"/>
      <c r="AM1204" s="164"/>
      <c r="AN1204" s="164"/>
      <c r="AO1204" s="164"/>
      <c r="AP1204" s="164"/>
      <c r="AQ1204" s="164"/>
      <c r="AR1204" s="164"/>
      <c r="AS1204" s="366"/>
      <c r="AT1204" s="164"/>
      <c r="AU1204" s="164"/>
      <c r="AV1204" s="164"/>
      <c r="AW1204" s="164"/>
      <c r="AX1204" s="164"/>
      <c r="AY1204" s="164"/>
      <c r="AZ1204" s="164"/>
      <c r="BA1204" s="164"/>
      <c r="BB1204" s="164"/>
      <c r="BC1204" s="164"/>
      <c r="BD1204" s="164"/>
      <c r="BE1204" s="164"/>
      <c r="BF1204" s="164"/>
      <c r="BG1204" s="164"/>
      <c r="BH1204" s="164"/>
      <c r="BI1204" s="164"/>
      <c r="BJ1204" s="164"/>
      <c r="BK1204" s="164"/>
      <c r="BL1204" s="164"/>
      <c r="BM1204" s="164"/>
      <c r="BN1204" s="164"/>
      <c r="BO1204" s="164"/>
      <c r="BP1204" s="164"/>
      <c r="BQ1204" s="164"/>
      <c r="BR1204" s="164"/>
      <c r="BS1204" s="164"/>
      <c r="BT1204" s="164"/>
      <c r="BU1204" s="164"/>
      <c r="BV1204" s="164"/>
      <c r="BW1204" s="164"/>
    </row>
    <row r="1205" spans="20:75" x14ac:dyDescent="0.25">
      <c r="T1205" s="164"/>
      <c r="U1205" s="164"/>
      <c r="V1205" s="164"/>
      <c r="W1205" s="164"/>
      <c r="X1205" s="164"/>
      <c r="Y1205" s="164"/>
      <c r="Z1205" s="164"/>
      <c r="AA1205" s="164"/>
      <c r="AB1205" s="164"/>
      <c r="AC1205" s="164"/>
      <c r="AD1205" s="164"/>
      <c r="AE1205" s="164"/>
      <c r="AF1205" s="164"/>
      <c r="AG1205" s="164"/>
      <c r="AH1205" s="164"/>
      <c r="AI1205" s="164"/>
      <c r="AJ1205" s="164"/>
      <c r="AK1205" s="164"/>
      <c r="AL1205" s="164"/>
      <c r="AM1205" s="164"/>
      <c r="AN1205" s="164"/>
      <c r="AO1205" s="164"/>
      <c r="AP1205" s="164"/>
      <c r="AQ1205" s="164"/>
      <c r="AR1205" s="164"/>
      <c r="AS1205" s="366"/>
      <c r="AT1205" s="164"/>
      <c r="AU1205" s="164"/>
      <c r="AV1205" s="164"/>
      <c r="AW1205" s="164"/>
      <c r="AX1205" s="164"/>
      <c r="AY1205" s="164"/>
      <c r="AZ1205" s="164"/>
      <c r="BA1205" s="164"/>
      <c r="BB1205" s="164"/>
      <c r="BC1205" s="164"/>
      <c r="BD1205" s="164"/>
      <c r="BE1205" s="164"/>
      <c r="BF1205" s="164"/>
      <c r="BG1205" s="164"/>
      <c r="BH1205" s="164"/>
      <c r="BI1205" s="164"/>
      <c r="BJ1205" s="164"/>
      <c r="BK1205" s="164"/>
      <c r="BL1205" s="164"/>
      <c r="BM1205" s="164"/>
      <c r="BN1205" s="164"/>
      <c r="BO1205" s="164"/>
      <c r="BP1205" s="164"/>
      <c r="BQ1205" s="164"/>
      <c r="BR1205" s="164"/>
      <c r="BS1205" s="164"/>
      <c r="BT1205" s="164"/>
      <c r="BU1205" s="164"/>
      <c r="BV1205" s="164"/>
      <c r="BW1205" s="164"/>
    </row>
    <row r="1206" spans="20:75" x14ac:dyDescent="0.25">
      <c r="T1206" s="164"/>
      <c r="U1206" s="164"/>
      <c r="V1206" s="164"/>
      <c r="W1206" s="164"/>
      <c r="X1206" s="164"/>
      <c r="Y1206" s="164"/>
      <c r="Z1206" s="164"/>
      <c r="AA1206" s="164"/>
      <c r="AB1206" s="164"/>
      <c r="AC1206" s="164"/>
      <c r="AD1206" s="164"/>
      <c r="AE1206" s="164"/>
      <c r="AF1206" s="164"/>
      <c r="AG1206" s="164"/>
      <c r="AH1206" s="164"/>
      <c r="AI1206" s="164"/>
      <c r="AJ1206" s="164"/>
      <c r="AK1206" s="164"/>
      <c r="AL1206" s="164"/>
      <c r="AM1206" s="164"/>
      <c r="AN1206" s="164"/>
      <c r="AO1206" s="164"/>
      <c r="AP1206" s="164"/>
      <c r="AQ1206" s="164"/>
      <c r="AR1206" s="164"/>
      <c r="AS1206" s="366"/>
      <c r="AT1206" s="164"/>
      <c r="AU1206" s="164"/>
      <c r="AV1206" s="164"/>
      <c r="AW1206" s="164"/>
      <c r="AX1206" s="164"/>
      <c r="AY1206" s="164"/>
      <c r="AZ1206" s="164"/>
      <c r="BA1206" s="164"/>
      <c r="BB1206" s="164"/>
      <c r="BC1206" s="164"/>
      <c r="BD1206" s="164"/>
      <c r="BE1206" s="164"/>
      <c r="BF1206" s="164"/>
      <c r="BG1206" s="164"/>
      <c r="BH1206" s="164"/>
      <c r="BI1206" s="164"/>
      <c r="BJ1206" s="164"/>
      <c r="BK1206" s="164"/>
      <c r="BL1206" s="164"/>
      <c r="BM1206" s="164"/>
      <c r="BN1206" s="164"/>
      <c r="BO1206" s="164"/>
      <c r="BP1206" s="164"/>
      <c r="BQ1206" s="164"/>
      <c r="BR1206" s="164"/>
      <c r="BS1206" s="164"/>
      <c r="BT1206" s="164"/>
      <c r="BU1206" s="164"/>
      <c r="BV1206" s="164"/>
      <c r="BW1206" s="164"/>
    </row>
    <row r="1207" spans="20:75" x14ac:dyDescent="0.25">
      <c r="T1207" s="164"/>
      <c r="U1207" s="164"/>
      <c r="V1207" s="164"/>
      <c r="W1207" s="164"/>
      <c r="X1207" s="164"/>
      <c r="Y1207" s="164"/>
      <c r="Z1207" s="164"/>
      <c r="AA1207" s="164"/>
      <c r="AB1207" s="164"/>
      <c r="AC1207" s="164"/>
      <c r="AD1207" s="164"/>
      <c r="AE1207" s="164"/>
      <c r="AF1207" s="164"/>
      <c r="AG1207" s="164"/>
      <c r="AH1207" s="164"/>
      <c r="AI1207" s="164"/>
      <c r="AJ1207" s="164"/>
      <c r="AK1207" s="164"/>
      <c r="AL1207" s="164"/>
      <c r="AM1207" s="164"/>
      <c r="AN1207" s="164"/>
      <c r="AO1207" s="164"/>
      <c r="AP1207" s="164"/>
      <c r="AQ1207" s="164"/>
      <c r="AR1207" s="164"/>
      <c r="AS1207" s="366"/>
      <c r="AT1207" s="164"/>
      <c r="AU1207" s="164"/>
      <c r="AV1207" s="164"/>
      <c r="AW1207" s="164"/>
      <c r="AX1207" s="164"/>
      <c r="AY1207" s="164"/>
      <c r="AZ1207" s="164"/>
      <c r="BA1207" s="164"/>
      <c r="BB1207" s="164"/>
      <c r="BC1207" s="164"/>
      <c r="BD1207" s="164"/>
      <c r="BE1207" s="164"/>
      <c r="BF1207" s="164"/>
      <c r="BG1207" s="164"/>
      <c r="BH1207" s="164"/>
      <c r="BI1207" s="164"/>
      <c r="BJ1207" s="164"/>
      <c r="BK1207" s="164"/>
      <c r="BL1207" s="164"/>
      <c r="BM1207" s="164"/>
      <c r="BN1207" s="164"/>
      <c r="BO1207" s="164"/>
      <c r="BP1207" s="164"/>
      <c r="BQ1207" s="164"/>
      <c r="BR1207" s="164"/>
      <c r="BS1207" s="164"/>
      <c r="BT1207" s="164"/>
      <c r="BU1207" s="164"/>
      <c r="BV1207" s="164"/>
      <c r="BW1207" s="164"/>
    </row>
    <row r="1208" spans="20:75" x14ac:dyDescent="0.25">
      <c r="T1208" s="164"/>
      <c r="U1208" s="164"/>
      <c r="V1208" s="164"/>
      <c r="W1208" s="164"/>
      <c r="X1208" s="164"/>
      <c r="Y1208" s="164"/>
      <c r="Z1208" s="164"/>
      <c r="AA1208" s="164"/>
      <c r="AB1208" s="164"/>
      <c r="AC1208" s="164"/>
      <c r="AD1208" s="164"/>
      <c r="AE1208" s="164"/>
      <c r="AF1208" s="164"/>
      <c r="AG1208" s="164"/>
      <c r="AH1208" s="164"/>
      <c r="AI1208" s="164"/>
      <c r="AJ1208" s="164"/>
      <c r="AK1208" s="164"/>
      <c r="AL1208" s="164"/>
      <c r="AM1208" s="164"/>
      <c r="AN1208" s="164"/>
      <c r="AO1208" s="164"/>
      <c r="AP1208" s="164"/>
      <c r="AQ1208" s="164"/>
      <c r="AR1208" s="164"/>
      <c r="AS1208" s="366"/>
      <c r="AT1208" s="164"/>
      <c r="AU1208" s="164"/>
      <c r="AV1208" s="164"/>
      <c r="AW1208" s="164"/>
      <c r="AX1208" s="164"/>
      <c r="AY1208" s="164"/>
      <c r="AZ1208" s="164"/>
      <c r="BA1208" s="164"/>
      <c r="BB1208" s="164"/>
      <c r="BC1208" s="164"/>
      <c r="BD1208" s="164"/>
      <c r="BE1208" s="164"/>
      <c r="BF1208" s="164"/>
      <c r="BG1208" s="164"/>
      <c r="BH1208" s="164"/>
      <c r="BI1208" s="164"/>
      <c r="BJ1208" s="164"/>
      <c r="BK1208" s="164"/>
      <c r="BL1208" s="164"/>
      <c r="BM1208" s="164"/>
      <c r="BN1208" s="164"/>
      <c r="BO1208" s="164"/>
      <c r="BP1208" s="164"/>
      <c r="BQ1208" s="164"/>
      <c r="BR1208" s="164"/>
      <c r="BS1208" s="164"/>
      <c r="BT1208" s="164"/>
      <c r="BU1208" s="164"/>
      <c r="BV1208" s="164"/>
      <c r="BW1208" s="164"/>
    </row>
    <row r="1209" spans="20:75" x14ac:dyDescent="0.25">
      <c r="T1209" s="164"/>
      <c r="U1209" s="164"/>
      <c r="V1209" s="164"/>
      <c r="W1209" s="164"/>
      <c r="X1209" s="164"/>
      <c r="Y1209" s="164"/>
      <c r="Z1209" s="164"/>
      <c r="AA1209" s="164"/>
      <c r="AB1209" s="164"/>
      <c r="AC1209" s="164"/>
      <c r="AD1209" s="164"/>
      <c r="AE1209" s="164"/>
      <c r="AF1209" s="164"/>
      <c r="AG1209" s="164"/>
      <c r="AH1209" s="164"/>
      <c r="AI1209" s="164"/>
      <c r="AJ1209" s="164"/>
      <c r="AK1209" s="164"/>
      <c r="AL1209" s="164"/>
      <c r="AM1209" s="164"/>
      <c r="AN1209" s="164"/>
      <c r="AO1209" s="164"/>
      <c r="AP1209" s="164"/>
      <c r="AQ1209" s="164"/>
      <c r="AR1209" s="164"/>
      <c r="AS1209" s="366"/>
      <c r="AT1209" s="164"/>
      <c r="AU1209" s="164"/>
      <c r="AV1209" s="164"/>
      <c r="AW1209" s="164"/>
      <c r="AX1209" s="164"/>
      <c r="AY1209" s="164"/>
      <c r="AZ1209" s="164"/>
      <c r="BA1209" s="164"/>
      <c r="BB1209" s="164"/>
      <c r="BC1209" s="164"/>
      <c r="BD1209" s="164"/>
      <c r="BE1209" s="164"/>
      <c r="BF1209" s="164"/>
      <c r="BG1209" s="164"/>
      <c r="BH1209" s="164"/>
      <c r="BI1209" s="164"/>
      <c r="BJ1209" s="164"/>
      <c r="BK1209" s="164"/>
      <c r="BL1209" s="164"/>
      <c r="BM1209" s="164"/>
      <c r="BN1209" s="164"/>
      <c r="BO1209" s="164"/>
      <c r="BP1209" s="164"/>
      <c r="BQ1209" s="164"/>
      <c r="BR1209" s="164"/>
      <c r="BS1209" s="164"/>
      <c r="BT1209" s="164"/>
      <c r="BU1209" s="164"/>
      <c r="BV1209" s="164"/>
      <c r="BW1209" s="164"/>
    </row>
    <row r="1210" spans="20:75" x14ac:dyDescent="0.25">
      <c r="T1210" s="164"/>
      <c r="U1210" s="164"/>
      <c r="V1210" s="164"/>
      <c r="W1210" s="164"/>
      <c r="X1210" s="164"/>
      <c r="Y1210" s="164"/>
      <c r="Z1210" s="164"/>
      <c r="AA1210" s="164"/>
      <c r="AB1210" s="164"/>
      <c r="AC1210" s="164"/>
      <c r="AD1210" s="164"/>
      <c r="AE1210" s="164"/>
      <c r="AF1210" s="164"/>
      <c r="AG1210" s="164"/>
      <c r="AH1210" s="164"/>
      <c r="AI1210" s="164"/>
      <c r="AJ1210" s="164"/>
      <c r="AK1210" s="164"/>
      <c r="AL1210" s="164"/>
      <c r="AM1210" s="164"/>
      <c r="AN1210" s="164"/>
      <c r="AO1210" s="164"/>
      <c r="AP1210" s="164"/>
      <c r="AQ1210" s="164"/>
      <c r="AR1210" s="164"/>
      <c r="AS1210" s="366"/>
      <c r="AT1210" s="164"/>
      <c r="AU1210" s="164"/>
      <c r="AV1210" s="164"/>
      <c r="AW1210" s="164"/>
      <c r="AX1210" s="164"/>
      <c r="AY1210" s="164"/>
      <c r="AZ1210" s="164"/>
      <c r="BA1210" s="164"/>
      <c r="BB1210" s="164"/>
      <c r="BC1210" s="164"/>
      <c r="BD1210" s="164"/>
      <c r="BE1210" s="164"/>
      <c r="BF1210" s="164"/>
      <c r="BG1210" s="164"/>
      <c r="BH1210" s="164"/>
      <c r="BI1210" s="164"/>
      <c r="BJ1210" s="164"/>
      <c r="BK1210" s="164"/>
      <c r="BL1210" s="164"/>
      <c r="BM1210" s="164"/>
      <c r="BN1210" s="164"/>
      <c r="BO1210" s="164"/>
      <c r="BP1210" s="164"/>
      <c r="BQ1210" s="164"/>
      <c r="BR1210" s="164"/>
      <c r="BS1210" s="164"/>
      <c r="BT1210" s="164"/>
      <c r="BU1210" s="164"/>
      <c r="BV1210" s="164"/>
      <c r="BW1210" s="164"/>
    </row>
    <row r="1211" spans="20:75" x14ac:dyDescent="0.25">
      <c r="T1211" s="164"/>
      <c r="U1211" s="164"/>
      <c r="V1211" s="164"/>
      <c r="W1211" s="164"/>
      <c r="X1211" s="164"/>
      <c r="Y1211" s="164"/>
      <c r="Z1211" s="164"/>
      <c r="AA1211" s="164"/>
      <c r="AB1211" s="164"/>
      <c r="AC1211" s="164"/>
      <c r="AD1211" s="164"/>
      <c r="AE1211" s="164"/>
      <c r="AF1211" s="164"/>
      <c r="AG1211" s="164"/>
      <c r="AH1211" s="164"/>
      <c r="AI1211" s="164"/>
      <c r="AJ1211" s="164"/>
      <c r="AK1211" s="164"/>
      <c r="AL1211" s="164"/>
      <c r="AM1211" s="164"/>
      <c r="AN1211" s="164"/>
      <c r="AO1211" s="164"/>
      <c r="AP1211" s="164"/>
      <c r="AQ1211" s="164"/>
      <c r="AR1211" s="164"/>
      <c r="AS1211" s="366"/>
      <c r="AT1211" s="164"/>
      <c r="AU1211" s="164"/>
      <c r="AV1211" s="164"/>
      <c r="AW1211" s="164"/>
      <c r="AX1211" s="164"/>
      <c r="AY1211" s="164"/>
      <c r="AZ1211" s="164"/>
      <c r="BA1211" s="164"/>
      <c r="BB1211" s="164"/>
      <c r="BC1211" s="164"/>
      <c r="BD1211" s="164"/>
      <c r="BE1211" s="164"/>
      <c r="BF1211" s="164"/>
      <c r="BG1211" s="164"/>
      <c r="BH1211" s="164"/>
      <c r="BI1211" s="164"/>
      <c r="BJ1211" s="164"/>
      <c r="BK1211" s="164"/>
      <c r="BL1211" s="164"/>
      <c r="BM1211" s="164"/>
      <c r="BN1211" s="164"/>
      <c r="BO1211" s="164"/>
      <c r="BP1211" s="164"/>
      <c r="BQ1211" s="164"/>
      <c r="BR1211" s="164"/>
      <c r="BS1211" s="164"/>
      <c r="BT1211" s="164"/>
      <c r="BU1211" s="164"/>
      <c r="BV1211" s="164"/>
      <c r="BW1211" s="164"/>
    </row>
    <row r="1212" spans="20:75" x14ac:dyDescent="0.25">
      <c r="T1212" s="164"/>
      <c r="U1212" s="164"/>
      <c r="V1212" s="164"/>
      <c r="W1212" s="164"/>
      <c r="X1212" s="164"/>
      <c r="Y1212" s="164"/>
      <c r="Z1212" s="164"/>
      <c r="AA1212" s="164"/>
      <c r="AB1212" s="164"/>
      <c r="AC1212" s="164"/>
      <c r="AD1212" s="164"/>
      <c r="AE1212" s="164"/>
      <c r="AF1212" s="164"/>
      <c r="AG1212" s="164"/>
      <c r="AH1212" s="164"/>
      <c r="AI1212" s="164"/>
      <c r="AJ1212" s="164"/>
      <c r="AK1212" s="164"/>
      <c r="AL1212" s="164"/>
      <c r="AM1212" s="164"/>
      <c r="AN1212" s="164"/>
      <c r="AO1212" s="164"/>
      <c r="AP1212" s="164"/>
      <c r="AQ1212" s="164"/>
      <c r="AR1212" s="164"/>
      <c r="AS1212" s="366"/>
      <c r="AT1212" s="164"/>
      <c r="AU1212" s="164"/>
      <c r="AV1212" s="164"/>
      <c r="AW1212" s="164"/>
      <c r="AX1212" s="164"/>
      <c r="AY1212" s="164"/>
      <c r="AZ1212" s="164"/>
      <c r="BA1212" s="164"/>
      <c r="BB1212" s="164"/>
      <c r="BC1212" s="164"/>
      <c r="BD1212" s="164"/>
      <c r="BE1212" s="164"/>
      <c r="BF1212" s="164"/>
      <c r="BG1212" s="164"/>
      <c r="BH1212" s="164"/>
      <c r="BI1212" s="164"/>
      <c r="BJ1212" s="164"/>
      <c r="BK1212" s="164"/>
      <c r="BL1212" s="164"/>
      <c r="BM1212" s="164"/>
      <c r="BN1212" s="164"/>
      <c r="BO1212" s="164"/>
      <c r="BP1212" s="164"/>
      <c r="BQ1212" s="164"/>
      <c r="BR1212" s="164"/>
      <c r="BS1212" s="164"/>
      <c r="BT1212" s="164"/>
      <c r="BU1212" s="164"/>
      <c r="BV1212" s="164"/>
      <c r="BW1212" s="164"/>
    </row>
    <row r="1213" spans="20:75" x14ac:dyDescent="0.25">
      <c r="T1213" s="164"/>
      <c r="U1213" s="164"/>
      <c r="V1213" s="164"/>
      <c r="W1213" s="164"/>
      <c r="X1213" s="164"/>
      <c r="Y1213" s="164"/>
      <c r="Z1213" s="164"/>
      <c r="AA1213" s="164"/>
      <c r="AB1213" s="164"/>
      <c r="AC1213" s="164"/>
      <c r="AD1213" s="164"/>
      <c r="AE1213" s="164"/>
      <c r="AF1213" s="164"/>
      <c r="AG1213" s="164"/>
      <c r="AH1213" s="164"/>
      <c r="AI1213" s="164"/>
      <c r="AJ1213" s="164"/>
      <c r="AK1213" s="164"/>
      <c r="AL1213" s="164"/>
      <c r="AM1213" s="164"/>
      <c r="AN1213" s="164"/>
      <c r="AO1213" s="164"/>
      <c r="AP1213" s="164"/>
      <c r="AQ1213" s="164"/>
      <c r="AR1213" s="164"/>
      <c r="AS1213" s="366"/>
      <c r="AT1213" s="164"/>
      <c r="AU1213" s="164"/>
      <c r="AV1213" s="164"/>
      <c r="AW1213" s="164"/>
      <c r="AX1213" s="164"/>
      <c r="AY1213" s="164"/>
      <c r="AZ1213" s="164"/>
      <c r="BA1213" s="164"/>
      <c r="BB1213" s="164"/>
      <c r="BC1213" s="164"/>
      <c r="BD1213" s="164"/>
      <c r="BE1213" s="164"/>
      <c r="BF1213" s="164"/>
      <c r="BG1213" s="164"/>
      <c r="BH1213" s="164"/>
      <c r="BI1213" s="164"/>
      <c r="BJ1213" s="164"/>
      <c r="BK1213" s="164"/>
      <c r="BL1213" s="164"/>
      <c r="BM1213" s="164"/>
      <c r="BN1213" s="164"/>
      <c r="BO1213" s="164"/>
      <c r="BP1213" s="164"/>
      <c r="BQ1213" s="164"/>
      <c r="BR1213" s="164"/>
      <c r="BS1213" s="164"/>
      <c r="BT1213" s="164"/>
      <c r="BU1213" s="164"/>
      <c r="BV1213" s="164"/>
      <c r="BW1213" s="164"/>
    </row>
    <row r="1214" spans="20:75" x14ac:dyDescent="0.25">
      <c r="T1214" s="164"/>
      <c r="U1214" s="164"/>
      <c r="V1214" s="164"/>
      <c r="W1214" s="164"/>
      <c r="X1214" s="164"/>
      <c r="Y1214" s="164"/>
      <c r="Z1214" s="164"/>
      <c r="AA1214" s="164"/>
      <c r="AB1214" s="164"/>
      <c r="AC1214" s="164"/>
      <c r="AD1214" s="164"/>
      <c r="AE1214" s="164"/>
      <c r="AF1214" s="164"/>
      <c r="AG1214" s="164"/>
      <c r="AH1214" s="164"/>
      <c r="AI1214" s="164"/>
      <c r="AJ1214" s="164"/>
      <c r="AK1214" s="164"/>
      <c r="AL1214" s="164"/>
      <c r="AM1214" s="164"/>
      <c r="AN1214" s="164"/>
      <c r="AO1214" s="164"/>
      <c r="AP1214" s="164"/>
      <c r="AQ1214" s="164"/>
      <c r="AR1214" s="164"/>
      <c r="AS1214" s="366"/>
      <c r="AT1214" s="164"/>
      <c r="AU1214" s="164"/>
      <c r="AV1214" s="164"/>
      <c r="AW1214" s="164"/>
      <c r="AX1214" s="164"/>
      <c r="AY1214" s="164"/>
      <c r="AZ1214" s="164"/>
      <c r="BA1214" s="164"/>
      <c r="BB1214" s="164"/>
      <c r="BC1214" s="164"/>
      <c r="BD1214" s="164"/>
      <c r="BE1214" s="164"/>
      <c r="BF1214" s="164"/>
      <c r="BG1214" s="164"/>
      <c r="BH1214" s="164"/>
      <c r="BI1214" s="164"/>
      <c r="BJ1214" s="164"/>
      <c r="BK1214" s="164"/>
      <c r="BL1214" s="164"/>
      <c r="BM1214" s="164"/>
      <c r="BN1214" s="164"/>
      <c r="BO1214" s="164"/>
      <c r="BP1214" s="164"/>
      <c r="BQ1214" s="164"/>
      <c r="BR1214" s="164"/>
      <c r="BS1214" s="164"/>
      <c r="BT1214" s="164"/>
      <c r="BU1214" s="164"/>
      <c r="BV1214" s="164"/>
      <c r="BW1214" s="164"/>
    </row>
    <row r="1215" spans="20:75" x14ac:dyDescent="0.25">
      <c r="T1215" s="164"/>
      <c r="U1215" s="164"/>
      <c r="V1215" s="164"/>
      <c r="W1215" s="164"/>
      <c r="X1215" s="164"/>
      <c r="Y1215" s="164"/>
      <c r="Z1215" s="164"/>
      <c r="AA1215" s="164"/>
      <c r="AB1215" s="164"/>
      <c r="AC1215" s="164"/>
      <c r="AD1215" s="164"/>
      <c r="AE1215" s="164"/>
      <c r="AF1215" s="164"/>
      <c r="AG1215" s="164"/>
      <c r="AH1215" s="164"/>
      <c r="AI1215" s="164"/>
      <c r="AJ1215" s="164"/>
      <c r="AK1215" s="164"/>
      <c r="AL1215" s="164"/>
      <c r="AM1215" s="164"/>
      <c r="AN1215" s="164"/>
      <c r="AO1215" s="164"/>
      <c r="AP1215" s="164"/>
      <c r="AQ1215" s="164"/>
      <c r="AR1215" s="164"/>
      <c r="AS1215" s="366"/>
      <c r="AT1215" s="164"/>
      <c r="AU1215" s="164"/>
      <c r="AV1215" s="164"/>
      <c r="AW1215" s="164"/>
      <c r="AX1215" s="164"/>
      <c r="AY1215" s="164"/>
      <c r="AZ1215" s="164"/>
      <c r="BA1215" s="164"/>
      <c r="BB1215" s="164"/>
      <c r="BC1215" s="164"/>
      <c r="BD1215" s="164"/>
      <c r="BE1215" s="164"/>
      <c r="BF1215" s="164"/>
      <c r="BG1215" s="164"/>
      <c r="BH1215" s="164"/>
      <c r="BI1215" s="164"/>
      <c r="BJ1215" s="164"/>
      <c r="BK1215" s="164"/>
      <c r="BL1215" s="164"/>
      <c r="BM1215" s="164"/>
      <c r="BN1215" s="164"/>
      <c r="BO1215" s="164"/>
      <c r="BP1215" s="164"/>
      <c r="BQ1215" s="164"/>
      <c r="BR1215" s="164"/>
      <c r="BS1215" s="164"/>
      <c r="BT1215" s="164"/>
      <c r="BU1215" s="164"/>
      <c r="BV1215" s="164"/>
      <c r="BW1215" s="164"/>
    </row>
    <row r="1216" spans="20:75" x14ac:dyDescent="0.25">
      <c r="T1216" s="164"/>
      <c r="U1216" s="164"/>
      <c r="V1216" s="164"/>
      <c r="W1216" s="164"/>
      <c r="X1216" s="164"/>
      <c r="Y1216" s="164"/>
      <c r="Z1216" s="164"/>
      <c r="AA1216" s="164"/>
      <c r="AB1216" s="164"/>
      <c r="AC1216" s="164"/>
      <c r="AD1216" s="164"/>
      <c r="AE1216" s="164"/>
      <c r="AF1216" s="164"/>
      <c r="AG1216" s="164"/>
      <c r="AH1216" s="164"/>
      <c r="AI1216" s="164"/>
      <c r="AJ1216" s="164"/>
      <c r="AK1216" s="164"/>
      <c r="AL1216" s="164"/>
      <c r="AM1216" s="164"/>
      <c r="AN1216" s="164"/>
      <c r="AO1216" s="164"/>
      <c r="AP1216" s="164"/>
      <c r="AQ1216" s="164"/>
      <c r="AR1216" s="164"/>
      <c r="AS1216" s="366"/>
      <c r="AT1216" s="164"/>
      <c r="AU1216" s="164"/>
      <c r="AV1216" s="164"/>
      <c r="AW1216" s="164"/>
      <c r="AX1216" s="164"/>
      <c r="AY1216" s="164"/>
      <c r="AZ1216" s="164"/>
      <c r="BA1216" s="164"/>
      <c r="BB1216" s="164"/>
      <c r="BC1216" s="164"/>
      <c r="BD1216" s="164"/>
      <c r="BE1216" s="164"/>
      <c r="BF1216" s="164"/>
      <c r="BG1216" s="164"/>
      <c r="BH1216" s="164"/>
      <c r="BI1216" s="164"/>
      <c r="BJ1216" s="164"/>
      <c r="BK1216" s="164"/>
      <c r="BL1216" s="164"/>
      <c r="BM1216" s="164"/>
      <c r="BN1216" s="164"/>
      <c r="BO1216" s="164"/>
      <c r="BP1216" s="164"/>
      <c r="BQ1216" s="164"/>
      <c r="BR1216" s="164"/>
      <c r="BS1216" s="164"/>
      <c r="BT1216" s="164"/>
      <c r="BU1216" s="164"/>
      <c r="BV1216" s="164"/>
      <c r="BW1216" s="164"/>
    </row>
    <row r="1217" spans="20:75" x14ac:dyDescent="0.25">
      <c r="T1217" s="164"/>
      <c r="U1217" s="164"/>
      <c r="V1217" s="164"/>
      <c r="W1217" s="164"/>
      <c r="X1217" s="164"/>
      <c r="Y1217" s="164"/>
      <c r="Z1217" s="164"/>
      <c r="AA1217" s="164"/>
      <c r="AB1217" s="164"/>
      <c r="AC1217" s="164"/>
      <c r="AD1217" s="164"/>
      <c r="AE1217" s="164"/>
      <c r="AF1217" s="164"/>
      <c r="AG1217" s="164"/>
      <c r="AH1217" s="164"/>
      <c r="AI1217" s="164"/>
      <c r="AJ1217" s="164"/>
      <c r="AK1217" s="164"/>
      <c r="AL1217" s="164"/>
      <c r="AM1217" s="164"/>
      <c r="AN1217" s="164"/>
      <c r="AO1217" s="164"/>
      <c r="AP1217" s="164"/>
      <c r="AQ1217" s="164"/>
      <c r="AR1217" s="164"/>
      <c r="AS1217" s="366"/>
      <c r="AT1217" s="164"/>
      <c r="AU1217" s="164"/>
      <c r="AV1217" s="164"/>
      <c r="AW1217" s="164"/>
      <c r="AX1217" s="164"/>
      <c r="AY1217" s="164"/>
      <c r="AZ1217" s="164"/>
      <c r="BA1217" s="164"/>
      <c r="BB1217" s="164"/>
      <c r="BC1217" s="164"/>
      <c r="BD1217" s="164"/>
      <c r="BE1217" s="164"/>
      <c r="BF1217" s="164"/>
      <c r="BG1217" s="164"/>
      <c r="BH1217" s="164"/>
      <c r="BI1217" s="164"/>
      <c r="BJ1217" s="164"/>
      <c r="BK1217" s="164"/>
      <c r="BL1217" s="164"/>
      <c r="BM1217" s="164"/>
      <c r="BN1217" s="164"/>
      <c r="BO1217" s="164"/>
      <c r="BP1217" s="164"/>
      <c r="BQ1217" s="164"/>
      <c r="BR1217" s="164"/>
      <c r="BS1217" s="164"/>
      <c r="BT1217" s="164"/>
      <c r="BU1217" s="164"/>
      <c r="BV1217" s="164"/>
      <c r="BW1217" s="164"/>
    </row>
    <row r="1218" spans="20:75" x14ac:dyDescent="0.25">
      <c r="T1218" s="164"/>
      <c r="U1218" s="164"/>
      <c r="V1218" s="164"/>
      <c r="W1218" s="164"/>
      <c r="X1218" s="164"/>
      <c r="Y1218" s="164"/>
      <c r="Z1218" s="164"/>
      <c r="AA1218" s="164"/>
      <c r="AB1218" s="164"/>
      <c r="AC1218" s="164"/>
      <c r="AD1218" s="164"/>
      <c r="AE1218" s="164"/>
      <c r="AF1218" s="164"/>
      <c r="AG1218" s="164"/>
      <c r="AH1218" s="164"/>
      <c r="AI1218" s="164"/>
      <c r="AJ1218" s="164"/>
      <c r="AK1218" s="164"/>
      <c r="AL1218" s="164"/>
      <c r="AM1218" s="164"/>
      <c r="AN1218" s="164"/>
      <c r="AO1218" s="164"/>
      <c r="AP1218" s="164"/>
      <c r="AQ1218" s="164"/>
      <c r="AR1218" s="164"/>
      <c r="AS1218" s="366"/>
      <c r="AT1218" s="164"/>
      <c r="AU1218" s="164"/>
      <c r="AV1218" s="164"/>
      <c r="AW1218" s="164"/>
      <c r="AX1218" s="164"/>
      <c r="AY1218" s="164"/>
      <c r="AZ1218" s="164"/>
      <c r="BA1218" s="164"/>
      <c r="BB1218" s="164"/>
      <c r="BC1218" s="164"/>
      <c r="BD1218" s="164"/>
      <c r="BE1218" s="164"/>
      <c r="BF1218" s="164"/>
      <c r="BG1218" s="164"/>
      <c r="BH1218" s="164"/>
      <c r="BI1218" s="164"/>
      <c r="BJ1218" s="164"/>
      <c r="BK1218" s="164"/>
      <c r="BL1218" s="164"/>
      <c r="BM1218" s="164"/>
      <c r="BN1218" s="164"/>
      <c r="BO1218" s="164"/>
      <c r="BP1218" s="164"/>
      <c r="BQ1218" s="164"/>
      <c r="BR1218" s="164"/>
      <c r="BS1218" s="164"/>
      <c r="BT1218" s="164"/>
      <c r="BU1218" s="164"/>
      <c r="BV1218" s="164"/>
      <c r="BW1218" s="164"/>
    </row>
    <row r="1219" spans="20:75" x14ac:dyDescent="0.25">
      <c r="T1219" s="164"/>
      <c r="U1219" s="164"/>
      <c r="V1219" s="164"/>
      <c r="W1219" s="164"/>
      <c r="X1219" s="164"/>
      <c r="Y1219" s="164"/>
      <c r="Z1219" s="164"/>
      <c r="AA1219" s="164"/>
      <c r="AB1219" s="164"/>
      <c r="AC1219" s="164"/>
      <c r="AD1219" s="164"/>
      <c r="AE1219" s="164"/>
      <c r="AF1219" s="164"/>
      <c r="AG1219" s="164"/>
      <c r="AH1219" s="164"/>
      <c r="AI1219" s="164"/>
      <c r="AJ1219" s="164"/>
      <c r="AK1219" s="164"/>
      <c r="AL1219" s="164"/>
      <c r="AM1219" s="164"/>
      <c r="AN1219" s="164"/>
      <c r="AO1219" s="164"/>
      <c r="AP1219" s="164"/>
      <c r="AQ1219" s="164"/>
      <c r="AR1219" s="164"/>
      <c r="AS1219" s="366"/>
      <c r="AT1219" s="164"/>
      <c r="AU1219" s="164"/>
      <c r="AV1219" s="164"/>
      <c r="AW1219" s="164"/>
      <c r="AX1219" s="164"/>
      <c r="AY1219" s="164"/>
      <c r="AZ1219" s="164"/>
      <c r="BA1219" s="164"/>
      <c r="BB1219" s="164"/>
      <c r="BC1219" s="164"/>
      <c r="BD1219" s="164"/>
      <c r="BE1219" s="164"/>
      <c r="BF1219" s="164"/>
      <c r="BG1219" s="164"/>
      <c r="BH1219" s="164"/>
      <c r="BI1219" s="164"/>
      <c r="BJ1219" s="164"/>
      <c r="BK1219" s="164"/>
      <c r="BL1219" s="164"/>
      <c r="BM1219" s="164"/>
      <c r="BN1219" s="164"/>
      <c r="BO1219" s="164"/>
      <c r="BP1219" s="164"/>
      <c r="BQ1219" s="164"/>
      <c r="BR1219" s="164"/>
      <c r="BS1219" s="164"/>
      <c r="BT1219" s="164"/>
      <c r="BU1219" s="164"/>
      <c r="BV1219" s="164"/>
      <c r="BW1219" s="164"/>
    </row>
    <row r="1220" spans="20:75" x14ac:dyDescent="0.25">
      <c r="T1220" s="164"/>
      <c r="U1220" s="164"/>
      <c r="V1220" s="164"/>
      <c r="W1220" s="164"/>
      <c r="X1220" s="164"/>
      <c r="Y1220" s="164"/>
      <c r="Z1220" s="164"/>
      <c r="AA1220" s="164"/>
      <c r="AB1220" s="164"/>
      <c r="AC1220" s="164"/>
      <c r="AD1220" s="164"/>
      <c r="AE1220" s="164"/>
      <c r="AF1220" s="164"/>
      <c r="AG1220" s="164"/>
      <c r="AH1220" s="164"/>
      <c r="AI1220" s="164"/>
      <c r="AJ1220" s="164"/>
      <c r="AK1220" s="164"/>
      <c r="AL1220" s="164"/>
      <c r="AM1220" s="164"/>
      <c r="AN1220" s="164"/>
      <c r="AO1220" s="164"/>
      <c r="AP1220" s="164"/>
      <c r="AQ1220" s="164"/>
      <c r="AR1220" s="164"/>
      <c r="AS1220" s="366"/>
      <c r="AT1220" s="164"/>
      <c r="AU1220" s="164"/>
      <c r="AV1220" s="164"/>
      <c r="AW1220" s="164"/>
      <c r="AX1220" s="164"/>
      <c r="AY1220" s="164"/>
      <c r="AZ1220" s="164"/>
      <c r="BA1220" s="164"/>
      <c r="BB1220" s="164"/>
      <c r="BC1220" s="164"/>
      <c r="BD1220" s="164"/>
      <c r="BE1220" s="164"/>
      <c r="BF1220" s="164"/>
      <c r="BG1220" s="164"/>
      <c r="BH1220" s="164"/>
      <c r="BI1220" s="164"/>
      <c r="BJ1220" s="164"/>
      <c r="BK1220" s="164"/>
      <c r="BL1220" s="164"/>
      <c r="BM1220" s="164"/>
      <c r="BN1220" s="164"/>
      <c r="BO1220" s="164"/>
      <c r="BP1220" s="164"/>
      <c r="BQ1220" s="164"/>
      <c r="BR1220" s="164"/>
      <c r="BS1220" s="164"/>
      <c r="BT1220" s="164"/>
      <c r="BU1220" s="164"/>
      <c r="BV1220" s="164"/>
      <c r="BW1220" s="164"/>
    </row>
    <row r="1221" spans="20:75" x14ac:dyDescent="0.25">
      <c r="T1221" s="164"/>
      <c r="U1221" s="164"/>
      <c r="V1221" s="164"/>
      <c r="W1221" s="164"/>
      <c r="X1221" s="164"/>
      <c r="Y1221" s="164"/>
      <c r="Z1221" s="164"/>
      <c r="AA1221" s="164"/>
      <c r="AB1221" s="164"/>
      <c r="AC1221" s="164"/>
      <c r="AD1221" s="164"/>
      <c r="AE1221" s="164"/>
      <c r="AF1221" s="164"/>
      <c r="AG1221" s="164"/>
      <c r="AH1221" s="164"/>
      <c r="AI1221" s="164"/>
      <c r="AJ1221" s="164"/>
      <c r="AK1221" s="164"/>
      <c r="AL1221" s="164"/>
      <c r="AM1221" s="164"/>
      <c r="AN1221" s="164"/>
      <c r="AO1221" s="164"/>
      <c r="AP1221" s="164"/>
      <c r="AQ1221" s="164"/>
      <c r="AR1221" s="164"/>
      <c r="AS1221" s="366"/>
      <c r="AT1221" s="164"/>
      <c r="AU1221" s="164"/>
      <c r="AV1221" s="164"/>
      <c r="AW1221" s="164"/>
      <c r="AX1221" s="164"/>
      <c r="AY1221" s="164"/>
      <c r="AZ1221" s="164"/>
      <c r="BA1221" s="164"/>
      <c r="BB1221" s="164"/>
      <c r="BC1221" s="164"/>
      <c r="BD1221" s="164"/>
      <c r="BE1221" s="164"/>
      <c r="BF1221" s="164"/>
      <c r="BG1221" s="164"/>
      <c r="BH1221" s="164"/>
      <c r="BI1221" s="164"/>
      <c r="BJ1221" s="164"/>
      <c r="BK1221" s="164"/>
      <c r="BL1221" s="164"/>
      <c r="BM1221" s="164"/>
      <c r="BN1221" s="164"/>
      <c r="BO1221" s="164"/>
      <c r="BP1221" s="164"/>
      <c r="BQ1221" s="164"/>
      <c r="BR1221" s="164"/>
      <c r="BS1221" s="164"/>
      <c r="BT1221" s="164"/>
      <c r="BU1221" s="164"/>
      <c r="BV1221" s="164"/>
      <c r="BW1221" s="164"/>
    </row>
    <row r="1222" spans="20:75" x14ac:dyDescent="0.25">
      <c r="T1222" s="164"/>
      <c r="U1222" s="164"/>
      <c r="V1222" s="164"/>
      <c r="W1222" s="164"/>
      <c r="X1222" s="164"/>
      <c r="Y1222" s="164"/>
      <c r="Z1222" s="164"/>
      <c r="AA1222" s="164"/>
      <c r="AB1222" s="164"/>
      <c r="AC1222" s="164"/>
      <c r="AD1222" s="164"/>
      <c r="AE1222" s="164"/>
      <c r="AF1222" s="164"/>
      <c r="AG1222" s="164"/>
      <c r="AH1222" s="164"/>
      <c r="AI1222" s="164"/>
      <c r="AJ1222" s="164"/>
      <c r="AK1222" s="164"/>
      <c r="AL1222" s="164"/>
      <c r="AM1222" s="164"/>
      <c r="AN1222" s="164"/>
      <c r="AO1222" s="164"/>
      <c r="AP1222" s="164"/>
      <c r="AQ1222" s="164"/>
      <c r="AR1222" s="164"/>
      <c r="AS1222" s="366"/>
      <c r="AT1222" s="164"/>
      <c r="AU1222" s="164"/>
      <c r="AV1222" s="164"/>
      <c r="AW1222" s="164"/>
      <c r="AX1222" s="164"/>
      <c r="AY1222" s="164"/>
      <c r="AZ1222" s="164"/>
      <c r="BA1222" s="164"/>
      <c r="BB1222" s="164"/>
      <c r="BC1222" s="164"/>
      <c r="BD1222" s="164"/>
      <c r="BE1222" s="164"/>
      <c r="BF1222" s="164"/>
      <c r="BG1222" s="164"/>
      <c r="BH1222" s="164"/>
      <c r="BI1222" s="164"/>
      <c r="BJ1222" s="164"/>
      <c r="BK1222" s="164"/>
      <c r="BL1222" s="164"/>
      <c r="BM1222" s="164"/>
      <c r="BN1222" s="164"/>
      <c r="BO1222" s="164"/>
      <c r="BP1222" s="164"/>
      <c r="BQ1222" s="164"/>
      <c r="BR1222" s="164"/>
      <c r="BS1222" s="164"/>
      <c r="BT1222" s="164"/>
      <c r="BU1222" s="164"/>
      <c r="BV1222" s="164"/>
      <c r="BW1222" s="164"/>
    </row>
    <row r="1223" spans="20:75" x14ac:dyDescent="0.25">
      <c r="T1223" s="164"/>
      <c r="U1223" s="164"/>
      <c r="V1223" s="164"/>
      <c r="W1223" s="164"/>
      <c r="X1223" s="164"/>
      <c r="Y1223" s="164"/>
      <c r="Z1223" s="164"/>
      <c r="AA1223" s="164"/>
      <c r="AB1223" s="164"/>
      <c r="AC1223" s="164"/>
      <c r="AD1223" s="164"/>
      <c r="AE1223" s="164"/>
      <c r="AF1223" s="164"/>
      <c r="AG1223" s="164"/>
      <c r="AH1223" s="164"/>
      <c r="AI1223" s="164"/>
      <c r="AJ1223" s="164"/>
      <c r="AK1223" s="164"/>
      <c r="AL1223" s="164"/>
      <c r="AM1223" s="164"/>
      <c r="AN1223" s="164"/>
      <c r="AO1223" s="164"/>
      <c r="AP1223" s="164"/>
      <c r="AQ1223" s="164"/>
      <c r="AR1223" s="164"/>
      <c r="AS1223" s="366"/>
      <c r="AT1223" s="164"/>
      <c r="AU1223" s="164"/>
      <c r="AV1223" s="164"/>
      <c r="AW1223" s="164"/>
      <c r="AX1223" s="164"/>
      <c r="AY1223" s="164"/>
      <c r="AZ1223" s="164"/>
      <c r="BA1223" s="164"/>
      <c r="BB1223" s="164"/>
      <c r="BC1223" s="164"/>
      <c r="BD1223" s="164"/>
      <c r="BE1223" s="164"/>
      <c r="BF1223" s="164"/>
      <c r="BG1223" s="164"/>
      <c r="BH1223" s="164"/>
      <c r="BI1223" s="164"/>
      <c r="BJ1223" s="164"/>
      <c r="BK1223" s="164"/>
      <c r="BL1223" s="164"/>
      <c r="BM1223" s="164"/>
      <c r="BN1223" s="164"/>
      <c r="BO1223" s="164"/>
      <c r="BP1223" s="164"/>
      <c r="BQ1223" s="164"/>
      <c r="BR1223" s="164"/>
      <c r="BS1223" s="164"/>
      <c r="BT1223" s="164"/>
      <c r="BU1223" s="164"/>
      <c r="BV1223" s="164"/>
      <c r="BW1223" s="164"/>
    </row>
    <row r="1224" spans="20:75" x14ac:dyDescent="0.25">
      <c r="T1224" s="164"/>
      <c r="U1224" s="164"/>
      <c r="V1224" s="164"/>
      <c r="W1224" s="164"/>
      <c r="X1224" s="164"/>
      <c r="Y1224" s="164"/>
      <c r="Z1224" s="164"/>
      <c r="AA1224" s="164"/>
      <c r="AB1224" s="164"/>
      <c r="AC1224" s="164"/>
      <c r="AD1224" s="164"/>
      <c r="AE1224" s="164"/>
      <c r="AF1224" s="164"/>
      <c r="AG1224" s="164"/>
      <c r="AH1224" s="164"/>
      <c r="AI1224" s="164"/>
      <c r="AJ1224" s="164"/>
      <c r="AK1224" s="164"/>
      <c r="AL1224" s="164"/>
      <c r="AM1224" s="164"/>
      <c r="AN1224" s="164"/>
      <c r="AO1224" s="164"/>
      <c r="AP1224" s="164"/>
      <c r="AQ1224" s="164"/>
      <c r="AR1224" s="164"/>
      <c r="AS1224" s="366"/>
      <c r="AT1224" s="164"/>
      <c r="AU1224" s="164"/>
      <c r="AV1224" s="164"/>
      <c r="AW1224" s="164"/>
      <c r="AX1224" s="164"/>
      <c r="AY1224" s="164"/>
      <c r="AZ1224" s="164"/>
      <c r="BA1224" s="164"/>
      <c r="BB1224" s="164"/>
      <c r="BC1224" s="164"/>
      <c r="BD1224" s="164"/>
      <c r="BE1224" s="164"/>
      <c r="BF1224" s="164"/>
      <c r="BG1224" s="164"/>
      <c r="BH1224" s="164"/>
      <c r="BI1224" s="164"/>
      <c r="BJ1224" s="164"/>
      <c r="BK1224" s="164"/>
      <c r="BL1224" s="164"/>
      <c r="BM1224" s="164"/>
      <c r="BN1224" s="164"/>
      <c r="BO1224" s="164"/>
      <c r="BP1224" s="164"/>
      <c r="BQ1224" s="164"/>
      <c r="BR1224" s="164"/>
      <c r="BS1224" s="164"/>
      <c r="BT1224" s="164"/>
      <c r="BU1224" s="164"/>
      <c r="BV1224" s="164"/>
      <c r="BW1224" s="164"/>
    </row>
    <row r="1225" spans="20:75" x14ac:dyDescent="0.25">
      <c r="T1225" s="164"/>
      <c r="U1225" s="164"/>
      <c r="V1225" s="164"/>
      <c r="W1225" s="164"/>
      <c r="X1225" s="164"/>
      <c r="Y1225" s="164"/>
      <c r="Z1225" s="164"/>
      <c r="AA1225" s="164"/>
      <c r="AB1225" s="164"/>
      <c r="AC1225" s="164"/>
      <c r="AD1225" s="164"/>
      <c r="AE1225" s="164"/>
      <c r="AF1225" s="164"/>
      <c r="AG1225" s="164"/>
      <c r="AH1225" s="164"/>
      <c r="AI1225" s="164"/>
      <c r="AJ1225" s="164"/>
      <c r="AK1225" s="164"/>
      <c r="AL1225" s="164"/>
      <c r="AM1225" s="164"/>
      <c r="AN1225" s="164"/>
      <c r="AO1225" s="164"/>
      <c r="AP1225" s="164"/>
      <c r="AQ1225" s="164"/>
      <c r="AR1225" s="164"/>
      <c r="AS1225" s="366"/>
      <c r="AT1225" s="164"/>
      <c r="AU1225" s="164"/>
      <c r="AV1225" s="164"/>
      <c r="AW1225" s="164"/>
      <c r="AX1225" s="164"/>
      <c r="AY1225" s="164"/>
      <c r="AZ1225" s="164"/>
      <c r="BA1225" s="164"/>
      <c r="BB1225" s="164"/>
      <c r="BC1225" s="164"/>
      <c r="BD1225" s="164"/>
      <c r="BE1225" s="164"/>
      <c r="BF1225" s="164"/>
      <c r="BG1225" s="164"/>
      <c r="BH1225" s="164"/>
      <c r="BI1225" s="164"/>
      <c r="BJ1225" s="164"/>
      <c r="BK1225" s="164"/>
      <c r="BL1225" s="164"/>
      <c r="BM1225" s="164"/>
      <c r="BN1225" s="164"/>
      <c r="BO1225" s="164"/>
      <c r="BP1225" s="164"/>
      <c r="BQ1225" s="164"/>
      <c r="BR1225" s="164"/>
      <c r="BS1225" s="164"/>
      <c r="BT1225" s="164"/>
      <c r="BU1225" s="164"/>
      <c r="BV1225" s="164"/>
      <c r="BW1225" s="164"/>
    </row>
    <row r="1226" spans="20:75" x14ac:dyDescent="0.25">
      <c r="T1226" s="164"/>
      <c r="U1226" s="164"/>
      <c r="V1226" s="164"/>
      <c r="W1226" s="164"/>
      <c r="X1226" s="164"/>
      <c r="Y1226" s="164"/>
      <c r="Z1226" s="164"/>
      <c r="AA1226" s="164"/>
      <c r="AB1226" s="164"/>
      <c r="AC1226" s="164"/>
      <c r="AD1226" s="164"/>
      <c r="AE1226" s="164"/>
      <c r="AF1226" s="164"/>
      <c r="AG1226" s="164"/>
      <c r="AH1226" s="164"/>
      <c r="AI1226" s="164"/>
      <c r="AJ1226" s="164"/>
      <c r="AK1226" s="164"/>
      <c r="AL1226" s="164"/>
      <c r="AM1226" s="164"/>
      <c r="AN1226" s="164"/>
      <c r="AO1226" s="164"/>
      <c r="AP1226" s="164"/>
      <c r="AQ1226" s="164"/>
      <c r="AR1226" s="164"/>
      <c r="AS1226" s="366"/>
      <c r="AT1226" s="164"/>
      <c r="AU1226" s="164"/>
      <c r="AV1226" s="164"/>
      <c r="AW1226" s="164"/>
      <c r="AX1226" s="164"/>
      <c r="AY1226" s="164"/>
      <c r="AZ1226" s="164"/>
      <c r="BA1226" s="164"/>
      <c r="BB1226" s="164"/>
      <c r="BC1226" s="164"/>
      <c r="BD1226" s="164"/>
      <c r="BE1226" s="164"/>
      <c r="BF1226" s="164"/>
      <c r="BG1226" s="164"/>
      <c r="BH1226" s="164"/>
      <c r="BI1226" s="164"/>
      <c r="BJ1226" s="164"/>
      <c r="BK1226" s="164"/>
      <c r="BL1226" s="164"/>
      <c r="BM1226" s="164"/>
      <c r="BN1226" s="164"/>
      <c r="BO1226" s="164"/>
      <c r="BP1226" s="164"/>
      <c r="BQ1226" s="164"/>
      <c r="BR1226" s="164"/>
      <c r="BS1226" s="164"/>
      <c r="BT1226" s="164"/>
      <c r="BU1226" s="164"/>
      <c r="BV1226" s="164"/>
      <c r="BW1226" s="164"/>
    </row>
    <row r="1227" spans="20:75" x14ac:dyDescent="0.25">
      <c r="T1227" s="164"/>
      <c r="U1227" s="164"/>
      <c r="V1227" s="164"/>
      <c r="W1227" s="164"/>
      <c r="X1227" s="164"/>
      <c r="Y1227" s="164"/>
      <c r="Z1227" s="164"/>
      <c r="AA1227" s="164"/>
      <c r="AB1227" s="164"/>
      <c r="AC1227" s="164"/>
      <c r="AD1227" s="164"/>
      <c r="AE1227" s="164"/>
      <c r="AF1227" s="164"/>
      <c r="AG1227" s="164"/>
      <c r="AH1227" s="164"/>
      <c r="AI1227" s="164"/>
      <c r="AJ1227" s="164"/>
      <c r="AK1227" s="164"/>
      <c r="AL1227" s="164"/>
      <c r="AM1227" s="164"/>
      <c r="AN1227" s="164"/>
      <c r="AO1227" s="164"/>
      <c r="AP1227" s="164"/>
      <c r="AQ1227" s="164"/>
      <c r="AR1227" s="164"/>
      <c r="AS1227" s="366"/>
      <c r="AT1227" s="164"/>
      <c r="AU1227" s="164"/>
      <c r="AV1227" s="164"/>
      <c r="AW1227" s="164"/>
      <c r="AX1227" s="164"/>
      <c r="AY1227" s="164"/>
      <c r="AZ1227" s="164"/>
      <c r="BA1227" s="164"/>
      <c r="BB1227" s="164"/>
      <c r="BC1227" s="164"/>
      <c r="BD1227" s="164"/>
      <c r="BE1227" s="164"/>
      <c r="BF1227" s="164"/>
      <c r="BG1227" s="164"/>
      <c r="BH1227" s="164"/>
      <c r="BI1227" s="164"/>
      <c r="BJ1227" s="164"/>
      <c r="BK1227" s="164"/>
      <c r="BL1227" s="164"/>
      <c r="BM1227" s="164"/>
      <c r="BN1227" s="164"/>
      <c r="BO1227" s="164"/>
      <c r="BP1227" s="164"/>
      <c r="BQ1227" s="164"/>
      <c r="BR1227" s="164"/>
      <c r="BS1227" s="164"/>
      <c r="BT1227" s="164"/>
      <c r="BU1227" s="164"/>
      <c r="BV1227" s="164"/>
      <c r="BW1227" s="164"/>
    </row>
    <row r="1228" spans="20:75" x14ac:dyDescent="0.25">
      <c r="T1228" s="164"/>
      <c r="U1228" s="164"/>
      <c r="V1228" s="164"/>
      <c r="W1228" s="164"/>
      <c r="X1228" s="164"/>
      <c r="Y1228" s="164"/>
      <c r="Z1228" s="164"/>
      <c r="AA1228" s="164"/>
      <c r="AB1228" s="164"/>
      <c r="AC1228" s="164"/>
      <c r="AD1228" s="164"/>
      <c r="AE1228" s="164"/>
      <c r="AF1228" s="164"/>
      <c r="AG1228" s="164"/>
      <c r="AH1228" s="164"/>
      <c r="AI1228" s="164"/>
      <c r="AJ1228" s="164"/>
      <c r="AK1228" s="164"/>
      <c r="AL1228" s="164"/>
      <c r="AM1228" s="164"/>
      <c r="AN1228" s="164"/>
      <c r="AO1228" s="164"/>
      <c r="AP1228" s="164"/>
      <c r="AQ1228" s="164"/>
      <c r="AR1228" s="164"/>
      <c r="AS1228" s="366"/>
      <c r="AT1228" s="164"/>
      <c r="AU1228" s="164"/>
      <c r="AV1228" s="164"/>
      <c r="AW1228" s="164"/>
      <c r="AX1228" s="164"/>
      <c r="AY1228" s="164"/>
      <c r="AZ1228" s="164"/>
      <c r="BA1228" s="164"/>
      <c r="BB1228" s="164"/>
      <c r="BC1228" s="164"/>
      <c r="BD1228" s="164"/>
      <c r="BE1228" s="164"/>
      <c r="BF1228" s="164"/>
      <c r="BG1228" s="164"/>
      <c r="BH1228" s="164"/>
      <c r="BI1228" s="164"/>
      <c r="BJ1228" s="164"/>
      <c r="BK1228" s="164"/>
      <c r="BL1228" s="164"/>
      <c r="BM1228" s="164"/>
      <c r="BN1228" s="164"/>
      <c r="BO1228" s="164"/>
      <c r="BP1228" s="164"/>
      <c r="BQ1228" s="164"/>
      <c r="BR1228" s="164"/>
      <c r="BS1228" s="164"/>
      <c r="BT1228" s="164"/>
      <c r="BU1228" s="164"/>
      <c r="BV1228" s="164"/>
      <c r="BW1228" s="164"/>
    </row>
    <row r="1229" spans="20:75" x14ac:dyDescent="0.25">
      <c r="T1229" s="164"/>
      <c r="U1229" s="164"/>
      <c r="V1229" s="164"/>
      <c r="W1229" s="164"/>
      <c r="X1229" s="164"/>
      <c r="Y1229" s="164"/>
      <c r="Z1229" s="164"/>
      <c r="AA1229" s="164"/>
      <c r="AB1229" s="164"/>
      <c r="AC1229" s="164"/>
      <c r="AD1229" s="164"/>
      <c r="AE1229" s="164"/>
      <c r="AF1229" s="164"/>
      <c r="AG1229" s="164"/>
      <c r="AH1229" s="164"/>
      <c r="AI1229" s="164"/>
      <c r="AJ1229" s="164"/>
      <c r="AK1229" s="164"/>
      <c r="AL1229" s="164"/>
      <c r="AM1229" s="164"/>
      <c r="AN1229" s="164"/>
      <c r="AO1229" s="164"/>
      <c r="AP1229" s="164"/>
      <c r="AQ1229" s="164"/>
      <c r="AR1229" s="164"/>
      <c r="AS1229" s="366"/>
      <c r="AT1229" s="164"/>
      <c r="AU1229" s="164"/>
      <c r="AV1229" s="164"/>
      <c r="AW1229" s="164"/>
      <c r="AX1229" s="164"/>
      <c r="AY1229" s="164"/>
      <c r="AZ1229" s="164"/>
      <c r="BA1229" s="164"/>
      <c r="BB1229" s="164"/>
      <c r="BC1229" s="164"/>
      <c r="BD1229" s="164"/>
      <c r="BE1229" s="164"/>
      <c r="BF1229" s="164"/>
      <c r="BG1229" s="164"/>
      <c r="BH1229" s="164"/>
      <c r="BI1229" s="164"/>
      <c r="BJ1229" s="164"/>
      <c r="BK1229" s="164"/>
      <c r="BL1229" s="164"/>
      <c r="BM1229" s="164"/>
      <c r="BN1229" s="164"/>
      <c r="BO1229" s="164"/>
      <c r="BP1229" s="164"/>
      <c r="BQ1229" s="164"/>
      <c r="BR1229" s="164"/>
      <c r="BS1229" s="164"/>
      <c r="BT1229" s="164"/>
      <c r="BU1229" s="164"/>
      <c r="BV1229" s="164"/>
      <c r="BW1229" s="164"/>
    </row>
    <row r="1230" spans="20:75" x14ac:dyDescent="0.25">
      <c r="T1230" s="164"/>
      <c r="U1230" s="164"/>
      <c r="V1230" s="164"/>
      <c r="W1230" s="164"/>
      <c r="X1230" s="164"/>
      <c r="Y1230" s="164"/>
      <c r="Z1230" s="164"/>
      <c r="AA1230" s="164"/>
      <c r="AB1230" s="164"/>
      <c r="AC1230" s="164"/>
      <c r="AD1230" s="164"/>
      <c r="AE1230" s="164"/>
      <c r="AF1230" s="164"/>
      <c r="AG1230" s="164"/>
      <c r="AH1230" s="164"/>
      <c r="AI1230" s="164"/>
      <c r="AJ1230" s="164"/>
      <c r="AK1230" s="164"/>
      <c r="AL1230" s="164"/>
      <c r="AM1230" s="164"/>
      <c r="AN1230" s="164"/>
      <c r="AO1230" s="164"/>
      <c r="AP1230" s="164"/>
      <c r="AQ1230" s="164"/>
      <c r="AR1230" s="164"/>
      <c r="AS1230" s="366"/>
      <c r="AT1230" s="164"/>
      <c r="AU1230" s="164"/>
      <c r="AV1230" s="164"/>
      <c r="AW1230" s="164"/>
      <c r="AX1230" s="164"/>
      <c r="AY1230" s="164"/>
      <c r="AZ1230" s="164"/>
      <c r="BA1230" s="164"/>
      <c r="BB1230" s="164"/>
      <c r="BC1230" s="164"/>
      <c r="BD1230" s="164"/>
      <c r="BE1230" s="164"/>
      <c r="BF1230" s="164"/>
      <c r="BG1230" s="164"/>
      <c r="BH1230" s="164"/>
      <c r="BI1230" s="164"/>
      <c r="BJ1230" s="164"/>
      <c r="BK1230" s="164"/>
      <c r="BL1230" s="164"/>
      <c r="BM1230" s="164"/>
      <c r="BN1230" s="164"/>
      <c r="BO1230" s="164"/>
      <c r="BP1230" s="164"/>
      <c r="BQ1230" s="164"/>
      <c r="BR1230" s="164"/>
      <c r="BS1230" s="164"/>
      <c r="BT1230" s="164"/>
      <c r="BU1230" s="164"/>
      <c r="BV1230" s="164"/>
      <c r="BW1230" s="164"/>
    </row>
    <row r="1231" spans="20:75" x14ac:dyDescent="0.25">
      <c r="T1231" s="164"/>
      <c r="U1231" s="164"/>
      <c r="V1231" s="164"/>
      <c r="W1231" s="164"/>
      <c r="X1231" s="164"/>
      <c r="Y1231" s="164"/>
      <c r="Z1231" s="164"/>
      <c r="AA1231" s="164"/>
      <c r="AB1231" s="164"/>
      <c r="AC1231" s="164"/>
      <c r="AD1231" s="164"/>
      <c r="AE1231" s="164"/>
      <c r="AF1231" s="164"/>
      <c r="AG1231" s="164"/>
      <c r="AH1231" s="164"/>
      <c r="AI1231" s="164"/>
      <c r="AJ1231" s="164"/>
      <c r="AK1231" s="164"/>
      <c r="AL1231" s="164"/>
      <c r="AM1231" s="164"/>
      <c r="AN1231" s="164"/>
      <c r="AO1231" s="164"/>
      <c r="AP1231" s="164"/>
      <c r="AQ1231" s="164"/>
      <c r="AR1231" s="164"/>
      <c r="AS1231" s="366"/>
      <c r="AT1231" s="164"/>
      <c r="AU1231" s="164"/>
      <c r="AV1231" s="164"/>
      <c r="AW1231" s="164"/>
      <c r="AX1231" s="164"/>
      <c r="AY1231" s="164"/>
      <c r="AZ1231" s="164"/>
      <c r="BA1231" s="164"/>
      <c r="BB1231" s="164"/>
      <c r="BC1231" s="164"/>
      <c r="BD1231" s="164"/>
      <c r="BE1231" s="164"/>
      <c r="BF1231" s="164"/>
      <c r="BG1231" s="164"/>
      <c r="BH1231" s="164"/>
      <c r="BI1231" s="164"/>
      <c r="BJ1231" s="164"/>
      <c r="BK1231" s="164"/>
      <c r="BL1231" s="164"/>
      <c r="BM1231" s="164"/>
      <c r="BN1231" s="164"/>
      <c r="BO1231" s="164"/>
      <c r="BP1231" s="164"/>
      <c r="BQ1231" s="164"/>
      <c r="BR1231" s="164"/>
      <c r="BS1231" s="164"/>
      <c r="BT1231" s="164"/>
      <c r="BU1231" s="164"/>
      <c r="BV1231" s="164"/>
      <c r="BW1231" s="164"/>
    </row>
    <row r="1232" spans="20:75" x14ac:dyDescent="0.25">
      <c r="T1232" s="164"/>
      <c r="U1232" s="164"/>
      <c r="V1232" s="164"/>
      <c r="W1232" s="164"/>
      <c r="X1232" s="164"/>
      <c r="Y1232" s="164"/>
      <c r="Z1232" s="164"/>
      <c r="AA1232" s="164"/>
      <c r="AB1232" s="164"/>
      <c r="AC1232" s="164"/>
      <c r="AD1232" s="164"/>
      <c r="AE1232" s="164"/>
      <c r="AF1232" s="164"/>
      <c r="AG1232" s="164"/>
      <c r="AH1232" s="164"/>
      <c r="AI1232" s="164"/>
      <c r="AJ1232" s="164"/>
      <c r="AK1232" s="164"/>
      <c r="AL1232" s="164"/>
      <c r="AM1232" s="164"/>
      <c r="AN1232" s="164"/>
      <c r="AO1232" s="164"/>
      <c r="AP1232" s="164"/>
      <c r="AQ1232" s="164"/>
      <c r="AR1232" s="164"/>
      <c r="AS1232" s="366"/>
      <c r="AT1232" s="164"/>
      <c r="AU1232" s="164"/>
      <c r="AV1232" s="164"/>
      <c r="AW1232" s="164"/>
      <c r="AX1232" s="164"/>
      <c r="AY1232" s="164"/>
      <c r="AZ1232" s="164"/>
      <c r="BA1232" s="164"/>
      <c r="BB1232" s="164"/>
      <c r="BC1232" s="164"/>
      <c r="BD1232" s="164"/>
      <c r="BE1232" s="164"/>
      <c r="BF1232" s="164"/>
      <c r="BG1232" s="164"/>
      <c r="BH1232" s="164"/>
      <c r="BI1232" s="164"/>
      <c r="BJ1232" s="164"/>
      <c r="BK1232" s="164"/>
      <c r="BL1232" s="164"/>
      <c r="BM1232" s="164"/>
      <c r="BN1232" s="164"/>
      <c r="BO1232" s="164"/>
      <c r="BP1232" s="164"/>
      <c r="BQ1232" s="164"/>
      <c r="BR1232" s="164"/>
      <c r="BS1232" s="164"/>
      <c r="BT1232" s="164"/>
      <c r="BU1232" s="164"/>
      <c r="BV1232" s="164"/>
      <c r="BW1232" s="164"/>
    </row>
    <row r="1233" spans="20:75" x14ac:dyDescent="0.25">
      <c r="T1233" s="164"/>
      <c r="U1233" s="164"/>
      <c r="V1233" s="164"/>
      <c r="W1233" s="164"/>
      <c r="X1233" s="164"/>
      <c r="Y1233" s="164"/>
      <c r="Z1233" s="164"/>
      <c r="AA1233" s="164"/>
      <c r="AB1233" s="164"/>
      <c r="AC1233" s="164"/>
      <c r="AD1233" s="164"/>
      <c r="AE1233" s="164"/>
      <c r="AF1233" s="164"/>
      <c r="AG1233" s="164"/>
      <c r="AH1233" s="164"/>
      <c r="AI1233" s="164"/>
      <c r="AJ1233" s="164"/>
      <c r="AK1233" s="164"/>
      <c r="AL1233" s="164"/>
      <c r="AM1233" s="164"/>
      <c r="AN1233" s="164"/>
      <c r="AO1233" s="164"/>
      <c r="AP1233" s="164"/>
      <c r="AQ1233" s="164"/>
      <c r="AR1233" s="164"/>
      <c r="AS1233" s="366"/>
      <c r="AT1233" s="164"/>
      <c r="AU1233" s="164"/>
      <c r="AV1233" s="164"/>
      <c r="AW1233" s="164"/>
      <c r="AX1233" s="164"/>
      <c r="AY1233" s="164"/>
      <c r="AZ1233" s="164"/>
      <c r="BA1233" s="164"/>
      <c r="BB1233" s="164"/>
      <c r="BC1233" s="164"/>
      <c r="BD1233" s="164"/>
      <c r="BE1233" s="164"/>
      <c r="BF1233" s="164"/>
      <c r="BG1233" s="164"/>
      <c r="BH1233" s="164"/>
      <c r="BI1233" s="164"/>
      <c r="BJ1233" s="164"/>
      <c r="BK1233" s="164"/>
      <c r="BL1233" s="164"/>
      <c r="BM1233" s="164"/>
      <c r="BN1233" s="164"/>
      <c r="BO1233" s="164"/>
      <c r="BP1233" s="164"/>
      <c r="BQ1233" s="164"/>
      <c r="BR1233" s="164"/>
      <c r="BS1233" s="164"/>
      <c r="BT1233" s="164"/>
      <c r="BU1233" s="164"/>
      <c r="BV1233" s="164"/>
      <c r="BW1233" s="164"/>
    </row>
    <row r="1234" spans="20:75" x14ac:dyDescent="0.25">
      <c r="T1234" s="164"/>
      <c r="U1234" s="164"/>
      <c r="V1234" s="164"/>
      <c r="W1234" s="164"/>
      <c r="X1234" s="164"/>
      <c r="Y1234" s="164"/>
      <c r="Z1234" s="164"/>
      <c r="AA1234" s="164"/>
      <c r="AB1234" s="164"/>
      <c r="AC1234" s="164"/>
      <c r="AD1234" s="164"/>
      <c r="AE1234" s="164"/>
      <c r="AF1234" s="164"/>
      <c r="AG1234" s="164"/>
      <c r="AH1234" s="164"/>
      <c r="AI1234" s="164"/>
      <c r="AJ1234" s="164"/>
      <c r="AK1234" s="164"/>
      <c r="AL1234" s="164"/>
      <c r="AM1234" s="164"/>
      <c r="AN1234" s="164"/>
      <c r="AO1234" s="164"/>
      <c r="AP1234" s="164"/>
      <c r="AQ1234" s="164"/>
      <c r="AR1234" s="164"/>
      <c r="AS1234" s="366"/>
      <c r="AT1234" s="164"/>
      <c r="AU1234" s="164"/>
      <c r="AV1234" s="164"/>
      <c r="AW1234" s="164"/>
      <c r="AX1234" s="164"/>
      <c r="AY1234" s="164"/>
      <c r="AZ1234" s="164"/>
      <c r="BA1234" s="164"/>
      <c r="BB1234" s="164"/>
      <c r="BC1234" s="164"/>
      <c r="BD1234" s="164"/>
      <c r="BE1234" s="164"/>
      <c r="BF1234" s="164"/>
      <c r="BG1234" s="164"/>
      <c r="BH1234" s="164"/>
      <c r="BI1234" s="164"/>
      <c r="BJ1234" s="164"/>
      <c r="BK1234" s="164"/>
      <c r="BL1234" s="164"/>
      <c r="BM1234" s="164"/>
      <c r="BN1234" s="164"/>
      <c r="BO1234" s="164"/>
      <c r="BP1234" s="164"/>
      <c r="BQ1234" s="164"/>
      <c r="BR1234" s="164"/>
      <c r="BS1234" s="164"/>
      <c r="BT1234" s="164"/>
      <c r="BU1234" s="164"/>
      <c r="BV1234" s="164"/>
      <c r="BW1234" s="164"/>
    </row>
    <row r="1235" spans="20:75" x14ac:dyDescent="0.25">
      <c r="T1235" s="164"/>
      <c r="U1235" s="164"/>
      <c r="V1235" s="164"/>
      <c r="W1235" s="164"/>
      <c r="X1235" s="164"/>
      <c r="Y1235" s="164"/>
      <c r="Z1235" s="164"/>
      <c r="AA1235" s="164"/>
      <c r="AB1235" s="164"/>
      <c r="AC1235" s="164"/>
      <c r="AD1235" s="164"/>
      <c r="AE1235" s="164"/>
      <c r="AF1235" s="164"/>
      <c r="AG1235" s="164"/>
      <c r="AH1235" s="164"/>
      <c r="AI1235" s="164"/>
      <c r="AJ1235" s="164"/>
      <c r="AK1235" s="164"/>
      <c r="AL1235" s="164"/>
      <c r="AM1235" s="164"/>
      <c r="AN1235" s="164"/>
      <c r="AO1235" s="164"/>
      <c r="AP1235" s="164"/>
      <c r="AQ1235" s="164"/>
      <c r="AR1235" s="164"/>
      <c r="AS1235" s="366"/>
      <c r="AT1235" s="164"/>
      <c r="AU1235" s="164"/>
      <c r="AV1235" s="164"/>
      <c r="AW1235" s="164"/>
      <c r="AX1235" s="164"/>
      <c r="AY1235" s="164"/>
      <c r="AZ1235" s="164"/>
      <c r="BA1235" s="164"/>
      <c r="BB1235" s="164"/>
      <c r="BC1235" s="164"/>
      <c r="BD1235" s="164"/>
      <c r="BE1235" s="164"/>
      <c r="BF1235" s="164"/>
      <c r="BG1235" s="164"/>
      <c r="BH1235" s="164"/>
      <c r="BI1235" s="164"/>
      <c r="BJ1235" s="164"/>
      <c r="BK1235" s="164"/>
      <c r="BL1235" s="164"/>
      <c r="BM1235" s="164"/>
      <c r="BN1235" s="164"/>
      <c r="BO1235" s="164"/>
      <c r="BP1235" s="164"/>
      <c r="BQ1235" s="164"/>
      <c r="BR1235" s="164"/>
      <c r="BS1235" s="164"/>
      <c r="BT1235" s="164"/>
      <c r="BU1235" s="164"/>
      <c r="BV1235" s="164"/>
      <c r="BW1235" s="164"/>
    </row>
    <row r="1236" spans="20:75" x14ac:dyDescent="0.25">
      <c r="T1236" s="164"/>
      <c r="U1236" s="164"/>
      <c r="V1236" s="164"/>
      <c r="W1236" s="164"/>
      <c r="X1236" s="164"/>
      <c r="Y1236" s="164"/>
      <c r="Z1236" s="164"/>
      <c r="AA1236" s="164"/>
      <c r="AB1236" s="164"/>
      <c r="AC1236" s="164"/>
      <c r="AD1236" s="164"/>
      <c r="AE1236" s="164"/>
      <c r="AF1236" s="164"/>
      <c r="AG1236" s="164"/>
      <c r="AH1236" s="164"/>
      <c r="AI1236" s="164"/>
      <c r="AJ1236" s="164"/>
      <c r="AK1236" s="164"/>
      <c r="AL1236" s="164"/>
      <c r="AM1236" s="164"/>
      <c r="AN1236" s="164"/>
      <c r="AO1236" s="164"/>
      <c r="AP1236" s="164"/>
      <c r="AQ1236" s="164"/>
      <c r="AR1236" s="164"/>
      <c r="AS1236" s="366"/>
      <c r="AT1236" s="164"/>
      <c r="AU1236" s="164"/>
      <c r="AV1236" s="164"/>
      <c r="AW1236" s="164"/>
      <c r="AX1236" s="164"/>
      <c r="AY1236" s="164"/>
      <c r="AZ1236" s="164"/>
      <c r="BA1236" s="164"/>
      <c r="BB1236" s="164"/>
      <c r="BC1236" s="164"/>
      <c r="BD1236" s="164"/>
      <c r="BE1236" s="164"/>
      <c r="BF1236" s="164"/>
      <c r="BG1236" s="164"/>
      <c r="BH1236" s="164"/>
      <c r="BI1236" s="164"/>
      <c r="BJ1236" s="164"/>
      <c r="BK1236" s="164"/>
      <c r="BL1236" s="164"/>
      <c r="BM1236" s="164"/>
      <c r="BN1236" s="164"/>
      <c r="BO1236" s="164"/>
      <c r="BP1236" s="164"/>
      <c r="BQ1236" s="164"/>
      <c r="BR1236" s="164"/>
      <c r="BS1236" s="164"/>
      <c r="BT1236" s="164"/>
      <c r="BU1236" s="164"/>
      <c r="BV1236" s="164"/>
      <c r="BW1236" s="164"/>
    </row>
    <row r="1237" spans="20:75" x14ac:dyDescent="0.25">
      <c r="T1237" s="164"/>
      <c r="U1237" s="164"/>
      <c r="V1237" s="164"/>
      <c r="W1237" s="164"/>
      <c r="X1237" s="164"/>
      <c r="Y1237" s="164"/>
      <c r="Z1237" s="164"/>
      <c r="AA1237" s="164"/>
      <c r="AB1237" s="164"/>
      <c r="AC1237" s="164"/>
      <c r="AD1237" s="164"/>
      <c r="AE1237" s="164"/>
      <c r="AF1237" s="164"/>
      <c r="AG1237" s="164"/>
      <c r="AH1237" s="164"/>
      <c r="AI1237" s="164"/>
      <c r="AJ1237" s="164"/>
      <c r="AK1237" s="164"/>
      <c r="AL1237" s="164"/>
      <c r="AM1237" s="164"/>
      <c r="AN1237" s="164"/>
      <c r="AO1237" s="164"/>
      <c r="AP1237" s="164"/>
      <c r="AQ1237" s="164"/>
      <c r="AR1237" s="164"/>
      <c r="AS1237" s="366"/>
      <c r="AT1237" s="164"/>
      <c r="AU1237" s="164"/>
      <c r="AV1237" s="164"/>
      <c r="AW1237" s="164"/>
      <c r="AX1237" s="164"/>
      <c r="AY1237" s="164"/>
      <c r="AZ1237" s="164"/>
      <c r="BA1237" s="164"/>
      <c r="BB1237" s="164"/>
      <c r="BC1237" s="164"/>
      <c r="BD1237" s="164"/>
      <c r="BE1237" s="164"/>
      <c r="BF1237" s="164"/>
      <c r="BG1237" s="164"/>
      <c r="BH1237" s="164"/>
      <c r="BI1237" s="164"/>
      <c r="BJ1237" s="164"/>
      <c r="BK1237" s="164"/>
      <c r="BL1237" s="164"/>
      <c r="BM1237" s="164"/>
      <c r="BN1237" s="164"/>
      <c r="BO1237" s="164"/>
      <c r="BP1237" s="164"/>
      <c r="BQ1237" s="164"/>
      <c r="BR1237" s="164"/>
      <c r="BS1237" s="164"/>
      <c r="BT1237" s="164"/>
      <c r="BU1237" s="164"/>
      <c r="BV1237" s="164"/>
      <c r="BW1237" s="164"/>
    </row>
    <row r="1238" spans="20:75" x14ac:dyDescent="0.25">
      <c r="T1238" s="164"/>
      <c r="U1238" s="164"/>
      <c r="V1238" s="164"/>
      <c r="W1238" s="164"/>
      <c r="X1238" s="164"/>
      <c r="Y1238" s="164"/>
      <c r="Z1238" s="164"/>
      <c r="AA1238" s="164"/>
      <c r="AB1238" s="164"/>
      <c r="AC1238" s="164"/>
      <c r="AD1238" s="164"/>
      <c r="AE1238" s="164"/>
      <c r="AF1238" s="164"/>
      <c r="AG1238" s="164"/>
      <c r="AH1238" s="164"/>
      <c r="AI1238" s="164"/>
      <c r="AJ1238" s="164"/>
      <c r="AK1238" s="164"/>
      <c r="AL1238" s="164"/>
      <c r="AM1238" s="164"/>
      <c r="AN1238" s="164"/>
      <c r="AO1238" s="164"/>
      <c r="AP1238" s="164"/>
      <c r="AQ1238" s="164"/>
      <c r="AR1238" s="164"/>
      <c r="AS1238" s="366"/>
      <c r="AT1238" s="164"/>
      <c r="AU1238" s="164"/>
      <c r="AV1238" s="164"/>
      <c r="AW1238" s="164"/>
      <c r="AX1238" s="164"/>
      <c r="AY1238" s="164"/>
      <c r="AZ1238" s="164"/>
      <c r="BA1238" s="164"/>
      <c r="BB1238" s="164"/>
      <c r="BC1238" s="164"/>
      <c r="BD1238" s="164"/>
      <c r="BE1238" s="164"/>
      <c r="BF1238" s="164"/>
      <c r="BG1238" s="164"/>
      <c r="BH1238" s="164"/>
      <c r="BI1238" s="164"/>
      <c r="BJ1238" s="164"/>
      <c r="BK1238" s="164"/>
      <c r="BL1238" s="164"/>
      <c r="BM1238" s="164"/>
      <c r="BN1238" s="164"/>
      <c r="BO1238" s="164"/>
      <c r="BP1238" s="164"/>
      <c r="BQ1238" s="164"/>
      <c r="BR1238" s="164"/>
      <c r="BS1238" s="164"/>
      <c r="BT1238" s="164"/>
      <c r="BU1238" s="164"/>
      <c r="BV1238" s="164"/>
      <c r="BW1238" s="164"/>
    </row>
    <row r="1239" spans="20:75" x14ac:dyDescent="0.25">
      <c r="T1239" s="164"/>
      <c r="U1239" s="164"/>
      <c r="V1239" s="164"/>
      <c r="W1239" s="164"/>
      <c r="X1239" s="164"/>
      <c r="Y1239" s="164"/>
      <c r="Z1239" s="164"/>
      <c r="AA1239" s="164"/>
      <c r="AB1239" s="164"/>
      <c r="AC1239" s="164"/>
      <c r="AD1239" s="164"/>
      <c r="AE1239" s="164"/>
      <c r="AF1239" s="164"/>
      <c r="AG1239" s="164"/>
      <c r="AH1239" s="164"/>
      <c r="AI1239" s="164"/>
      <c r="AJ1239" s="164"/>
      <c r="AK1239" s="164"/>
      <c r="AL1239" s="164"/>
      <c r="AM1239" s="164"/>
      <c r="AN1239" s="164"/>
      <c r="AO1239" s="164"/>
      <c r="AP1239" s="164"/>
      <c r="AQ1239" s="164"/>
      <c r="AR1239" s="164"/>
      <c r="AS1239" s="366"/>
      <c r="AT1239" s="164"/>
      <c r="AU1239" s="164"/>
      <c r="AV1239" s="164"/>
      <c r="AW1239" s="164"/>
      <c r="AX1239" s="164"/>
      <c r="AY1239" s="164"/>
      <c r="AZ1239" s="164"/>
      <c r="BA1239" s="164"/>
      <c r="BB1239" s="164"/>
      <c r="BC1239" s="164"/>
      <c r="BD1239" s="164"/>
      <c r="BE1239" s="164"/>
      <c r="BF1239" s="164"/>
      <c r="BG1239" s="164"/>
      <c r="BH1239" s="164"/>
      <c r="BI1239" s="164"/>
      <c r="BJ1239" s="164"/>
      <c r="BK1239" s="164"/>
      <c r="BL1239" s="164"/>
      <c r="BM1239" s="164"/>
      <c r="BN1239" s="164"/>
      <c r="BO1239" s="164"/>
      <c r="BP1239" s="164"/>
      <c r="BQ1239" s="164"/>
      <c r="BR1239" s="164"/>
      <c r="BS1239" s="164"/>
      <c r="BT1239" s="164"/>
      <c r="BU1239" s="164"/>
      <c r="BV1239" s="164"/>
      <c r="BW1239" s="164"/>
    </row>
    <row r="1240" spans="20:75" x14ac:dyDescent="0.25">
      <c r="T1240" s="164"/>
      <c r="U1240" s="164"/>
      <c r="V1240" s="164"/>
      <c r="W1240" s="164"/>
      <c r="X1240" s="164"/>
      <c r="Y1240" s="164"/>
      <c r="Z1240" s="164"/>
      <c r="AA1240" s="164"/>
      <c r="AB1240" s="164"/>
      <c r="AC1240" s="164"/>
      <c r="AD1240" s="164"/>
      <c r="AE1240" s="164"/>
      <c r="AF1240" s="164"/>
      <c r="AG1240" s="164"/>
      <c r="AH1240" s="164"/>
      <c r="AI1240" s="164"/>
      <c r="AJ1240" s="164"/>
      <c r="AK1240" s="164"/>
      <c r="AL1240" s="164"/>
      <c r="AM1240" s="164"/>
      <c r="AN1240" s="164"/>
      <c r="AO1240" s="164"/>
      <c r="AP1240" s="164"/>
      <c r="AQ1240" s="164"/>
      <c r="AR1240" s="164"/>
      <c r="AS1240" s="366"/>
      <c r="AT1240" s="164"/>
      <c r="AU1240" s="164"/>
      <c r="AV1240" s="164"/>
      <c r="AW1240" s="164"/>
      <c r="AX1240" s="164"/>
      <c r="AY1240" s="164"/>
      <c r="AZ1240" s="164"/>
      <c r="BA1240" s="164"/>
      <c r="BB1240" s="164"/>
      <c r="BC1240" s="164"/>
      <c r="BD1240" s="164"/>
      <c r="BE1240" s="164"/>
      <c r="BF1240" s="164"/>
      <c r="BG1240" s="164"/>
      <c r="BH1240" s="164"/>
      <c r="BI1240" s="164"/>
      <c r="BJ1240" s="164"/>
      <c r="BK1240" s="164"/>
      <c r="BL1240" s="164"/>
      <c r="BM1240" s="164"/>
      <c r="BN1240" s="164"/>
      <c r="BO1240" s="164"/>
      <c r="BP1240" s="164"/>
      <c r="BQ1240" s="164"/>
      <c r="BR1240" s="164"/>
      <c r="BS1240" s="164"/>
      <c r="BT1240" s="164"/>
      <c r="BU1240" s="164"/>
      <c r="BV1240" s="164"/>
      <c r="BW1240" s="164"/>
    </row>
    <row r="1241" spans="20:75" x14ac:dyDescent="0.25">
      <c r="T1241" s="164"/>
      <c r="U1241" s="164"/>
      <c r="V1241" s="164"/>
      <c r="W1241" s="164"/>
      <c r="X1241" s="164"/>
      <c r="Y1241" s="164"/>
      <c r="Z1241" s="164"/>
      <c r="AA1241" s="164"/>
      <c r="AB1241" s="164"/>
      <c r="AC1241" s="164"/>
      <c r="AD1241" s="164"/>
      <c r="AE1241" s="164"/>
      <c r="AF1241" s="164"/>
      <c r="AG1241" s="164"/>
      <c r="AH1241" s="164"/>
      <c r="AI1241" s="164"/>
      <c r="AJ1241" s="164"/>
      <c r="AK1241" s="164"/>
      <c r="AL1241" s="164"/>
      <c r="AM1241" s="164"/>
      <c r="AN1241" s="164"/>
      <c r="AO1241" s="164"/>
      <c r="AP1241" s="164"/>
      <c r="AQ1241" s="164"/>
      <c r="AR1241" s="164"/>
      <c r="AS1241" s="366"/>
      <c r="AT1241" s="164"/>
      <c r="AU1241" s="164"/>
      <c r="AV1241" s="164"/>
      <c r="AW1241" s="164"/>
      <c r="AX1241" s="164"/>
      <c r="AY1241" s="164"/>
      <c r="AZ1241" s="164"/>
      <c r="BA1241" s="164"/>
      <c r="BB1241" s="164"/>
      <c r="BC1241" s="164"/>
      <c r="BD1241" s="164"/>
      <c r="BE1241" s="164"/>
      <c r="BF1241" s="164"/>
      <c r="BG1241" s="164"/>
      <c r="BH1241" s="164"/>
      <c r="BI1241" s="164"/>
      <c r="BJ1241" s="164"/>
      <c r="BK1241" s="164"/>
      <c r="BL1241" s="164"/>
      <c r="BM1241" s="164"/>
      <c r="BN1241" s="164"/>
      <c r="BO1241" s="164"/>
      <c r="BP1241" s="164"/>
      <c r="BQ1241" s="164"/>
      <c r="BR1241" s="164"/>
      <c r="BS1241" s="164"/>
      <c r="BT1241" s="164"/>
      <c r="BU1241" s="164"/>
      <c r="BV1241" s="164"/>
      <c r="BW1241" s="164"/>
    </row>
    <row r="1242" spans="20:75" x14ac:dyDescent="0.25">
      <c r="T1242" s="164"/>
      <c r="U1242" s="164"/>
      <c r="V1242" s="164"/>
      <c r="W1242" s="164"/>
      <c r="X1242" s="164"/>
      <c r="Y1242" s="164"/>
      <c r="Z1242" s="164"/>
      <c r="AA1242" s="164"/>
      <c r="AB1242" s="164"/>
      <c r="AC1242" s="164"/>
      <c r="AD1242" s="164"/>
      <c r="AE1242" s="164"/>
      <c r="AF1242" s="164"/>
      <c r="AG1242" s="164"/>
      <c r="AH1242" s="164"/>
      <c r="AI1242" s="164"/>
      <c r="AJ1242" s="164"/>
      <c r="AK1242" s="164"/>
      <c r="AL1242" s="164"/>
      <c r="AM1242" s="164"/>
      <c r="AN1242" s="164"/>
      <c r="AO1242" s="164"/>
      <c r="AP1242" s="164"/>
      <c r="AQ1242" s="164"/>
      <c r="AR1242" s="164"/>
      <c r="AS1242" s="366"/>
      <c r="AT1242" s="164"/>
      <c r="AU1242" s="164"/>
      <c r="AV1242" s="164"/>
      <c r="AW1242" s="164"/>
      <c r="AX1242" s="164"/>
      <c r="AY1242" s="164"/>
      <c r="AZ1242" s="164"/>
      <c r="BA1242" s="164"/>
      <c r="BB1242" s="164"/>
      <c r="BC1242" s="164"/>
      <c r="BD1242" s="164"/>
      <c r="BE1242" s="164"/>
      <c r="BF1242" s="164"/>
      <c r="BG1242" s="164"/>
      <c r="BH1242" s="164"/>
      <c r="BI1242" s="164"/>
      <c r="BJ1242" s="164"/>
      <c r="BK1242" s="164"/>
      <c r="BL1242" s="164"/>
      <c r="BM1242" s="164"/>
      <c r="BN1242" s="164"/>
      <c r="BO1242" s="164"/>
      <c r="BP1242" s="164"/>
      <c r="BQ1242" s="164"/>
      <c r="BR1242" s="164"/>
      <c r="BS1242" s="164"/>
      <c r="BT1242" s="164"/>
      <c r="BU1242" s="164"/>
      <c r="BV1242" s="164"/>
      <c r="BW1242" s="164"/>
    </row>
    <row r="1243" spans="20:75" x14ac:dyDescent="0.25">
      <c r="T1243" s="164"/>
      <c r="U1243" s="164"/>
      <c r="V1243" s="164"/>
      <c r="W1243" s="164"/>
      <c r="X1243" s="164"/>
      <c r="Y1243" s="164"/>
      <c r="Z1243" s="164"/>
      <c r="AA1243" s="164"/>
      <c r="AB1243" s="164"/>
      <c r="AC1243" s="164"/>
      <c r="AD1243" s="164"/>
      <c r="AE1243" s="164"/>
      <c r="AF1243" s="164"/>
      <c r="AG1243" s="164"/>
      <c r="AH1243" s="164"/>
      <c r="AI1243" s="164"/>
      <c r="AJ1243" s="164"/>
      <c r="AK1243" s="164"/>
      <c r="AL1243" s="164"/>
      <c r="AM1243" s="164"/>
      <c r="AN1243" s="164"/>
      <c r="AO1243" s="164"/>
      <c r="AP1243" s="164"/>
      <c r="AQ1243" s="164"/>
      <c r="AR1243" s="164"/>
      <c r="AS1243" s="366"/>
      <c r="AT1243" s="164"/>
      <c r="AU1243" s="164"/>
      <c r="AV1243" s="164"/>
      <c r="AW1243" s="164"/>
      <c r="AX1243" s="164"/>
      <c r="AY1243" s="164"/>
      <c r="AZ1243" s="164"/>
      <c r="BA1243" s="164"/>
      <c r="BB1243" s="164"/>
      <c r="BC1243" s="164"/>
      <c r="BD1243" s="164"/>
      <c r="BE1243" s="164"/>
      <c r="BF1243" s="164"/>
      <c r="BG1243" s="164"/>
      <c r="BH1243" s="164"/>
      <c r="BI1243" s="164"/>
      <c r="BJ1243" s="164"/>
      <c r="BK1243" s="164"/>
      <c r="BL1243" s="164"/>
      <c r="BM1243" s="164"/>
      <c r="BN1243" s="164"/>
      <c r="BO1243" s="164"/>
      <c r="BP1243" s="164"/>
      <c r="BQ1243" s="164"/>
      <c r="BR1243" s="164"/>
      <c r="BS1243" s="164"/>
      <c r="BT1243" s="164"/>
      <c r="BU1243" s="164"/>
      <c r="BV1243" s="164"/>
      <c r="BW1243" s="164"/>
    </row>
    <row r="1244" spans="20:75" x14ac:dyDescent="0.25">
      <c r="T1244" s="164"/>
      <c r="U1244" s="164"/>
      <c r="V1244" s="164"/>
      <c r="W1244" s="164"/>
      <c r="X1244" s="164"/>
      <c r="Y1244" s="164"/>
      <c r="Z1244" s="164"/>
      <c r="AA1244" s="164"/>
      <c r="AB1244" s="164"/>
      <c r="AC1244" s="164"/>
      <c r="AD1244" s="164"/>
      <c r="AE1244" s="164"/>
      <c r="AF1244" s="164"/>
      <c r="AG1244" s="164"/>
      <c r="AH1244" s="164"/>
      <c r="AI1244" s="164"/>
      <c r="AJ1244" s="164"/>
      <c r="AK1244" s="164"/>
      <c r="AL1244" s="164"/>
      <c r="AM1244" s="164"/>
      <c r="AN1244" s="164"/>
      <c r="AO1244" s="164"/>
      <c r="AP1244" s="164"/>
      <c r="AQ1244" s="164"/>
      <c r="AR1244" s="164"/>
      <c r="AS1244" s="366"/>
      <c r="AT1244" s="164"/>
      <c r="AU1244" s="164"/>
      <c r="AV1244" s="164"/>
      <c r="AW1244" s="164"/>
      <c r="AX1244" s="164"/>
      <c r="AY1244" s="164"/>
      <c r="AZ1244" s="164"/>
      <c r="BA1244" s="164"/>
      <c r="BB1244" s="164"/>
      <c r="BC1244" s="164"/>
      <c r="BD1244" s="164"/>
      <c r="BE1244" s="164"/>
      <c r="BF1244" s="164"/>
      <c r="BG1244" s="164"/>
      <c r="BH1244" s="164"/>
      <c r="BI1244" s="164"/>
      <c r="BJ1244" s="164"/>
      <c r="BK1244" s="164"/>
      <c r="BL1244" s="164"/>
      <c r="BM1244" s="164"/>
      <c r="BN1244" s="164"/>
      <c r="BO1244" s="164"/>
      <c r="BP1244" s="164"/>
      <c r="BQ1244" s="164"/>
      <c r="BR1244" s="164"/>
      <c r="BS1244" s="164"/>
      <c r="BT1244" s="164"/>
      <c r="BU1244" s="164"/>
      <c r="BV1244" s="164"/>
      <c r="BW1244" s="164"/>
    </row>
    <row r="1245" spans="20:75" x14ac:dyDescent="0.25">
      <c r="T1245" s="164"/>
      <c r="U1245" s="164"/>
      <c r="V1245" s="164"/>
      <c r="W1245" s="164"/>
      <c r="X1245" s="164"/>
      <c r="Y1245" s="164"/>
      <c r="Z1245" s="164"/>
      <c r="AA1245" s="164"/>
      <c r="AB1245" s="164"/>
      <c r="AC1245" s="164"/>
      <c r="AD1245" s="164"/>
      <c r="AE1245" s="164"/>
      <c r="AF1245" s="164"/>
      <c r="AG1245" s="164"/>
      <c r="AH1245" s="164"/>
      <c r="AI1245" s="164"/>
      <c r="AJ1245" s="164"/>
      <c r="AK1245" s="164"/>
      <c r="AL1245" s="164"/>
      <c r="AM1245" s="164"/>
      <c r="AN1245" s="164"/>
      <c r="AO1245" s="164"/>
      <c r="AP1245" s="164"/>
      <c r="AQ1245" s="164"/>
      <c r="AR1245" s="164"/>
      <c r="AS1245" s="366"/>
      <c r="AT1245" s="164"/>
      <c r="AU1245" s="164"/>
      <c r="AV1245" s="164"/>
      <c r="AW1245" s="164"/>
      <c r="AX1245" s="164"/>
      <c r="AY1245" s="164"/>
      <c r="AZ1245" s="164"/>
      <c r="BA1245" s="164"/>
      <c r="BB1245" s="164"/>
      <c r="BC1245" s="164"/>
      <c r="BD1245" s="164"/>
      <c r="BE1245" s="164"/>
      <c r="BF1245" s="164"/>
      <c r="BG1245" s="164"/>
      <c r="BH1245" s="164"/>
      <c r="BI1245" s="164"/>
      <c r="BJ1245" s="164"/>
      <c r="BK1245" s="164"/>
      <c r="BL1245" s="164"/>
      <c r="BM1245" s="164"/>
      <c r="BN1245" s="164"/>
      <c r="BO1245" s="164"/>
      <c r="BP1245" s="164"/>
      <c r="BQ1245" s="164"/>
      <c r="BR1245" s="164"/>
      <c r="BS1245" s="164"/>
      <c r="BT1245" s="164"/>
      <c r="BU1245" s="164"/>
      <c r="BV1245" s="164"/>
      <c r="BW1245" s="164"/>
    </row>
    <row r="1246" spans="20:75" x14ac:dyDescent="0.25">
      <c r="T1246" s="164"/>
      <c r="U1246" s="164"/>
      <c r="V1246" s="164"/>
      <c r="W1246" s="164"/>
      <c r="X1246" s="164"/>
      <c r="Y1246" s="164"/>
      <c r="Z1246" s="164"/>
      <c r="AA1246" s="164"/>
      <c r="AB1246" s="164"/>
      <c r="AC1246" s="164"/>
      <c r="AD1246" s="164"/>
      <c r="AE1246" s="164"/>
      <c r="AF1246" s="164"/>
      <c r="AG1246" s="164"/>
      <c r="AH1246" s="164"/>
      <c r="AI1246" s="164"/>
      <c r="AJ1246" s="164"/>
      <c r="AK1246" s="164"/>
      <c r="AL1246" s="164"/>
      <c r="AM1246" s="164"/>
      <c r="AN1246" s="164"/>
      <c r="AO1246" s="164"/>
      <c r="AP1246" s="164"/>
      <c r="AQ1246" s="164"/>
      <c r="AR1246" s="164"/>
      <c r="AS1246" s="366"/>
      <c r="AT1246" s="164"/>
      <c r="AU1246" s="164"/>
      <c r="AV1246" s="164"/>
      <c r="AW1246" s="164"/>
      <c r="AX1246" s="164"/>
      <c r="AY1246" s="164"/>
      <c r="AZ1246" s="164"/>
      <c r="BA1246" s="164"/>
      <c r="BB1246" s="164"/>
      <c r="BC1246" s="164"/>
      <c r="BD1246" s="164"/>
      <c r="BE1246" s="164"/>
      <c r="BF1246" s="164"/>
      <c r="BG1246" s="164"/>
      <c r="BH1246" s="164"/>
      <c r="BI1246" s="164"/>
      <c r="BJ1246" s="164"/>
      <c r="BK1246" s="164"/>
      <c r="BL1246" s="164"/>
      <c r="BM1246" s="164"/>
      <c r="BN1246" s="164"/>
      <c r="BO1246" s="164"/>
      <c r="BP1246" s="164"/>
      <c r="BQ1246" s="164"/>
      <c r="BR1246" s="164"/>
      <c r="BS1246" s="164"/>
      <c r="BT1246" s="164"/>
      <c r="BU1246" s="164"/>
      <c r="BV1246" s="164"/>
      <c r="BW1246" s="164"/>
    </row>
    <row r="1247" spans="20:75" x14ac:dyDescent="0.25">
      <c r="T1247" s="164"/>
      <c r="U1247" s="164"/>
      <c r="V1247" s="164"/>
      <c r="W1247" s="164"/>
      <c r="X1247" s="164"/>
      <c r="Y1247" s="164"/>
      <c r="Z1247" s="164"/>
      <c r="AA1247" s="164"/>
      <c r="AB1247" s="164"/>
      <c r="AC1247" s="164"/>
      <c r="AD1247" s="164"/>
      <c r="AE1247" s="164"/>
      <c r="AF1247" s="164"/>
      <c r="AG1247" s="164"/>
      <c r="AH1247" s="164"/>
      <c r="AI1247" s="164"/>
      <c r="AJ1247" s="164"/>
      <c r="AK1247" s="164"/>
      <c r="AL1247" s="164"/>
      <c r="AM1247" s="164"/>
      <c r="AN1247" s="164"/>
      <c r="AO1247" s="164"/>
      <c r="AP1247" s="164"/>
      <c r="AQ1247" s="164"/>
      <c r="AR1247" s="164"/>
      <c r="AS1247" s="366"/>
      <c r="AT1247" s="164"/>
      <c r="AU1247" s="164"/>
      <c r="AV1247" s="164"/>
      <c r="AW1247" s="164"/>
      <c r="AX1247" s="164"/>
      <c r="AY1247" s="164"/>
      <c r="AZ1247" s="164"/>
      <c r="BA1247" s="164"/>
      <c r="BB1247" s="164"/>
      <c r="BC1247" s="164"/>
      <c r="BD1247" s="164"/>
      <c r="BE1247" s="164"/>
      <c r="BF1247" s="164"/>
      <c r="BG1247" s="164"/>
      <c r="BH1247" s="164"/>
      <c r="BI1247" s="164"/>
      <c r="BJ1247" s="164"/>
      <c r="BK1247" s="164"/>
      <c r="BL1247" s="164"/>
      <c r="BM1247" s="164"/>
      <c r="BN1247" s="164"/>
      <c r="BO1247" s="164"/>
      <c r="BP1247" s="164"/>
      <c r="BQ1247" s="164"/>
      <c r="BR1247" s="164"/>
      <c r="BS1247" s="164"/>
      <c r="BT1247" s="164"/>
      <c r="BU1247" s="164"/>
      <c r="BV1247" s="164"/>
      <c r="BW1247" s="164"/>
    </row>
    <row r="1248" spans="20:75" x14ac:dyDescent="0.25">
      <c r="T1248" s="164"/>
      <c r="U1248" s="164"/>
      <c r="V1248" s="164"/>
      <c r="W1248" s="164"/>
      <c r="X1248" s="164"/>
      <c r="Y1248" s="164"/>
      <c r="Z1248" s="164"/>
      <c r="AA1248" s="164"/>
      <c r="AB1248" s="164"/>
      <c r="AC1248" s="164"/>
      <c r="AD1248" s="164"/>
      <c r="AE1248" s="164"/>
      <c r="AF1248" s="164"/>
      <c r="AG1248" s="164"/>
      <c r="AH1248" s="164"/>
      <c r="AI1248" s="164"/>
      <c r="AJ1248" s="164"/>
      <c r="AK1248" s="164"/>
      <c r="AL1248" s="164"/>
      <c r="AM1248" s="164"/>
      <c r="AN1248" s="164"/>
      <c r="AO1248" s="164"/>
      <c r="AP1248" s="164"/>
      <c r="AQ1248" s="164"/>
      <c r="AR1248" s="164"/>
      <c r="AS1248" s="366"/>
      <c r="AT1248" s="164"/>
      <c r="AU1248" s="164"/>
      <c r="AV1248" s="164"/>
      <c r="AW1248" s="164"/>
      <c r="AX1248" s="164"/>
      <c r="AY1248" s="164"/>
      <c r="AZ1248" s="164"/>
      <c r="BA1248" s="164"/>
      <c r="BB1248" s="164"/>
      <c r="BC1248" s="164"/>
      <c r="BD1248" s="164"/>
      <c r="BE1248" s="164"/>
      <c r="BF1248" s="164"/>
      <c r="BG1248" s="164"/>
      <c r="BH1248" s="164"/>
      <c r="BI1248" s="164"/>
      <c r="BJ1248" s="164"/>
      <c r="BK1248" s="164"/>
      <c r="BL1248" s="164"/>
      <c r="BM1248" s="164"/>
      <c r="BN1248" s="164"/>
      <c r="BO1248" s="164"/>
      <c r="BP1248" s="164"/>
      <c r="BQ1248" s="164"/>
      <c r="BR1248" s="164"/>
      <c r="BS1248" s="164"/>
      <c r="BT1248" s="164"/>
      <c r="BU1248" s="164"/>
      <c r="BV1248" s="164"/>
      <c r="BW1248" s="164"/>
    </row>
    <row r="1249" spans="20:75" x14ac:dyDescent="0.25">
      <c r="T1249" s="164"/>
      <c r="U1249" s="164"/>
      <c r="V1249" s="164"/>
      <c r="W1249" s="164"/>
      <c r="X1249" s="164"/>
      <c r="Y1249" s="164"/>
      <c r="Z1249" s="164"/>
      <c r="AA1249" s="164"/>
      <c r="AB1249" s="164"/>
      <c r="AC1249" s="164"/>
      <c r="AD1249" s="164"/>
      <c r="AE1249" s="164"/>
      <c r="AF1249" s="164"/>
      <c r="AG1249" s="164"/>
      <c r="AH1249" s="164"/>
      <c r="AI1249" s="164"/>
      <c r="AJ1249" s="164"/>
      <c r="AK1249" s="164"/>
      <c r="AL1249" s="164"/>
      <c r="AM1249" s="164"/>
      <c r="AN1249" s="164"/>
      <c r="AO1249" s="164"/>
      <c r="AP1249" s="164"/>
      <c r="AQ1249" s="164"/>
      <c r="AR1249" s="164"/>
      <c r="AS1249" s="366"/>
      <c r="AT1249" s="164"/>
      <c r="AU1249" s="164"/>
      <c r="AV1249" s="164"/>
      <c r="AW1249" s="164"/>
      <c r="AX1249" s="164"/>
      <c r="AY1249" s="164"/>
      <c r="AZ1249" s="164"/>
      <c r="BA1249" s="164"/>
      <c r="BB1249" s="164"/>
      <c r="BC1249" s="164"/>
      <c r="BD1249" s="164"/>
      <c r="BE1249" s="164"/>
      <c r="BF1249" s="164"/>
      <c r="BG1249" s="164"/>
      <c r="BH1249" s="164"/>
      <c r="BI1249" s="164"/>
      <c r="BJ1249" s="164"/>
      <c r="BK1249" s="164"/>
      <c r="BL1249" s="164"/>
      <c r="BM1249" s="164"/>
      <c r="BN1249" s="164"/>
      <c r="BO1249" s="164"/>
      <c r="BP1249" s="164"/>
      <c r="BQ1249" s="164"/>
      <c r="BR1249" s="164"/>
      <c r="BS1249" s="164"/>
      <c r="BT1249" s="164"/>
      <c r="BU1249" s="164"/>
      <c r="BV1249" s="164"/>
      <c r="BW1249" s="164"/>
    </row>
    <row r="1250" spans="20:75" x14ac:dyDescent="0.25">
      <c r="T1250" s="164"/>
      <c r="U1250" s="164"/>
      <c r="V1250" s="164"/>
      <c r="W1250" s="164"/>
      <c r="X1250" s="164"/>
      <c r="Y1250" s="164"/>
      <c r="Z1250" s="164"/>
      <c r="AA1250" s="164"/>
      <c r="AB1250" s="164"/>
      <c r="AC1250" s="164"/>
      <c r="AD1250" s="164"/>
      <c r="AE1250" s="164"/>
      <c r="AF1250" s="164"/>
      <c r="AG1250" s="164"/>
      <c r="AH1250" s="164"/>
      <c r="AI1250" s="164"/>
      <c r="AJ1250" s="164"/>
      <c r="AK1250" s="164"/>
      <c r="AL1250" s="164"/>
      <c r="AM1250" s="164"/>
      <c r="AN1250" s="164"/>
      <c r="AO1250" s="164"/>
      <c r="AP1250" s="164"/>
      <c r="AQ1250" s="164"/>
      <c r="AR1250" s="164"/>
      <c r="AS1250" s="366"/>
      <c r="AT1250" s="164"/>
      <c r="AU1250" s="164"/>
      <c r="AV1250" s="164"/>
      <c r="AW1250" s="164"/>
      <c r="AX1250" s="164"/>
      <c r="AY1250" s="164"/>
      <c r="AZ1250" s="164"/>
      <c r="BA1250" s="164"/>
      <c r="BB1250" s="164"/>
      <c r="BC1250" s="164"/>
      <c r="BD1250" s="164"/>
      <c r="BE1250" s="164"/>
      <c r="BF1250" s="164"/>
      <c r="BG1250" s="164"/>
      <c r="BH1250" s="164"/>
      <c r="BI1250" s="164"/>
      <c r="BJ1250" s="164"/>
      <c r="BK1250" s="164"/>
      <c r="BL1250" s="164"/>
      <c r="BM1250" s="164"/>
      <c r="BN1250" s="164"/>
      <c r="BO1250" s="164"/>
      <c r="BP1250" s="164"/>
      <c r="BQ1250" s="164"/>
      <c r="BR1250" s="164"/>
      <c r="BS1250" s="164"/>
      <c r="BT1250" s="164"/>
      <c r="BU1250" s="164"/>
      <c r="BV1250" s="164"/>
      <c r="BW1250" s="164"/>
    </row>
    <row r="1251" spans="20:75" x14ac:dyDescent="0.25">
      <c r="T1251" s="164"/>
      <c r="U1251" s="164"/>
      <c r="V1251" s="164"/>
      <c r="W1251" s="164"/>
      <c r="X1251" s="164"/>
      <c r="Y1251" s="164"/>
      <c r="Z1251" s="164"/>
      <c r="AA1251" s="164"/>
      <c r="AB1251" s="164"/>
      <c r="AC1251" s="164"/>
      <c r="AD1251" s="164"/>
      <c r="AE1251" s="164"/>
      <c r="AF1251" s="164"/>
      <c r="AG1251" s="164"/>
      <c r="AH1251" s="164"/>
      <c r="AI1251" s="164"/>
      <c r="AJ1251" s="164"/>
      <c r="AK1251" s="164"/>
      <c r="AL1251" s="164"/>
      <c r="AM1251" s="164"/>
      <c r="AN1251" s="164"/>
      <c r="AO1251" s="164"/>
      <c r="AP1251" s="164"/>
      <c r="AQ1251" s="164"/>
      <c r="AR1251" s="164"/>
      <c r="AS1251" s="366"/>
      <c r="AT1251" s="164"/>
      <c r="AU1251" s="164"/>
      <c r="AV1251" s="164"/>
      <c r="AW1251" s="164"/>
      <c r="AX1251" s="164"/>
      <c r="AY1251" s="164"/>
      <c r="AZ1251" s="164"/>
      <c r="BA1251" s="164"/>
      <c r="BB1251" s="164"/>
      <c r="BC1251" s="164"/>
      <c r="BD1251" s="164"/>
      <c r="BE1251" s="164"/>
      <c r="BF1251" s="164"/>
      <c r="BG1251" s="164"/>
      <c r="BH1251" s="164"/>
      <c r="BI1251" s="164"/>
      <c r="BJ1251" s="164"/>
      <c r="BK1251" s="164"/>
      <c r="BL1251" s="164"/>
      <c r="BM1251" s="164"/>
      <c r="BN1251" s="164"/>
      <c r="BO1251" s="164"/>
      <c r="BP1251" s="164"/>
      <c r="BQ1251" s="164"/>
      <c r="BR1251" s="164"/>
      <c r="BS1251" s="164"/>
      <c r="BT1251" s="164"/>
      <c r="BU1251" s="164"/>
      <c r="BV1251" s="164"/>
      <c r="BW1251" s="164"/>
    </row>
    <row r="1252" spans="20:75" x14ac:dyDescent="0.25">
      <c r="T1252" s="164"/>
      <c r="U1252" s="164"/>
      <c r="V1252" s="164"/>
      <c r="W1252" s="164"/>
      <c r="X1252" s="164"/>
      <c r="Y1252" s="164"/>
      <c r="Z1252" s="164"/>
      <c r="AA1252" s="164"/>
      <c r="AB1252" s="164"/>
      <c r="AC1252" s="164"/>
      <c r="AD1252" s="164"/>
      <c r="AE1252" s="164"/>
      <c r="AF1252" s="164"/>
      <c r="AG1252" s="164"/>
      <c r="AH1252" s="164"/>
      <c r="AI1252" s="164"/>
      <c r="AJ1252" s="164"/>
      <c r="AK1252" s="164"/>
      <c r="AL1252" s="164"/>
      <c r="AM1252" s="164"/>
      <c r="AN1252" s="164"/>
      <c r="AO1252" s="164"/>
      <c r="AP1252" s="164"/>
      <c r="AQ1252" s="164"/>
      <c r="AR1252" s="164"/>
      <c r="AS1252" s="366"/>
      <c r="AT1252" s="164"/>
      <c r="AU1252" s="164"/>
      <c r="AV1252" s="164"/>
      <c r="AW1252" s="164"/>
      <c r="AX1252" s="164"/>
      <c r="AY1252" s="164"/>
      <c r="AZ1252" s="164"/>
      <c r="BA1252" s="164"/>
      <c r="BB1252" s="164"/>
      <c r="BC1252" s="164"/>
      <c r="BD1252" s="164"/>
      <c r="BE1252" s="164"/>
      <c r="BF1252" s="164"/>
      <c r="BG1252" s="164"/>
      <c r="BH1252" s="164"/>
      <c r="BI1252" s="164"/>
      <c r="BJ1252" s="164"/>
      <c r="BK1252" s="164"/>
      <c r="BL1252" s="164"/>
      <c r="BM1252" s="164"/>
      <c r="BN1252" s="164"/>
      <c r="BO1252" s="164"/>
      <c r="BP1252" s="164"/>
      <c r="BQ1252" s="164"/>
      <c r="BR1252" s="164"/>
      <c r="BS1252" s="164"/>
      <c r="BT1252" s="164"/>
      <c r="BU1252" s="164"/>
      <c r="BV1252" s="164"/>
      <c r="BW1252" s="164"/>
    </row>
    <row r="1253" spans="20:75" x14ac:dyDescent="0.25">
      <c r="T1253" s="164"/>
      <c r="U1253" s="164"/>
      <c r="V1253" s="164"/>
      <c r="W1253" s="164"/>
      <c r="X1253" s="164"/>
      <c r="Y1253" s="164"/>
      <c r="Z1253" s="164"/>
      <c r="AA1253" s="164"/>
      <c r="AB1253" s="164"/>
      <c r="AC1253" s="164"/>
      <c r="AD1253" s="164"/>
      <c r="AE1253" s="164"/>
      <c r="AF1253" s="164"/>
      <c r="AG1253" s="164"/>
      <c r="AH1253" s="164"/>
      <c r="AI1253" s="164"/>
      <c r="AJ1253" s="164"/>
      <c r="AK1253" s="164"/>
      <c r="AL1253" s="164"/>
      <c r="AM1253" s="164"/>
      <c r="AN1253" s="164"/>
      <c r="AO1253" s="164"/>
      <c r="AP1253" s="164"/>
      <c r="AQ1253" s="164"/>
      <c r="AR1253" s="164"/>
      <c r="AS1253" s="366"/>
      <c r="AT1253" s="164"/>
      <c r="AU1253" s="164"/>
      <c r="AV1253" s="164"/>
      <c r="AW1253" s="164"/>
      <c r="AX1253" s="164"/>
      <c r="AY1253" s="164"/>
      <c r="AZ1253" s="164"/>
      <c r="BA1253" s="164"/>
      <c r="BB1253" s="164"/>
      <c r="BC1253" s="164"/>
      <c r="BD1253" s="164"/>
      <c r="BE1253" s="164"/>
      <c r="BF1253" s="164"/>
      <c r="BG1253" s="164"/>
      <c r="BH1253" s="164"/>
      <c r="BI1253" s="164"/>
      <c r="BJ1253" s="164"/>
      <c r="BK1253" s="164"/>
      <c r="BL1253" s="164"/>
      <c r="BM1253" s="164"/>
      <c r="BN1253" s="164"/>
      <c r="BO1253" s="164"/>
      <c r="BP1253" s="164"/>
      <c r="BQ1253" s="164"/>
      <c r="BR1253" s="164"/>
      <c r="BS1253" s="164"/>
      <c r="BT1253" s="164"/>
      <c r="BU1253" s="164"/>
      <c r="BV1253" s="164"/>
      <c r="BW1253" s="164"/>
    </row>
    <row r="1254" spans="20:75" x14ac:dyDescent="0.25">
      <c r="T1254" s="164"/>
      <c r="U1254" s="164"/>
      <c r="V1254" s="164"/>
      <c r="W1254" s="164"/>
      <c r="X1254" s="164"/>
      <c r="Y1254" s="164"/>
      <c r="Z1254" s="164"/>
      <c r="AA1254" s="164"/>
      <c r="AB1254" s="164"/>
      <c r="AC1254" s="164"/>
      <c r="AD1254" s="164"/>
      <c r="AE1254" s="164"/>
      <c r="AF1254" s="164"/>
      <c r="AG1254" s="164"/>
      <c r="AH1254" s="164"/>
      <c r="AI1254" s="164"/>
      <c r="AJ1254" s="164"/>
      <c r="AK1254" s="164"/>
      <c r="AL1254" s="164"/>
      <c r="AM1254" s="164"/>
      <c r="AN1254" s="164"/>
      <c r="AO1254" s="164"/>
      <c r="AP1254" s="164"/>
      <c r="AQ1254" s="164"/>
      <c r="AR1254" s="164"/>
      <c r="AS1254" s="366"/>
      <c r="AT1254" s="164"/>
      <c r="AU1254" s="164"/>
      <c r="AV1254" s="164"/>
      <c r="AW1254" s="164"/>
      <c r="AX1254" s="164"/>
      <c r="AY1254" s="164"/>
      <c r="AZ1254" s="164"/>
      <c r="BA1254" s="164"/>
      <c r="BB1254" s="164"/>
      <c r="BC1254" s="164"/>
      <c r="BD1254" s="164"/>
      <c r="BE1254" s="164"/>
      <c r="BF1254" s="164"/>
      <c r="BG1254" s="164"/>
      <c r="BH1254" s="164"/>
      <c r="BI1254" s="164"/>
      <c r="BJ1254" s="164"/>
      <c r="BK1254" s="164"/>
      <c r="BL1254" s="164"/>
      <c r="BM1254" s="164"/>
      <c r="BN1254" s="164"/>
      <c r="BO1254" s="164"/>
      <c r="BP1254" s="164"/>
      <c r="BQ1254" s="164"/>
      <c r="BR1254" s="164"/>
      <c r="BS1254" s="164"/>
      <c r="BT1254" s="164"/>
      <c r="BU1254" s="164"/>
      <c r="BV1254" s="164"/>
      <c r="BW1254" s="164"/>
    </row>
    <row r="1255" spans="20:75" x14ac:dyDescent="0.25">
      <c r="T1255" s="164"/>
      <c r="U1255" s="164"/>
      <c r="V1255" s="164"/>
      <c r="W1255" s="164"/>
      <c r="X1255" s="164"/>
      <c r="Y1255" s="164"/>
      <c r="Z1255" s="164"/>
      <c r="AA1255" s="164"/>
      <c r="AB1255" s="164"/>
      <c r="AC1255" s="164"/>
      <c r="AD1255" s="164"/>
      <c r="AE1255" s="164"/>
      <c r="AF1255" s="164"/>
      <c r="AG1255" s="164"/>
      <c r="AH1255" s="164"/>
      <c r="AI1255" s="164"/>
      <c r="AJ1255" s="164"/>
      <c r="AK1255" s="164"/>
      <c r="AL1255" s="164"/>
      <c r="AM1255" s="164"/>
      <c r="AN1255" s="164"/>
      <c r="AO1255" s="164"/>
      <c r="AP1255" s="164"/>
      <c r="AQ1255" s="164"/>
      <c r="AR1255" s="164"/>
      <c r="AS1255" s="366"/>
      <c r="AT1255" s="164"/>
      <c r="AU1255" s="164"/>
      <c r="AV1255" s="164"/>
      <c r="AW1255" s="164"/>
      <c r="AX1255" s="164"/>
      <c r="AY1255" s="164"/>
      <c r="AZ1255" s="164"/>
      <c r="BA1255" s="164"/>
      <c r="BB1255" s="164"/>
      <c r="BC1255" s="164"/>
      <c r="BD1255" s="164"/>
      <c r="BE1255" s="164"/>
      <c r="BF1255" s="164"/>
      <c r="BG1255" s="164"/>
      <c r="BH1255" s="164"/>
      <c r="BI1255" s="164"/>
      <c r="BJ1255" s="164"/>
      <c r="BK1255" s="164"/>
      <c r="BL1255" s="164"/>
      <c r="BM1255" s="164"/>
      <c r="BN1255" s="164"/>
      <c r="BO1255" s="164"/>
      <c r="BP1255" s="164"/>
      <c r="BQ1255" s="164"/>
      <c r="BR1255" s="164"/>
      <c r="BS1255" s="164"/>
      <c r="BT1255" s="164"/>
      <c r="BU1255" s="164"/>
      <c r="BV1255" s="164"/>
      <c r="BW1255" s="164"/>
    </row>
    <row r="1256" spans="20:75" x14ac:dyDescent="0.25">
      <c r="T1256" s="164"/>
      <c r="U1256" s="164"/>
      <c r="V1256" s="164"/>
      <c r="W1256" s="164"/>
      <c r="X1256" s="164"/>
      <c r="Y1256" s="164"/>
      <c r="Z1256" s="164"/>
      <c r="AA1256" s="164"/>
      <c r="AB1256" s="164"/>
      <c r="AC1256" s="164"/>
      <c r="AD1256" s="164"/>
      <c r="AE1256" s="164"/>
      <c r="AF1256" s="164"/>
      <c r="AG1256" s="164"/>
      <c r="AH1256" s="164"/>
      <c r="AI1256" s="164"/>
      <c r="AJ1256" s="164"/>
      <c r="AK1256" s="164"/>
      <c r="AL1256" s="164"/>
      <c r="AM1256" s="164"/>
      <c r="AN1256" s="164"/>
      <c r="AO1256" s="164"/>
      <c r="AP1256" s="164"/>
      <c r="AQ1256" s="164"/>
      <c r="AR1256" s="164"/>
      <c r="AS1256" s="366"/>
      <c r="AT1256" s="164"/>
      <c r="AU1256" s="164"/>
      <c r="AV1256" s="164"/>
      <c r="AW1256" s="164"/>
      <c r="AX1256" s="164"/>
      <c r="AY1256" s="164"/>
      <c r="AZ1256" s="164"/>
      <c r="BA1256" s="164"/>
      <c r="BB1256" s="164"/>
      <c r="BC1256" s="164"/>
      <c r="BD1256" s="164"/>
      <c r="BE1256" s="164"/>
      <c r="BF1256" s="164"/>
      <c r="BG1256" s="164"/>
      <c r="BH1256" s="164"/>
      <c r="BI1256" s="164"/>
      <c r="BJ1256" s="164"/>
      <c r="BK1256" s="164"/>
      <c r="BL1256" s="164"/>
      <c r="BM1256" s="164"/>
      <c r="BN1256" s="164"/>
      <c r="BO1256" s="164"/>
      <c r="BP1256" s="164"/>
      <c r="BQ1256" s="164"/>
      <c r="BR1256" s="164"/>
      <c r="BS1256" s="164"/>
      <c r="BT1256" s="164"/>
      <c r="BU1256" s="164"/>
      <c r="BV1256" s="164"/>
      <c r="BW1256" s="164"/>
    </row>
    <row r="1257" spans="20:75" x14ac:dyDescent="0.25">
      <c r="T1257" s="164"/>
      <c r="U1257" s="164"/>
      <c r="V1257" s="164"/>
      <c r="W1257" s="164"/>
      <c r="X1257" s="164"/>
      <c r="Y1257" s="164"/>
      <c r="Z1257" s="164"/>
      <c r="AA1257" s="164"/>
      <c r="AB1257" s="164"/>
      <c r="AC1257" s="164"/>
      <c r="AD1257" s="164"/>
      <c r="AE1257" s="164"/>
      <c r="AF1257" s="164"/>
      <c r="AG1257" s="164"/>
      <c r="AH1257" s="164"/>
      <c r="AI1257" s="164"/>
      <c r="AJ1257" s="164"/>
      <c r="AK1257" s="164"/>
      <c r="AL1257" s="164"/>
      <c r="AM1257" s="164"/>
      <c r="AN1257" s="164"/>
      <c r="AO1257" s="164"/>
      <c r="AP1257" s="164"/>
      <c r="AQ1257" s="164"/>
      <c r="AR1257" s="164"/>
      <c r="AS1257" s="366"/>
      <c r="AT1257" s="164"/>
      <c r="AU1257" s="164"/>
      <c r="AV1257" s="164"/>
      <c r="AW1257" s="164"/>
      <c r="AX1257" s="164"/>
      <c r="AY1257" s="164"/>
      <c r="AZ1257" s="164"/>
      <c r="BA1257" s="164"/>
      <c r="BB1257" s="164"/>
      <c r="BC1257" s="164"/>
      <c r="BD1257" s="164"/>
      <c r="BE1257" s="164"/>
      <c r="BF1257" s="164"/>
      <c r="BG1257" s="164"/>
      <c r="BH1257" s="164"/>
      <c r="BI1257" s="164"/>
      <c r="BJ1257" s="164"/>
      <c r="BK1257" s="164"/>
      <c r="BL1257" s="164"/>
      <c r="BM1257" s="164"/>
      <c r="BN1257" s="164"/>
      <c r="BO1257" s="164"/>
      <c r="BP1257" s="164"/>
      <c r="BQ1257" s="164"/>
      <c r="BR1257" s="164"/>
      <c r="BS1257" s="164"/>
      <c r="BT1257" s="164"/>
      <c r="BU1257" s="164"/>
      <c r="BV1257" s="164"/>
      <c r="BW1257" s="164"/>
    </row>
    <row r="1258" spans="20:75" x14ac:dyDescent="0.25">
      <c r="T1258" s="164"/>
      <c r="U1258" s="164"/>
      <c r="V1258" s="164"/>
      <c r="W1258" s="164"/>
      <c r="X1258" s="164"/>
      <c r="Y1258" s="164"/>
      <c r="Z1258" s="164"/>
      <c r="AA1258" s="164"/>
      <c r="AB1258" s="164"/>
      <c r="AC1258" s="164"/>
      <c r="AD1258" s="164"/>
      <c r="AE1258" s="164"/>
      <c r="AF1258" s="164"/>
      <c r="AG1258" s="164"/>
      <c r="AH1258" s="164"/>
      <c r="AI1258" s="164"/>
      <c r="AJ1258" s="164"/>
      <c r="AK1258" s="164"/>
      <c r="AL1258" s="164"/>
      <c r="AM1258" s="164"/>
      <c r="AN1258" s="164"/>
      <c r="AO1258" s="164"/>
      <c r="AP1258" s="164"/>
      <c r="AQ1258" s="164"/>
      <c r="AR1258" s="164"/>
      <c r="AS1258" s="366"/>
      <c r="AT1258" s="164"/>
      <c r="AU1258" s="164"/>
      <c r="AV1258" s="164"/>
      <c r="AW1258" s="164"/>
      <c r="AX1258" s="164"/>
      <c r="AY1258" s="164"/>
      <c r="AZ1258" s="164"/>
      <c r="BA1258" s="164"/>
      <c r="BB1258" s="164"/>
      <c r="BC1258" s="164"/>
      <c r="BD1258" s="164"/>
      <c r="BE1258" s="164"/>
      <c r="BF1258" s="164"/>
      <c r="BG1258" s="164"/>
      <c r="BH1258" s="164"/>
      <c r="BI1258" s="164"/>
      <c r="BJ1258" s="164"/>
      <c r="BK1258" s="164"/>
      <c r="BL1258" s="164"/>
      <c r="BM1258" s="164"/>
      <c r="BN1258" s="164"/>
      <c r="BO1258" s="164"/>
      <c r="BP1258" s="164"/>
      <c r="BQ1258" s="164"/>
      <c r="BR1258" s="164"/>
      <c r="BS1258" s="164"/>
      <c r="BT1258" s="164"/>
      <c r="BU1258" s="164"/>
      <c r="BV1258" s="164"/>
      <c r="BW1258" s="164"/>
    </row>
    <row r="1259" spans="20:75" x14ac:dyDescent="0.25">
      <c r="T1259" s="164"/>
      <c r="U1259" s="164"/>
      <c r="V1259" s="164"/>
      <c r="W1259" s="164"/>
      <c r="X1259" s="164"/>
      <c r="Y1259" s="164"/>
      <c r="Z1259" s="164"/>
      <c r="AA1259" s="164"/>
      <c r="AB1259" s="164"/>
      <c r="AC1259" s="164"/>
      <c r="AD1259" s="164"/>
      <c r="AE1259" s="164"/>
      <c r="AF1259" s="164"/>
      <c r="AG1259" s="164"/>
      <c r="AH1259" s="164"/>
      <c r="AI1259" s="164"/>
      <c r="AJ1259" s="164"/>
      <c r="AK1259" s="164"/>
      <c r="AL1259" s="164"/>
      <c r="AM1259" s="164"/>
      <c r="AN1259" s="164"/>
      <c r="AO1259" s="164"/>
      <c r="AP1259" s="164"/>
      <c r="AQ1259" s="164"/>
      <c r="AR1259" s="164"/>
      <c r="AS1259" s="366"/>
      <c r="AT1259" s="164"/>
      <c r="AU1259" s="164"/>
      <c r="AV1259" s="164"/>
      <c r="AW1259" s="164"/>
      <c r="AX1259" s="164"/>
      <c r="AY1259" s="164"/>
      <c r="AZ1259" s="164"/>
      <c r="BA1259" s="164"/>
      <c r="BB1259" s="164"/>
      <c r="BC1259" s="164"/>
      <c r="BD1259" s="164"/>
      <c r="BE1259" s="164"/>
      <c r="BF1259" s="164"/>
      <c r="BG1259" s="164"/>
      <c r="BH1259" s="164"/>
      <c r="BI1259" s="164"/>
      <c r="BJ1259" s="164"/>
      <c r="BK1259" s="164"/>
      <c r="BL1259" s="164"/>
      <c r="BM1259" s="164"/>
      <c r="BN1259" s="164"/>
      <c r="BO1259" s="164"/>
      <c r="BP1259" s="164"/>
      <c r="BQ1259" s="164"/>
      <c r="BR1259" s="164"/>
      <c r="BS1259" s="164"/>
      <c r="BT1259" s="164"/>
      <c r="BU1259" s="164"/>
      <c r="BV1259" s="164"/>
      <c r="BW1259" s="164"/>
    </row>
    <row r="1260" spans="20:75" x14ac:dyDescent="0.25">
      <c r="T1260" s="164"/>
      <c r="U1260" s="164"/>
      <c r="V1260" s="164"/>
      <c r="W1260" s="164"/>
      <c r="X1260" s="164"/>
      <c r="Y1260" s="164"/>
      <c r="Z1260" s="164"/>
      <c r="AA1260" s="164"/>
      <c r="AB1260" s="164"/>
      <c r="AC1260" s="164"/>
      <c r="AD1260" s="164"/>
      <c r="AE1260" s="164"/>
      <c r="AF1260" s="164"/>
      <c r="AG1260" s="164"/>
      <c r="AH1260" s="164"/>
      <c r="AI1260" s="164"/>
      <c r="AJ1260" s="164"/>
      <c r="AK1260" s="164"/>
      <c r="AL1260" s="164"/>
      <c r="AM1260" s="164"/>
      <c r="AN1260" s="164"/>
      <c r="AO1260" s="164"/>
      <c r="AP1260" s="164"/>
      <c r="AQ1260" s="164"/>
      <c r="AR1260" s="164"/>
      <c r="AS1260" s="366"/>
      <c r="AT1260" s="164"/>
      <c r="AU1260" s="164"/>
      <c r="AV1260" s="164"/>
      <c r="AW1260" s="164"/>
      <c r="AX1260" s="164"/>
      <c r="AY1260" s="164"/>
      <c r="AZ1260" s="164"/>
      <c r="BA1260" s="164"/>
      <c r="BB1260" s="164"/>
      <c r="BC1260" s="164"/>
      <c r="BD1260" s="164"/>
      <c r="BE1260" s="164"/>
      <c r="BF1260" s="164"/>
      <c r="BG1260" s="164"/>
      <c r="BH1260" s="164"/>
      <c r="BI1260" s="164"/>
      <c r="BJ1260" s="164"/>
      <c r="BK1260" s="164"/>
      <c r="BL1260" s="164"/>
      <c r="BM1260" s="164"/>
      <c r="BN1260" s="164"/>
      <c r="BO1260" s="164"/>
      <c r="BP1260" s="164"/>
      <c r="BQ1260" s="164"/>
      <c r="BR1260" s="164"/>
      <c r="BS1260" s="164"/>
      <c r="BT1260" s="164"/>
      <c r="BU1260" s="164"/>
      <c r="BV1260" s="164"/>
      <c r="BW1260" s="164"/>
    </row>
    <row r="1261" spans="20:75" x14ac:dyDescent="0.25">
      <c r="T1261" s="164"/>
      <c r="U1261" s="164"/>
      <c r="V1261" s="164"/>
      <c r="W1261" s="164"/>
      <c r="X1261" s="164"/>
      <c r="Y1261" s="164"/>
      <c r="Z1261" s="164"/>
      <c r="AA1261" s="164"/>
      <c r="AB1261" s="164"/>
      <c r="AC1261" s="164"/>
      <c r="AD1261" s="164"/>
      <c r="AE1261" s="164"/>
      <c r="AF1261" s="164"/>
      <c r="AG1261" s="164"/>
      <c r="AH1261" s="164"/>
      <c r="AI1261" s="164"/>
      <c r="AJ1261" s="164"/>
      <c r="AK1261" s="164"/>
      <c r="AL1261" s="164"/>
      <c r="AM1261" s="164"/>
      <c r="AN1261" s="164"/>
      <c r="AO1261" s="164"/>
      <c r="AP1261" s="164"/>
      <c r="AQ1261" s="164"/>
      <c r="AR1261" s="164"/>
      <c r="AS1261" s="366"/>
      <c r="AT1261" s="164"/>
      <c r="AU1261" s="164"/>
      <c r="AV1261" s="164"/>
      <c r="AW1261" s="164"/>
      <c r="AX1261" s="164"/>
      <c r="AY1261" s="164"/>
      <c r="AZ1261" s="164"/>
      <c r="BA1261" s="164"/>
      <c r="BB1261" s="164"/>
      <c r="BC1261" s="164"/>
      <c r="BD1261" s="164"/>
      <c r="BE1261" s="164"/>
      <c r="BF1261" s="164"/>
      <c r="BG1261" s="164"/>
      <c r="BH1261" s="164"/>
      <c r="BI1261" s="164"/>
      <c r="BJ1261" s="164"/>
      <c r="BK1261" s="164"/>
      <c r="BL1261" s="164"/>
      <c r="BM1261" s="164"/>
      <c r="BN1261" s="164"/>
      <c r="BO1261" s="164"/>
      <c r="BP1261" s="164"/>
      <c r="BQ1261" s="164"/>
      <c r="BR1261" s="164"/>
      <c r="BS1261" s="164"/>
      <c r="BT1261" s="164"/>
      <c r="BU1261" s="164"/>
      <c r="BV1261" s="164"/>
      <c r="BW1261" s="164"/>
    </row>
    <row r="1262" spans="20:75" x14ac:dyDescent="0.25">
      <c r="T1262" s="164"/>
      <c r="U1262" s="164"/>
      <c r="V1262" s="164"/>
      <c r="W1262" s="164"/>
      <c r="X1262" s="164"/>
      <c r="Y1262" s="164"/>
      <c r="Z1262" s="164"/>
      <c r="AA1262" s="164"/>
      <c r="AB1262" s="164"/>
      <c r="AC1262" s="164"/>
      <c r="AD1262" s="164"/>
      <c r="AE1262" s="164"/>
      <c r="AF1262" s="164"/>
      <c r="AG1262" s="164"/>
      <c r="AH1262" s="164"/>
      <c r="AI1262" s="164"/>
      <c r="AJ1262" s="164"/>
      <c r="AK1262" s="164"/>
      <c r="AL1262" s="164"/>
      <c r="AM1262" s="164"/>
      <c r="AN1262" s="164"/>
      <c r="AO1262" s="164"/>
      <c r="AP1262" s="164"/>
      <c r="AQ1262" s="164"/>
      <c r="AR1262" s="164"/>
      <c r="AS1262" s="366"/>
      <c r="AT1262" s="164"/>
      <c r="AU1262" s="164"/>
      <c r="AV1262" s="164"/>
      <c r="AW1262" s="164"/>
      <c r="AX1262" s="164"/>
      <c r="AY1262" s="164"/>
      <c r="AZ1262" s="164"/>
      <c r="BA1262" s="164"/>
      <c r="BB1262" s="164"/>
      <c r="BC1262" s="164"/>
      <c r="BD1262" s="164"/>
      <c r="BE1262" s="164"/>
      <c r="BF1262" s="164"/>
      <c r="BG1262" s="164"/>
      <c r="BH1262" s="164"/>
      <c r="BI1262" s="164"/>
      <c r="BJ1262" s="164"/>
      <c r="BK1262" s="164"/>
      <c r="BL1262" s="164"/>
      <c r="BM1262" s="164"/>
      <c r="BN1262" s="164"/>
      <c r="BO1262" s="164"/>
      <c r="BP1262" s="164"/>
      <c r="BQ1262" s="164"/>
      <c r="BR1262" s="164"/>
      <c r="BS1262" s="164"/>
      <c r="BT1262" s="164"/>
      <c r="BU1262" s="164"/>
      <c r="BV1262" s="164"/>
      <c r="BW1262" s="164"/>
    </row>
    <row r="1263" spans="20:75" x14ac:dyDescent="0.25">
      <c r="T1263" s="164"/>
      <c r="U1263" s="164"/>
      <c r="V1263" s="164"/>
      <c r="W1263" s="164"/>
      <c r="X1263" s="164"/>
      <c r="Y1263" s="164"/>
      <c r="Z1263" s="164"/>
      <c r="AA1263" s="164"/>
      <c r="AB1263" s="164"/>
      <c r="AC1263" s="164"/>
      <c r="AD1263" s="164"/>
      <c r="AE1263" s="164"/>
      <c r="AF1263" s="164"/>
      <c r="AG1263" s="164"/>
      <c r="AH1263" s="164"/>
      <c r="AI1263" s="164"/>
      <c r="AJ1263" s="164"/>
      <c r="AK1263" s="164"/>
      <c r="AL1263" s="164"/>
      <c r="AM1263" s="164"/>
      <c r="AN1263" s="164"/>
      <c r="AO1263" s="164"/>
      <c r="AP1263" s="164"/>
      <c r="AQ1263" s="164"/>
      <c r="AR1263" s="164"/>
      <c r="AS1263" s="366"/>
      <c r="AT1263" s="164"/>
      <c r="AU1263" s="164"/>
      <c r="AV1263" s="164"/>
      <c r="AW1263" s="164"/>
      <c r="AX1263" s="164"/>
      <c r="AY1263" s="164"/>
      <c r="AZ1263" s="164"/>
      <c r="BA1263" s="164"/>
      <c r="BB1263" s="164"/>
      <c r="BC1263" s="164"/>
      <c r="BD1263" s="164"/>
      <c r="BE1263" s="164"/>
      <c r="BF1263" s="164"/>
      <c r="BG1263" s="164"/>
      <c r="BH1263" s="164"/>
      <c r="BI1263" s="164"/>
      <c r="BJ1263" s="164"/>
      <c r="BK1263" s="164"/>
      <c r="BL1263" s="164"/>
      <c r="BM1263" s="164"/>
      <c r="BN1263" s="164"/>
      <c r="BO1263" s="164"/>
      <c r="BP1263" s="164"/>
      <c r="BQ1263" s="164"/>
      <c r="BR1263" s="164"/>
      <c r="BS1263" s="164"/>
      <c r="BT1263" s="164"/>
      <c r="BU1263" s="164"/>
      <c r="BV1263" s="164"/>
      <c r="BW1263" s="164"/>
    </row>
    <row r="1264" spans="20:75" x14ac:dyDescent="0.25">
      <c r="T1264" s="164"/>
      <c r="U1264" s="164"/>
      <c r="V1264" s="164"/>
      <c r="W1264" s="164"/>
      <c r="X1264" s="164"/>
      <c r="Y1264" s="164"/>
      <c r="Z1264" s="164"/>
      <c r="AA1264" s="164"/>
      <c r="AB1264" s="164"/>
      <c r="AC1264" s="164"/>
      <c r="AD1264" s="164"/>
      <c r="AE1264" s="164"/>
      <c r="AF1264" s="164"/>
      <c r="AG1264" s="164"/>
      <c r="AH1264" s="164"/>
      <c r="AI1264" s="164"/>
      <c r="AJ1264" s="164"/>
      <c r="AK1264" s="164"/>
      <c r="AL1264" s="164"/>
      <c r="AM1264" s="164"/>
      <c r="AN1264" s="164"/>
      <c r="AO1264" s="164"/>
      <c r="AP1264" s="164"/>
      <c r="AQ1264" s="164"/>
      <c r="AR1264" s="164"/>
      <c r="AS1264" s="366"/>
      <c r="AT1264" s="164"/>
      <c r="AU1264" s="164"/>
      <c r="AV1264" s="164"/>
      <c r="AW1264" s="164"/>
      <c r="AX1264" s="164"/>
      <c r="AY1264" s="164"/>
      <c r="AZ1264" s="164"/>
      <c r="BA1264" s="164"/>
      <c r="BB1264" s="164"/>
      <c r="BC1264" s="164"/>
      <c r="BD1264" s="164"/>
      <c r="BE1264" s="164"/>
      <c r="BF1264" s="164"/>
      <c r="BG1264" s="164"/>
      <c r="BH1264" s="164"/>
      <c r="BI1264" s="164"/>
      <c r="BJ1264" s="164"/>
      <c r="BK1264" s="164"/>
      <c r="BL1264" s="164"/>
      <c r="BM1264" s="164"/>
      <c r="BN1264" s="164"/>
      <c r="BO1264" s="164"/>
      <c r="BP1264" s="164"/>
      <c r="BQ1264" s="164"/>
      <c r="BR1264" s="164"/>
      <c r="BS1264" s="164"/>
      <c r="BT1264" s="164"/>
      <c r="BU1264" s="164"/>
      <c r="BV1264" s="164"/>
      <c r="BW1264" s="164"/>
    </row>
    <row r="1265" spans="20:75" x14ac:dyDescent="0.25">
      <c r="T1265" s="164"/>
      <c r="U1265" s="164"/>
      <c r="V1265" s="164"/>
      <c r="W1265" s="164"/>
      <c r="X1265" s="164"/>
      <c r="Y1265" s="164"/>
      <c r="Z1265" s="164"/>
      <c r="AA1265" s="164"/>
      <c r="AB1265" s="164"/>
      <c r="AC1265" s="164"/>
      <c r="AD1265" s="164"/>
      <c r="AE1265" s="164"/>
      <c r="AF1265" s="164"/>
      <c r="AG1265" s="164"/>
      <c r="AH1265" s="164"/>
      <c r="AI1265" s="164"/>
      <c r="AJ1265" s="164"/>
      <c r="AK1265" s="164"/>
      <c r="AL1265" s="164"/>
      <c r="AM1265" s="164"/>
      <c r="AN1265" s="164"/>
      <c r="AO1265" s="164"/>
      <c r="AP1265" s="164"/>
      <c r="AQ1265" s="164"/>
      <c r="AR1265" s="164"/>
      <c r="AS1265" s="366"/>
      <c r="AT1265" s="164"/>
      <c r="AU1265" s="164"/>
      <c r="AV1265" s="164"/>
      <c r="AW1265" s="164"/>
      <c r="AX1265" s="164"/>
      <c r="AY1265" s="164"/>
      <c r="AZ1265" s="164"/>
      <c r="BA1265" s="164"/>
      <c r="BB1265" s="164"/>
      <c r="BC1265" s="164"/>
      <c r="BD1265" s="164"/>
      <c r="BE1265" s="164"/>
      <c r="BF1265" s="164"/>
      <c r="BG1265" s="164"/>
      <c r="BH1265" s="164"/>
      <c r="BI1265" s="164"/>
      <c r="BJ1265" s="164"/>
      <c r="BK1265" s="164"/>
      <c r="BL1265" s="164"/>
      <c r="BM1265" s="164"/>
      <c r="BN1265" s="164"/>
      <c r="BO1265" s="164"/>
      <c r="BP1265" s="164"/>
      <c r="BQ1265" s="164"/>
      <c r="BR1265" s="164"/>
      <c r="BS1265" s="164"/>
      <c r="BT1265" s="164"/>
      <c r="BU1265" s="164"/>
      <c r="BV1265" s="164"/>
      <c r="BW1265" s="164"/>
    </row>
    <row r="1266" spans="20:75" x14ac:dyDescent="0.25">
      <c r="T1266" s="164"/>
      <c r="U1266" s="164"/>
      <c r="V1266" s="164"/>
      <c r="W1266" s="164"/>
      <c r="X1266" s="164"/>
      <c r="Y1266" s="164"/>
      <c r="Z1266" s="164"/>
      <c r="AA1266" s="164"/>
      <c r="AB1266" s="164"/>
      <c r="AC1266" s="164"/>
      <c r="AD1266" s="164"/>
      <c r="AE1266" s="164"/>
      <c r="AF1266" s="164"/>
      <c r="AG1266" s="164"/>
      <c r="AH1266" s="164"/>
      <c r="AI1266" s="164"/>
      <c r="AJ1266" s="164"/>
      <c r="AK1266" s="164"/>
      <c r="AL1266" s="164"/>
      <c r="AM1266" s="164"/>
      <c r="AN1266" s="164"/>
      <c r="AO1266" s="164"/>
      <c r="AP1266" s="164"/>
      <c r="AQ1266" s="164"/>
      <c r="AR1266" s="164"/>
      <c r="AS1266" s="366"/>
      <c r="AT1266" s="164"/>
      <c r="AU1266" s="164"/>
      <c r="AV1266" s="164"/>
      <c r="AW1266" s="164"/>
      <c r="AX1266" s="164"/>
      <c r="AY1266" s="164"/>
      <c r="AZ1266" s="164"/>
      <c r="BA1266" s="164"/>
      <c r="BB1266" s="164"/>
      <c r="BC1266" s="164"/>
      <c r="BD1266" s="164"/>
      <c r="BE1266" s="164"/>
      <c r="BF1266" s="164"/>
      <c r="BG1266" s="164"/>
      <c r="BH1266" s="164"/>
      <c r="BI1266" s="164"/>
      <c r="BJ1266" s="164"/>
      <c r="BK1266" s="164"/>
      <c r="BL1266" s="164"/>
      <c r="BM1266" s="164"/>
      <c r="BN1266" s="164"/>
      <c r="BO1266" s="164"/>
      <c r="BP1266" s="164"/>
      <c r="BQ1266" s="164"/>
      <c r="BR1266" s="164"/>
      <c r="BS1266" s="164"/>
      <c r="BT1266" s="164"/>
      <c r="BU1266" s="164"/>
      <c r="BV1266" s="164"/>
      <c r="BW1266" s="164"/>
    </row>
    <row r="1267" spans="20:75" x14ac:dyDescent="0.25">
      <c r="T1267" s="164"/>
      <c r="U1267" s="164"/>
      <c r="V1267" s="164"/>
      <c r="W1267" s="164"/>
      <c r="X1267" s="164"/>
      <c r="Y1267" s="164"/>
      <c r="Z1267" s="164"/>
      <c r="AA1267" s="164"/>
      <c r="AB1267" s="164"/>
      <c r="AC1267" s="164"/>
      <c r="AD1267" s="164"/>
      <c r="AE1267" s="164"/>
      <c r="AF1267" s="164"/>
      <c r="AG1267" s="164"/>
      <c r="AH1267" s="164"/>
      <c r="AI1267" s="164"/>
      <c r="AJ1267" s="164"/>
      <c r="AK1267" s="164"/>
      <c r="AL1267" s="164"/>
      <c r="AM1267" s="164"/>
      <c r="AN1267" s="164"/>
      <c r="AO1267" s="164"/>
      <c r="AP1267" s="164"/>
      <c r="AQ1267" s="164"/>
      <c r="AR1267" s="164"/>
      <c r="AS1267" s="366"/>
      <c r="AT1267" s="164"/>
      <c r="AU1267" s="164"/>
      <c r="AV1267" s="164"/>
      <c r="AW1267" s="164"/>
      <c r="AX1267" s="164"/>
      <c r="AY1267" s="164"/>
      <c r="AZ1267" s="164"/>
      <c r="BA1267" s="164"/>
      <c r="BB1267" s="164"/>
      <c r="BC1267" s="164"/>
      <c r="BD1267" s="164"/>
      <c r="BE1267" s="164"/>
      <c r="BF1267" s="164"/>
      <c r="BG1267" s="164"/>
      <c r="BH1267" s="164"/>
      <c r="BI1267" s="164"/>
      <c r="BJ1267" s="164"/>
      <c r="BK1267" s="164"/>
      <c r="BL1267" s="164"/>
      <c r="BM1267" s="164"/>
      <c r="BN1267" s="164"/>
      <c r="BO1267" s="164"/>
      <c r="BP1267" s="164"/>
      <c r="BQ1267" s="164"/>
      <c r="BR1267" s="164"/>
      <c r="BS1267" s="164"/>
      <c r="BT1267" s="164"/>
      <c r="BU1267" s="164"/>
      <c r="BV1267" s="164"/>
      <c r="BW1267" s="164"/>
    </row>
    <row r="1268" spans="20:75" x14ac:dyDescent="0.25">
      <c r="T1268" s="164"/>
      <c r="U1268" s="164"/>
      <c r="V1268" s="164"/>
      <c r="W1268" s="164"/>
      <c r="X1268" s="164"/>
      <c r="Y1268" s="164"/>
      <c r="Z1268" s="164"/>
      <c r="AA1268" s="164"/>
      <c r="AB1268" s="164"/>
      <c r="AC1268" s="164"/>
      <c r="AD1268" s="164"/>
      <c r="AE1268" s="164"/>
      <c r="AF1268" s="164"/>
      <c r="AG1268" s="164"/>
      <c r="AH1268" s="164"/>
      <c r="AI1268" s="164"/>
      <c r="AJ1268" s="164"/>
      <c r="AK1268" s="164"/>
      <c r="AL1268" s="164"/>
      <c r="AM1268" s="164"/>
      <c r="AN1268" s="164"/>
      <c r="AO1268" s="164"/>
      <c r="AP1268" s="164"/>
      <c r="AQ1268" s="164"/>
      <c r="AR1268" s="164"/>
      <c r="AS1268" s="366"/>
      <c r="AT1268" s="164"/>
      <c r="AU1268" s="164"/>
      <c r="AV1268" s="164"/>
      <c r="AW1268" s="164"/>
      <c r="AX1268" s="164"/>
      <c r="AY1268" s="164"/>
      <c r="AZ1268" s="164"/>
      <c r="BA1268" s="164"/>
      <c r="BB1268" s="164"/>
      <c r="BC1268" s="164"/>
      <c r="BD1268" s="164"/>
      <c r="BE1268" s="164"/>
      <c r="BF1268" s="164"/>
      <c r="BG1268" s="164"/>
      <c r="BH1268" s="164"/>
      <c r="BI1268" s="164"/>
      <c r="BJ1268" s="164"/>
      <c r="BK1268" s="164"/>
      <c r="BL1268" s="164"/>
      <c r="BM1268" s="164"/>
      <c r="BN1268" s="164"/>
      <c r="BO1268" s="164"/>
      <c r="BP1268" s="164"/>
      <c r="BQ1268" s="164"/>
      <c r="BR1268" s="164"/>
      <c r="BS1268" s="164"/>
      <c r="BT1268" s="164"/>
      <c r="BU1268" s="164"/>
      <c r="BV1268" s="164"/>
      <c r="BW1268" s="164"/>
    </row>
    <row r="1269" spans="20:75" x14ac:dyDescent="0.25">
      <c r="T1269" s="164"/>
      <c r="U1269" s="164"/>
      <c r="V1269" s="164"/>
      <c r="W1269" s="164"/>
      <c r="X1269" s="164"/>
      <c r="Y1269" s="164"/>
      <c r="Z1269" s="164"/>
      <c r="AA1269" s="164"/>
      <c r="AB1269" s="164"/>
      <c r="AC1269" s="164"/>
      <c r="AD1269" s="164"/>
      <c r="AE1269" s="164"/>
      <c r="AF1269" s="164"/>
      <c r="AG1269" s="164"/>
      <c r="AH1269" s="164"/>
      <c r="AI1269" s="164"/>
      <c r="AJ1269" s="164"/>
      <c r="AK1269" s="164"/>
      <c r="AL1269" s="164"/>
      <c r="AM1269" s="164"/>
      <c r="AN1269" s="164"/>
      <c r="AO1269" s="164"/>
      <c r="AP1269" s="164"/>
      <c r="AQ1269" s="164"/>
      <c r="AR1269" s="164"/>
      <c r="AS1269" s="366"/>
      <c r="AT1269" s="164"/>
      <c r="AU1269" s="164"/>
      <c r="AV1269" s="164"/>
      <c r="AW1269" s="164"/>
      <c r="AX1269" s="164"/>
      <c r="AY1269" s="164"/>
      <c r="AZ1269" s="164"/>
      <c r="BA1269" s="164"/>
      <c r="BB1269" s="164"/>
      <c r="BC1269" s="164"/>
      <c r="BD1269" s="164"/>
      <c r="BE1269" s="164"/>
      <c r="BF1269" s="164"/>
      <c r="BG1269" s="164"/>
      <c r="BH1269" s="164"/>
      <c r="BI1269" s="164"/>
      <c r="BJ1269" s="164"/>
      <c r="BK1269" s="164"/>
      <c r="BL1269" s="164"/>
      <c r="BM1269" s="164"/>
      <c r="BN1269" s="164"/>
      <c r="BO1269" s="164"/>
      <c r="BP1269" s="164"/>
      <c r="BQ1269" s="164"/>
      <c r="BR1269" s="164"/>
      <c r="BS1269" s="164"/>
      <c r="BT1269" s="164"/>
      <c r="BU1269" s="164"/>
      <c r="BV1269" s="164"/>
      <c r="BW1269" s="164"/>
    </row>
    <row r="1270" spans="20:75" x14ac:dyDescent="0.25">
      <c r="T1270" s="164"/>
      <c r="U1270" s="164"/>
      <c r="V1270" s="164"/>
      <c r="W1270" s="164"/>
      <c r="X1270" s="164"/>
      <c r="Y1270" s="164"/>
      <c r="Z1270" s="164"/>
      <c r="AA1270" s="164"/>
      <c r="AB1270" s="164"/>
      <c r="AC1270" s="164"/>
      <c r="AD1270" s="164"/>
      <c r="AE1270" s="164"/>
      <c r="AF1270" s="164"/>
      <c r="AG1270" s="164"/>
      <c r="AH1270" s="164"/>
      <c r="AI1270" s="164"/>
      <c r="AJ1270" s="164"/>
      <c r="AK1270" s="164"/>
      <c r="AL1270" s="164"/>
      <c r="AM1270" s="164"/>
      <c r="AN1270" s="164"/>
      <c r="AO1270" s="164"/>
      <c r="AP1270" s="164"/>
      <c r="AQ1270" s="164"/>
      <c r="AR1270" s="164"/>
      <c r="AS1270" s="366"/>
      <c r="AT1270" s="164"/>
      <c r="AU1270" s="164"/>
      <c r="AV1270" s="164"/>
      <c r="AW1270" s="164"/>
      <c r="AX1270" s="164"/>
      <c r="AY1270" s="164"/>
      <c r="AZ1270" s="164"/>
      <c r="BA1270" s="164"/>
      <c r="BB1270" s="164"/>
      <c r="BC1270" s="164"/>
      <c r="BD1270" s="164"/>
      <c r="BE1270" s="164"/>
      <c r="BF1270" s="164"/>
      <c r="BG1270" s="164"/>
      <c r="BH1270" s="164"/>
      <c r="BI1270" s="164"/>
      <c r="BJ1270" s="164"/>
      <c r="BK1270" s="164"/>
      <c r="BL1270" s="164"/>
      <c r="BM1270" s="164"/>
      <c r="BN1270" s="164"/>
      <c r="BO1270" s="164"/>
      <c r="BP1270" s="164"/>
      <c r="BQ1270" s="164"/>
      <c r="BR1270" s="164"/>
      <c r="BS1270" s="164"/>
      <c r="BT1270" s="164"/>
      <c r="BU1270" s="164"/>
      <c r="BV1270" s="164"/>
      <c r="BW1270" s="164"/>
    </row>
    <row r="1271" spans="20:75" x14ac:dyDescent="0.25">
      <c r="T1271" s="164"/>
      <c r="U1271" s="164"/>
      <c r="V1271" s="164"/>
      <c r="W1271" s="164"/>
      <c r="X1271" s="164"/>
      <c r="Y1271" s="164"/>
      <c r="Z1271" s="164"/>
      <c r="AA1271" s="164"/>
      <c r="AB1271" s="164"/>
      <c r="AC1271" s="164"/>
      <c r="AD1271" s="164"/>
      <c r="AE1271" s="164"/>
      <c r="AF1271" s="164"/>
      <c r="AG1271" s="164"/>
      <c r="AH1271" s="164"/>
      <c r="AI1271" s="164"/>
      <c r="AJ1271" s="164"/>
      <c r="AK1271" s="164"/>
      <c r="AL1271" s="164"/>
      <c r="AM1271" s="164"/>
      <c r="AN1271" s="164"/>
      <c r="AO1271" s="164"/>
      <c r="AP1271" s="164"/>
      <c r="AQ1271" s="164"/>
      <c r="AR1271" s="164"/>
      <c r="AS1271" s="366"/>
      <c r="AT1271" s="164"/>
      <c r="AU1271" s="164"/>
      <c r="AV1271" s="164"/>
      <c r="AW1271" s="164"/>
      <c r="AX1271" s="164"/>
      <c r="AY1271" s="164"/>
      <c r="AZ1271" s="164"/>
      <c r="BA1271" s="164"/>
      <c r="BB1271" s="164"/>
      <c r="BC1271" s="164"/>
      <c r="BD1271" s="164"/>
      <c r="BE1271" s="164"/>
      <c r="BF1271" s="164"/>
      <c r="BG1271" s="164"/>
      <c r="BH1271" s="164"/>
      <c r="BI1271" s="164"/>
      <c r="BJ1271" s="164"/>
      <c r="BK1271" s="164"/>
      <c r="BL1271" s="164"/>
      <c r="BM1271" s="164"/>
      <c r="BN1271" s="164"/>
      <c r="BO1271" s="164"/>
      <c r="BP1271" s="164"/>
      <c r="BQ1271" s="164"/>
      <c r="BR1271" s="164"/>
      <c r="BS1271" s="164"/>
      <c r="BT1271" s="164"/>
      <c r="BU1271" s="164"/>
      <c r="BV1271" s="164"/>
      <c r="BW1271" s="164"/>
    </row>
    <row r="1272" spans="20:75" x14ac:dyDescent="0.25">
      <c r="T1272" s="164"/>
      <c r="U1272" s="164"/>
      <c r="V1272" s="164"/>
      <c r="W1272" s="164"/>
      <c r="X1272" s="164"/>
      <c r="Y1272" s="164"/>
      <c r="Z1272" s="164"/>
      <c r="AA1272" s="164"/>
      <c r="AB1272" s="164"/>
      <c r="AC1272" s="164"/>
      <c r="AD1272" s="164"/>
      <c r="AE1272" s="164"/>
      <c r="AF1272" s="164"/>
      <c r="AG1272" s="164"/>
      <c r="AH1272" s="164"/>
      <c r="AI1272" s="164"/>
      <c r="AJ1272" s="164"/>
      <c r="AK1272" s="164"/>
      <c r="AL1272" s="164"/>
      <c r="AM1272" s="164"/>
      <c r="AN1272" s="164"/>
      <c r="AO1272" s="164"/>
      <c r="AP1272" s="164"/>
      <c r="AQ1272" s="164"/>
      <c r="AR1272" s="164"/>
      <c r="AS1272" s="366"/>
      <c r="AT1272" s="164"/>
      <c r="AU1272" s="164"/>
      <c r="AV1272" s="164"/>
      <c r="AW1272" s="164"/>
      <c r="AX1272" s="164"/>
      <c r="AY1272" s="164"/>
      <c r="AZ1272" s="164"/>
      <c r="BA1272" s="164"/>
      <c r="BB1272" s="164"/>
      <c r="BC1272" s="164"/>
      <c r="BD1272" s="164"/>
      <c r="BE1272" s="164"/>
      <c r="BF1272" s="164"/>
      <c r="BG1272" s="164"/>
      <c r="BH1272" s="164"/>
      <c r="BI1272" s="164"/>
      <c r="BJ1272" s="164"/>
      <c r="BK1272" s="164"/>
      <c r="BL1272" s="164"/>
      <c r="BM1272" s="164"/>
      <c r="BN1272" s="164"/>
      <c r="BO1272" s="164"/>
      <c r="BP1272" s="164"/>
      <c r="BQ1272" s="164"/>
      <c r="BR1272" s="164"/>
      <c r="BS1272" s="164"/>
      <c r="BT1272" s="164"/>
      <c r="BU1272" s="164"/>
      <c r="BV1272" s="164"/>
      <c r="BW1272" s="164"/>
    </row>
    <row r="1273" spans="20:75" x14ac:dyDescent="0.25">
      <c r="T1273" s="164"/>
      <c r="U1273" s="164"/>
      <c r="V1273" s="164"/>
      <c r="W1273" s="164"/>
      <c r="X1273" s="164"/>
      <c r="Y1273" s="164"/>
      <c r="Z1273" s="164"/>
      <c r="AA1273" s="164"/>
      <c r="AB1273" s="164"/>
      <c r="AC1273" s="164"/>
      <c r="AD1273" s="164"/>
      <c r="AE1273" s="164"/>
      <c r="AF1273" s="164"/>
      <c r="AG1273" s="164"/>
      <c r="AH1273" s="164"/>
      <c r="AI1273" s="164"/>
      <c r="AJ1273" s="164"/>
      <c r="AK1273" s="164"/>
      <c r="AL1273" s="164"/>
      <c r="AM1273" s="164"/>
      <c r="AN1273" s="164"/>
      <c r="AO1273" s="164"/>
      <c r="AP1273" s="164"/>
      <c r="AQ1273" s="164"/>
      <c r="AR1273" s="164"/>
      <c r="AS1273" s="366"/>
      <c r="AT1273" s="164"/>
      <c r="AU1273" s="164"/>
      <c r="AV1273" s="164"/>
      <c r="AW1273" s="164"/>
      <c r="AX1273" s="164"/>
      <c r="AY1273" s="164"/>
      <c r="AZ1273" s="164"/>
      <c r="BA1273" s="164"/>
      <c r="BB1273" s="164"/>
      <c r="BC1273" s="164"/>
      <c r="BD1273" s="164"/>
      <c r="BE1273" s="164"/>
      <c r="BF1273" s="164"/>
      <c r="BG1273" s="164"/>
      <c r="BH1273" s="164"/>
      <c r="BI1273" s="164"/>
      <c r="BJ1273" s="164"/>
      <c r="BK1273" s="164"/>
      <c r="BL1273" s="164"/>
      <c r="BM1273" s="164"/>
      <c r="BN1273" s="164"/>
      <c r="BO1273" s="164"/>
      <c r="BP1273" s="164"/>
      <c r="BQ1273" s="164"/>
      <c r="BR1273" s="164"/>
      <c r="BS1273" s="164"/>
      <c r="BT1273" s="164"/>
      <c r="BU1273" s="164"/>
      <c r="BV1273" s="164"/>
      <c r="BW1273" s="164"/>
    </row>
    <row r="1274" spans="20:75" x14ac:dyDescent="0.25">
      <c r="T1274" s="164"/>
      <c r="U1274" s="164"/>
      <c r="V1274" s="164"/>
      <c r="W1274" s="164"/>
      <c r="X1274" s="164"/>
      <c r="Y1274" s="164"/>
      <c r="Z1274" s="164"/>
      <c r="AA1274" s="164"/>
      <c r="AB1274" s="164"/>
      <c r="AC1274" s="164"/>
      <c r="AD1274" s="164"/>
      <c r="AE1274" s="164"/>
      <c r="AF1274" s="164"/>
      <c r="AG1274" s="164"/>
      <c r="AH1274" s="164"/>
      <c r="AI1274" s="164"/>
      <c r="AJ1274" s="164"/>
      <c r="AK1274" s="164"/>
      <c r="AL1274" s="164"/>
      <c r="AM1274" s="164"/>
      <c r="AN1274" s="164"/>
      <c r="AO1274" s="164"/>
      <c r="AP1274" s="164"/>
      <c r="AQ1274" s="164"/>
      <c r="AR1274" s="164"/>
      <c r="AS1274" s="366"/>
      <c r="AT1274" s="164"/>
      <c r="AU1274" s="164"/>
      <c r="AV1274" s="164"/>
      <c r="AW1274" s="164"/>
      <c r="AX1274" s="164"/>
      <c r="AY1274" s="164"/>
      <c r="AZ1274" s="164"/>
      <c r="BA1274" s="164"/>
      <c r="BB1274" s="164"/>
      <c r="BC1274" s="164"/>
      <c r="BD1274" s="164"/>
      <c r="BE1274" s="164"/>
      <c r="BF1274" s="164"/>
      <c r="BG1274" s="164"/>
      <c r="BH1274" s="164"/>
      <c r="BI1274" s="164"/>
      <c r="BJ1274" s="164"/>
      <c r="BK1274" s="164"/>
      <c r="BL1274" s="164"/>
      <c r="BM1274" s="164"/>
      <c r="BN1274" s="164"/>
      <c r="BO1274" s="164"/>
      <c r="BP1274" s="164"/>
      <c r="BQ1274" s="164"/>
      <c r="BR1274" s="164"/>
      <c r="BS1274" s="164"/>
      <c r="BT1274" s="164"/>
      <c r="BU1274" s="164"/>
      <c r="BV1274" s="164"/>
      <c r="BW1274" s="164"/>
    </row>
    <row r="1275" spans="20:75" x14ac:dyDescent="0.25">
      <c r="T1275" s="164"/>
      <c r="U1275" s="164"/>
      <c r="V1275" s="164"/>
      <c r="W1275" s="164"/>
      <c r="X1275" s="164"/>
      <c r="Y1275" s="164"/>
      <c r="Z1275" s="164"/>
      <c r="AA1275" s="164"/>
      <c r="AB1275" s="164"/>
      <c r="AC1275" s="164"/>
      <c r="AD1275" s="164"/>
      <c r="AE1275" s="164"/>
      <c r="AF1275" s="164"/>
      <c r="AG1275" s="164"/>
      <c r="AH1275" s="164"/>
      <c r="AI1275" s="164"/>
      <c r="AJ1275" s="164"/>
      <c r="AK1275" s="164"/>
      <c r="AL1275" s="164"/>
      <c r="AM1275" s="164"/>
      <c r="AN1275" s="164"/>
      <c r="AO1275" s="164"/>
      <c r="AP1275" s="164"/>
      <c r="AQ1275" s="164"/>
      <c r="AR1275" s="164"/>
      <c r="AS1275" s="366"/>
      <c r="AT1275" s="164"/>
      <c r="AU1275" s="164"/>
      <c r="AV1275" s="164"/>
      <c r="AW1275" s="164"/>
      <c r="AX1275" s="164"/>
      <c r="AY1275" s="164"/>
      <c r="AZ1275" s="164"/>
      <c r="BA1275" s="164"/>
      <c r="BB1275" s="164"/>
      <c r="BC1275" s="164"/>
      <c r="BD1275" s="164"/>
      <c r="BE1275" s="164"/>
      <c r="BF1275" s="164"/>
      <c r="BG1275" s="164"/>
      <c r="BH1275" s="164"/>
      <c r="BI1275" s="164"/>
      <c r="BJ1275" s="164"/>
      <c r="BK1275" s="164"/>
      <c r="BL1275" s="164"/>
      <c r="BM1275" s="164"/>
      <c r="BN1275" s="164"/>
      <c r="BO1275" s="164"/>
      <c r="BP1275" s="164"/>
      <c r="BQ1275" s="164"/>
      <c r="BR1275" s="164"/>
      <c r="BS1275" s="164"/>
      <c r="BT1275" s="164"/>
      <c r="BU1275" s="164"/>
      <c r="BV1275" s="164"/>
      <c r="BW1275" s="164"/>
    </row>
    <row r="1276" spans="20:75" x14ac:dyDescent="0.25">
      <c r="T1276" s="164"/>
      <c r="U1276" s="164"/>
      <c r="V1276" s="164"/>
      <c r="W1276" s="164"/>
      <c r="X1276" s="164"/>
      <c r="Y1276" s="164"/>
      <c r="Z1276" s="164"/>
      <c r="AA1276" s="164"/>
      <c r="AB1276" s="164"/>
      <c r="AC1276" s="164"/>
      <c r="AD1276" s="164"/>
      <c r="AE1276" s="164"/>
      <c r="AF1276" s="164"/>
      <c r="AG1276" s="164"/>
      <c r="AH1276" s="164"/>
      <c r="AI1276" s="164"/>
      <c r="AJ1276" s="164"/>
      <c r="AK1276" s="164"/>
      <c r="AL1276" s="164"/>
      <c r="AM1276" s="164"/>
      <c r="AN1276" s="164"/>
      <c r="AO1276" s="164"/>
      <c r="AP1276" s="164"/>
      <c r="AQ1276" s="164"/>
      <c r="AR1276" s="164"/>
      <c r="AS1276" s="366"/>
      <c r="AT1276" s="164"/>
      <c r="AU1276" s="164"/>
      <c r="AV1276" s="164"/>
      <c r="AW1276" s="164"/>
      <c r="AX1276" s="164"/>
      <c r="AY1276" s="164"/>
      <c r="AZ1276" s="164"/>
      <c r="BA1276" s="164"/>
      <c r="BB1276" s="164"/>
      <c r="BC1276" s="164"/>
      <c r="BD1276" s="164"/>
      <c r="BE1276" s="164"/>
      <c r="BF1276" s="164"/>
      <c r="BG1276" s="164"/>
      <c r="BH1276" s="164"/>
      <c r="BI1276" s="164"/>
      <c r="BJ1276" s="164"/>
      <c r="BK1276" s="164"/>
      <c r="BL1276" s="164"/>
      <c r="BM1276" s="164"/>
      <c r="BN1276" s="164"/>
      <c r="BO1276" s="164"/>
      <c r="BP1276" s="164"/>
      <c r="BQ1276" s="164"/>
      <c r="BR1276" s="164"/>
      <c r="BS1276" s="164"/>
      <c r="BT1276" s="164"/>
      <c r="BU1276" s="164"/>
      <c r="BV1276" s="164"/>
      <c r="BW1276" s="164"/>
    </row>
    <row r="1277" spans="20:75" x14ac:dyDescent="0.25">
      <c r="T1277" s="164"/>
      <c r="U1277" s="164"/>
      <c r="V1277" s="164"/>
      <c r="W1277" s="164"/>
      <c r="X1277" s="164"/>
      <c r="Y1277" s="164"/>
      <c r="Z1277" s="164"/>
      <c r="AA1277" s="164"/>
      <c r="AB1277" s="164"/>
      <c r="AC1277" s="164"/>
      <c r="AD1277" s="164"/>
      <c r="AE1277" s="164"/>
      <c r="AF1277" s="164"/>
      <c r="AG1277" s="164"/>
      <c r="AH1277" s="164"/>
      <c r="AI1277" s="164"/>
      <c r="AJ1277" s="164"/>
      <c r="AK1277" s="164"/>
      <c r="AL1277" s="164"/>
      <c r="AM1277" s="164"/>
      <c r="AN1277" s="164"/>
      <c r="AO1277" s="164"/>
      <c r="AP1277" s="164"/>
      <c r="AQ1277" s="164"/>
      <c r="AR1277" s="164"/>
      <c r="AS1277" s="366"/>
      <c r="AT1277" s="164"/>
      <c r="AU1277" s="164"/>
      <c r="AV1277" s="164"/>
      <c r="AW1277" s="164"/>
      <c r="AX1277" s="164"/>
      <c r="AY1277" s="164"/>
      <c r="AZ1277" s="164"/>
      <c r="BA1277" s="164"/>
      <c r="BB1277" s="164"/>
      <c r="BC1277" s="164"/>
      <c r="BD1277" s="164"/>
      <c r="BE1277" s="164"/>
      <c r="BF1277" s="164"/>
      <c r="BG1277" s="164"/>
      <c r="BH1277" s="164"/>
      <c r="BI1277" s="164"/>
      <c r="BJ1277" s="164"/>
      <c r="BK1277" s="164"/>
      <c r="BL1277" s="164"/>
      <c r="BM1277" s="164"/>
      <c r="BN1277" s="164"/>
      <c r="BO1277" s="164"/>
      <c r="BP1277" s="164"/>
      <c r="BQ1277" s="164"/>
      <c r="BR1277" s="164"/>
      <c r="BS1277" s="164"/>
      <c r="BT1277" s="164"/>
      <c r="BU1277" s="164"/>
      <c r="BV1277" s="164"/>
      <c r="BW1277" s="164"/>
    </row>
    <row r="1278" spans="20:75" x14ac:dyDescent="0.25">
      <c r="T1278" s="164"/>
      <c r="U1278" s="164"/>
      <c r="V1278" s="164"/>
      <c r="W1278" s="164"/>
      <c r="X1278" s="164"/>
      <c r="Y1278" s="164"/>
      <c r="Z1278" s="164"/>
      <c r="AA1278" s="164"/>
      <c r="AB1278" s="164"/>
      <c r="AC1278" s="164"/>
      <c r="AD1278" s="164"/>
      <c r="AE1278" s="164"/>
      <c r="AF1278" s="164"/>
      <c r="AG1278" s="164"/>
      <c r="AH1278" s="164"/>
      <c r="AI1278" s="164"/>
      <c r="AJ1278" s="164"/>
      <c r="AK1278" s="164"/>
      <c r="AL1278" s="164"/>
      <c r="AM1278" s="164"/>
      <c r="AN1278" s="164"/>
      <c r="AO1278" s="164"/>
      <c r="AP1278" s="164"/>
      <c r="AQ1278" s="164"/>
      <c r="AR1278" s="164"/>
      <c r="AS1278" s="366"/>
      <c r="AT1278" s="164"/>
      <c r="AU1278" s="164"/>
      <c r="AV1278" s="164"/>
      <c r="AW1278" s="164"/>
      <c r="AX1278" s="164"/>
      <c r="AY1278" s="164"/>
      <c r="AZ1278" s="164"/>
      <c r="BA1278" s="164"/>
      <c r="BB1278" s="164"/>
      <c r="BC1278" s="164"/>
      <c r="BD1278" s="164"/>
      <c r="BE1278" s="164"/>
      <c r="BF1278" s="164"/>
      <c r="BG1278" s="164"/>
      <c r="BH1278" s="164"/>
      <c r="BI1278" s="164"/>
      <c r="BJ1278" s="164"/>
      <c r="BK1278" s="164"/>
      <c r="BL1278" s="164"/>
      <c r="BM1278" s="164"/>
      <c r="BN1278" s="164"/>
      <c r="BO1278" s="164"/>
      <c r="BP1278" s="164"/>
      <c r="BQ1278" s="164"/>
      <c r="BR1278" s="164"/>
      <c r="BS1278" s="164"/>
      <c r="BT1278" s="164"/>
      <c r="BU1278" s="164"/>
      <c r="BV1278" s="164"/>
      <c r="BW1278" s="164"/>
    </row>
    <row r="1279" spans="20:75" x14ac:dyDescent="0.25">
      <c r="T1279" s="164"/>
      <c r="U1279" s="164"/>
      <c r="V1279" s="164"/>
      <c r="W1279" s="164"/>
      <c r="X1279" s="164"/>
      <c r="Y1279" s="164"/>
      <c r="Z1279" s="164"/>
      <c r="AA1279" s="164"/>
      <c r="AB1279" s="164"/>
      <c r="AC1279" s="164"/>
      <c r="AD1279" s="164"/>
      <c r="AE1279" s="164"/>
      <c r="AF1279" s="164"/>
      <c r="AG1279" s="164"/>
      <c r="AH1279" s="164"/>
      <c r="AI1279" s="164"/>
      <c r="AJ1279" s="164"/>
      <c r="AK1279" s="164"/>
      <c r="AL1279" s="164"/>
      <c r="AM1279" s="164"/>
      <c r="AN1279" s="164"/>
      <c r="AO1279" s="164"/>
      <c r="AP1279" s="164"/>
      <c r="AQ1279" s="164"/>
      <c r="AR1279" s="164"/>
      <c r="AS1279" s="366"/>
      <c r="AT1279" s="164"/>
      <c r="AU1279" s="164"/>
      <c r="AV1279" s="164"/>
      <c r="AW1279" s="164"/>
      <c r="AX1279" s="164"/>
      <c r="AY1279" s="164"/>
      <c r="AZ1279" s="164"/>
      <c r="BA1279" s="164"/>
      <c r="BB1279" s="164"/>
      <c r="BC1279" s="164"/>
      <c r="BD1279" s="164"/>
      <c r="BE1279" s="164"/>
      <c r="BF1279" s="164"/>
      <c r="BG1279" s="164"/>
      <c r="BH1279" s="164"/>
      <c r="BI1279" s="164"/>
      <c r="BJ1279" s="164"/>
      <c r="BK1279" s="164"/>
      <c r="BL1279" s="164"/>
      <c r="BM1279" s="164"/>
      <c r="BN1279" s="164"/>
      <c r="BO1279" s="164"/>
      <c r="BP1279" s="164"/>
      <c r="BQ1279" s="164"/>
      <c r="BR1279" s="164"/>
      <c r="BS1279" s="164"/>
      <c r="BT1279" s="164"/>
      <c r="BU1279" s="164"/>
      <c r="BV1279" s="164"/>
      <c r="BW1279" s="164"/>
    </row>
    <row r="1280" spans="20:75" x14ac:dyDescent="0.25">
      <c r="T1280" s="164"/>
      <c r="U1280" s="164"/>
      <c r="V1280" s="164"/>
      <c r="W1280" s="164"/>
      <c r="X1280" s="164"/>
      <c r="Y1280" s="164"/>
      <c r="Z1280" s="164"/>
      <c r="AA1280" s="164"/>
      <c r="AB1280" s="164"/>
      <c r="AC1280" s="164"/>
      <c r="AD1280" s="164"/>
      <c r="AE1280" s="164"/>
      <c r="AF1280" s="164"/>
      <c r="AG1280" s="164"/>
      <c r="AH1280" s="164"/>
      <c r="AI1280" s="164"/>
      <c r="AJ1280" s="164"/>
      <c r="AK1280" s="164"/>
      <c r="AL1280" s="164"/>
      <c r="AM1280" s="164"/>
      <c r="AN1280" s="164"/>
      <c r="AO1280" s="164"/>
      <c r="AP1280" s="164"/>
      <c r="AQ1280" s="164"/>
      <c r="AR1280" s="164"/>
      <c r="AS1280" s="366"/>
      <c r="AT1280" s="164"/>
      <c r="AU1280" s="164"/>
      <c r="AV1280" s="164"/>
      <c r="AW1280" s="164"/>
      <c r="AX1280" s="164"/>
      <c r="AY1280" s="164"/>
      <c r="AZ1280" s="164"/>
      <c r="BA1280" s="164"/>
      <c r="BB1280" s="164"/>
      <c r="BC1280" s="164"/>
      <c r="BD1280" s="164"/>
      <c r="BE1280" s="164"/>
      <c r="BF1280" s="164"/>
      <c r="BG1280" s="164"/>
      <c r="BH1280" s="164"/>
      <c r="BI1280" s="164"/>
      <c r="BJ1280" s="164"/>
      <c r="BK1280" s="164"/>
      <c r="BL1280" s="164"/>
      <c r="BM1280" s="164"/>
      <c r="BN1280" s="164"/>
      <c r="BO1280" s="164"/>
      <c r="BP1280" s="164"/>
      <c r="BQ1280" s="164"/>
      <c r="BR1280" s="164"/>
      <c r="BS1280" s="164"/>
      <c r="BT1280" s="164"/>
      <c r="BU1280" s="164"/>
      <c r="BV1280" s="164"/>
      <c r="BW1280" s="164"/>
    </row>
    <row r="1281" spans="20:75" x14ac:dyDescent="0.25">
      <c r="T1281" s="164"/>
      <c r="U1281" s="164"/>
      <c r="V1281" s="164"/>
      <c r="W1281" s="164"/>
      <c r="X1281" s="164"/>
      <c r="Y1281" s="164"/>
      <c r="Z1281" s="164"/>
      <c r="AA1281" s="164"/>
      <c r="AB1281" s="164"/>
      <c r="AC1281" s="164"/>
      <c r="AD1281" s="164"/>
      <c r="AE1281" s="164"/>
      <c r="AF1281" s="164"/>
      <c r="AG1281" s="164"/>
      <c r="AH1281" s="164"/>
      <c r="AI1281" s="164"/>
      <c r="AJ1281" s="164"/>
      <c r="AK1281" s="164"/>
      <c r="AL1281" s="164"/>
      <c r="AM1281" s="164"/>
      <c r="AN1281" s="164"/>
      <c r="AO1281" s="164"/>
      <c r="AP1281" s="164"/>
      <c r="AQ1281" s="164"/>
      <c r="AR1281" s="164"/>
      <c r="AS1281" s="366"/>
      <c r="AT1281" s="164"/>
      <c r="AU1281" s="164"/>
      <c r="AV1281" s="164"/>
      <c r="AW1281" s="164"/>
      <c r="AX1281" s="164"/>
      <c r="AY1281" s="164"/>
      <c r="AZ1281" s="164"/>
      <c r="BA1281" s="164"/>
      <c r="BB1281" s="164"/>
      <c r="BC1281" s="164"/>
      <c r="BD1281" s="164"/>
      <c r="BE1281" s="164"/>
      <c r="BF1281" s="164"/>
      <c r="BG1281" s="164"/>
      <c r="BH1281" s="164"/>
      <c r="BI1281" s="164"/>
      <c r="BJ1281" s="164"/>
      <c r="BK1281" s="164"/>
      <c r="BL1281" s="164"/>
      <c r="BM1281" s="164"/>
      <c r="BN1281" s="164"/>
      <c r="BO1281" s="164"/>
      <c r="BP1281" s="164"/>
      <c r="BQ1281" s="164"/>
      <c r="BR1281" s="164"/>
      <c r="BS1281" s="164"/>
      <c r="BT1281" s="164"/>
      <c r="BU1281" s="164"/>
      <c r="BV1281" s="164"/>
      <c r="BW1281" s="164"/>
    </row>
    <row r="1282" spans="20:75" x14ac:dyDescent="0.25">
      <c r="T1282" s="164"/>
      <c r="U1282" s="164"/>
      <c r="V1282" s="164"/>
      <c r="W1282" s="164"/>
      <c r="X1282" s="164"/>
      <c r="Y1282" s="164"/>
      <c r="Z1282" s="164"/>
      <c r="AA1282" s="164"/>
      <c r="AB1282" s="164"/>
      <c r="AC1282" s="164"/>
      <c r="AD1282" s="164"/>
      <c r="AE1282" s="164"/>
      <c r="AF1282" s="164"/>
      <c r="AG1282" s="164"/>
      <c r="AH1282" s="164"/>
      <c r="AI1282" s="164"/>
      <c r="AJ1282" s="164"/>
      <c r="AK1282" s="164"/>
      <c r="AL1282" s="164"/>
      <c r="AM1282" s="164"/>
      <c r="AN1282" s="164"/>
      <c r="AO1282" s="164"/>
      <c r="AP1282" s="164"/>
      <c r="AQ1282" s="164"/>
      <c r="AR1282" s="164"/>
      <c r="AS1282" s="366"/>
      <c r="AT1282" s="164"/>
      <c r="AU1282" s="164"/>
      <c r="AV1282" s="164"/>
      <c r="AW1282" s="164"/>
      <c r="AX1282" s="164"/>
      <c r="AY1282" s="164"/>
      <c r="AZ1282" s="164"/>
      <c r="BA1282" s="164"/>
      <c r="BB1282" s="164"/>
      <c r="BC1282" s="164"/>
      <c r="BD1282" s="164"/>
      <c r="BE1282" s="164"/>
      <c r="BF1282" s="164"/>
      <c r="BG1282" s="164"/>
      <c r="BH1282" s="164"/>
      <c r="BI1282" s="164"/>
      <c r="BJ1282" s="164"/>
      <c r="BK1282" s="164"/>
      <c r="BL1282" s="164"/>
      <c r="BM1282" s="164"/>
      <c r="BN1282" s="164"/>
      <c r="BO1282" s="164"/>
      <c r="BP1282" s="164"/>
      <c r="BQ1282" s="164"/>
      <c r="BR1282" s="164"/>
      <c r="BS1282" s="164"/>
      <c r="BT1282" s="164"/>
      <c r="BU1282" s="164"/>
      <c r="BV1282" s="164"/>
      <c r="BW1282" s="164"/>
    </row>
    <row r="1283" spans="20:75" x14ac:dyDescent="0.25">
      <c r="T1283" s="164"/>
      <c r="U1283" s="164"/>
      <c r="V1283" s="164"/>
      <c r="W1283" s="164"/>
      <c r="X1283" s="164"/>
      <c r="Y1283" s="164"/>
      <c r="Z1283" s="164"/>
      <c r="AA1283" s="164"/>
      <c r="AB1283" s="164"/>
      <c r="AC1283" s="164"/>
      <c r="AD1283" s="164"/>
      <c r="AE1283" s="164"/>
      <c r="AF1283" s="164"/>
      <c r="AG1283" s="164"/>
      <c r="AH1283" s="164"/>
      <c r="AI1283" s="164"/>
      <c r="AJ1283" s="164"/>
      <c r="AK1283" s="164"/>
      <c r="AL1283" s="164"/>
      <c r="AM1283" s="164"/>
      <c r="AN1283" s="164"/>
      <c r="AO1283" s="164"/>
      <c r="AP1283" s="164"/>
      <c r="AQ1283" s="164"/>
      <c r="AR1283" s="164"/>
      <c r="AS1283" s="366"/>
      <c r="AT1283" s="164"/>
      <c r="AU1283" s="164"/>
      <c r="AV1283" s="164"/>
      <c r="AW1283" s="164"/>
      <c r="AX1283" s="164"/>
      <c r="AY1283" s="164"/>
      <c r="AZ1283" s="164"/>
      <c r="BA1283" s="164"/>
      <c r="BB1283" s="164"/>
      <c r="BC1283" s="164"/>
      <c r="BD1283" s="164"/>
      <c r="BE1283" s="164"/>
      <c r="BF1283" s="164"/>
      <c r="BG1283" s="164"/>
      <c r="BH1283" s="164"/>
      <c r="BI1283" s="164"/>
      <c r="BJ1283" s="164"/>
      <c r="BK1283" s="164"/>
      <c r="BL1283" s="164"/>
      <c r="BM1283" s="164"/>
      <c r="BN1283" s="164"/>
      <c r="BO1283" s="164"/>
      <c r="BP1283" s="164"/>
      <c r="BQ1283" s="164"/>
      <c r="BR1283" s="164"/>
      <c r="BS1283" s="164"/>
      <c r="BT1283" s="164"/>
      <c r="BU1283" s="164"/>
      <c r="BV1283" s="164"/>
      <c r="BW1283" s="164"/>
    </row>
    <row r="1284" spans="20:75" x14ac:dyDescent="0.25">
      <c r="T1284" s="164"/>
      <c r="U1284" s="164"/>
      <c r="V1284" s="164"/>
      <c r="W1284" s="164"/>
      <c r="X1284" s="164"/>
      <c r="Y1284" s="164"/>
      <c r="Z1284" s="164"/>
      <c r="AA1284" s="164"/>
      <c r="AB1284" s="164"/>
      <c r="AC1284" s="164"/>
      <c r="AD1284" s="164"/>
      <c r="AE1284" s="164"/>
      <c r="AF1284" s="164"/>
      <c r="AG1284" s="164"/>
      <c r="AH1284" s="164"/>
      <c r="AI1284" s="164"/>
      <c r="AJ1284" s="164"/>
      <c r="AK1284" s="164"/>
      <c r="AL1284" s="164"/>
      <c r="AM1284" s="164"/>
      <c r="AN1284" s="164"/>
      <c r="AO1284" s="164"/>
      <c r="AP1284" s="164"/>
      <c r="AQ1284" s="164"/>
      <c r="AR1284" s="164"/>
      <c r="AS1284" s="366"/>
      <c r="AT1284" s="164"/>
      <c r="AU1284" s="164"/>
      <c r="AV1284" s="164"/>
      <c r="AW1284" s="164"/>
      <c r="AX1284" s="164"/>
      <c r="AY1284" s="164"/>
      <c r="AZ1284" s="164"/>
      <c r="BA1284" s="164"/>
      <c r="BB1284" s="164"/>
      <c r="BC1284" s="164"/>
      <c r="BD1284" s="164"/>
      <c r="BE1284" s="164"/>
      <c r="BF1284" s="164"/>
      <c r="BG1284" s="164"/>
      <c r="BH1284" s="164"/>
      <c r="BI1284" s="164"/>
      <c r="BJ1284" s="164"/>
      <c r="BK1284" s="164"/>
      <c r="BL1284" s="164"/>
      <c r="BM1284" s="164"/>
      <c r="BN1284" s="164"/>
      <c r="BO1284" s="164"/>
      <c r="BP1284" s="164"/>
      <c r="BQ1284" s="164"/>
      <c r="BR1284" s="164"/>
      <c r="BS1284" s="164"/>
      <c r="BT1284" s="164"/>
      <c r="BU1284" s="164"/>
      <c r="BV1284" s="164"/>
      <c r="BW1284" s="164"/>
    </row>
    <row r="1285" spans="20:75" x14ac:dyDescent="0.25">
      <c r="T1285" s="164"/>
      <c r="U1285" s="164"/>
      <c r="V1285" s="164"/>
      <c r="W1285" s="164"/>
      <c r="X1285" s="164"/>
      <c r="Y1285" s="164"/>
      <c r="Z1285" s="164"/>
      <c r="AA1285" s="164"/>
      <c r="AB1285" s="164"/>
      <c r="AC1285" s="164"/>
      <c r="AD1285" s="164"/>
      <c r="AE1285" s="164"/>
      <c r="AF1285" s="164"/>
      <c r="AG1285" s="164"/>
      <c r="AH1285" s="164"/>
      <c r="AI1285" s="164"/>
      <c r="AJ1285" s="164"/>
      <c r="AK1285" s="164"/>
      <c r="AL1285" s="164"/>
      <c r="AM1285" s="164"/>
      <c r="AN1285" s="164"/>
      <c r="AO1285" s="164"/>
      <c r="AP1285" s="164"/>
      <c r="AQ1285" s="164"/>
      <c r="AR1285" s="164"/>
      <c r="AS1285" s="366"/>
      <c r="AT1285" s="164"/>
      <c r="AU1285" s="164"/>
      <c r="AV1285" s="164"/>
      <c r="AW1285" s="164"/>
      <c r="AX1285" s="164"/>
      <c r="AY1285" s="164"/>
      <c r="AZ1285" s="164"/>
      <c r="BA1285" s="164"/>
      <c r="BB1285" s="164"/>
      <c r="BC1285" s="164"/>
      <c r="BD1285" s="164"/>
      <c r="BE1285" s="164"/>
      <c r="BF1285" s="164"/>
      <c r="BG1285" s="164"/>
      <c r="BH1285" s="164"/>
      <c r="BI1285" s="164"/>
      <c r="BJ1285" s="164"/>
      <c r="BK1285" s="164"/>
      <c r="BL1285" s="164"/>
      <c r="BM1285" s="164"/>
      <c r="BN1285" s="164"/>
      <c r="BO1285" s="164"/>
      <c r="BP1285" s="164"/>
      <c r="BQ1285" s="164"/>
      <c r="BR1285" s="164"/>
      <c r="BS1285" s="164"/>
      <c r="BT1285" s="164"/>
      <c r="BU1285" s="164"/>
      <c r="BV1285" s="164"/>
      <c r="BW1285" s="164"/>
    </row>
    <row r="1286" spans="20:75" x14ac:dyDescent="0.25">
      <c r="T1286" s="164"/>
      <c r="U1286" s="164"/>
      <c r="V1286" s="164"/>
      <c r="W1286" s="164"/>
      <c r="X1286" s="164"/>
      <c r="Y1286" s="164"/>
      <c r="Z1286" s="164"/>
      <c r="AA1286" s="164"/>
      <c r="AB1286" s="164"/>
      <c r="AC1286" s="164"/>
      <c r="AD1286" s="164"/>
      <c r="AE1286" s="164"/>
      <c r="AF1286" s="164"/>
      <c r="AG1286" s="164"/>
      <c r="AH1286" s="164"/>
      <c r="AI1286" s="164"/>
      <c r="AJ1286" s="164"/>
      <c r="AK1286" s="164"/>
      <c r="AL1286" s="164"/>
      <c r="AM1286" s="164"/>
      <c r="AN1286" s="164"/>
      <c r="AO1286" s="164"/>
      <c r="AP1286" s="164"/>
      <c r="AQ1286" s="164"/>
      <c r="AR1286" s="164"/>
      <c r="AS1286" s="366"/>
      <c r="AT1286" s="164"/>
      <c r="AU1286" s="164"/>
      <c r="AV1286" s="164"/>
      <c r="AW1286" s="164"/>
      <c r="AX1286" s="164"/>
      <c r="AY1286" s="164"/>
      <c r="AZ1286" s="164"/>
      <c r="BA1286" s="164"/>
      <c r="BB1286" s="164"/>
      <c r="BC1286" s="164"/>
      <c r="BD1286" s="164"/>
      <c r="BE1286" s="164"/>
      <c r="BF1286" s="164"/>
      <c r="BG1286" s="164"/>
      <c r="BH1286" s="164"/>
      <c r="BI1286" s="164"/>
      <c r="BJ1286" s="164"/>
      <c r="BK1286" s="164"/>
      <c r="BL1286" s="164"/>
      <c r="BM1286" s="164"/>
      <c r="BN1286" s="164"/>
      <c r="BO1286" s="164"/>
      <c r="BP1286" s="164"/>
      <c r="BQ1286" s="164"/>
      <c r="BR1286" s="164"/>
      <c r="BS1286" s="164"/>
      <c r="BT1286" s="164"/>
      <c r="BU1286" s="164"/>
      <c r="BV1286" s="164"/>
      <c r="BW1286" s="164"/>
    </row>
    <row r="1287" spans="20:75" x14ac:dyDescent="0.25">
      <c r="T1287" s="164"/>
      <c r="U1287" s="164"/>
      <c r="V1287" s="164"/>
      <c r="W1287" s="164"/>
      <c r="X1287" s="164"/>
      <c r="Y1287" s="164"/>
      <c r="Z1287" s="164"/>
      <c r="AA1287" s="164"/>
      <c r="AB1287" s="164"/>
      <c r="AC1287" s="164"/>
      <c r="AD1287" s="164"/>
      <c r="AE1287" s="164"/>
      <c r="AF1287" s="164"/>
      <c r="AG1287" s="164"/>
      <c r="AH1287" s="164"/>
      <c r="AI1287" s="164"/>
      <c r="AJ1287" s="164"/>
      <c r="AK1287" s="164"/>
      <c r="AL1287" s="164"/>
      <c r="AM1287" s="164"/>
      <c r="AN1287" s="164"/>
      <c r="AO1287" s="164"/>
      <c r="AP1287" s="164"/>
      <c r="AQ1287" s="164"/>
      <c r="AR1287" s="164"/>
      <c r="AS1287" s="366"/>
      <c r="AT1287" s="164"/>
      <c r="AU1287" s="164"/>
      <c r="AV1287" s="164"/>
      <c r="AW1287" s="164"/>
      <c r="AX1287" s="164"/>
      <c r="AY1287" s="164"/>
      <c r="AZ1287" s="164"/>
      <c r="BA1287" s="164"/>
      <c r="BB1287" s="164"/>
      <c r="BC1287" s="164"/>
      <c r="BD1287" s="164"/>
      <c r="BE1287" s="164"/>
      <c r="BF1287" s="164"/>
      <c r="BG1287" s="164"/>
      <c r="BH1287" s="164"/>
      <c r="BI1287" s="164"/>
      <c r="BJ1287" s="164"/>
      <c r="BK1287" s="164"/>
      <c r="BL1287" s="164"/>
      <c r="BM1287" s="164"/>
      <c r="BN1287" s="164"/>
      <c r="BO1287" s="164"/>
      <c r="BP1287" s="164"/>
      <c r="BQ1287" s="164"/>
      <c r="BR1287" s="164"/>
      <c r="BS1287" s="164"/>
      <c r="BT1287" s="164"/>
      <c r="BU1287" s="164"/>
      <c r="BV1287" s="164"/>
      <c r="BW1287" s="164"/>
    </row>
    <row r="1288" spans="20:75" x14ac:dyDescent="0.25">
      <c r="T1288" s="164"/>
      <c r="U1288" s="164"/>
      <c r="V1288" s="164"/>
      <c r="W1288" s="164"/>
      <c r="X1288" s="164"/>
      <c r="Y1288" s="164"/>
      <c r="Z1288" s="164"/>
      <c r="AA1288" s="164"/>
      <c r="AB1288" s="164"/>
      <c r="AC1288" s="164"/>
      <c r="AD1288" s="164"/>
      <c r="AE1288" s="164"/>
      <c r="AF1288" s="164"/>
      <c r="AG1288" s="164"/>
      <c r="AH1288" s="164"/>
      <c r="AI1288" s="164"/>
      <c r="AJ1288" s="164"/>
      <c r="AK1288" s="164"/>
      <c r="AL1288" s="164"/>
      <c r="AM1288" s="164"/>
      <c r="AN1288" s="164"/>
      <c r="AO1288" s="164"/>
      <c r="AP1288" s="164"/>
      <c r="AQ1288" s="164"/>
      <c r="AR1288" s="164"/>
      <c r="AS1288" s="366"/>
      <c r="AT1288" s="164"/>
      <c r="AU1288" s="164"/>
      <c r="AV1288" s="164"/>
      <c r="AW1288" s="164"/>
      <c r="AX1288" s="164"/>
      <c r="AY1288" s="164"/>
      <c r="AZ1288" s="164"/>
      <c r="BA1288" s="164"/>
      <c r="BB1288" s="164"/>
      <c r="BC1288" s="164"/>
      <c r="BD1288" s="164"/>
      <c r="BE1288" s="164"/>
      <c r="BF1288" s="164"/>
      <c r="BG1288" s="164"/>
      <c r="BH1288" s="164"/>
      <c r="BI1288" s="164"/>
      <c r="BJ1288" s="164"/>
      <c r="BK1288" s="164"/>
      <c r="BL1288" s="164"/>
      <c r="BM1288" s="164"/>
      <c r="BN1288" s="164"/>
      <c r="BO1288" s="164"/>
      <c r="BP1288" s="164"/>
      <c r="BQ1288" s="164"/>
      <c r="BR1288" s="164"/>
      <c r="BS1288" s="164"/>
      <c r="BT1288" s="164"/>
      <c r="BU1288" s="164"/>
      <c r="BV1288" s="164"/>
      <c r="BW1288" s="164"/>
    </row>
    <row r="1289" spans="20:75" x14ac:dyDescent="0.25">
      <c r="T1289" s="164"/>
      <c r="U1289" s="164"/>
      <c r="V1289" s="164"/>
      <c r="W1289" s="164"/>
      <c r="X1289" s="164"/>
      <c r="Y1289" s="164"/>
      <c r="Z1289" s="164"/>
      <c r="AA1289" s="164"/>
      <c r="AB1289" s="164"/>
      <c r="AC1289" s="164"/>
      <c r="AD1289" s="164"/>
      <c r="AE1289" s="164"/>
      <c r="AF1289" s="164"/>
      <c r="AG1289" s="164"/>
      <c r="AH1289" s="164"/>
      <c r="AI1289" s="164"/>
      <c r="AJ1289" s="164"/>
      <c r="AK1289" s="164"/>
      <c r="AL1289" s="164"/>
      <c r="AM1289" s="164"/>
      <c r="AN1289" s="164"/>
      <c r="AO1289" s="164"/>
      <c r="AP1289" s="164"/>
      <c r="AQ1289" s="164"/>
      <c r="AR1289" s="164"/>
      <c r="AS1289" s="366"/>
      <c r="AT1289" s="164"/>
      <c r="AU1289" s="164"/>
      <c r="AV1289" s="164"/>
      <c r="AW1289" s="164"/>
      <c r="AX1289" s="164"/>
      <c r="AY1289" s="164"/>
      <c r="AZ1289" s="164"/>
      <c r="BA1289" s="164"/>
      <c r="BB1289" s="164"/>
      <c r="BC1289" s="164"/>
      <c r="BD1289" s="164"/>
      <c r="BE1289" s="164"/>
      <c r="BF1289" s="164"/>
      <c r="BG1289" s="164"/>
      <c r="BH1289" s="164"/>
      <c r="BI1289" s="164"/>
      <c r="BJ1289" s="164"/>
      <c r="BK1289" s="164"/>
      <c r="BL1289" s="164"/>
      <c r="BM1289" s="164"/>
      <c r="BN1289" s="164"/>
      <c r="BO1289" s="164"/>
      <c r="BP1289" s="164"/>
      <c r="BQ1289" s="164"/>
      <c r="BR1289" s="164"/>
      <c r="BS1289" s="164"/>
      <c r="BT1289" s="164"/>
      <c r="BU1289" s="164"/>
      <c r="BV1289" s="164"/>
      <c r="BW1289" s="164"/>
    </row>
    <row r="1290" spans="20:75" x14ac:dyDescent="0.25">
      <c r="T1290" s="164"/>
      <c r="U1290" s="164"/>
      <c r="V1290" s="164"/>
      <c r="W1290" s="164"/>
      <c r="X1290" s="164"/>
      <c r="Y1290" s="164"/>
      <c r="Z1290" s="164"/>
      <c r="AA1290" s="164"/>
      <c r="AB1290" s="164"/>
      <c r="AC1290" s="164"/>
      <c r="AD1290" s="164"/>
      <c r="AE1290" s="164"/>
      <c r="AF1290" s="164"/>
      <c r="AG1290" s="164"/>
      <c r="AH1290" s="164"/>
      <c r="AI1290" s="164"/>
      <c r="AJ1290" s="164"/>
      <c r="AK1290" s="164"/>
      <c r="AL1290" s="164"/>
      <c r="AM1290" s="164"/>
      <c r="AN1290" s="164"/>
      <c r="AO1290" s="164"/>
      <c r="AP1290" s="164"/>
      <c r="AQ1290" s="164"/>
      <c r="AR1290" s="164"/>
      <c r="AS1290" s="366"/>
      <c r="AT1290" s="164"/>
      <c r="AU1290" s="164"/>
      <c r="AV1290" s="164"/>
      <c r="AW1290" s="164"/>
      <c r="AX1290" s="164"/>
      <c r="AY1290" s="164"/>
      <c r="AZ1290" s="164"/>
      <c r="BA1290" s="164"/>
      <c r="BB1290" s="164"/>
      <c r="BC1290" s="164"/>
      <c r="BD1290" s="164"/>
      <c r="BE1290" s="164"/>
      <c r="BF1290" s="164"/>
      <c r="BG1290" s="164"/>
      <c r="BH1290" s="164"/>
      <c r="BI1290" s="164"/>
      <c r="BJ1290" s="164"/>
      <c r="BK1290" s="164"/>
      <c r="BL1290" s="164"/>
      <c r="BM1290" s="164"/>
      <c r="BN1290" s="164"/>
      <c r="BO1290" s="164"/>
      <c r="BP1290" s="164"/>
      <c r="BQ1290" s="164"/>
      <c r="BR1290" s="164"/>
      <c r="BS1290" s="164"/>
      <c r="BT1290" s="164"/>
      <c r="BU1290" s="164"/>
      <c r="BV1290" s="164"/>
      <c r="BW1290" s="164"/>
    </row>
    <row r="1291" spans="20:75" x14ac:dyDescent="0.25">
      <c r="T1291" s="164"/>
      <c r="U1291" s="164"/>
      <c r="V1291" s="164"/>
      <c r="W1291" s="164"/>
      <c r="X1291" s="164"/>
      <c r="Y1291" s="164"/>
      <c r="Z1291" s="164"/>
      <c r="AA1291" s="164"/>
      <c r="AB1291" s="164"/>
      <c r="AC1291" s="164"/>
      <c r="AD1291" s="164"/>
      <c r="AE1291" s="164"/>
      <c r="AF1291" s="164"/>
      <c r="AG1291" s="164"/>
      <c r="AH1291" s="164"/>
      <c r="AI1291" s="164"/>
      <c r="AJ1291" s="164"/>
      <c r="AK1291" s="164"/>
      <c r="AL1291" s="164"/>
      <c r="AM1291" s="164"/>
      <c r="AN1291" s="164"/>
      <c r="AO1291" s="164"/>
      <c r="AP1291" s="164"/>
      <c r="AQ1291" s="164"/>
      <c r="AR1291" s="164"/>
      <c r="AS1291" s="366"/>
      <c r="AT1291" s="164"/>
      <c r="AU1291" s="164"/>
      <c r="AV1291" s="164"/>
      <c r="AW1291" s="164"/>
      <c r="AX1291" s="164"/>
      <c r="AY1291" s="164"/>
      <c r="AZ1291" s="164"/>
      <c r="BA1291" s="164"/>
      <c r="BB1291" s="164"/>
      <c r="BC1291" s="164"/>
      <c r="BD1291" s="164"/>
      <c r="BE1291" s="164"/>
      <c r="BF1291" s="164"/>
      <c r="BG1291" s="164"/>
      <c r="BH1291" s="164"/>
      <c r="BI1291" s="164"/>
      <c r="BJ1291" s="164"/>
      <c r="BK1291" s="164"/>
      <c r="BL1291" s="164"/>
      <c r="BM1291" s="164"/>
      <c r="BN1291" s="164"/>
      <c r="BO1291" s="164"/>
      <c r="BP1291" s="164"/>
      <c r="BQ1291" s="164"/>
      <c r="BR1291" s="164"/>
      <c r="BS1291" s="164"/>
      <c r="BT1291" s="164"/>
      <c r="BU1291" s="164"/>
      <c r="BV1291" s="164"/>
      <c r="BW1291" s="164"/>
    </row>
    <row r="1292" spans="20:75" x14ac:dyDescent="0.25">
      <c r="T1292" s="164"/>
      <c r="U1292" s="164"/>
      <c r="V1292" s="164"/>
      <c r="W1292" s="164"/>
      <c r="X1292" s="164"/>
      <c r="Y1292" s="164"/>
      <c r="Z1292" s="164"/>
      <c r="AA1292" s="164"/>
      <c r="AB1292" s="164"/>
      <c r="AC1292" s="164"/>
      <c r="AD1292" s="164"/>
      <c r="AE1292" s="164"/>
      <c r="AF1292" s="164"/>
      <c r="AG1292" s="164"/>
      <c r="AH1292" s="164"/>
      <c r="AI1292" s="164"/>
      <c r="AJ1292" s="164"/>
      <c r="AK1292" s="164"/>
      <c r="AL1292" s="164"/>
      <c r="AM1292" s="164"/>
      <c r="AN1292" s="164"/>
      <c r="AO1292" s="164"/>
      <c r="AP1292" s="164"/>
      <c r="AQ1292" s="164"/>
      <c r="AR1292" s="164"/>
      <c r="AS1292" s="366"/>
      <c r="AT1292" s="164"/>
      <c r="AU1292" s="164"/>
      <c r="AV1292" s="164"/>
      <c r="AW1292" s="164"/>
      <c r="AX1292" s="164"/>
      <c r="AY1292" s="164"/>
      <c r="AZ1292" s="164"/>
      <c r="BA1292" s="164"/>
      <c r="BB1292" s="164"/>
      <c r="BC1292" s="164"/>
      <c r="BD1292" s="164"/>
      <c r="BE1292" s="164"/>
      <c r="BF1292" s="164"/>
      <c r="BG1292" s="164"/>
      <c r="BH1292" s="164"/>
      <c r="BI1292" s="164"/>
      <c r="BJ1292" s="164"/>
      <c r="BK1292" s="164"/>
      <c r="BL1292" s="164"/>
      <c r="BM1292" s="164"/>
      <c r="BN1292" s="164"/>
      <c r="BO1292" s="164"/>
      <c r="BP1292" s="164"/>
      <c r="BQ1292" s="164"/>
      <c r="BR1292" s="164"/>
      <c r="BS1292" s="164"/>
      <c r="BT1292" s="164"/>
      <c r="BU1292" s="164"/>
      <c r="BV1292" s="164"/>
      <c r="BW1292" s="164"/>
    </row>
    <row r="1293" spans="20:75" x14ac:dyDescent="0.25">
      <c r="T1293" s="164"/>
      <c r="U1293" s="164"/>
      <c r="V1293" s="164"/>
      <c r="W1293" s="164"/>
      <c r="X1293" s="164"/>
      <c r="Y1293" s="164"/>
      <c r="Z1293" s="164"/>
      <c r="AA1293" s="164"/>
      <c r="AB1293" s="164"/>
      <c r="AC1293" s="164"/>
      <c r="AD1293" s="164"/>
      <c r="AE1293" s="164"/>
      <c r="AF1293" s="164"/>
      <c r="AG1293" s="164"/>
      <c r="AH1293" s="164"/>
      <c r="AI1293" s="164"/>
      <c r="AJ1293" s="164"/>
      <c r="AK1293" s="164"/>
      <c r="AL1293" s="164"/>
      <c r="AM1293" s="164"/>
      <c r="AN1293" s="164"/>
      <c r="AO1293" s="164"/>
      <c r="AP1293" s="164"/>
      <c r="AQ1293" s="164"/>
      <c r="AR1293" s="164"/>
      <c r="AS1293" s="366"/>
      <c r="AT1293" s="164"/>
      <c r="AU1293" s="164"/>
      <c r="AV1293" s="164"/>
      <c r="AW1293" s="164"/>
      <c r="AX1293" s="164"/>
      <c r="AY1293" s="164"/>
      <c r="AZ1293" s="164"/>
      <c r="BA1293" s="164"/>
      <c r="BB1293" s="164"/>
      <c r="BC1293" s="164"/>
      <c r="BD1293" s="164"/>
      <c r="BE1293" s="164"/>
      <c r="BF1293" s="164"/>
      <c r="BG1293" s="164"/>
      <c r="BH1293" s="164"/>
      <c r="BI1293" s="164"/>
      <c r="BJ1293" s="164"/>
      <c r="BK1293" s="164"/>
      <c r="BL1293" s="164"/>
      <c r="BM1293" s="164"/>
      <c r="BN1293" s="164"/>
      <c r="BO1293" s="164"/>
      <c r="BP1293" s="164"/>
      <c r="BQ1293" s="164"/>
      <c r="BR1293" s="164"/>
      <c r="BS1293" s="164"/>
      <c r="BT1293" s="164"/>
      <c r="BU1293" s="164"/>
      <c r="BV1293" s="164"/>
      <c r="BW1293" s="164"/>
    </row>
    <row r="1294" spans="20:75" x14ac:dyDescent="0.25">
      <c r="T1294" s="164"/>
      <c r="U1294" s="164"/>
      <c r="V1294" s="164"/>
      <c r="W1294" s="164"/>
      <c r="X1294" s="164"/>
      <c r="Y1294" s="164"/>
      <c r="Z1294" s="164"/>
      <c r="AA1294" s="164"/>
      <c r="AB1294" s="164"/>
      <c r="AC1294" s="164"/>
      <c r="AD1294" s="164"/>
      <c r="AE1294" s="164"/>
      <c r="AF1294" s="164"/>
      <c r="AG1294" s="164"/>
      <c r="AH1294" s="164"/>
      <c r="AI1294" s="164"/>
      <c r="AJ1294" s="164"/>
      <c r="AK1294" s="164"/>
      <c r="AL1294" s="164"/>
      <c r="AM1294" s="164"/>
      <c r="AN1294" s="164"/>
      <c r="AO1294" s="164"/>
      <c r="AP1294" s="164"/>
      <c r="AQ1294" s="164"/>
      <c r="AR1294" s="164"/>
      <c r="AS1294" s="366"/>
      <c r="AT1294" s="164"/>
      <c r="AU1294" s="164"/>
      <c r="AV1294" s="164"/>
      <c r="AW1294" s="164"/>
      <c r="AX1294" s="164"/>
      <c r="AY1294" s="164"/>
      <c r="AZ1294" s="164"/>
      <c r="BA1294" s="164"/>
      <c r="BB1294" s="164"/>
      <c r="BC1294" s="164"/>
      <c r="BD1294" s="164"/>
      <c r="BE1294" s="164"/>
      <c r="BF1294" s="164"/>
      <c r="BG1294" s="164"/>
      <c r="BH1294" s="164"/>
      <c r="BI1294" s="164"/>
      <c r="BJ1294" s="164"/>
      <c r="BK1294" s="164"/>
      <c r="BL1294" s="164"/>
      <c r="BM1294" s="164"/>
      <c r="BN1294" s="164"/>
      <c r="BO1294" s="164"/>
      <c r="BP1294" s="164"/>
      <c r="BQ1294" s="164"/>
      <c r="BR1294" s="164"/>
      <c r="BS1294" s="164"/>
      <c r="BT1294" s="164"/>
      <c r="BU1294" s="164"/>
      <c r="BV1294" s="164"/>
      <c r="BW1294" s="164"/>
    </row>
    <row r="1295" spans="20:75" x14ac:dyDescent="0.25">
      <c r="T1295" s="164"/>
      <c r="U1295" s="164"/>
      <c r="V1295" s="164"/>
      <c r="W1295" s="164"/>
      <c r="X1295" s="164"/>
      <c r="Y1295" s="164"/>
      <c r="Z1295" s="164"/>
      <c r="AA1295" s="164"/>
      <c r="AB1295" s="164"/>
      <c r="AC1295" s="164"/>
      <c r="AD1295" s="164"/>
      <c r="AE1295" s="164"/>
      <c r="AF1295" s="164"/>
      <c r="AG1295" s="164"/>
      <c r="AH1295" s="164"/>
      <c r="AI1295" s="164"/>
      <c r="AJ1295" s="164"/>
      <c r="AK1295" s="164"/>
      <c r="AL1295" s="164"/>
      <c r="AM1295" s="164"/>
      <c r="AN1295" s="164"/>
      <c r="AO1295" s="164"/>
      <c r="AP1295" s="164"/>
      <c r="AQ1295" s="164"/>
      <c r="AR1295" s="164"/>
      <c r="AS1295" s="366"/>
      <c r="AT1295" s="164"/>
      <c r="AU1295" s="164"/>
      <c r="AV1295" s="164"/>
      <c r="AW1295" s="164"/>
      <c r="AX1295" s="164"/>
      <c r="AY1295" s="164"/>
      <c r="AZ1295" s="164"/>
      <c r="BA1295" s="164"/>
      <c r="BB1295" s="164"/>
      <c r="BC1295" s="164"/>
      <c r="BD1295" s="164"/>
      <c r="BE1295" s="164"/>
      <c r="BF1295" s="164"/>
      <c r="BG1295" s="164"/>
      <c r="BH1295" s="164"/>
      <c r="BI1295" s="164"/>
      <c r="BJ1295" s="164"/>
      <c r="BK1295" s="164"/>
      <c r="BL1295" s="164"/>
      <c r="BM1295" s="164"/>
      <c r="BN1295" s="164"/>
      <c r="BO1295" s="164"/>
      <c r="BP1295" s="164"/>
      <c r="BQ1295" s="164"/>
      <c r="BR1295" s="164"/>
      <c r="BS1295" s="164"/>
      <c r="BT1295" s="164"/>
      <c r="BU1295" s="164"/>
      <c r="BV1295" s="164"/>
      <c r="BW1295" s="164"/>
    </row>
    <row r="1296" spans="20:75" x14ac:dyDescent="0.25">
      <c r="T1296" s="164"/>
      <c r="U1296" s="164"/>
      <c r="V1296" s="164"/>
      <c r="W1296" s="164"/>
      <c r="X1296" s="164"/>
      <c r="Y1296" s="164"/>
      <c r="Z1296" s="164"/>
      <c r="AA1296" s="164"/>
      <c r="AB1296" s="164"/>
      <c r="AC1296" s="164"/>
      <c r="AD1296" s="164"/>
      <c r="AE1296" s="164"/>
      <c r="AF1296" s="164"/>
      <c r="AG1296" s="164"/>
      <c r="AH1296" s="164"/>
      <c r="AI1296" s="164"/>
      <c r="AJ1296" s="164"/>
      <c r="AK1296" s="164"/>
      <c r="AL1296" s="164"/>
      <c r="AM1296" s="164"/>
      <c r="AN1296" s="164"/>
      <c r="AO1296" s="164"/>
      <c r="AP1296" s="164"/>
      <c r="AQ1296" s="164"/>
      <c r="AR1296" s="164"/>
      <c r="AS1296" s="366"/>
      <c r="AT1296" s="164"/>
      <c r="AU1296" s="164"/>
      <c r="AV1296" s="164"/>
      <c r="AW1296" s="164"/>
      <c r="AX1296" s="164"/>
      <c r="AY1296" s="164"/>
      <c r="AZ1296" s="164"/>
      <c r="BA1296" s="164"/>
      <c r="BB1296" s="164"/>
      <c r="BC1296" s="164"/>
      <c r="BD1296" s="164"/>
      <c r="BE1296" s="164"/>
      <c r="BF1296" s="164"/>
      <c r="BG1296" s="164"/>
      <c r="BH1296" s="164"/>
      <c r="BI1296" s="164"/>
      <c r="BJ1296" s="164"/>
      <c r="BK1296" s="164"/>
      <c r="BL1296" s="164"/>
      <c r="BM1296" s="164"/>
      <c r="BN1296" s="164"/>
      <c r="BO1296" s="164"/>
      <c r="BP1296" s="164"/>
      <c r="BQ1296" s="164"/>
      <c r="BR1296" s="164"/>
      <c r="BS1296" s="164"/>
      <c r="BT1296" s="164"/>
      <c r="BU1296" s="164"/>
      <c r="BV1296" s="164"/>
      <c r="BW1296" s="164"/>
    </row>
    <row r="1297" spans="20:75" x14ac:dyDescent="0.25">
      <c r="T1297" s="164"/>
      <c r="U1297" s="164"/>
      <c r="V1297" s="164"/>
      <c r="W1297" s="164"/>
      <c r="X1297" s="164"/>
      <c r="Y1297" s="164"/>
      <c r="Z1297" s="164"/>
      <c r="AA1297" s="164"/>
      <c r="AB1297" s="164"/>
      <c r="AC1297" s="164"/>
      <c r="AD1297" s="164"/>
      <c r="AE1297" s="164"/>
      <c r="AF1297" s="164"/>
      <c r="AG1297" s="164"/>
      <c r="AH1297" s="164"/>
      <c r="AI1297" s="164"/>
      <c r="AJ1297" s="164"/>
      <c r="AK1297" s="164"/>
      <c r="AL1297" s="164"/>
      <c r="AM1297" s="164"/>
      <c r="AN1297" s="164"/>
      <c r="AO1297" s="164"/>
      <c r="AP1297" s="164"/>
      <c r="AQ1297" s="164"/>
      <c r="AR1297" s="164"/>
      <c r="AS1297" s="366"/>
      <c r="AT1297" s="164"/>
      <c r="AU1297" s="164"/>
      <c r="AV1297" s="164"/>
      <c r="AW1297" s="164"/>
      <c r="AX1297" s="164"/>
      <c r="AY1297" s="164"/>
      <c r="AZ1297" s="164"/>
      <c r="BA1297" s="164"/>
      <c r="BB1297" s="164"/>
      <c r="BC1297" s="164"/>
      <c r="BD1297" s="164"/>
      <c r="BE1297" s="164"/>
      <c r="BF1297" s="164"/>
      <c r="BG1297" s="164"/>
      <c r="BH1297" s="164"/>
      <c r="BI1297" s="164"/>
      <c r="BJ1297" s="164"/>
      <c r="BK1297" s="164"/>
      <c r="BL1297" s="164"/>
      <c r="BM1297" s="164"/>
      <c r="BN1297" s="164"/>
      <c r="BO1297" s="164"/>
      <c r="BP1297" s="164"/>
      <c r="BQ1297" s="164"/>
      <c r="BR1297" s="164"/>
      <c r="BS1297" s="164"/>
      <c r="BT1297" s="164"/>
      <c r="BU1297" s="164"/>
      <c r="BV1297" s="164"/>
      <c r="BW1297" s="164"/>
    </row>
    <row r="1298" spans="20:75" x14ac:dyDescent="0.25">
      <c r="T1298" s="164"/>
      <c r="U1298" s="164"/>
      <c r="V1298" s="164"/>
      <c r="W1298" s="164"/>
      <c r="X1298" s="164"/>
      <c r="Y1298" s="164"/>
      <c r="Z1298" s="164"/>
      <c r="AA1298" s="164"/>
      <c r="AB1298" s="164"/>
      <c r="AC1298" s="164"/>
      <c r="AD1298" s="164"/>
      <c r="AE1298" s="164"/>
      <c r="AF1298" s="164"/>
      <c r="AG1298" s="164"/>
      <c r="AH1298" s="164"/>
      <c r="AI1298" s="164"/>
      <c r="AJ1298" s="164"/>
      <c r="AK1298" s="164"/>
      <c r="AL1298" s="164"/>
      <c r="AM1298" s="164"/>
      <c r="AN1298" s="164"/>
      <c r="AO1298" s="164"/>
      <c r="AP1298" s="164"/>
      <c r="AQ1298" s="164"/>
      <c r="AR1298" s="164"/>
      <c r="AS1298" s="366"/>
      <c r="AT1298" s="164"/>
      <c r="AU1298" s="164"/>
      <c r="AV1298" s="164"/>
      <c r="AW1298" s="164"/>
      <c r="AX1298" s="164"/>
      <c r="AY1298" s="164"/>
      <c r="AZ1298" s="164"/>
      <c r="BA1298" s="164"/>
      <c r="BB1298" s="164"/>
      <c r="BC1298" s="164"/>
      <c r="BD1298" s="164"/>
      <c r="BE1298" s="164"/>
      <c r="BF1298" s="164"/>
      <c r="BG1298" s="164"/>
      <c r="BH1298" s="164"/>
      <c r="BI1298" s="164"/>
      <c r="BJ1298" s="164"/>
      <c r="BK1298" s="164"/>
      <c r="BL1298" s="164"/>
      <c r="BM1298" s="164"/>
      <c r="BN1298" s="164"/>
      <c r="BO1298" s="164"/>
      <c r="BP1298" s="164"/>
      <c r="BQ1298" s="164"/>
      <c r="BR1298" s="164"/>
      <c r="BS1298" s="164"/>
      <c r="BT1298" s="164"/>
      <c r="BU1298" s="164"/>
      <c r="BV1298" s="164"/>
      <c r="BW1298" s="164"/>
    </row>
    <row r="1299" spans="20:75" x14ac:dyDescent="0.25">
      <c r="T1299" s="164"/>
      <c r="U1299" s="164"/>
      <c r="V1299" s="164"/>
      <c r="W1299" s="164"/>
      <c r="X1299" s="164"/>
      <c r="Y1299" s="164"/>
      <c r="Z1299" s="164"/>
      <c r="AA1299" s="164"/>
      <c r="AB1299" s="164"/>
      <c r="AC1299" s="164"/>
      <c r="AD1299" s="164"/>
      <c r="AE1299" s="164"/>
      <c r="AF1299" s="164"/>
      <c r="AG1299" s="164"/>
      <c r="AH1299" s="164"/>
      <c r="AI1299" s="164"/>
      <c r="AJ1299" s="164"/>
      <c r="AK1299" s="164"/>
      <c r="AL1299" s="164"/>
      <c r="AM1299" s="164"/>
      <c r="AN1299" s="164"/>
      <c r="AO1299" s="164"/>
      <c r="AP1299" s="164"/>
      <c r="AQ1299" s="164"/>
      <c r="AR1299" s="164"/>
      <c r="AS1299" s="366"/>
      <c r="AT1299" s="164"/>
      <c r="AU1299" s="164"/>
      <c r="AV1299" s="164"/>
      <c r="AW1299" s="164"/>
      <c r="AX1299" s="164"/>
      <c r="AY1299" s="164"/>
      <c r="AZ1299" s="164"/>
      <c r="BA1299" s="164"/>
      <c r="BB1299" s="164"/>
      <c r="BC1299" s="164"/>
      <c r="BD1299" s="164"/>
      <c r="BE1299" s="164"/>
      <c r="BF1299" s="164"/>
      <c r="BG1299" s="164"/>
      <c r="BH1299" s="164"/>
      <c r="BI1299" s="164"/>
      <c r="BJ1299" s="164"/>
      <c r="BK1299" s="164"/>
      <c r="BL1299" s="164"/>
      <c r="BM1299" s="164"/>
      <c r="BN1299" s="164"/>
      <c r="BO1299" s="164"/>
      <c r="BP1299" s="164"/>
      <c r="BQ1299" s="164"/>
      <c r="BR1299" s="164"/>
      <c r="BS1299" s="164"/>
      <c r="BT1299" s="164"/>
      <c r="BU1299" s="164"/>
      <c r="BV1299" s="164"/>
      <c r="BW1299" s="164"/>
    </row>
    <row r="1300" spans="20:75" x14ac:dyDescent="0.25">
      <c r="T1300" s="164"/>
      <c r="U1300" s="164"/>
      <c r="V1300" s="164"/>
      <c r="W1300" s="164"/>
      <c r="X1300" s="164"/>
      <c r="Y1300" s="164"/>
      <c r="Z1300" s="164"/>
      <c r="AA1300" s="164"/>
      <c r="AB1300" s="164"/>
      <c r="AC1300" s="164"/>
      <c r="AD1300" s="164"/>
      <c r="AE1300" s="164"/>
      <c r="AF1300" s="164"/>
      <c r="AG1300" s="164"/>
      <c r="AH1300" s="164"/>
      <c r="AI1300" s="164"/>
      <c r="AJ1300" s="164"/>
      <c r="AK1300" s="164"/>
      <c r="AL1300" s="164"/>
      <c r="AM1300" s="164"/>
      <c r="AN1300" s="164"/>
      <c r="AO1300" s="164"/>
      <c r="AP1300" s="164"/>
      <c r="AQ1300" s="164"/>
      <c r="AR1300" s="164"/>
      <c r="AS1300" s="366"/>
      <c r="AT1300" s="164"/>
      <c r="AU1300" s="164"/>
      <c r="AV1300" s="164"/>
      <c r="AW1300" s="164"/>
      <c r="AX1300" s="164"/>
      <c r="AY1300" s="164"/>
      <c r="AZ1300" s="164"/>
      <c r="BA1300" s="164"/>
      <c r="BB1300" s="164"/>
      <c r="BC1300" s="164"/>
      <c r="BD1300" s="164"/>
      <c r="BE1300" s="164"/>
      <c r="BF1300" s="164"/>
      <c r="BG1300" s="164"/>
      <c r="BH1300" s="164"/>
      <c r="BI1300" s="164"/>
      <c r="BJ1300" s="164"/>
      <c r="BK1300" s="164"/>
      <c r="BL1300" s="164"/>
      <c r="BM1300" s="164"/>
      <c r="BN1300" s="164"/>
      <c r="BO1300" s="164"/>
      <c r="BP1300" s="164"/>
      <c r="BQ1300" s="164"/>
      <c r="BR1300" s="164"/>
      <c r="BS1300" s="164"/>
      <c r="BT1300" s="164"/>
      <c r="BU1300" s="164"/>
      <c r="BV1300" s="164"/>
      <c r="BW1300" s="164"/>
    </row>
    <row r="1301" spans="20:75" x14ac:dyDescent="0.25">
      <c r="T1301" s="164"/>
      <c r="U1301" s="164"/>
      <c r="V1301" s="164"/>
      <c r="W1301" s="164"/>
      <c r="X1301" s="164"/>
      <c r="Y1301" s="164"/>
      <c r="Z1301" s="164"/>
      <c r="AA1301" s="164"/>
      <c r="AB1301" s="164"/>
      <c r="AC1301" s="164"/>
      <c r="AD1301" s="164"/>
      <c r="AE1301" s="164"/>
      <c r="AF1301" s="164"/>
      <c r="AG1301" s="164"/>
      <c r="AH1301" s="164"/>
      <c r="AI1301" s="164"/>
      <c r="AJ1301" s="164"/>
      <c r="AK1301" s="164"/>
      <c r="AL1301" s="164"/>
      <c r="AM1301" s="164"/>
      <c r="AN1301" s="164"/>
      <c r="AO1301" s="164"/>
      <c r="AP1301" s="164"/>
      <c r="AQ1301" s="164"/>
      <c r="AR1301" s="164"/>
      <c r="AS1301" s="366"/>
      <c r="AT1301" s="164"/>
      <c r="AU1301" s="164"/>
      <c r="AV1301" s="164"/>
      <c r="AW1301" s="164"/>
      <c r="AX1301" s="164"/>
      <c r="AY1301" s="164"/>
      <c r="AZ1301" s="164"/>
      <c r="BA1301" s="164"/>
      <c r="BB1301" s="164"/>
      <c r="BC1301" s="164"/>
      <c r="BD1301" s="164"/>
      <c r="BE1301" s="164"/>
      <c r="BF1301" s="164"/>
      <c r="BG1301" s="164"/>
      <c r="BH1301" s="164"/>
      <c r="BI1301" s="164"/>
      <c r="BJ1301" s="164"/>
      <c r="BK1301" s="164"/>
      <c r="BL1301" s="164"/>
      <c r="BM1301" s="164"/>
      <c r="BN1301" s="164"/>
      <c r="BO1301" s="164"/>
      <c r="BP1301" s="164"/>
      <c r="BQ1301" s="164"/>
      <c r="BR1301" s="164"/>
      <c r="BS1301" s="164"/>
      <c r="BT1301" s="164"/>
      <c r="BU1301" s="164"/>
      <c r="BV1301" s="164"/>
      <c r="BW1301" s="164"/>
    </row>
    <row r="1302" spans="20:75" x14ac:dyDescent="0.25">
      <c r="T1302" s="164"/>
      <c r="U1302" s="164"/>
      <c r="V1302" s="164"/>
      <c r="W1302" s="164"/>
      <c r="X1302" s="164"/>
      <c r="Y1302" s="164"/>
      <c r="Z1302" s="164"/>
      <c r="AA1302" s="164"/>
      <c r="AB1302" s="164"/>
      <c r="AC1302" s="164"/>
      <c r="AD1302" s="164"/>
      <c r="AE1302" s="164"/>
      <c r="AF1302" s="164"/>
      <c r="AG1302" s="164"/>
      <c r="AH1302" s="164"/>
      <c r="AI1302" s="164"/>
      <c r="AJ1302" s="164"/>
      <c r="AK1302" s="164"/>
      <c r="AL1302" s="164"/>
      <c r="AM1302" s="164"/>
      <c r="AN1302" s="164"/>
      <c r="AO1302" s="164"/>
      <c r="AP1302" s="164"/>
      <c r="AQ1302" s="164"/>
      <c r="AR1302" s="164"/>
      <c r="AS1302" s="366"/>
      <c r="AT1302" s="164"/>
      <c r="AU1302" s="164"/>
      <c r="AV1302" s="164"/>
      <c r="AW1302" s="164"/>
      <c r="AX1302" s="164"/>
      <c r="AY1302" s="164"/>
      <c r="AZ1302" s="164"/>
      <c r="BA1302" s="164"/>
      <c r="BB1302" s="164"/>
      <c r="BC1302" s="164"/>
      <c r="BD1302" s="164"/>
      <c r="BE1302" s="164"/>
      <c r="BF1302" s="164"/>
      <c r="BG1302" s="164"/>
      <c r="BH1302" s="164"/>
      <c r="BI1302" s="164"/>
      <c r="BJ1302" s="164"/>
      <c r="BK1302" s="164"/>
      <c r="BL1302" s="164"/>
      <c r="BM1302" s="164"/>
      <c r="BN1302" s="164"/>
      <c r="BO1302" s="164"/>
      <c r="BP1302" s="164"/>
      <c r="BQ1302" s="164"/>
      <c r="BR1302" s="164"/>
      <c r="BS1302" s="164"/>
      <c r="BT1302" s="164"/>
      <c r="BU1302" s="164"/>
      <c r="BV1302" s="164"/>
      <c r="BW1302" s="164"/>
    </row>
    <row r="1303" spans="20:75" x14ac:dyDescent="0.25">
      <c r="T1303" s="164"/>
      <c r="U1303" s="164"/>
      <c r="V1303" s="164"/>
      <c r="W1303" s="164"/>
      <c r="X1303" s="164"/>
      <c r="Y1303" s="164"/>
      <c r="Z1303" s="164"/>
      <c r="AA1303" s="164"/>
      <c r="AB1303" s="164"/>
      <c r="AC1303" s="164"/>
      <c r="AD1303" s="164"/>
      <c r="AE1303" s="164"/>
      <c r="AF1303" s="164"/>
      <c r="AG1303" s="164"/>
      <c r="AH1303" s="164"/>
      <c r="AI1303" s="164"/>
      <c r="AJ1303" s="164"/>
      <c r="AK1303" s="164"/>
      <c r="AL1303" s="164"/>
      <c r="AM1303" s="164"/>
      <c r="AN1303" s="164"/>
      <c r="AO1303" s="164"/>
      <c r="AP1303" s="164"/>
      <c r="AQ1303" s="164"/>
      <c r="AR1303" s="164"/>
      <c r="AS1303" s="366"/>
      <c r="AT1303" s="164"/>
      <c r="AU1303" s="164"/>
      <c r="AV1303" s="164"/>
      <c r="AW1303" s="164"/>
      <c r="AX1303" s="164"/>
      <c r="AY1303" s="164"/>
      <c r="AZ1303" s="164"/>
      <c r="BA1303" s="164"/>
      <c r="BB1303" s="164"/>
      <c r="BC1303" s="164"/>
      <c r="BD1303" s="164"/>
      <c r="BE1303" s="164"/>
      <c r="BF1303" s="164"/>
      <c r="BG1303" s="164"/>
      <c r="BH1303" s="164"/>
      <c r="BI1303" s="164"/>
      <c r="BJ1303" s="164"/>
      <c r="BK1303" s="164"/>
      <c r="BL1303" s="164"/>
      <c r="BM1303" s="164"/>
      <c r="BN1303" s="164"/>
      <c r="BO1303" s="164"/>
      <c r="BP1303" s="164"/>
      <c r="BQ1303" s="164"/>
      <c r="BR1303" s="164"/>
      <c r="BS1303" s="164"/>
      <c r="BT1303" s="164"/>
      <c r="BU1303" s="164"/>
      <c r="BV1303" s="164"/>
      <c r="BW1303" s="164"/>
    </row>
    <row r="1304" spans="20:75" x14ac:dyDescent="0.25">
      <c r="T1304" s="164"/>
      <c r="U1304" s="164"/>
      <c r="V1304" s="164"/>
      <c r="W1304" s="164"/>
      <c r="X1304" s="164"/>
      <c r="Y1304" s="164"/>
      <c r="Z1304" s="164"/>
      <c r="AA1304" s="164"/>
      <c r="AB1304" s="164"/>
      <c r="AC1304" s="164"/>
      <c r="AD1304" s="164"/>
      <c r="AE1304" s="164"/>
      <c r="AF1304" s="164"/>
      <c r="AG1304" s="164"/>
      <c r="AH1304" s="164"/>
      <c r="AI1304" s="164"/>
      <c r="AJ1304" s="164"/>
      <c r="AK1304" s="164"/>
      <c r="AL1304" s="164"/>
      <c r="AM1304" s="164"/>
      <c r="AN1304" s="164"/>
      <c r="AO1304" s="164"/>
      <c r="AP1304" s="164"/>
      <c r="AQ1304" s="164"/>
      <c r="AR1304" s="164"/>
      <c r="AS1304" s="366"/>
      <c r="AT1304" s="164"/>
      <c r="AU1304" s="164"/>
      <c r="AV1304" s="164"/>
      <c r="AW1304" s="164"/>
      <c r="AX1304" s="164"/>
      <c r="AY1304" s="164"/>
      <c r="AZ1304" s="164"/>
      <c r="BA1304" s="164"/>
      <c r="BB1304" s="164"/>
      <c r="BC1304" s="164"/>
      <c r="BD1304" s="164"/>
      <c r="BE1304" s="164"/>
      <c r="BF1304" s="164"/>
      <c r="BG1304" s="164"/>
      <c r="BH1304" s="164"/>
      <c r="BI1304" s="164"/>
      <c r="BJ1304" s="164"/>
      <c r="BK1304" s="164"/>
      <c r="BL1304" s="164"/>
      <c r="BM1304" s="164"/>
      <c r="BN1304" s="164"/>
      <c r="BO1304" s="164"/>
      <c r="BP1304" s="164"/>
      <c r="BQ1304" s="164"/>
      <c r="BR1304" s="164"/>
      <c r="BS1304" s="164"/>
      <c r="BT1304" s="164"/>
      <c r="BU1304" s="164"/>
      <c r="BV1304" s="164"/>
      <c r="BW1304" s="164"/>
    </row>
    <row r="1305" spans="20:75" x14ac:dyDescent="0.25">
      <c r="T1305" s="164"/>
      <c r="U1305" s="164"/>
      <c r="V1305" s="164"/>
      <c r="W1305" s="164"/>
      <c r="X1305" s="164"/>
      <c r="Y1305" s="164"/>
      <c r="Z1305" s="164"/>
      <c r="AA1305" s="164"/>
      <c r="AB1305" s="164"/>
      <c r="AC1305" s="164"/>
      <c r="AD1305" s="164"/>
      <c r="AE1305" s="164"/>
      <c r="AF1305" s="164"/>
      <c r="AG1305" s="164"/>
      <c r="AH1305" s="164"/>
      <c r="AI1305" s="164"/>
      <c r="AJ1305" s="164"/>
      <c r="AK1305" s="164"/>
      <c r="AL1305" s="164"/>
      <c r="AM1305" s="164"/>
      <c r="AN1305" s="164"/>
      <c r="AO1305" s="164"/>
      <c r="AP1305" s="164"/>
      <c r="AQ1305" s="164"/>
      <c r="AR1305" s="164"/>
      <c r="AS1305" s="366"/>
      <c r="AT1305" s="164"/>
      <c r="AU1305" s="164"/>
      <c r="AV1305" s="164"/>
      <c r="AW1305" s="164"/>
      <c r="AX1305" s="164"/>
      <c r="AY1305" s="164"/>
      <c r="AZ1305" s="164"/>
      <c r="BA1305" s="164"/>
      <c r="BB1305" s="164"/>
      <c r="BC1305" s="164"/>
      <c r="BD1305" s="164"/>
      <c r="BE1305" s="164"/>
      <c r="BF1305" s="164"/>
      <c r="BG1305" s="164"/>
      <c r="BH1305" s="164"/>
      <c r="BI1305" s="164"/>
      <c r="BJ1305" s="164"/>
      <c r="BK1305" s="164"/>
      <c r="BL1305" s="164"/>
      <c r="BM1305" s="164"/>
      <c r="BN1305" s="164"/>
      <c r="BO1305" s="164"/>
      <c r="BP1305" s="164"/>
      <c r="BQ1305" s="164"/>
      <c r="BR1305" s="164"/>
      <c r="BS1305" s="164"/>
      <c r="BT1305" s="164"/>
      <c r="BU1305" s="164"/>
      <c r="BV1305" s="164"/>
      <c r="BW1305" s="164"/>
    </row>
    <row r="1306" spans="20:75" x14ac:dyDescent="0.25">
      <c r="T1306" s="164"/>
      <c r="U1306" s="164"/>
      <c r="V1306" s="164"/>
      <c r="W1306" s="164"/>
      <c r="X1306" s="164"/>
      <c r="Y1306" s="164"/>
      <c r="Z1306" s="164"/>
      <c r="AA1306" s="164"/>
      <c r="AB1306" s="164"/>
      <c r="AC1306" s="164"/>
      <c r="AD1306" s="164"/>
      <c r="AE1306" s="164"/>
      <c r="AF1306" s="164"/>
      <c r="AG1306" s="164"/>
      <c r="AH1306" s="164"/>
      <c r="AI1306" s="164"/>
      <c r="AJ1306" s="164"/>
      <c r="AK1306" s="164"/>
      <c r="AL1306" s="164"/>
      <c r="AM1306" s="164"/>
      <c r="AN1306" s="164"/>
      <c r="AO1306" s="164"/>
      <c r="AP1306" s="164"/>
      <c r="AQ1306" s="164"/>
      <c r="AR1306" s="164"/>
      <c r="AS1306" s="366"/>
      <c r="AT1306" s="164"/>
      <c r="AU1306" s="164"/>
      <c r="AV1306" s="164"/>
      <c r="AW1306" s="164"/>
      <c r="AX1306" s="164"/>
      <c r="AY1306" s="164"/>
      <c r="AZ1306" s="164"/>
      <c r="BA1306" s="164"/>
      <c r="BB1306" s="164"/>
      <c r="BC1306" s="164"/>
      <c r="BD1306" s="164"/>
      <c r="BE1306" s="164"/>
      <c r="BF1306" s="164"/>
      <c r="BG1306" s="164"/>
      <c r="BH1306" s="164"/>
      <c r="BI1306" s="164"/>
      <c r="BJ1306" s="164"/>
      <c r="BK1306" s="164"/>
      <c r="BL1306" s="164"/>
      <c r="BM1306" s="164"/>
      <c r="BN1306" s="164"/>
      <c r="BO1306" s="164"/>
      <c r="BP1306" s="164"/>
      <c r="BQ1306" s="164"/>
      <c r="BR1306" s="164"/>
      <c r="BS1306" s="164"/>
      <c r="BT1306" s="164"/>
      <c r="BU1306" s="164"/>
      <c r="BV1306" s="164"/>
      <c r="BW1306" s="164"/>
    </row>
    <row r="1307" spans="20:75" x14ac:dyDescent="0.25">
      <c r="T1307" s="164"/>
      <c r="U1307" s="164"/>
      <c r="V1307" s="164"/>
      <c r="W1307" s="164"/>
      <c r="X1307" s="164"/>
      <c r="Y1307" s="164"/>
      <c r="Z1307" s="164"/>
      <c r="AA1307" s="164"/>
      <c r="AB1307" s="164"/>
      <c r="AC1307" s="164"/>
      <c r="AD1307" s="164"/>
      <c r="AE1307" s="164"/>
      <c r="AF1307" s="164"/>
      <c r="AG1307" s="164"/>
      <c r="AH1307" s="164"/>
      <c r="AI1307" s="164"/>
      <c r="AJ1307" s="164"/>
      <c r="AK1307" s="164"/>
      <c r="AL1307" s="164"/>
      <c r="AM1307" s="164"/>
      <c r="AN1307" s="164"/>
      <c r="AO1307" s="164"/>
      <c r="AP1307" s="164"/>
      <c r="AQ1307" s="164"/>
      <c r="AR1307" s="164"/>
      <c r="AS1307" s="366"/>
      <c r="AT1307" s="164"/>
      <c r="AU1307" s="164"/>
      <c r="AV1307" s="164"/>
      <c r="AW1307" s="164"/>
      <c r="AX1307" s="164"/>
      <c r="AY1307" s="164"/>
      <c r="AZ1307" s="164"/>
      <c r="BA1307" s="164"/>
      <c r="BB1307" s="164"/>
      <c r="BC1307" s="164"/>
      <c r="BD1307" s="164"/>
      <c r="BE1307" s="164"/>
      <c r="BF1307" s="164"/>
      <c r="BG1307" s="164"/>
      <c r="BH1307" s="164"/>
      <c r="BI1307" s="164"/>
      <c r="BJ1307" s="164"/>
      <c r="BK1307" s="164"/>
      <c r="BL1307" s="164"/>
      <c r="BM1307" s="164"/>
      <c r="BN1307" s="164"/>
      <c r="BO1307" s="164"/>
      <c r="BP1307" s="164"/>
      <c r="BQ1307" s="164"/>
      <c r="BR1307" s="164"/>
      <c r="BS1307" s="164"/>
      <c r="BT1307" s="164"/>
      <c r="BU1307" s="164"/>
      <c r="BV1307" s="164"/>
      <c r="BW1307" s="164"/>
    </row>
    <row r="1308" spans="20:75" x14ac:dyDescent="0.25">
      <c r="T1308" s="164"/>
      <c r="U1308" s="164"/>
      <c r="V1308" s="164"/>
      <c r="W1308" s="164"/>
      <c r="X1308" s="164"/>
      <c r="Y1308" s="164"/>
      <c r="Z1308" s="164"/>
      <c r="AA1308" s="164"/>
      <c r="AB1308" s="164"/>
      <c r="AC1308" s="164"/>
      <c r="AD1308" s="164"/>
      <c r="AE1308" s="164"/>
      <c r="AF1308" s="164"/>
      <c r="AG1308" s="164"/>
      <c r="AH1308" s="164"/>
      <c r="AI1308" s="164"/>
      <c r="AJ1308" s="164"/>
      <c r="AK1308" s="164"/>
      <c r="AL1308" s="164"/>
      <c r="AM1308" s="164"/>
      <c r="AN1308" s="164"/>
      <c r="AO1308" s="164"/>
      <c r="AP1308" s="164"/>
      <c r="AQ1308" s="164"/>
      <c r="AR1308" s="164"/>
      <c r="AS1308" s="366"/>
      <c r="AT1308" s="164"/>
      <c r="AU1308" s="164"/>
      <c r="AV1308" s="164"/>
      <c r="AW1308" s="164"/>
      <c r="AX1308" s="164"/>
      <c r="AY1308" s="164"/>
      <c r="AZ1308" s="164"/>
      <c r="BA1308" s="164"/>
      <c r="BB1308" s="164"/>
      <c r="BC1308" s="164"/>
      <c r="BD1308" s="164"/>
      <c r="BE1308" s="164"/>
      <c r="BF1308" s="164"/>
      <c r="BG1308" s="164"/>
      <c r="BH1308" s="164"/>
      <c r="BI1308" s="164"/>
      <c r="BJ1308" s="164"/>
      <c r="BK1308" s="164"/>
      <c r="BL1308" s="164"/>
      <c r="BM1308" s="164"/>
      <c r="BN1308" s="164"/>
      <c r="BO1308" s="164"/>
      <c r="BP1308" s="164"/>
      <c r="BQ1308" s="164"/>
      <c r="BR1308" s="164"/>
      <c r="BS1308" s="164"/>
      <c r="BT1308" s="164"/>
      <c r="BU1308" s="164"/>
      <c r="BV1308" s="164"/>
      <c r="BW1308" s="164"/>
    </row>
    <row r="1309" spans="20:75" x14ac:dyDescent="0.25">
      <c r="T1309" s="164"/>
      <c r="U1309" s="164"/>
      <c r="V1309" s="164"/>
      <c r="W1309" s="164"/>
      <c r="X1309" s="164"/>
      <c r="Y1309" s="164"/>
      <c r="Z1309" s="164"/>
      <c r="AA1309" s="164"/>
      <c r="AB1309" s="164"/>
      <c r="AC1309" s="164"/>
      <c r="AD1309" s="164"/>
      <c r="AE1309" s="164"/>
      <c r="AF1309" s="164"/>
      <c r="AG1309" s="164"/>
      <c r="AH1309" s="164"/>
      <c r="AI1309" s="164"/>
      <c r="AJ1309" s="164"/>
      <c r="AK1309" s="164"/>
      <c r="AL1309" s="164"/>
      <c r="AM1309" s="164"/>
      <c r="AN1309" s="164"/>
      <c r="AO1309" s="164"/>
      <c r="AP1309" s="164"/>
      <c r="AQ1309" s="164"/>
      <c r="AR1309" s="164"/>
      <c r="AS1309" s="366"/>
      <c r="AT1309" s="164"/>
      <c r="AU1309" s="164"/>
      <c r="AV1309" s="164"/>
      <c r="AW1309" s="164"/>
      <c r="AX1309" s="164"/>
      <c r="AY1309" s="164"/>
      <c r="AZ1309" s="164"/>
      <c r="BA1309" s="164"/>
      <c r="BB1309" s="164"/>
      <c r="BC1309" s="164"/>
      <c r="BD1309" s="164"/>
      <c r="BE1309" s="164"/>
      <c r="BF1309" s="164"/>
      <c r="BG1309" s="164"/>
      <c r="BH1309" s="164"/>
      <c r="BI1309" s="164"/>
      <c r="BJ1309" s="164"/>
      <c r="BK1309" s="164"/>
      <c r="BL1309" s="164"/>
      <c r="BM1309" s="164"/>
      <c r="BN1309" s="164"/>
      <c r="BO1309" s="164"/>
      <c r="BP1309" s="164"/>
      <c r="BQ1309" s="164"/>
      <c r="BR1309" s="164"/>
      <c r="BS1309" s="164"/>
      <c r="BT1309" s="164"/>
      <c r="BU1309" s="164"/>
      <c r="BV1309" s="164"/>
      <c r="BW1309" s="164"/>
    </row>
    <row r="1310" spans="20:75" x14ac:dyDescent="0.25">
      <c r="T1310" s="164"/>
      <c r="U1310" s="164"/>
      <c r="V1310" s="164"/>
      <c r="W1310" s="164"/>
      <c r="X1310" s="164"/>
      <c r="Y1310" s="164"/>
      <c r="Z1310" s="164"/>
      <c r="AA1310" s="164"/>
      <c r="AB1310" s="164"/>
      <c r="AC1310" s="164"/>
      <c r="AD1310" s="164"/>
      <c r="AE1310" s="164"/>
      <c r="AF1310" s="164"/>
      <c r="AG1310" s="164"/>
      <c r="AH1310" s="164"/>
      <c r="AI1310" s="164"/>
      <c r="AJ1310" s="164"/>
      <c r="AK1310" s="164"/>
      <c r="AL1310" s="164"/>
      <c r="AM1310" s="164"/>
      <c r="AN1310" s="164"/>
      <c r="AO1310" s="164"/>
      <c r="AP1310" s="164"/>
      <c r="AQ1310" s="164"/>
      <c r="AR1310" s="164"/>
      <c r="AS1310" s="366"/>
      <c r="AT1310" s="164"/>
      <c r="AU1310" s="164"/>
      <c r="AV1310" s="164"/>
      <c r="AW1310" s="164"/>
      <c r="AX1310" s="164"/>
      <c r="AY1310" s="164"/>
      <c r="AZ1310" s="164"/>
      <c r="BA1310" s="164"/>
      <c r="BB1310" s="164"/>
      <c r="BC1310" s="164"/>
      <c r="BD1310" s="164"/>
      <c r="BE1310" s="164"/>
      <c r="BF1310" s="164"/>
      <c r="BG1310" s="164"/>
      <c r="BH1310" s="164"/>
      <c r="BI1310" s="164"/>
      <c r="BJ1310" s="164"/>
      <c r="BK1310" s="164"/>
      <c r="BL1310" s="164"/>
      <c r="BM1310" s="164"/>
      <c r="BN1310" s="164"/>
      <c r="BO1310" s="164"/>
      <c r="BP1310" s="164"/>
      <c r="BQ1310" s="164"/>
      <c r="BR1310" s="164"/>
      <c r="BS1310" s="164"/>
      <c r="BT1310" s="164"/>
      <c r="BU1310" s="164"/>
      <c r="BV1310" s="164"/>
      <c r="BW1310" s="164"/>
    </row>
    <row r="1311" spans="20:75" x14ac:dyDescent="0.25">
      <c r="T1311" s="164"/>
      <c r="U1311" s="164"/>
      <c r="V1311" s="164"/>
      <c r="W1311" s="164"/>
      <c r="X1311" s="164"/>
      <c r="Y1311" s="164"/>
      <c r="Z1311" s="164"/>
      <c r="AA1311" s="164"/>
      <c r="AB1311" s="164"/>
      <c r="AC1311" s="164"/>
      <c r="AD1311" s="164"/>
      <c r="AE1311" s="164"/>
      <c r="AF1311" s="164"/>
      <c r="AG1311" s="164"/>
      <c r="AH1311" s="164"/>
      <c r="AI1311" s="164"/>
      <c r="AJ1311" s="164"/>
      <c r="AK1311" s="164"/>
      <c r="AL1311" s="164"/>
      <c r="AM1311" s="164"/>
      <c r="AN1311" s="164"/>
      <c r="AO1311" s="164"/>
      <c r="AP1311" s="164"/>
      <c r="AQ1311" s="164"/>
      <c r="AR1311" s="164"/>
      <c r="AS1311" s="366"/>
      <c r="AT1311" s="164"/>
      <c r="AU1311" s="164"/>
      <c r="AV1311" s="164"/>
      <c r="AW1311" s="164"/>
      <c r="AX1311" s="164"/>
      <c r="AY1311" s="164"/>
      <c r="AZ1311" s="164"/>
      <c r="BA1311" s="164"/>
      <c r="BB1311" s="164"/>
      <c r="BC1311" s="164"/>
      <c r="BD1311" s="164"/>
      <c r="BE1311" s="164"/>
      <c r="BF1311" s="164"/>
      <c r="BG1311" s="164"/>
      <c r="BH1311" s="164"/>
      <c r="BI1311" s="164"/>
      <c r="BJ1311" s="164"/>
      <c r="BK1311" s="164"/>
      <c r="BL1311" s="164"/>
      <c r="BM1311" s="164"/>
      <c r="BN1311" s="164"/>
      <c r="BO1311" s="164"/>
      <c r="BP1311" s="164"/>
      <c r="BQ1311" s="164"/>
      <c r="BR1311" s="164"/>
      <c r="BS1311" s="164"/>
      <c r="BT1311" s="164"/>
      <c r="BU1311" s="164"/>
      <c r="BV1311" s="164"/>
      <c r="BW1311" s="164"/>
    </row>
    <row r="1312" spans="20:75" x14ac:dyDescent="0.25">
      <c r="T1312" s="164"/>
      <c r="U1312" s="164"/>
      <c r="V1312" s="164"/>
      <c r="W1312" s="164"/>
      <c r="X1312" s="164"/>
      <c r="Y1312" s="164"/>
      <c r="Z1312" s="164"/>
      <c r="AA1312" s="164"/>
      <c r="AB1312" s="164"/>
      <c r="AC1312" s="164"/>
      <c r="AD1312" s="164"/>
      <c r="AE1312" s="164"/>
      <c r="AF1312" s="164"/>
      <c r="AG1312" s="164"/>
      <c r="AH1312" s="164"/>
      <c r="AI1312" s="164"/>
      <c r="AJ1312" s="164"/>
      <c r="AK1312" s="164"/>
      <c r="AL1312" s="164"/>
      <c r="AM1312" s="164"/>
      <c r="AN1312" s="164"/>
      <c r="AO1312" s="164"/>
      <c r="AP1312" s="164"/>
      <c r="AQ1312" s="164"/>
      <c r="AR1312" s="164"/>
      <c r="AS1312" s="366"/>
      <c r="AT1312" s="164"/>
      <c r="AU1312" s="164"/>
      <c r="AV1312" s="164"/>
      <c r="AW1312" s="164"/>
      <c r="AX1312" s="164"/>
      <c r="AY1312" s="164"/>
      <c r="AZ1312" s="164"/>
      <c r="BA1312" s="164"/>
      <c r="BB1312" s="164"/>
      <c r="BC1312" s="164"/>
      <c r="BD1312" s="164"/>
      <c r="BE1312" s="164"/>
      <c r="BF1312" s="164"/>
      <c r="BG1312" s="164"/>
      <c r="BH1312" s="164"/>
      <c r="BI1312" s="164"/>
      <c r="BJ1312" s="164"/>
      <c r="BK1312" s="164"/>
      <c r="BL1312" s="164"/>
      <c r="BM1312" s="164"/>
      <c r="BN1312" s="164"/>
      <c r="BO1312" s="164"/>
      <c r="BP1312" s="164"/>
      <c r="BQ1312" s="164"/>
      <c r="BR1312" s="164"/>
      <c r="BS1312" s="164"/>
      <c r="BT1312" s="164"/>
      <c r="BU1312" s="164"/>
      <c r="BV1312" s="164"/>
      <c r="BW1312" s="164"/>
    </row>
    <row r="1313" spans="20:75" x14ac:dyDescent="0.25">
      <c r="T1313" s="164"/>
      <c r="U1313" s="164"/>
      <c r="V1313" s="164"/>
      <c r="W1313" s="164"/>
      <c r="X1313" s="164"/>
      <c r="Y1313" s="164"/>
      <c r="Z1313" s="164"/>
      <c r="AA1313" s="164"/>
      <c r="AB1313" s="164"/>
      <c r="AC1313" s="164"/>
      <c r="AD1313" s="164"/>
      <c r="AE1313" s="164"/>
      <c r="AF1313" s="164"/>
      <c r="AG1313" s="164"/>
      <c r="AH1313" s="164"/>
      <c r="AI1313" s="164"/>
      <c r="AJ1313" s="164"/>
      <c r="AK1313" s="164"/>
      <c r="AL1313" s="164"/>
      <c r="AM1313" s="164"/>
      <c r="AN1313" s="164"/>
      <c r="AO1313" s="164"/>
      <c r="AP1313" s="164"/>
      <c r="AQ1313" s="164"/>
      <c r="AR1313" s="164"/>
      <c r="AS1313" s="366"/>
      <c r="AT1313" s="164"/>
      <c r="AU1313" s="164"/>
      <c r="AV1313" s="164"/>
      <c r="AW1313" s="164"/>
      <c r="AX1313" s="164"/>
      <c r="AY1313" s="164"/>
      <c r="AZ1313" s="164"/>
      <c r="BA1313" s="164"/>
      <c r="BB1313" s="164"/>
      <c r="BC1313" s="164"/>
      <c r="BD1313" s="164"/>
      <c r="BE1313" s="164"/>
      <c r="BF1313" s="164"/>
      <c r="BG1313" s="164"/>
      <c r="BH1313" s="164"/>
      <c r="BI1313" s="164"/>
      <c r="BJ1313" s="164"/>
      <c r="BK1313" s="164"/>
      <c r="BL1313" s="164"/>
      <c r="BM1313" s="164"/>
      <c r="BN1313" s="164"/>
      <c r="BO1313" s="164"/>
      <c r="BP1313" s="164"/>
      <c r="BQ1313" s="164"/>
      <c r="BR1313" s="164"/>
      <c r="BS1313" s="164"/>
      <c r="BT1313" s="164"/>
      <c r="BU1313" s="164"/>
      <c r="BV1313" s="164"/>
      <c r="BW1313" s="164"/>
    </row>
    <row r="1314" spans="20:75" x14ac:dyDescent="0.25">
      <c r="T1314" s="164"/>
      <c r="U1314" s="164"/>
      <c r="V1314" s="164"/>
      <c r="W1314" s="164"/>
      <c r="X1314" s="164"/>
      <c r="Y1314" s="164"/>
      <c r="Z1314" s="164"/>
      <c r="AA1314" s="164"/>
      <c r="AB1314" s="164"/>
      <c r="AC1314" s="164"/>
      <c r="AD1314" s="164"/>
      <c r="AE1314" s="164"/>
      <c r="AF1314" s="164"/>
      <c r="AG1314" s="164"/>
      <c r="AH1314" s="164"/>
      <c r="AI1314" s="164"/>
      <c r="AJ1314" s="164"/>
      <c r="AK1314" s="164"/>
      <c r="AL1314" s="164"/>
      <c r="AM1314" s="164"/>
      <c r="AN1314" s="164"/>
      <c r="AO1314" s="164"/>
      <c r="AP1314" s="164"/>
      <c r="AQ1314" s="164"/>
      <c r="AR1314" s="164"/>
      <c r="AS1314" s="366"/>
      <c r="AT1314" s="164"/>
      <c r="AU1314" s="164"/>
      <c r="AV1314" s="164"/>
      <c r="AW1314" s="164"/>
      <c r="AX1314" s="164"/>
      <c r="AY1314" s="164"/>
      <c r="AZ1314" s="164"/>
      <c r="BA1314" s="164"/>
      <c r="BB1314" s="164"/>
      <c r="BC1314" s="164"/>
      <c r="BD1314" s="164"/>
      <c r="BE1314" s="164"/>
      <c r="BF1314" s="164"/>
      <c r="BG1314" s="164"/>
      <c r="BH1314" s="164"/>
      <c r="BI1314" s="164"/>
      <c r="BJ1314" s="164"/>
      <c r="BK1314" s="164"/>
      <c r="BL1314" s="164"/>
      <c r="BM1314" s="164"/>
      <c r="BN1314" s="164"/>
      <c r="BO1314" s="164"/>
      <c r="BP1314" s="164"/>
      <c r="BQ1314" s="164"/>
      <c r="BR1314" s="164"/>
      <c r="BS1314" s="164"/>
      <c r="BT1314" s="164"/>
      <c r="BU1314" s="164"/>
      <c r="BV1314" s="164"/>
      <c r="BW1314" s="164"/>
    </row>
    <row r="1315" spans="20:75" x14ac:dyDescent="0.25">
      <c r="T1315" s="164"/>
      <c r="U1315" s="164"/>
      <c r="V1315" s="164"/>
      <c r="W1315" s="164"/>
      <c r="X1315" s="164"/>
      <c r="Y1315" s="164"/>
      <c r="Z1315" s="164"/>
      <c r="AA1315" s="164"/>
      <c r="AB1315" s="164"/>
      <c r="AC1315" s="164"/>
      <c r="AD1315" s="164"/>
      <c r="AE1315" s="164"/>
      <c r="AF1315" s="164"/>
      <c r="AG1315" s="164"/>
      <c r="AH1315" s="164"/>
      <c r="AI1315" s="164"/>
      <c r="AJ1315" s="164"/>
      <c r="AK1315" s="164"/>
      <c r="AL1315" s="164"/>
      <c r="AM1315" s="164"/>
      <c r="AN1315" s="164"/>
      <c r="AO1315" s="164"/>
      <c r="AP1315" s="164"/>
      <c r="AQ1315" s="164"/>
      <c r="AR1315" s="164"/>
      <c r="AS1315" s="366"/>
      <c r="AT1315" s="164"/>
      <c r="AU1315" s="164"/>
      <c r="AV1315" s="164"/>
      <c r="AW1315" s="164"/>
      <c r="AX1315" s="164"/>
      <c r="AY1315" s="164"/>
      <c r="AZ1315" s="164"/>
      <c r="BA1315" s="164"/>
      <c r="BB1315" s="164"/>
      <c r="BC1315" s="164"/>
      <c r="BD1315" s="164"/>
      <c r="BE1315" s="164"/>
      <c r="BF1315" s="164"/>
      <c r="BG1315" s="164"/>
      <c r="BH1315" s="164"/>
      <c r="BI1315" s="164"/>
      <c r="BJ1315" s="164"/>
      <c r="BK1315" s="164"/>
      <c r="BL1315" s="164"/>
      <c r="BM1315" s="164"/>
      <c r="BN1315" s="164"/>
      <c r="BO1315" s="164"/>
      <c r="BP1315" s="164"/>
      <c r="BQ1315" s="164"/>
      <c r="BR1315" s="164"/>
      <c r="BS1315" s="164"/>
      <c r="BT1315" s="164"/>
      <c r="BU1315" s="164"/>
      <c r="BV1315" s="164"/>
      <c r="BW1315" s="164"/>
    </row>
    <row r="1316" spans="20:75" x14ac:dyDescent="0.25">
      <c r="T1316" s="164"/>
      <c r="U1316" s="164"/>
      <c r="V1316" s="164"/>
      <c r="W1316" s="164"/>
      <c r="X1316" s="164"/>
      <c r="Y1316" s="164"/>
      <c r="Z1316" s="164"/>
      <c r="AA1316" s="164"/>
      <c r="AB1316" s="164"/>
      <c r="AC1316" s="164"/>
      <c r="AD1316" s="164"/>
      <c r="AE1316" s="164"/>
      <c r="AF1316" s="164"/>
      <c r="AG1316" s="164"/>
      <c r="AH1316" s="164"/>
      <c r="AI1316" s="164"/>
      <c r="AJ1316" s="164"/>
      <c r="AK1316" s="164"/>
      <c r="AL1316" s="164"/>
      <c r="AM1316" s="164"/>
      <c r="AN1316" s="164"/>
      <c r="AO1316" s="164"/>
      <c r="AP1316" s="164"/>
      <c r="AQ1316" s="164"/>
      <c r="AR1316" s="164"/>
      <c r="AS1316" s="366"/>
      <c r="AT1316" s="164"/>
      <c r="AU1316" s="164"/>
      <c r="AV1316" s="164"/>
      <c r="AW1316" s="164"/>
      <c r="AX1316" s="164"/>
      <c r="AY1316" s="164"/>
      <c r="AZ1316" s="164"/>
      <c r="BA1316" s="164"/>
      <c r="BB1316" s="164"/>
      <c r="BC1316" s="164"/>
      <c r="BD1316" s="164"/>
      <c r="BE1316" s="164"/>
      <c r="BF1316" s="164"/>
      <c r="BG1316" s="164"/>
      <c r="BH1316" s="164"/>
      <c r="BI1316" s="164"/>
      <c r="BJ1316" s="164"/>
      <c r="BK1316" s="164"/>
      <c r="BL1316" s="164"/>
      <c r="BM1316" s="164"/>
      <c r="BN1316" s="164"/>
      <c r="BO1316" s="164"/>
      <c r="BP1316" s="164"/>
      <c r="BQ1316" s="164"/>
      <c r="BR1316" s="164"/>
      <c r="BS1316" s="164"/>
      <c r="BT1316" s="164"/>
      <c r="BU1316" s="164"/>
      <c r="BV1316" s="164"/>
      <c r="BW1316" s="164"/>
    </row>
    <row r="1317" spans="20:75" x14ac:dyDescent="0.25">
      <c r="T1317" s="164"/>
      <c r="U1317" s="164"/>
      <c r="V1317" s="164"/>
      <c r="W1317" s="164"/>
      <c r="X1317" s="164"/>
      <c r="Y1317" s="164"/>
      <c r="Z1317" s="164"/>
      <c r="AA1317" s="164"/>
      <c r="AB1317" s="164"/>
      <c r="AC1317" s="164"/>
      <c r="AD1317" s="164"/>
      <c r="AE1317" s="164"/>
      <c r="AF1317" s="164"/>
      <c r="AG1317" s="164"/>
      <c r="AH1317" s="164"/>
      <c r="AI1317" s="164"/>
      <c r="AJ1317" s="164"/>
      <c r="AK1317" s="164"/>
      <c r="AL1317" s="164"/>
      <c r="AM1317" s="164"/>
      <c r="AN1317" s="164"/>
      <c r="AO1317" s="164"/>
      <c r="AP1317" s="164"/>
      <c r="AQ1317" s="164"/>
      <c r="AR1317" s="164"/>
      <c r="AS1317" s="366"/>
      <c r="AT1317" s="164"/>
      <c r="AU1317" s="164"/>
      <c r="AV1317" s="164"/>
      <c r="AW1317" s="164"/>
      <c r="AX1317" s="164"/>
      <c r="AY1317" s="164"/>
      <c r="AZ1317" s="164"/>
      <c r="BA1317" s="164"/>
      <c r="BB1317" s="164"/>
      <c r="BC1317" s="164"/>
      <c r="BD1317" s="164"/>
      <c r="BE1317" s="164"/>
      <c r="BF1317" s="164"/>
      <c r="BG1317" s="164"/>
      <c r="BH1317" s="164"/>
      <c r="BI1317" s="164"/>
      <c r="BJ1317" s="164"/>
      <c r="BK1317" s="164"/>
      <c r="BL1317" s="164"/>
      <c r="BM1317" s="164"/>
      <c r="BN1317" s="164"/>
      <c r="BO1317" s="164"/>
      <c r="BP1317" s="164"/>
      <c r="BQ1317" s="164"/>
      <c r="BR1317" s="164"/>
      <c r="BS1317" s="164"/>
      <c r="BT1317" s="164"/>
      <c r="BU1317" s="164"/>
      <c r="BV1317" s="164"/>
      <c r="BW1317" s="164"/>
    </row>
    <row r="1318" spans="20:75" x14ac:dyDescent="0.25">
      <c r="T1318" s="164"/>
      <c r="U1318" s="164"/>
      <c r="V1318" s="164"/>
      <c r="W1318" s="164"/>
      <c r="X1318" s="164"/>
      <c r="Y1318" s="164"/>
      <c r="Z1318" s="164"/>
      <c r="AA1318" s="164"/>
      <c r="AB1318" s="164"/>
      <c r="AC1318" s="164"/>
      <c r="AD1318" s="164"/>
      <c r="AE1318" s="164"/>
      <c r="AF1318" s="164"/>
      <c r="AG1318" s="164"/>
      <c r="AH1318" s="164"/>
      <c r="AI1318" s="164"/>
      <c r="AJ1318" s="164"/>
      <c r="AK1318" s="164"/>
      <c r="AL1318" s="164"/>
      <c r="AM1318" s="164"/>
      <c r="AN1318" s="164"/>
      <c r="AO1318" s="164"/>
      <c r="AP1318" s="164"/>
      <c r="AQ1318" s="164"/>
      <c r="AR1318" s="164"/>
      <c r="AS1318" s="366"/>
      <c r="AT1318" s="164"/>
      <c r="AU1318" s="164"/>
      <c r="AV1318" s="164"/>
      <c r="AW1318" s="164"/>
      <c r="AX1318" s="164"/>
      <c r="AY1318" s="164"/>
      <c r="AZ1318" s="164"/>
      <c r="BA1318" s="164"/>
      <c r="BB1318" s="164"/>
      <c r="BC1318" s="164"/>
      <c r="BD1318" s="164"/>
      <c r="BE1318" s="164"/>
      <c r="BF1318" s="164"/>
      <c r="BG1318" s="164"/>
      <c r="BH1318" s="164"/>
      <c r="BI1318" s="164"/>
      <c r="BJ1318" s="164"/>
      <c r="BK1318" s="164"/>
      <c r="BL1318" s="164"/>
      <c r="BM1318" s="164"/>
      <c r="BN1318" s="164"/>
      <c r="BO1318" s="164"/>
      <c r="BP1318" s="164"/>
      <c r="BQ1318" s="164"/>
      <c r="BR1318" s="164"/>
      <c r="BS1318" s="164"/>
      <c r="BT1318" s="164"/>
      <c r="BU1318" s="164"/>
      <c r="BV1318" s="164"/>
      <c r="BW1318" s="164"/>
    </row>
    <row r="1319" spans="20:75" x14ac:dyDescent="0.25">
      <c r="T1319" s="164"/>
      <c r="U1319" s="164"/>
      <c r="V1319" s="164"/>
      <c r="W1319" s="164"/>
      <c r="X1319" s="164"/>
      <c r="Y1319" s="164"/>
      <c r="Z1319" s="164"/>
      <c r="AA1319" s="164"/>
      <c r="AB1319" s="164"/>
      <c r="AC1319" s="164"/>
      <c r="AD1319" s="164"/>
      <c r="AE1319" s="164"/>
      <c r="AF1319" s="164"/>
      <c r="AG1319" s="164"/>
      <c r="AH1319" s="164"/>
      <c r="AI1319" s="164"/>
      <c r="AJ1319" s="164"/>
      <c r="AK1319" s="164"/>
      <c r="AL1319" s="164"/>
      <c r="AM1319" s="164"/>
      <c r="AN1319" s="164"/>
      <c r="AO1319" s="164"/>
      <c r="AP1319" s="164"/>
      <c r="AQ1319" s="164"/>
      <c r="AR1319" s="164"/>
      <c r="AS1319" s="366"/>
      <c r="AT1319" s="164"/>
      <c r="AU1319" s="164"/>
      <c r="AV1319" s="164"/>
      <c r="AW1319" s="164"/>
      <c r="AX1319" s="164"/>
      <c r="AY1319" s="164"/>
      <c r="AZ1319" s="164"/>
      <c r="BA1319" s="164"/>
      <c r="BB1319" s="164"/>
      <c r="BC1319" s="164"/>
      <c r="BD1319" s="164"/>
      <c r="BE1319" s="164"/>
      <c r="BF1319" s="164"/>
      <c r="BG1319" s="164"/>
      <c r="BH1319" s="164"/>
      <c r="BI1319" s="164"/>
      <c r="BJ1319" s="164"/>
      <c r="BK1319" s="164"/>
      <c r="BL1319" s="164"/>
      <c r="BM1319" s="164"/>
      <c r="BN1319" s="164"/>
      <c r="BO1319" s="164"/>
      <c r="BP1319" s="164"/>
      <c r="BQ1319" s="164"/>
      <c r="BR1319" s="164"/>
      <c r="BS1319" s="164"/>
      <c r="BT1319" s="164"/>
      <c r="BU1319" s="164"/>
      <c r="BV1319" s="164"/>
      <c r="BW1319" s="164"/>
    </row>
    <row r="1320" spans="20:75" x14ac:dyDescent="0.25">
      <c r="T1320" s="164"/>
      <c r="U1320" s="164"/>
      <c r="V1320" s="164"/>
      <c r="W1320" s="164"/>
      <c r="X1320" s="164"/>
      <c r="Y1320" s="164"/>
      <c r="Z1320" s="164"/>
      <c r="AA1320" s="164"/>
      <c r="AB1320" s="164"/>
      <c r="AC1320" s="164"/>
      <c r="AD1320" s="164"/>
      <c r="AE1320" s="164"/>
      <c r="AF1320" s="164"/>
      <c r="AG1320" s="164"/>
      <c r="AH1320" s="164"/>
      <c r="AI1320" s="164"/>
      <c r="AJ1320" s="164"/>
      <c r="AK1320" s="164"/>
      <c r="AL1320" s="164"/>
      <c r="AM1320" s="164"/>
      <c r="AN1320" s="164"/>
      <c r="AO1320" s="164"/>
      <c r="AP1320" s="164"/>
      <c r="AQ1320" s="164"/>
      <c r="AR1320" s="164"/>
      <c r="AS1320" s="366"/>
      <c r="AT1320" s="164"/>
      <c r="AU1320" s="164"/>
      <c r="AV1320" s="164"/>
      <c r="AW1320" s="164"/>
      <c r="AX1320" s="164"/>
      <c r="AY1320" s="164"/>
      <c r="AZ1320" s="164"/>
      <c r="BA1320" s="164"/>
      <c r="BB1320" s="164"/>
      <c r="BC1320" s="164"/>
      <c r="BD1320" s="164"/>
      <c r="BE1320" s="164"/>
      <c r="BF1320" s="164"/>
      <c r="BG1320" s="164"/>
      <c r="BH1320" s="164"/>
      <c r="BI1320" s="164"/>
      <c r="BJ1320" s="164"/>
      <c r="BK1320" s="164"/>
      <c r="BL1320" s="164"/>
      <c r="BM1320" s="164"/>
      <c r="BN1320" s="164"/>
      <c r="BO1320" s="164"/>
      <c r="BP1320" s="164"/>
      <c r="BQ1320" s="164"/>
      <c r="BR1320" s="164"/>
      <c r="BS1320" s="164"/>
      <c r="BT1320" s="164"/>
      <c r="BU1320" s="164"/>
      <c r="BV1320" s="164"/>
      <c r="BW1320" s="164"/>
    </row>
    <row r="1321" spans="20:75" x14ac:dyDescent="0.25">
      <c r="T1321" s="164"/>
      <c r="U1321" s="164"/>
      <c r="V1321" s="164"/>
      <c r="W1321" s="164"/>
      <c r="X1321" s="164"/>
      <c r="Y1321" s="164"/>
      <c r="Z1321" s="164"/>
      <c r="AA1321" s="164"/>
      <c r="AB1321" s="164"/>
      <c r="AC1321" s="164"/>
      <c r="AD1321" s="164"/>
      <c r="AE1321" s="164"/>
      <c r="AF1321" s="164"/>
      <c r="AG1321" s="164"/>
      <c r="AH1321" s="164"/>
      <c r="AI1321" s="164"/>
      <c r="AJ1321" s="164"/>
      <c r="AK1321" s="164"/>
      <c r="AL1321" s="164"/>
      <c r="AM1321" s="164"/>
      <c r="AN1321" s="164"/>
      <c r="AO1321" s="164"/>
      <c r="AP1321" s="164"/>
      <c r="AQ1321" s="164"/>
      <c r="AR1321" s="164"/>
      <c r="AS1321" s="366"/>
      <c r="AT1321" s="164"/>
      <c r="AU1321" s="164"/>
      <c r="AV1321" s="164"/>
      <c r="AW1321" s="164"/>
      <c r="AX1321" s="164"/>
      <c r="AY1321" s="164"/>
      <c r="AZ1321" s="164"/>
      <c r="BA1321" s="164"/>
      <c r="BB1321" s="164"/>
      <c r="BC1321" s="164"/>
      <c r="BD1321" s="164"/>
      <c r="BE1321" s="164"/>
      <c r="BF1321" s="164"/>
      <c r="BG1321" s="164"/>
      <c r="BH1321" s="164"/>
      <c r="BI1321" s="164"/>
      <c r="BJ1321" s="164"/>
      <c r="BK1321" s="164"/>
      <c r="BL1321" s="164"/>
      <c r="BM1321" s="164"/>
      <c r="BN1321" s="164"/>
      <c r="BO1321" s="164"/>
      <c r="BP1321" s="164"/>
      <c r="BQ1321" s="164"/>
      <c r="BR1321" s="164"/>
      <c r="BS1321" s="164"/>
      <c r="BT1321" s="164"/>
      <c r="BU1321" s="164"/>
      <c r="BV1321" s="164"/>
      <c r="BW1321" s="164"/>
    </row>
    <row r="1322" spans="20:75" x14ac:dyDescent="0.25">
      <c r="T1322" s="164"/>
      <c r="U1322" s="164"/>
      <c r="V1322" s="164"/>
      <c r="W1322" s="164"/>
      <c r="X1322" s="164"/>
      <c r="Y1322" s="164"/>
      <c r="Z1322" s="164"/>
      <c r="AA1322" s="164"/>
      <c r="AB1322" s="164"/>
      <c r="AC1322" s="164"/>
      <c r="AD1322" s="164"/>
      <c r="AE1322" s="164"/>
      <c r="AF1322" s="164"/>
      <c r="AG1322" s="164"/>
      <c r="AH1322" s="164"/>
      <c r="AI1322" s="164"/>
      <c r="AJ1322" s="164"/>
      <c r="AK1322" s="164"/>
      <c r="AL1322" s="164"/>
      <c r="AM1322" s="164"/>
      <c r="AN1322" s="164"/>
      <c r="AO1322" s="164"/>
      <c r="AP1322" s="164"/>
      <c r="AQ1322" s="164"/>
      <c r="AR1322" s="164"/>
      <c r="AS1322" s="366"/>
      <c r="AT1322" s="164"/>
      <c r="AU1322" s="164"/>
      <c r="AV1322" s="164"/>
      <c r="AW1322" s="164"/>
      <c r="AX1322" s="164"/>
      <c r="AY1322" s="164"/>
      <c r="AZ1322" s="164"/>
      <c r="BA1322" s="164"/>
      <c r="BB1322" s="164"/>
      <c r="BC1322" s="164"/>
      <c r="BD1322" s="164"/>
      <c r="BE1322" s="164"/>
      <c r="BF1322" s="164"/>
      <c r="BG1322" s="164"/>
      <c r="BH1322" s="164"/>
      <c r="BI1322" s="164"/>
      <c r="BJ1322" s="164"/>
      <c r="BK1322" s="164"/>
      <c r="BL1322" s="164"/>
      <c r="BM1322" s="164"/>
      <c r="BN1322" s="164"/>
      <c r="BO1322" s="164"/>
      <c r="BP1322" s="164"/>
      <c r="BQ1322" s="164"/>
      <c r="BR1322" s="164"/>
      <c r="BS1322" s="164"/>
      <c r="BT1322" s="164"/>
      <c r="BU1322" s="164"/>
      <c r="BV1322" s="164"/>
      <c r="BW1322" s="164"/>
    </row>
    <row r="1323" spans="20:75" x14ac:dyDescent="0.25">
      <c r="T1323" s="164"/>
      <c r="U1323" s="164"/>
      <c r="V1323" s="164"/>
      <c r="W1323" s="164"/>
      <c r="X1323" s="164"/>
      <c r="Y1323" s="164"/>
      <c r="Z1323" s="164"/>
      <c r="AA1323" s="164"/>
      <c r="AB1323" s="164"/>
      <c r="AC1323" s="164"/>
      <c r="AD1323" s="164"/>
      <c r="AE1323" s="164"/>
      <c r="AF1323" s="164"/>
      <c r="AG1323" s="164"/>
      <c r="AH1323" s="164"/>
      <c r="AI1323" s="164"/>
      <c r="AJ1323" s="164"/>
      <c r="AK1323" s="164"/>
      <c r="AL1323" s="164"/>
      <c r="AM1323" s="164"/>
      <c r="AN1323" s="164"/>
      <c r="AO1323" s="164"/>
      <c r="AP1323" s="164"/>
      <c r="AQ1323" s="164"/>
      <c r="AR1323" s="164"/>
      <c r="AS1323" s="366"/>
      <c r="AT1323" s="164"/>
      <c r="AU1323" s="164"/>
      <c r="AV1323" s="164"/>
      <c r="AW1323" s="164"/>
      <c r="AX1323" s="164"/>
      <c r="AY1323" s="164"/>
      <c r="AZ1323" s="164"/>
      <c r="BA1323" s="164"/>
      <c r="BB1323" s="164"/>
      <c r="BC1323" s="164"/>
      <c r="BD1323" s="164"/>
      <c r="BE1323" s="164"/>
      <c r="BF1323" s="164"/>
      <c r="BG1323" s="164"/>
      <c r="BH1323" s="164"/>
      <c r="BI1323" s="164"/>
      <c r="BJ1323" s="164"/>
      <c r="BK1323" s="164"/>
      <c r="BL1323" s="164"/>
      <c r="BM1323" s="164"/>
      <c r="BN1323" s="164"/>
      <c r="BO1323" s="164"/>
      <c r="BP1323" s="164"/>
      <c r="BQ1323" s="164"/>
      <c r="BR1323" s="164"/>
      <c r="BS1323" s="164"/>
      <c r="BT1323" s="164"/>
      <c r="BU1323" s="164"/>
      <c r="BV1323" s="164"/>
      <c r="BW1323" s="164"/>
    </row>
    <row r="1324" spans="20:75" x14ac:dyDescent="0.25">
      <c r="T1324" s="164"/>
      <c r="U1324" s="164"/>
      <c r="V1324" s="164"/>
      <c r="W1324" s="164"/>
      <c r="X1324" s="164"/>
      <c r="Y1324" s="164"/>
      <c r="Z1324" s="164"/>
      <c r="AA1324" s="164"/>
      <c r="AB1324" s="164"/>
      <c r="AC1324" s="164"/>
      <c r="AD1324" s="164"/>
      <c r="AE1324" s="164"/>
      <c r="AF1324" s="164"/>
      <c r="AG1324" s="164"/>
      <c r="AH1324" s="164"/>
      <c r="AI1324" s="164"/>
      <c r="AJ1324" s="164"/>
      <c r="AK1324" s="164"/>
      <c r="AL1324" s="164"/>
      <c r="AM1324" s="164"/>
      <c r="AN1324" s="164"/>
      <c r="AO1324" s="164"/>
      <c r="AP1324" s="164"/>
      <c r="AQ1324" s="164"/>
      <c r="AR1324" s="164"/>
      <c r="AS1324" s="366"/>
      <c r="AT1324" s="164"/>
      <c r="AU1324" s="164"/>
      <c r="AV1324" s="164"/>
      <c r="AW1324" s="164"/>
      <c r="AX1324" s="164"/>
      <c r="AY1324" s="164"/>
      <c r="AZ1324" s="164"/>
      <c r="BA1324" s="164"/>
      <c r="BB1324" s="164"/>
      <c r="BC1324" s="164"/>
      <c r="BD1324" s="164"/>
      <c r="BE1324" s="164"/>
      <c r="BF1324" s="164"/>
      <c r="BG1324" s="164"/>
      <c r="BH1324" s="164"/>
      <c r="BI1324" s="164"/>
      <c r="BJ1324" s="164"/>
      <c r="BK1324" s="164"/>
      <c r="BL1324" s="164"/>
      <c r="BM1324" s="164"/>
      <c r="BN1324" s="164"/>
      <c r="BO1324" s="164"/>
      <c r="BP1324" s="164"/>
      <c r="BQ1324" s="164"/>
      <c r="BR1324" s="164"/>
      <c r="BS1324" s="164"/>
      <c r="BT1324" s="164"/>
      <c r="BU1324" s="164"/>
      <c r="BV1324" s="164"/>
      <c r="BW1324" s="164"/>
    </row>
    <row r="1325" spans="20:75" x14ac:dyDescent="0.25">
      <c r="T1325" s="164"/>
      <c r="U1325" s="164"/>
      <c r="V1325" s="164"/>
      <c r="W1325" s="164"/>
      <c r="X1325" s="164"/>
      <c r="Y1325" s="164"/>
      <c r="Z1325" s="164"/>
      <c r="AA1325" s="164"/>
      <c r="AB1325" s="164"/>
      <c r="AC1325" s="164"/>
      <c r="AD1325" s="164"/>
      <c r="AE1325" s="164"/>
      <c r="AF1325" s="164"/>
      <c r="AG1325" s="164"/>
      <c r="AH1325" s="164"/>
      <c r="AI1325" s="164"/>
      <c r="AJ1325" s="164"/>
      <c r="AK1325" s="164"/>
      <c r="AL1325" s="164"/>
      <c r="AM1325" s="164"/>
      <c r="AN1325" s="164"/>
      <c r="AO1325" s="164"/>
      <c r="AP1325" s="164"/>
      <c r="AQ1325" s="164"/>
      <c r="AR1325" s="164"/>
      <c r="AS1325" s="366"/>
      <c r="AT1325" s="164"/>
      <c r="AU1325" s="164"/>
      <c r="AV1325" s="164"/>
      <c r="AW1325" s="164"/>
      <c r="AX1325" s="164"/>
      <c r="AY1325" s="164"/>
      <c r="AZ1325" s="164"/>
      <c r="BA1325" s="164"/>
      <c r="BB1325" s="164"/>
      <c r="BC1325" s="164"/>
      <c r="BD1325" s="164"/>
      <c r="BE1325" s="164"/>
      <c r="BF1325" s="164"/>
      <c r="BG1325" s="164"/>
      <c r="BH1325" s="164"/>
      <c r="BI1325" s="164"/>
      <c r="BJ1325" s="164"/>
      <c r="BK1325" s="164"/>
      <c r="BL1325" s="164"/>
      <c r="BM1325" s="164"/>
      <c r="BN1325" s="164"/>
      <c r="BO1325" s="164"/>
      <c r="BP1325" s="164"/>
      <c r="BQ1325" s="164"/>
      <c r="BR1325" s="164"/>
      <c r="BS1325" s="164"/>
      <c r="BT1325" s="164"/>
      <c r="BU1325" s="164"/>
      <c r="BV1325" s="164"/>
      <c r="BW1325" s="164"/>
    </row>
    <row r="1326" spans="20:75" x14ac:dyDescent="0.25">
      <c r="T1326" s="164"/>
      <c r="U1326" s="164"/>
      <c r="V1326" s="164"/>
      <c r="W1326" s="164"/>
      <c r="X1326" s="164"/>
      <c r="Y1326" s="164"/>
      <c r="Z1326" s="164"/>
      <c r="AA1326" s="164"/>
      <c r="AB1326" s="164"/>
      <c r="AC1326" s="164"/>
      <c r="AD1326" s="164"/>
      <c r="AE1326" s="164"/>
      <c r="AF1326" s="164"/>
      <c r="AG1326" s="164"/>
      <c r="AH1326" s="164"/>
      <c r="AI1326" s="164"/>
      <c r="AJ1326" s="164"/>
      <c r="AK1326" s="164"/>
      <c r="AL1326" s="164"/>
      <c r="AM1326" s="164"/>
      <c r="AN1326" s="164"/>
      <c r="AO1326" s="164"/>
      <c r="AP1326" s="164"/>
      <c r="AQ1326" s="164"/>
      <c r="AR1326" s="164"/>
      <c r="AS1326" s="366"/>
      <c r="AT1326" s="164"/>
      <c r="AU1326" s="164"/>
      <c r="AV1326" s="164"/>
      <c r="AW1326" s="164"/>
      <c r="AX1326" s="164"/>
      <c r="AY1326" s="164"/>
      <c r="AZ1326" s="164"/>
      <c r="BA1326" s="164"/>
      <c r="BB1326" s="164"/>
      <c r="BC1326" s="164"/>
      <c r="BD1326" s="164"/>
      <c r="BE1326" s="164"/>
      <c r="BF1326" s="164"/>
      <c r="BG1326" s="164"/>
      <c r="BH1326" s="164"/>
      <c r="BI1326" s="164"/>
      <c r="BJ1326" s="164"/>
      <c r="BK1326" s="164"/>
      <c r="BL1326" s="164"/>
      <c r="BM1326" s="164"/>
      <c r="BN1326" s="164"/>
      <c r="BO1326" s="164"/>
      <c r="BP1326" s="164"/>
      <c r="BQ1326" s="164"/>
      <c r="BR1326" s="164"/>
      <c r="BS1326" s="164"/>
      <c r="BT1326" s="164"/>
      <c r="BU1326" s="164"/>
      <c r="BV1326" s="164"/>
      <c r="BW1326" s="164"/>
    </row>
    <row r="1327" spans="20:75" x14ac:dyDescent="0.25">
      <c r="T1327" s="164"/>
      <c r="U1327" s="164"/>
      <c r="V1327" s="164"/>
      <c r="W1327" s="164"/>
      <c r="X1327" s="164"/>
      <c r="Y1327" s="164"/>
      <c r="Z1327" s="164"/>
      <c r="AA1327" s="164"/>
      <c r="AB1327" s="164"/>
      <c r="AC1327" s="164"/>
      <c r="AD1327" s="164"/>
      <c r="AE1327" s="164"/>
      <c r="AF1327" s="164"/>
      <c r="AG1327" s="164"/>
      <c r="AH1327" s="164"/>
      <c r="AI1327" s="164"/>
      <c r="AJ1327" s="164"/>
      <c r="AK1327" s="164"/>
      <c r="AL1327" s="164"/>
      <c r="AM1327" s="164"/>
      <c r="AN1327" s="164"/>
      <c r="AO1327" s="164"/>
      <c r="AP1327" s="164"/>
      <c r="AQ1327" s="164"/>
      <c r="AR1327" s="164"/>
      <c r="AS1327" s="366"/>
      <c r="AT1327" s="164"/>
      <c r="AU1327" s="164"/>
      <c r="AV1327" s="164"/>
      <c r="AW1327" s="164"/>
      <c r="AX1327" s="164"/>
      <c r="AY1327" s="164"/>
      <c r="AZ1327" s="164"/>
      <c r="BA1327" s="164"/>
      <c r="BB1327" s="164"/>
      <c r="BC1327" s="164"/>
      <c r="BD1327" s="164"/>
      <c r="BE1327" s="164"/>
      <c r="BF1327" s="164"/>
      <c r="BG1327" s="164"/>
      <c r="BH1327" s="164"/>
      <c r="BI1327" s="164"/>
      <c r="BJ1327" s="164"/>
      <c r="BK1327" s="164"/>
      <c r="BL1327" s="164"/>
      <c r="BM1327" s="164"/>
      <c r="BN1327" s="164"/>
      <c r="BO1327" s="164"/>
      <c r="BP1327" s="164"/>
      <c r="BQ1327" s="164"/>
      <c r="BR1327" s="164"/>
      <c r="BS1327" s="164"/>
      <c r="BT1327" s="164"/>
      <c r="BU1327" s="164"/>
      <c r="BV1327" s="164"/>
      <c r="BW1327" s="164"/>
    </row>
    <row r="1328" spans="20:75" x14ac:dyDescent="0.25">
      <c r="T1328" s="164"/>
      <c r="U1328" s="164"/>
      <c r="V1328" s="164"/>
      <c r="W1328" s="164"/>
      <c r="X1328" s="164"/>
      <c r="Y1328" s="164"/>
      <c r="Z1328" s="164"/>
      <c r="AA1328" s="164"/>
      <c r="AB1328" s="164"/>
      <c r="AC1328" s="164"/>
      <c r="AD1328" s="164"/>
      <c r="AE1328" s="164"/>
      <c r="AF1328" s="164"/>
      <c r="AG1328" s="164"/>
      <c r="AH1328" s="164"/>
      <c r="AI1328" s="164"/>
      <c r="AJ1328" s="164"/>
      <c r="AK1328" s="164"/>
      <c r="AL1328" s="164"/>
      <c r="AM1328" s="164"/>
      <c r="AN1328" s="164"/>
      <c r="AO1328" s="164"/>
      <c r="AP1328" s="164"/>
      <c r="AQ1328" s="164"/>
      <c r="AR1328" s="164"/>
      <c r="AS1328" s="366"/>
      <c r="AT1328" s="164"/>
      <c r="AU1328" s="164"/>
      <c r="AV1328" s="164"/>
      <c r="AW1328" s="164"/>
      <c r="AX1328" s="164"/>
      <c r="AY1328" s="164"/>
      <c r="AZ1328" s="164"/>
      <c r="BA1328" s="164"/>
      <c r="BB1328" s="164"/>
      <c r="BC1328" s="164"/>
      <c r="BD1328" s="164"/>
      <c r="BE1328" s="164"/>
      <c r="BF1328" s="164"/>
      <c r="BG1328" s="164"/>
      <c r="BH1328" s="164"/>
      <c r="BI1328" s="164"/>
      <c r="BJ1328" s="164"/>
      <c r="BK1328" s="164"/>
      <c r="BL1328" s="164"/>
      <c r="BM1328" s="164"/>
      <c r="BN1328" s="164"/>
      <c r="BO1328" s="164"/>
      <c r="BP1328" s="164"/>
      <c r="BQ1328" s="164"/>
      <c r="BR1328" s="164"/>
      <c r="BS1328" s="164"/>
      <c r="BT1328" s="164"/>
      <c r="BU1328" s="164"/>
      <c r="BV1328" s="164"/>
      <c r="BW1328" s="164"/>
    </row>
    <row r="1329" spans="20:75" x14ac:dyDescent="0.25">
      <c r="T1329" s="164"/>
      <c r="U1329" s="164"/>
      <c r="V1329" s="164"/>
      <c r="W1329" s="164"/>
      <c r="X1329" s="164"/>
      <c r="Y1329" s="164"/>
      <c r="Z1329" s="164"/>
      <c r="AA1329" s="164"/>
      <c r="AB1329" s="164"/>
      <c r="AC1329" s="164"/>
      <c r="AD1329" s="164"/>
      <c r="AE1329" s="164"/>
      <c r="AF1329" s="164"/>
      <c r="AG1329" s="164"/>
      <c r="AH1329" s="164"/>
      <c r="AI1329" s="164"/>
      <c r="AJ1329" s="164"/>
      <c r="AK1329" s="164"/>
      <c r="AL1329" s="164"/>
      <c r="AM1329" s="164"/>
      <c r="AN1329" s="164"/>
      <c r="AO1329" s="164"/>
      <c r="AP1329" s="164"/>
      <c r="AQ1329" s="164"/>
      <c r="AR1329" s="164"/>
      <c r="AS1329" s="366"/>
      <c r="AT1329" s="164"/>
      <c r="AU1329" s="164"/>
      <c r="AV1329" s="164"/>
      <c r="AW1329" s="164"/>
      <c r="AX1329" s="164"/>
      <c r="AY1329" s="164"/>
      <c r="AZ1329" s="164"/>
      <c r="BA1329" s="164"/>
      <c r="BB1329" s="164"/>
      <c r="BC1329" s="164"/>
      <c r="BD1329" s="164"/>
      <c r="BE1329" s="164"/>
      <c r="BF1329" s="164"/>
      <c r="BG1329" s="164"/>
      <c r="BH1329" s="164"/>
      <c r="BI1329" s="164"/>
      <c r="BJ1329" s="164"/>
      <c r="BK1329" s="164"/>
      <c r="BL1329" s="164"/>
      <c r="BM1329" s="164"/>
      <c r="BN1329" s="164"/>
      <c r="BO1329" s="164"/>
      <c r="BP1329" s="164"/>
      <c r="BQ1329" s="164"/>
      <c r="BR1329" s="164"/>
      <c r="BS1329" s="164"/>
      <c r="BT1329" s="164"/>
      <c r="BU1329" s="164"/>
      <c r="BV1329" s="164"/>
      <c r="BW1329" s="164"/>
    </row>
    <row r="1330" spans="20:75" x14ac:dyDescent="0.25">
      <c r="T1330" s="164"/>
      <c r="U1330" s="164"/>
      <c r="V1330" s="164"/>
      <c r="W1330" s="164"/>
      <c r="X1330" s="164"/>
      <c r="Y1330" s="164"/>
      <c r="Z1330" s="164"/>
      <c r="AA1330" s="164"/>
      <c r="AB1330" s="164"/>
      <c r="AC1330" s="164"/>
      <c r="AD1330" s="164"/>
      <c r="AE1330" s="164"/>
      <c r="AF1330" s="164"/>
      <c r="AG1330" s="164"/>
      <c r="AH1330" s="164"/>
      <c r="AI1330" s="164"/>
      <c r="AJ1330" s="164"/>
      <c r="AK1330" s="164"/>
      <c r="AL1330" s="164"/>
      <c r="AM1330" s="164"/>
      <c r="AN1330" s="164"/>
      <c r="AO1330" s="164"/>
      <c r="AP1330" s="164"/>
      <c r="AQ1330" s="164"/>
      <c r="AR1330" s="164"/>
      <c r="AS1330" s="366"/>
      <c r="AT1330" s="164"/>
      <c r="AU1330" s="164"/>
      <c r="AV1330" s="164"/>
      <c r="AW1330" s="164"/>
      <c r="AX1330" s="164"/>
      <c r="AY1330" s="164"/>
      <c r="AZ1330" s="164"/>
      <c r="BA1330" s="164"/>
      <c r="BB1330" s="164"/>
      <c r="BC1330" s="164"/>
      <c r="BD1330" s="164"/>
      <c r="BE1330" s="164"/>
      <c r="BF1330" s="164"/>
      <c r="BG1330" s="164"/>
      <c r="BH1330" s="164"/>
      <c r="BI1330" s="164"/>
      <c r="BJ1330" s="164"/>
      <c r="BK1330" s="164"/>
      <c r="BL1330" s="164"/>
      <c r="BM1330" s="164"/>
      <c r="BN1330" s="164"/>
      <c r="BO1330" s="164"/>
      <c r="BP1330" s="164"/>
      <c r="BQ1330" s="164"/>
      <c r="BR1330" s="164"/>
      <c r="BS1330" s="164"/>
      <c r="BT1330" s="164"/>
      <c r="BU1330" s="164"/>
      <c r="BV1330" s="164"/>
      <c r="BW1330" s="164"/>
    </row>
    <row r="1331" spans="20:75" x14ac:dyDescent="0.25">
      <c r="T1331" s="164"/>
      <c r="U1331" s="164"/>
      <c r="V1331" s="164"/>
      <c r="W1331" s="164"/>
      <c r="X1331" s="164"/>
      <c r="Y1331" s="164"/>
      <c r="Z1331" s="164"/>
      <c r="AA1331" s="164"/>
      <c r="AB1331" s="164"/>
      <c r="AC1331" s="164"/>
      <c r="AD1331" s="164"/>
      <c r="AE1331" s="164"/>
      <c r="AF1331" s="164"/>
      <c r="AG1331" s="164"/>
      <c r="AH1331" s="164"/>
      <c r="AI1331" s="164"/>
      <c r="AJ1331" s="164"/>
      <c r="AK1331" s="164"/>
      <c r="AL1331" s="164"/>
      <c r="AM1331" s="164"/>
      <c r="AN1331" s="164"/>
      <c r="AO1331" s="164"/>
      <c r="AP1331" s="164"/>
      <c r="AQ1331" s="164"/>
      <c r="AR1331" s="164"/>
      <c r="AS1331" s="366"/>
      <c r="AT1331" s="164"/>
      <c r="AU1331" s="164"/>
      <c r="AV1331" s="164"/>
      <c r="AW1331" s="164"/>
      <c r="AX1331" s="164"/>
      <c r="AY1331" s="164"/>
      <c r="AZ1331" s="164"/>
      <c r="BA1331" s="164"/>
      <c r="BB1331" s="164"/>
      <c r="BC1331" s="164"/>
      <c r="BD1331" s="164"/>
      <c r="BE1331" s="164"/>
      <c r="BF1331" s="164"/>
      <c r="BG1331" s="164"/>
      <c r="BH1331" s="164"/>
      <c r="BI1331" s="164"/>
      <c r="BJ1331" s="164"/>
      <c r="BK1331" s="164"/>
      <c r="BL1331" s="164"/>
      <c r="BM1331" s="164"/>
      <c r="BN1331" s="164"/>
      <c r="BO1331" s="164"/>
      <c r="BP1331" s="164"/>
      <c r="BQ1331" s="164"/>
      <c r="BR1331" s="164"/>
      <c r="BS1331" s="164"/>
      <c r="BT1331" s="164"/>
      <c r="BU1331" s="164"/>
      <c r="BV1331" s="164"/>
      <c r="BW1331" s="164"/>
    </row>
    <row r="1332" spans="20:75" x14ac:dyDescent="0.25">
      <c r="T1332" s="164"/>
      <c r="U1332" s="164"/>
      <c r="V1332" s="164"/>
      <c r="W1332" s="164"/>
      <c r="X1332" s="164"/>
      <c r="Y1332" s="164"/>
      <c r="Z1332" s="164"/>
      <c r="AA1332" s="164"/>
      <c r="AB1332" s="164"/>
      <c r="AC1332" s="164"/>
      <c r="AD1332" s="164"/>
      <c r="AE1332" s="164"/>
      <c r="AF1332" s="164"/>
      <c r="AG1332" s="164"/>
      <c r="AH1332" s="164"/>
      <c r="AI1332" s="164"/>
      <c r="AJ1332" s="164"/>
      <c r="AK1332" s="164"/>
      <c r="AL1332" s="164"/>
      <c r="AM1332" s="164"/>
      <c r="AN1332" s="164"/>
      <c r="AO1332" s="164"/>
      <c r="AP1332" s="164"/>
      <c r="AQ1332" s="164"/>
      <c r="AR1332" s="164"/>
      <c r="AS1332" s="366"/>
      <c r="AT1332" s="164"/>
      <c r="AU1332" s="164"/>
      <c r="AV1332" s="164"/>
      <c r="AW1332" s="164"/>
      <c r="AX1332" s="164"/>
      <c r="AY1332" s="164"/>
      <c r="AZ1332" s="164"/>
      <c r="BA1332" s="164"/>
      <c r="BB1332" s="164"/>
      <c r="BC1332" s="164"/>
      <c r="BD1332" s="164"/>
      <c r="BE1332" s="164"/>
      <c r="BF1332" s="164"/>
      <c r="BG1332" s="164"/>
      <c r="BH1332" s="164"/>
      <c r="BI1332" s="164"/>
      <c r="BJ1332" s="164"/>
      <c r="BK1332" s="164"/>
      <c r="BL1332" s="164"/>
      <c r="BM1332" s="164"/>
      <c r="BN1332" s="164"/>
      <c r="BO1332" s="164"/>
      <c r="BP1332" s="164"/>
      <c r="BQ1332" s="164"/>
      <c r="BR1332" s="164"/>
      <c r="BS1332" s="164"/>
      <c r="BT1332" s="164"/>
      <c r="BU1332" s="164"/>
      <c r="BV1332" s="164"/>
      <c r="BW1332" s="164"/>
    </row>
    <row r="1333" spans="20:75" x14ac:dyDescent="0.25">
      <c r="T1333" s="164"/>
      <c r="U1333" s="164"/>
      <c r="V1333" s="164"/>
      <c r="W1333" s="164"/>
      <c r="X1333" s="164"/>
      <c r="Y1333" s="164"/>
      <c r="Z1333" s="164"/>
      <c r="AA1333" s="164"/>
      <c r="AB1333" s="164"/>
      <c r="AC1333" s="164"/>
      <c r="AD1333" s="164"/>
      <c r="AE1333" s="164"/>
      <c r="AF1333" s="164"/>
      <c r="AG1333" s="164"/>
      <c r="AH1333" s="164"/>
      <c r="AI1333" s="164"/>
      <c r="AJ1333" s="164"/>
      <c r="AK1333" s="164"/>
      <c r="AL1333" s="164"/>
      <c r="AM1333" s="164"/>
      <c r="AN1333" s="164"/>
      <c r="AO1333" s="164"/>
      <c r="AP1333" s="164"/>
      <c r="AQ1333" s="164"/>
      <c r="AR1333" s="164"/>
      <c r="AS1333" s="366"/>
      <c r="AT1333" s="164"/>
      <c r="AU1333" s="164"/>
      <c r="AV1333" s="164"/>
      <c r="AW1333" s="164"/>
      <c r="AX1333" s="164"/>
      <c r="AY1333" s="164"/>
      <c r="AZ1333" s="164"/>
      <c r="BA1333" s="164"/>
      <c r="BB1333" s="164"/>
      <c r="BC1333" s="164"/>
      <c r="BD1333" s="164"/>
      <c r="BE1333" s="164"/>
      <c r="BF1333" s="164"/>
      <c r="BG1333" s="164"/>
      <c r="BH1333" s="164"/>
      <c r="BI1333" s="164"/>
      <c r="BJ1333" s="164"/>
      <c r="BK1333" s="164"/>
      <c r="BL1333" s="164"/>
      <c r="BM1333" s="164"/>
      <c r="BN1333" s="164"/>
      <c r="BO1333" s="164"/>
      <c r="BP1333" s="164"/>
      <c r="BQ1333" s="164"/>
      <c r="BR1333" s="164"/>
      <c r="BS1333" s="164"/>
      <c r="BT1333" s="164"/>
      <c r="BU1333" s="164"/>
      <c r="BV1333" s="164"/>
      <c r="BW1333" s="164"/>
    </row>
    <row r="1334" spans="20:75" x14ac:dyDescent="0.25">
      <c r="T1334" s="164"/>
      <c r="U1334" s="164"/>
      <c r="V1334" s="164"/>
      <c r="W1334" s="164"/>
      <c r="X1334" s="164"/>
      <c r="Y1334" s="164"/>
      <c r="Z1334" s="164"/>
      <c r="AA1334" s="164"/>
      <c r="AB1334" s="164"/>
      <c r="AC1334" s="164"/>
      <c r="AD1334" s="164"/>
      <c r="AE1334" s="164"/>
      <c r="AF1334" s="164"/>
      <c r="AG1334" s="164"/>
      <c r="AH1334" s="164"/>
      <c r="AI1334" s="164"/>
      <c r="AJ1334" s="164"/>
      <c r="AK1334" s="164"/>
      <c r="AL1334" s="164"/>
      <c r="AM1334" s="164"/>
      <c r="AN1334" s="164"/>
      <c r="AO1334" s="164"/>
      <c r="AP1334" s="164"/>
      <c r="AQ1334" s="164"/>
      <c r="AR1334" s="164"/>
      <c r="AS1334" s="366"/>
      <c r="AT1334" s="164"/>
      <c r="AU1334" s="164"/>
      <c r="AV1334" s="164"/>
      <c r="AW1334" s="164"/>
      <c r="AX1334" s="164"/>
      <c r="AY1334" s="164"/>
      <c r="AZ1334" s="164"/>
      <c r="BA1334" s="164"/>
      <c r="BB1334" s="164"/>
      <c r="BC1334" s="164"/>
      <c r="BD1334" s="164"/>
      <c r="BE1334" s="164"/>
      <c r="BF1334" s="164"/>
      <c r="BG1334" s="164"/>
      <c r="BH1334" s="164"/>
      <c r="BI1334" s="164"/>
      <c r="BJ1334" s="164"/>
      <c r="BK1334" s="164"/>
      <c r="BL1334" s="164"/>
      <c r="BM1334" s="164"/>
      <c r="BN1334" s="164"/>
      <c r="BO1334" s="164"/>
      <c r="BP1334" s="164"/>
      <c r="BQ1334" s="164"/>
      <c r="BR1334" s="164"/>
      <c r="BS1334" s="164"/>
      <c r="BT1334" s="164"/>
      <c r="BU1334" s="164"/>
      <c r="BV1334" s="164"/>
      <c r="BW1334" s="164"/>
    </row>
    <row r="1335" spans="20:75" x14ac:dyDescent="0.25">
      <c r="T1335" s="164"/>
      <c r="U1335" s="164"/>
      <c r="V1335" s="164"/>
      <c r="W1335" s="164"/>
      <c r="X1335" s="164"/>
      <c r="Y1335" s="164"/>
      <c r="Z1335" s="164"/>
      <c r="AA1335" s="164"/>
      <c r="AB1335" s="164"/>
      <c r="AC1335" s="164"/>
      <c r="AD1335" s="164"/>
      <c r="AE1335" s="164"/>
      <c r="AF1335" s="164"/>
      <c r="AG1335" s="164"/>
      <c r="AH1335" s="164"/>
      <c r="AI1335" s="164"/>
      <c r="AJ1335" s="164"/>
      <c r="AK1335" s="164"/>
      <c r="AL1335" s="164"/>
      <c r="AM1335" s="164"/>
      <c r="AN1335" s="164"/>
      <c r="AO1335" s="164"/>
      <c r="AP1335" s="164"/>
      <c r="AQ1335" s="164"/>
      <c r="AR1335" s="164"/>
      <c r="AS1335" s="366"/>
      <c r="AT1335" s="164"/>
      <c r="AU1335" s="164"/>
      <c r="AV1335" s="164"/>
      <c r="AW1335" s="164"/>
      <c r="AX1335" s="164"/>
      <c r="AY1335" s="164"/>
      <c r="AZ1335" s="164"/>
      <c r="BA1335" s="164"/>
      <c r="BB1335" s="164"/>
      <c r="BC1335" s="164"/>
      <c r="BD1335" s="164"/>
      <c r="BE1335" s="164"/>
      <c r="BF1335" s="164"/>
      <c r="BG1335" s="164"/>
      <c r="BH1335" s="164"/>
      <c r="BI1335" s="164"/>
      <c r="BJ1335" s="164"/>
      <c r="BK1335" s="164"/>
      <c r="BL1335" s="164"/>
      <c r="BM1335" s="164"/>
      <c r="BN1335" s="164"/>
      <c r="BO1335" s="164"/>
      <c r="BP1335" s="164"/>
      <c r="BQ1335" s="164"/>
      <c r="BR1335" s="164"/>
      <c r="BS1335" s="164"/>
      <c r="BT1335" s="164"/>
      <c r="BU1335" s="164"/>
      <c r="BV1335" s="164"/>
      <c r="BW1335" s="164"/>
    </row>
    <row r="1336" spans="20:75" x14ac:dyDescent="0.25">
      <c r="T1336" s="164"/>
      <c r="U1336" s="164"/>
      <c r="V1336" s="164"/>
      <c r="W1336" s="164"/>
      <c r="X1336" s="164"/>
      <c r="Y1336" s="164"/>
      <c r="Z1336" s="164"/>
      <c r="AA1336" s="164"/>
      <c r="AB1336" s="164"/>
      <c r="AC1336" s="164"/>
      <c r="AD1336" s="164"/>
      <c r="AE1336" s="164"/>
      <c r="AF1336" s="164"/>
      <c r="AG1336" s="164"/>
      <c r="AH1336" s="164"/>
      <c r="AI1336" s="164"/>
      <c r="AJ1336" s="164"/>
      <c r="AK1336" s="164"/>
      <c r="AL1336" s="164"/>
      <c r="AM1336" s="164"/>
      <c r="AN1336" s="164"/>
      <c r="AO1336" s="164"/>
      <c r="AP1336" s="164"/>
      <c r="AQ1336" s="164"/>
      <c r="AR1336" s="164"/>
      <c r="AS1336" s="366"/>
      <c r="AT1336" s="164"/>
      <c r="AU1336" s="164"/>
      <c r="AV1336" s="164"/>
      <c r="AW1336" s="164"/>
      <c r="AX1336" s="164"/>
      <c r="AY1336" s="164"/>
      <c r="AZ1336" s="164"/>
      <c r="BA1336" s="164"/>
      <c r="BB1336" s="164"/>
      <c r="BC1336" s="164"/>
      <c r="BD1336" s="164"/>
      <c r="BE1336" s="164"/>
      <c r="BF1336" s="164"/>
      <c r="BG1336" s="164"/>
      <c r="BH1336" s="164"/>
      <c r="BI1336" s="164"/>
      <c r="BJ1336" s="164"/>
      <c r="BK1336" s="164"/>
      <c r="BL1336" s="164"/>
      <c r="BM1336" s="164"/>
      <c r="BN1336" s="164"/>
      <c r="BO1336" s="164"/>
      <c r="BP1336" s="164"/>
      <c r="BQ1336" s="164"/>
      <c r="BR1336" s="164"/>
      <c r="BS1336" s="164"/>
      <c r="BT1336" s="164"/>
      <c r="BU1336" s="164"/>
      <c r="BV1336" s="164"/>
      <c r="BW1336" s="164"/>
    </row>
    <row r="1337" spans="20:75" x14ac:dyDescent="0.25">
      <c r="T1337" s="164"/>
      <c r="U1337" s="164"/>
      <c r="V1337" s="164"/>
      <c r="W1337" s="164"/>
      <c r="X1337" s="164"/>
      <c r="Y1337" s="164"/>
      <c r="Z1337" s="164"/>
      <c r="AA1337" s="164"/>
      <c r="AB1337" s="164"/>
      <c r="AC1337" s="164"/>
      <c r="AD1337" s="164"/>
      <c r="AE1337" s="164"/>
      <c r="AF1337" s="164"/>
      <c r="AG1337" s="164"/>
      <c r="AH1337" s="164"/>
      <c r="AI1337" s="164"/>
      <c r="AJ1337" s="164"/>
      <c r="AK1337" s="164"/>
      <c r="AL1337" s="164"/>
      <c r="AM1337" s="164"/>
      <c r="AN1337" s="164"/>
      <c r="AO1337" s="164"/>
      <c r="AP1337" s="164"/>
      <c r="AQ1337" s="164"/>
      <c r="AR1337" s="164"/>
      <c r="AS1337" s="366"/>
      <c r="AT1337" s="164"/>
      <c r="AU1337" s="164"/>
      <c r="AV1337" s="164"/>
      <c r="AW1337" s="164"/>
      <c r="AX1337" s="164"/>
      <c r="AY1337" s="164"/>
      <c r="AZ1337" s="164"/>
      <c r="BA1337" s="164"/>
      <c r="BB1337" s="164"/>
      <c r="BC1337" s="164"/>
      <c r="BD1337" s="164"/>
      <c r="BE1337" s="164"/>
      <c r="BF1337" s="164"/>
      <c r="BG1337" s="164"/>
      <c r="BH1337" s="164"/>
      <c r="BI1337" s="164"/>
      <c r="BJ1337" s="164"/>
      <c r="BK1337" s="164"/>
      <c r="BL1337" s="164"/>
      <c r="BM1337" s="164"/>
      <c r="BN1337" s="164"/>
      <c r="BO1337" s="164"/>
      <c r="BP1337" s="164"/>
      <c r="BQ1337" s="164"/>
      <c r="BR1337" s="164"/>
      <c r="BS1337" s="164"/>
      <c r="BT1337" s="164"/>
      <c r="BU1337" s="164"/>
      <c r="BV1337" s="164"/>
      <c r="BW1337" s="164"/>
    </row>
    <row r="1338" spans="20:75" x14ac:dyDescent="0.25">
      <c r="T1338" s="164"/>
      <c r="U1338" s="164"/>
      <c r="V1338" s="164"/>
      <c r="W1338" s="164"/>
      <c r="X1338" s="164"/>
      <c r="Y1338" s="164"/>
      <c r="Z1338" s="164"/>
      <c r="AA1338" s="164"/>
      <c r="AB1338" s="164"/>
      <c r="AC1338" s="164"/>
      <c r="AD1338" s="164"/>
      <c r="AE1338" s="164"/>
      <c r="AF1338" s="164"/>
      <c r="AG1338" s="164"/>
      <c r="AH1338" s="164"/>
      <c r="AI1338" s="164"/>
      <c r="AJ1338" s="164"/>
      <c r="AK1338" s="164"/>
      <c r="AL1338" s="164"/>
      <c r="AM1338" s="164"/>
      <c r="AN1338" s="164"/>
      <c r="AO1338" s="164"/>
      <c r="AP1338" s="164"/>
      <c r="AQ1338" s="164"/>
      <c r="AR1338" s="164"/>
      <c r="AS1338" s="366"/>
      <c r="AT1338" s="164"/>
      <c r="AU1338" s="164"/>
      <c r="AV1338" s="164"/>
      <c r="AW1338" s="164"/>
      <c r="AX1338" s="164"/>
      <c r="AY1338" s="164"/>
      <c r="AZ1338" s="164"/>
      <c r="BA1338" s="164"/>
      <c r="BB1338" s="164"/>
      <c r="BC1338" s="164"/>
      <c r="BD1338" s="164"/>
      <c r="BE1338" s="164"/>
      <c r="BF1338" s="164"/>
      <c r="BG1338" s="164"/>
      <c r="BH1338" s="164"/>
      <c r="BI1338" s="164"/>
      <c r="BJ1338" s="164"/>
      <c r="BK1338" s="164"/>
      <c r="BL1338" s="164"/>
      <c r="BM1338" s="164"/>
      <c r="BN1338" s="164"/>
      <c r="BO1338" s="164"/>
      <c r="BP1338" s="164"/>
      <c r="BQ1338" s="164"/>
      <c r="BR1338" s="164"/>
      <c r="BS1338" s="164"/>
      <c r="BT1338" s="164"/>
      <c r="BU1338" s="164"/>
      <c r="BV1338" s="164"/>
      <c r="BW1338" s="164"/>
    </row>
    <row r="1339" spans="20:75" x14ac:dyDescent="0.25">
      <c r="T1339" s="164"/>
      <c r="U1339" s="164"/>
      <c r="V1339" s="164"/>
      <c r="W1339" s="164"/>
      <c r="X1339" s="164"/>
      <c r="Y1339" s="164"/>
      <c r="Z1339" s="164"/>
      <c r="AA1339" s="164"/>
      <c r="AB1339" s="164"/>
      <c r="AC1339" s="164"/>
      <c r="AD1339" s="164"/>
      <c r="AE1339" s="164"/>
      <c r="AF1339" s="164"/>
      <c r="AG1339" s="164"/>
      <c r="AH1339" s="164"/>
      <c r="AI1339" s="164"/>
      <c r="AJ1339" s="164"/>
      <c r="AK1339" s="164"/>
      <c r="AL1339" s="164"/>
      <c r="AM1339" s="164"/>
      <c r="AN1339" s="164"/>
      <c r="AO1339" s="164"/>
      <c r="AP1339" s="164"/>
      <c r="AQ1339" s="164"/>
      <c r="AR1339" s="164"/>
      <c r="AS1339" s="366"/>
      <c r="AT1339" s="164"/>
      <c r="AU1339" s="164"/>
      <c r="AV1339" s="164"/>
      <c r="AW1339" s="164"/>
      <c r="AX1339" s="164"/>
      <c r="AY1339" s="164"/>
      <c r="AZ1339" s="164"/>
      <c r="BA1339" s="164"/>
      <c r="BB1339" s="164"/>
      <c r="BC1339" s="164"/>
      <c r="BD1339" s="164"/>
      <c r="BE1339" s="164"/>
      <c r="BF1339" s="164"/>
      <c r="BG1339" s="164"/>
      <c r="BH1339" s="164"/>
      <c r="BI1339" s="164"/>
      <c r="BJ1339" s="164"/>
      <c r="BK1339" s="164"/>
      <c r="BL1339" s="164"/>
      <c r="BM1339" s="164"/>
      <c r="BN1339" s="164"/>
      <c r="BO1339" s="164"/>
      <c r="BP1339" s="164"/>
      <c r="BQ1339" s="164"/>
      <c r="BR1339" s="164"/>
      <c r="BS1339" s="164"/>
      <c r="BT1339" s="164"/>
      <c r="BU1339" s="164"/>
      <c r="BV1339" s="164"/>
      <c r="BW1339" s="164"/>
    </row>
    <row r="1340" spans="20:75" x14ac:dyDescent="0.25">
      <c r="T1340" s="164"/>
      <c r="U1340" s="164"/>
      <c r="V1340" s="164"/>
      <c r="W1340" s="164"/>
      <c r="X1340" s="164"/>
      <c r="Y1340" s="164"/>
      <c r="Z1340" s="164"/>
      <c r="AA1340" s="164"/>
      <c r="AB1340" s="164"/>
      <c r="AC1340" s="164"/>
      <c r="AD1340" s="164"/>
      <c r="AE1340" s="164"/>
      <c r="AF1340" s="164"/>
      <c r="AG1340" s="164"/>
      <c r="AH1340" s="164"/>
      <c r="AI1340" s="164"/>
      <c r="AJ1340" s="164"/>
      <c r="AK1340" s="164"/>
      <c r="AL1340" s="164"/>
      <c r="AM1340" s="164"/>
      <c r="AN1340" s="164"/>
      <c r="AO1340" s="164"/>
      <c r="AP1340" s="164"/>
      <c r="AQ1340" s="164"/>
      <c r="AR1340" s="164"/>
      <c r="AS1340" s="366"/>
      <c r="AT1340" s="164"/>
      <c r="AU1340" s="164"/>
      <c r="AV1340" s="164"/>
      <c r="AW1340" s="164"/>
      <c r="AX1340" s="164"/>
      <c r="AY1340" s="164"/>
      <c r="AZ1340" s="164"/>
      <c r="BA1340" s="164"/>
      <c r="BB1340" s="164"/>
      <c r="BC1340" s="164"/>
      <c r="BD1340" s="164"/>
      <c r="BE1340" s="164"/>
      <c r="BF1340" s="164"/>
      <c r="BG1340" s="164"/>
      <c r="BH1340" s="164"/>
      <c r="BI1340" s="164"/>
      <c r="BJ1340" s="164"/>
      <c r="BK1340" s="164"/>
      <c r="BL1340" s="164"/>
      <c r="BM1340" s="164"/>
      <c r="BN1340" s="164"/>
      <c r="BO1340" s="164"/>
      <c r="BP1340" s="164"/>
      <c r="BQ1340" s="164"/>
      <c r="BR1340" s="164"/>
      <c r="BS1340" s="164"/>
      <c r="BT1340" s="164"/>
      <c r="BU1340" s="164"/>
      <c r="BV1340" s="164"/>
      <c r="BW1340" s="164"/>
    </row>
    <row r="1341" spans="20:75" x14ac:dyDescent="0.25">
      <c r="T1341" s="164"/>
      <c r="U1341" s="164"/>
      <c r="V1341" s="164"/>
      <c r="W1341" s="164"/>
      <c r="X1341" s="164"/>
      <c r="Y1341" s="164"/>
      <c r="Z1341" s="164"/>
      <c r="AA1341" s="164"/>
      <c r="AB1341" s="164"/>
      <c r="AC1341" s="164"/>
      <c r="AD1341" s="164"/>
      <c r="AE1341" s="164"/>
      <c r="AF1341" s="164"/>
      <c r="AG1341" s="164"/>
      <c r="AH1341" s="164"/>
      <c r="AI1341" s="164"/>
      <c r="AJ1341" s="164"/>
      <c r="AK1341" s="164"/>
      <c r="AL1341" s="164"/>
      <c r="AM1341" s="164"/>
      <c r="AN1341" s="164"/>
      <c r="AO1341" s="164"/>
      <c r="AP1341" s="164"/>
      <c r="AQ1341" s="164"/>
      <c r="AR1341" s="164"/>
      <c r="AS1341" s="366"/>
      <c r="AT1341" s="164"/>
      <c r="AU1341" s="164"/>
      <c r="AV1341" s="164"/>
      <c r="AW1341" s="164"/>
      <c r="AX1341" s="164"/>
      <c r="AY1341" s="164"/>
      <c r="AZ1341" s="164"/>
      <c r="BA1341" s="164"/>
      <c r="BB1341" s="164"/>
      <c r="BC1341" s="164"/>
      <c r="BD1341" s="164"/>
      <c r="BE1341" s="164"/>
      <c r="BF1341" s="164"/>
      <c r="BG1341" s="164"/>
      <c r="BH1341" s="164"/>
      <c r="BI1341" s="164"/>
      <c r="BJ1341" s="164"/>
      <c r="BK1341" s="164"/>
      <c r="BL1341" s="164"/>
      <c r="BM1341" s="164"/>
      <c r="BN1341" s="164"/>
      <c r="BO1341" s="164"/>
      <c r="BP1341" s="164"/>
      <c r="BQ1341" s="164"/>
      <c r="BR1341" s="164"/>
      <c r="BS1341" s="164"/>
      <c r="BT1341" s="164"/>
      <c r="BU1341" s="164"/>
      <c r="BV1341" s="164"/>
      <c r="BW1341" s="164"/>
    </row>
    <row r="1342" spans="20:75" x14ac:dyDescent="0.25">
      <c r="T1342" s="164"/>
      <c r="U1342" s="164"/>
      <c r="V1342" s="164"/>
      <c r="W1342" s="164"/>
      <c r="X1342" s="164"/>
      <c r="Y1342" s="164"/>
      <c r="Z1342" s="164"/>
      <c r="AA1342" s="164"/>
      <c r="AB1342" s="164"/>
      <c r="AC1342" s="164"/>
      <c r="AD1342" s="164"/>
      <c r="AE1342" s="164"/>
      <c r="AF1342" s="164"/>
      <c r="AG1342" s="164"/>
      <c r="AH1342" s="164"/>
      <c r="AI1342" s="164"/>
      <c r="AJ1342" s="164"/>
      <c r="AK1342" s="164"/>
      <c r="AL1342" s="164"/>
      <c r="AM1342" s="164"/>
      <c r="AN1342" s="164"/>
      <c r="AO1342" s="164"/>
      <c r="AP1342" s="164"/>
      <c r="AQ1342" s="164"/>
      <c r="AR1342" s="164"/>
      <c r="AS1342" s="366"/>
      <c r="AT1342" s="164"/>
      <c r="AU1342" s="164"/>
      <c r="AV1342" s="164"/>
      <c r="AW1342" s="164"/>
      <c r="AX1342" s="164"/>
      <c r="AY1342" s="164"/>
      <c r="AZ1342" s="164"/>
      <c r="BA1342" s="164"/>
      <c r="BB1342" s="164"/>
      <c r="BC1342" s="164"/>
      <c r="BD1342" s="164"/>
      <c r="BE1342" s="164"/>
      <c r="BF1342" s="164"/>
      <c r="BG1342" s="164"/>
      <c r="BH1342" s="164"/>
      <c r="BI1342" s="164"/>
      <c r="BJ1342" s="164"/>
      <c r="BK1342" s="164"/>
      <c r="BL1342" s="164"/>
      <c r="BM1342" s="164"/>
      <c r="BN1342" s="164"/>
      <c r="BO1342" s="164"/>
      <c r="BP1342" s="164"/>
      <c r="BQ1342" s="164"/>
      <c r="BR1342" s="164"/>
      <c r="BS1342" s="164"/>
      <c r="BT1342" s="164"/>
      <c r="BU1342" s="164"/>
      <c r="BV1342" s="164"/>
      <c r="BW1342" s="164"/>
    </row>
    <row r="1343" spans="20:75" x14ac:dyDescent="0.25">
      <c r="T1343" s="164"/>
      <c r="U1343" s="164"/>
      <c r="V1343" s="164"/>
      <c r="W1343" s="164"/>
      <c r="X1343" s="164"/>
      <c r="Y1343" s="164"/>
      <c r="Z1343" s="164"/>
      <c r="AA1343" s="164"/>
      <c r="AB1343" s="164"/>
      <c r="AC1343" s="164"/>
      <c r="AD1343" s="164"/>
      <c r="AE1343" s="164"/>
      <c r="AF1343" s="164"/>
      <c r="AG1343" s="164"/>
      <c r="AH1343" s="164"/>
      <c r="AI1343" s="164"/>
      <c r="AJ1343" s="164"/>
      <c r="AK1343" s="164"/>
      <c r="AL1343" s="164"/>
      <c r="AM1343" s="164"/>
      <c r="AN1343" s="164"/>
      <c r="AO1343" s="164"/>
      <c r="AP1343" s="164"/>
      <c r="AQ1343" s="164"/>
      <c r="AR1343" s="164"/>
      <c r="AS1343" s="366"/>
      <c r="AT1343" s="164"/>
      <c r="AU1343" s="164"/>
      <c r="AV1343" s="164"/>
      <c r="AW1343" s="164"/>
      <c r="AX1343" s="164"/>
      <c r="AY1343" s="164"/>
      <c r="AZ1343" s="164"/>
      <c r="BA1343" s="164"/>
      <c r="BB1343" s="164"/>
      <c r="BC1343" s="164"/>
      <c r="BD1343" s="164"/>
      <c r="BE1343" s="164"/>
      <c r="BF1343" s="164"/>
      <c r="BG1343" s="164"/>
      <c r="BH1343" s="164"/>
      <c r="BI1343" s="164"/>
      <c r="BJ1343" s="164"/>
      <c r="BK1343" s="164"/>
      <c r="BL1343" s="164"/>
      <c r="BM1343" s="164"/>
      <c r="BN1343" s="164"/>
      <c r="BO1343" s="164"/>
      <c r="BP1343" s="164"/>
      <c r="BQ1343" s="164"/>
      <c r="BR1343" s="164"/>
      <c r="BS1343" s="164"/>
      <c r="BT1343" s="164"/>
      <c r="BU1343" s="164"/>
      <c r="BV1343" s="164"/>
      <c r="BW1343" s="164"/>
    </row>
    <row r="1344" spans="20:75" x14ac:dyDescent="0.25">
      <c r="T1344" s="164"/>
      <c r="U1344" s="164"/>
      <c r="V1344" s="164"/>
      <c r="W1344" s="164"/>
      <c r="X1344" s="164"/>
      <c r="Y1344" s="164"/>
      <c r="Z1344" s="164"/>
      <c r="AA1344" s="164"/>
      <c r="AB1344" s="164"/>
      <c r="AC1344" s="164"/>
      <c r="AD1344" s="164"/>
      <c r="AE1344" s="164"/>
      <c r="AF1344" s="164"/>
      <c r="AG1344" s="164"/>
      <c r="AH1344" s="164"/>
      <c r="AI1344" s="164"/>
      <c r="AJ1344" s="164"/>
      <c r="AK1344" s="164"/>
      <c r="AL1344" s="164"/>
      <c r="AM1344" s="164"/>
      <c r="AN1344" s="164"/>
      <c r="AO1344" s="164"/>
      <c r="AP1344" s="164"/>
      <c r="AQ1344" s="164"/>
      <c r="AR1344" s="164"/>
      <c r="AS1344" s="366"/>
      <c r="AT1344" s="164"/>
      <c r="AU1344" s="164"/>
      <c r="AV1344" s="164"/>
      <c r="AW1344" s="164"/>
      <c r="AX1344" s="164"/>
      <c r="AY1344" s="164"/>
      <c r="AZ1344" s="164"/>
      <c r="BA1344" s="164"/>
      <c r="BB1344" s="164"/>
      <c r="BC1344" s="164"/>
      <c r="BD1344" s="164"/>
      <c r="BE1344" s="164"/>
      <c r="BF1344" s="164"/>
      <c r="BG1344" s="164"/>
      <c r="BH1344" s="164"/>
      <c r="BI1344" s="164"/>
      <c r="BJ1344" s="164"/>
      <c r="BK1344" s="164"/>
      <c r="BL1344" s="164"/>
      <c r="BM1344" s="164"/>
      <c r="BN1344" s="164"/>
      <c r="BO1344" s="164"/>
      <c r="BP1344" s="164"/>
      <c r="BQ1344" s="164"/>
      <c r="BR1344" s="164"/>
      <c r="BS1344" s="164"/>
      <c r="BT1344" s="164"/>
      <c r="BU1344" s="164"/>
      <c r="BV1344" s="164"/>
      <c r="BW1344" s="164"/>
    </row>
    <row r="1345" spans="20:75" x14ac:dyDescent="0.25">
      <c r="T1345" s="164"/>
      <c r="U1345" s="164"/>
      <c r="V1345" s="164"/>
      <c r="W1345" s="164"/>
      <c r="X1345" s="164"/>
      <c r="Y1345" s="164"/>
      <c r="Z1345" s="164"/>
      <c r="AA1345" s="164"/>
      <c r="AB1345" s="164"/>
      <c r="AC1345" s="164"/>
      <c r="AD1345" s="164"/>
      <c r="AE1345" s="164"/>
      <c r="AF1345" s="164"/>
      <c r="AG1345" s="164"/>
      <c r="AH1345" s="164"/>
      <c r="AI1345" s="164"/>
      <c r="AJ1345" s="164"/>
      <c r="AK1345" s="164"/>
      <c r="AL1345" s="164"/>
      <c r="AM1345" s="164"/>
      <c r="AN1345" s="164"/>
      <c r="AO1345" s="164"/>
      <c r="AP1345" s="164"/>
      <c r="AQ1345" s="164"/>
      <c r="AR1345" s="164"/>
      <c r="AS1345" s="366"/>
      <c r="AT1345" s="164"/>
      <c r="AU1345" s="164"/>
      <c r="AV1345" s="164"/>
      <c r="AW1345" s="164"/>
      <c r="AX1345" s="164"/>
      <c r="AY1345" s="164"/>
      <c r="AZ1345" s="164"/>
      <c r="BA1345" s="164"/>
      <c r="BB1345" s="164"/>
      <c r="BC1345" s="164"/>
      <c r="BD1345" s="164"/>
      <c r="BE1345" s="164"/>
      <c r="BF1345" s="164"/>
      <c r="BG1345" s="164"/>
      <c r="BH1345" s="164"/>
      <c r="BI1345" s="164"/>
      <c r="BJ1345" s="164"/>
      <c r="BK1345" s="164"/>
      <c r="BL1345" s="164"/>
      <c r="BM1345" s="164"/>
      <c r="BN1345" s="164"/>
      <c r="BO1345" s="164"/>
      <c r="BP1345" s="164"/>
      <c r="BQ1345" s="164"/>
      <c r="BR1345" s="164"/>
      <c r="BS1345" s="164"/>
      <c r="BT1345" s="164"/>
      <c r="BU1345" s="164"/>
      <c r="BV1345" s="164"/>
      <c r="BW1345" s="164"/>
    </row>
    <row r="1346" spans="20:75" x14ac:dyDescent="0.25">
      <c r="T1346" s="164"/>
      <c r="U1346" s="164"/>
      <c r="V1346" s="164"/>
      <c r="W1346" s="164"/>
      <c r="X1346" s="164"/>
      <c r="Y1346" s="164"/>
      <c r="Z1346" s="164"/>
      <c r="AA1346" s="164"/>
      <c r="AB1346" s="164"/>
      <c r="AC1346" s="164"/>
      <c r="AD1346" s="164"/>
      <c r="AE1346" s="164"/>
      <c r="AF1346" s="164"/>
      <c r="AG1346" s="164"/>
      <c r="AH1346" s="164"/>
      <c r="AI1346" s="164"/>
      <c r="AJ1346" s="164"/>
      <c r="AK1346" s="164"/>
      <c r="AL1346" s="164"/>
      <c r="AM1346" s="164"/>
      <c r="AN1346" s="164"/>
      <c r="AO1346" s="164"/>
      <c r="AP1346" s="164"/>
      <c r="AQ1346" s="164"/>
      <c r="AR1346" s="164"/>
      <c r="AS1346" s="366"/>
      <c r="AT1346" s="164"/>
      <c r="AU1346" s="164"/>
      <c r="AV1346" s="164"/>
      <c r="AW1346" s="164"/>
      <c r="AX1346" s="164"/>
      <c r="AY1346" s="164"/>
      <c r="AZ1346" s="164"/>
      <c r="BA1346" s="164"/>
      <c r="BB1346" s="164"/>
      <c r="BC1346" s="164"/>
      <c r="BD1346" s="164"/>
      <c r="BE1346" s="164"/>
      <c r="BF1346" s="164"/>
      <c r="BG1346" s="164"/>
      <c r="BH1346" s="164"/>
      <c r="BI1346" s="164"/>
      <c r="BJ1346" s="164"/>
      <c r="BK1346" s="164"/>
      <c r="BL1346" s="164"/>
      <c r="BM1346" s="164"/>
      <c r="BN1346" s="164"/>
      <c r="BO1346" s="164"/>
      <c r="BP1346" s="164"/>
      <c r="BQ1346" s="164"/>
      <c r="BR1346" s="164"/>
      <c r="BS1346" s="164"/>
      <c r="BT1346" s="164"/>
      <c r="BU1346" s="164"/>
      <c r="BV1346" s="164"/>
      <c r="BW1346" s="164"/>
    </row>
    <row r="1347" spans="20:75" x14ac:dyDescent="0.25">
      <c r="T1347" s="164"/>
      <c r="U1347" s="164"/>
      <c r="V1347" s="164"/>
      <c r="W1347" s="164"/>
      <c r="X1347" s="164"/>
      <c r="Y1347" s="164"/>
      <c r="Z1347" s="164"/>
      <c r="AA1347" s="164"/>
      <c r="AB1347" s="164"/>
      <c r="AC1347" s="164"/>
      <c r="AD1347" s="164"/>
      <c r="AE1347" s="164"/>
      <c r="AF1347" s="164"/>
      <c r="AG1347" s="164"/>
      <c r="AH1347" s="164"/>
      <c r="AI1347" s="164"/>
      <c r="AJ1347" s="164"/>
      <c r="AK1347" s="164"/>
      <c r="AL1347" s="164"/>
      <c r="AM1347" s="164"/>
      <c r="AN1347" s="164"/>
      <c r="AO1347" s="164"/>
      <c r="AP1347" s="164"/>
      <c r="AQ1347" s="164"/>
      <c r="AR1347" s="164"/>
      <c r="AS1347" s="366"/>
      <c r="AT1347" s="164"/>
      <c r="AU1347" s="164"/>
      <c r="AV1347" s="164"/>
      <c r="AW1347" s="164"/>
      <c r="AX1347" s="164"/>
      <c r="AY1347" s="164"/>
      <c r="AZ1347" s="164"/>
      <c r="BA1347" s="164"/>
      <c r="BB1347" s="164"/>
      <c r="BC1347" s="164"/>
      <c r="BD1347" s="164"/>
      <c r="BE1347" s="164"/>
      <c r="BF1347" s="164"/>
      <c r="BG1347" s="164"/>
      <c r="BH1347" s="164"/>
      <c r="BI1347" s="164"/>
      <c r="BJ1347" s="164"/>
      <c r="BK1347" s="164"/>
      <c r="BL1347" s="164"/>
      <c r="BM1347" s="164"/>
      <c r="BN1347" s="164"/>
      <c r="BO1347" s="164"/>
      <c r="BP1347" s="164"/>
      <c r="BQ1347" s="164"/>
      <c r="BR1347" s="164"/>
      <c r="BS1347" s="164"/>
      <c r="BT1347" s="164"/>
      <c r="BU1347" s="164"/>
      <c r="BV1347" s="164"/>
      <c r="BW1347" s="164"/>
    </row>
    <row r="1348" spans="20:75" x14ac:dyDescent="0.25">
      <c r="T1348" s="164"/>
      <c r="U1348" s="164"/>
      <c r="V1348" s="164"/>
      <c r="W1348" s="164"/>
      <c r="X1348" s="164"/>
      <c r="Y1348" s="164"/>
      <c r="Z1348" s="164"/>
      <c r="AA1348" s="164"/>
      <c r="AB1348" s="164"/>
      <c r="AC1348" s="164"/>
      <c r="AD1348" s="164"/>
      <c r="AE1348" s="164"/>
      <c r="AF1348" s="164"/>
      <c r="AG1348" s="164"/>
      <c r="AH1348" s="164"/>
      <c r="AI1348" s="164"/>
      <c r="AJ1348" s="164"/>
      <c r="AK1348" s="164"/>
      <c r="AL1348" s="164"/>
      <c r="AM1348" s="164"/>
      <c r="AN1348" s="164"/>
      <c r="AO1348" s="164"/>
      <c r="AP1348" s="164"/>
      <c r="AQ1348" s="164"/>
      <c r="AR1348" s="164"/>
      <c r="AS1348" s="366"/>
      <c r="AT1348" s="164"/>
      <c r="AU1348" s="164"/>
      <c r="AV1348" s="164"/>
      <c r="AW1348" s="164"/>
      <c r="AX1348" s="164"/>
      <c r="AY1348" s="164"/>
      <c r="AZ1348" s="164"/>
      <c r="BA1348" s="164"/>
      <c r="BB1348" s="164"/>
      <c r="BC1348" s="164"/>
      <c r="BD1348" s="164"/>
      <c r="BE1348" s="164"/>
      <c r="BF1348" s="164"/>
      <c r="BG1348" s="164"/>
      <c r="BH1348" s="164"/>
      <c r="BI1348" s="164"/>
      <c r="BJ1348" s="164"/>
      <c r="BK1348" s="164"/>
      <c r="BL1348" s="164"/>
      <c r="BM1348" s="164"/>
      <c r="BN1348" s="164"/>
      <c r="BO1348" s="164"/>
      <c r="BP1348" s="164"/>
      <c r="BQ1348" s="164"/>
      <c r="BR1348" s="164"/>
      <c r="BS1348" s="164"/>
      <c r="BT1348" s="164"/>
      <c r="BU1348" s="164"/>
      <c r="BV1348" s="164"/>
      <c r="BW1348" s="164"/>
    </row>
    <row r="1349" spans="20:75" x14ac:dyDescent="0.25">
      <c r="T1349" s="164"/>
      <c r="U1349" s="164"/>
      <c r="V1349" s="164"/>
      <c r="W1349" s="164"/>
      <c r="X1349" s="164"/>
      <c r="Y1349" s="164"/>
      <c r="Z1349" s="164"/>
      <c r="AA1349" s="164"/>
      <c r="AB1349" s="164"/>
      <c r="AC1349" s="164"/>
      <c r="AD1349" s="164"/>
      <c r="AE1349" s="164"/>
      <c r="AF1349" s="164"/>
      <c r="AG1349" s="164"/>
      <c r="AH1349" s="164"/>
      <c r="AI1349" s="164"/>
      <c r="AJ1349" s="164"/>
      <c r="AK1349" s="164"/>
      <c r="AL1349" s="164"/>
      <c r="AM1349" s="164"/>
      <c r="AN1349" s="164"/>
      <c r="AO1349" s="164"/>
      <c r="AP1349" s="164"/>
      <c r="AQ1349" s="164"/>
      <c r="AR1349" s="164"/>
      <c r="AS1349" s="366"/>
      <c r="AT1349" s="164"/>
      <c r="AU1349" s="164"/>
      <c r="AV1349" s="164"/>
      <c r="AW1349" s="164"/>
      <c r="AX1349" s="164"/>
      <c r="AY1349" s="164"/>
      <c r="AZ1349" s="164"/>
      <c r="BA1349" s="164"/>
      <c r="BB1349" s="164"/>
      <c r="BC1349" s="164"/>
      <c r="BD1349" s="164"/>
      <c r="BE1349" s="164"/>
      <c r="BF1349" s="164"/>
      <c r="BG1349" s="164"/>
      <c r="BH1349" s="164"/>
      <c r="BI1349" s="164"/>
      <c r="BJ1349" s="164"/>
      <c r="BK1349" s="164"/>
      <c r="BL1349" s="164"/>
      <c r="BM1349" s="164"/>
      <c r="BN1349" s="164"/>
      <c r="BO1349" s="164"/>
      <c r="BP1349" s="164"/>
      <c r="BQ1349" s="164"/>
      <c r="BR1349" s="164"/>
      <c r="BS1349" s="164"/>
      <c r="BT1349" s="164"/>
      <c r="BU1349" s="164"/>
      <c r="BV1349" s="164"/>
      <c r="BW1349" s="164"/>
    </row>
    <row r="1350" spans="20:75" x14ac:dyDescent="0.25">
      <c r="T1350" s="164"/>
      <c r="U1350" s="164"/>
      <c r="V1350" s="164"/>
      <c r="W1350" s="164"/>
      <c r="X1350" s="164"/>
      <c r="Y1350" s="164"/>
      <c r="Z1350" s="164"/>
      <c r="AA1350" s="164"/>
      <c r="AB1350" s="164"/>
      <c r="AC1350" s="164"/>
      <c r="AD1350" s="164"/>
      <c r="AE1350" s="164"/>
      <c r="AF1350" s="164"/>
      <c r="AG1350" s="164"/>
      <c r="AH1350" s="164"/>
      <c r="AI1350" s="164"/>
      <c r="AJ1350" s="164"/>
      <c r="AK1350" s="164"/>
      <c r="AL1350" s="164"/>
      <c r="AM1350" s="164"/>
      <c r="AN1350" s="164"/>
      <c r="AO1350" s="164"/>
      <c r="AP1350" s="164"/>
      <c r="AQ1350" s="164"/>
      <c r="AR1350" s="164"/>
      <c r="AS1350" s="366"/>
      <c r="AT1350" s="164"/>
      <c r="AU1350" s="164"/>
      <c r="AV1350" s="164"/>
      <c r="AW1350" s="164"/>
      <c r="AX1350" s="164"/>
      <c r="AY1350" s="164"/>
      <c r="AZ1350" s="164"/>
      <c r="BA1350" s="164"/>
      <c r="BB1350" s="164"/>
      <c r="BC1350" s="164"/>
      <c r="BD1350" s="164"/>
      <c r="BE1350" s="164"/>
      <c r="BF1350" s="164"/>
      <c r="BG1350" s="164"/>
      <c r="BH1350" s="164"/>
      <c r="BI1350" s="164"/>
      <c r="BJ1350" s="164"/>
      <c r="BK1350" s="164"/>
      <c r="BL1350" s="164"/>
      <c r="BM1350" s="164"/>
      <c r="BN1350" s="164"/>
      <c r="BO1350" s="164"/>
      <c r="BP1350" s="164"/>
      <c r="BQ1350" s="164"/>
      <c r="BR1350" s="164"/>
      <c r="BS1350" s="164"/>
      <c r="BT1350" s="164"/>
      <c r="BU1350" s="164"/>
      <c r="BV1350" s="164"/>
      <c r="BW1350" s="164"/>
    </row>
    <row r="1351" spans="20:75" x14ac:dyDescent="0.25">
      <c r="T1351" s="164"/>
      <c r="U1351" s="164"/>
      <c r="V1351" s="164"/>
      <c r="W1351" s="164"/>
      <c r="X1351" s="164"/>
      <c r="Y1351" s="164"/>
      <c r="Z1351" s="164"/>
      <c r="AA1351" s="164"/>
      <c r="AB1351" s="164"/>
      <c r="AC1351" s="164"/>
      <c r="AD1351" s="164"/>
      <c r="AE1351" s="164"/>
      <c r="AF1351" s="164"/>
      <c r="AG1351" s="164"/>
      <c r="AH1351" s="164"/>
      <c r="AI1351" s="164"/>
      <c r="AJ1351" s="164"/>
      <c r="AK1351" s="164"/>
      <c r="AL1351" s="164"/>
      <c r="AM1351" s="164"/>
      <c r="AN1351" s="164"/>
      <c r="AO1351" s="164"/>
      <c r="AP1351" s="164"/>
      <c r="AQ1351" s="164"/>
      <c r="AR1351" s="164"/>
      <c r="AS1351" s="366"/>
      <c r="AT1351" s="164"/>
      <c r="AU1351" s="164"/>
      <c r="AV1351" s="164"/>
      <c r="AW1351" s="164"/>
      <c r="AX1351" s="164"/>
      <c r="AY1351" s="164"/>
      <c r="AZ1351" s="164"/>
      <c r="BA1351" s="164"/>
      <c r="BB1351" s="164"/>
      <c r="BC1351" s="164"/>
      <c r="BD1351" s="164"/>
      <c r="BE1351" s="164"/>
      <c r="BF1351" s="164"/>
      <c r="BG1351" s="164"/>
      <c r="BH1351" s="164"/>
      <c r="BI1351" s="164"/>
      <c r="BJ1351" s="164"/>
      <c r="BK1351" s="164"/>
      <c r="BL1351" s="164"/>
      <c r="BM1351" s="164"/>
      <c r="BN1351" s="164"/>
      <c r="BO1351" s="164"/>
      <c r="BP1351" s="164"/>
      <c r="BQ1351" s="164"/>
      <c r="BR1351" s="164"/>
      <c r="BS1351" s="164"/>
      <c r="BT1351" s="164"/>
      <c r="BU1351" s="164"/>
      <c r="BV1351" s="164"/>
      <c r="BW1351" s="164"/>
    </row>
    <row r="1352" spans="20:75" x14ac:dyDescent="0.25">
      <c r="T1352" s="164"/>
      <c r="U1352" s="164"/>
      <c r="V1352" s="164"/>
      <c r="W1352" s="164"/>
      <c r="X1352" s="164"/>
      <c r="Y1352" s="164"/>
      <c r="Z1352" s="164"/>
      <c r="AA1352" s="164"/>
      <c r="AB1352" s="164"/>
      <c r="AC1352" s="164"/>
      <c r="AD1352" s="164"/>
      <c r="AE1352" s="164"/>
      <c r="AF1352" s="164"/>
      <c r="AG1352" s="164"/>
      <c r="AH1352" s="164"/>
      <c r="AI1352" s="164"/>
      <c r="AJ1352" s="164"/>
      <c r="AK1352" s="164"/>
      <c r="AL1352" s="164"/>
      <c r="AM1352" s="164"/>
      <c r="AN1352" s="164"/>
      <c r="AO1352" s="164"/>
      <c r="AP1352" s="164"/>
      <c r="AQ1352" s="164"/>
      <c r="AR1352" s="164"/>
      <c r="AS1352" s="366"/>
      <c r="AT1352" s="164"/>
      <c r="AU1352" s="164"/>
      <c r="AV1352" s="164"/>
      <c r="AW1352" s="164"/>
      <c r="AX1352" s="164"/>
      <c r="AY1352" s="164"/>
      <c r="AZ1352" s="164"/>
      <c r="BA1352" s="164"/>
      <c r="BB1352" s="164"/>
      <c r="BC1352" s="164"/>
      <c r="BD1352" s="164"/>
      <c r="BE1352" s="164"/>
      <c r="BF1352" s="164"/>
      <c r="BG1352" s="164"/>
      <c r="BH1352" s="164"/>
      <c r="BI1352" s="164"/>
      <c r="BJ1352" s="164"/>
      <c r="BK1352" s="164"/>
      <c r="BL1352" s="164"/>
      <c r="BM1352" s="164"/>
      <c r="BN1352" s="164"/>
      <c r="BO1352" s="164"/>
      <c r="BP1352" s="164"/>
      <c r="BQ1352" s="164"/>
      <c r="BR1352" s="164"/>
      <c r="BS1352" s="164"/>
      <c r="BT1352" s="164"/>
      <c r="BU1352" s="164"/>
      <c r="BV1352" s="164"/>
      <c r="BW1352" s="164"/>
    </row>
    <row r="1353" spans="20:75" x14ac:dyDescent="0.25">
      <c r="T1353" s="164"/>
      <c r="U1353" s="164"/>
      <c r="V1353" s="164"/>
      <c r="W1353" s="164"/>
      <c r="X1353" s="164"/>
      <c r="Y1353" s="164"/>
      <c r="Z1353" s="164"/>
      <c r="AA1353" s="164"/>
      <c r="AB1353" s="164"/>
      <c r="AC1353" s="164"/>
      <c r="AD1353" s="164"/>
      <c r="AE1353" s="164"/>
      <c r="AF1353" s="164"/>
      <c r="AG1353" s="164"/>
      <c r="AH1353" s="164"/>
      <c r="AI1353" s="164"/>
      <c r="AJ1353" s="164"/>
      <c r="AK1353" s="164"/>
      <c r="AL1353" s="164"/>
      <c r="AM1353" s="164"/>
      <c r="AN1353" s="164"/>
      <c r="AO1353" s="164"/>
      <c r="AP1353" s="164"/>
      <c r="AQ1353" s="164"/>
      <c r="AR1353" s="164"/>
      <c r="AS1353" s="366"/>
      <c r="AT1353" s="164"/>
      <c r="AU1353" s="164"/>
      <c r="AV1353" s="164"/>
      <c r="AW1353" s="164"/>
      <c r="AX1353" s="164"/>
      <c r="AY1353" s="164"/>
      <c r="AZ1353" s="164"/>
      <c r="BA1353" s="164"/>
      <c r="BB1353" s="164"/>
      <c r="BC1353" s="164"/>
      <c r="BD1353" s="164"/>
      <c r="BE1353" s="164"/>
      <c r="BF1353" s="164"/>
      <c r="BG1353" s="164"/>
      <c r="BH1353" s="164"/>
      <c r="BI1353" s="164"/>
      <c r="BJ1353" s="164"/>
      <c r="BK1353" s="164"/>
      <c r="BL1353" s="164"/>
      <c r="BM1353" s="164"/>
      <c r="BN1353" s="164"/>
      <c r="BO1353" s="164"/>
      <c r="BP1353" s="164"/>
      <c r="BQ1353" s="164"/>
      <c r="BR1353" s="164"/>
      <c r="BS1353" s="164"/>
      <c r="BT1353" s="164"/>
      <c r="BU1353" s="164"/>
      <c r="BV1353" s="164"/>
      <c r="BW1353" s="164"/>
    </row>
    <row r="1354" spans="20:75" x14ac:dyDescent="0.25">
      <c r="T1354" s="164"/>
      <c r="U1354" s="164"/>
      <c r="V1354" s="164"/>
      <c r="W1354" s="164"/>
      <c r="X1354" s="164"/>
      <c r="Y1354" s="164"/>
      <c r="Z1354" s="164"/>
      <c r="AA1354" s="164"/>
      <c r="AB1354" s="164"/>
      <c r="AC1354" s="164"/>
      <c r="AD1354" s="164"/>
      <c r="AE1354" s="164"/>
      <c r="AF1354" s="164"/>
      <c r="AG1354" s="164"/>
      <c r="AH1354" s="164"/>
      <c r="AI1354" s="164"/>
      <c r="AJ1354" s="164"/>
      <c r="AK1354" s="164"/>
      <c r="AL1354" s="164"/>
      <c r="AM1354" s="164"/>
      <c r="AN1354" s="164"/>
      <c r="AO1354" s="164"/>
      <c r="AP1354" s="164"/>
      <c r="AQ1354" s="164"/>
      <c r="AR1354" s="164"/>
      <c r="AS1354" s="366"/>
      <c r="AT1354" s="164"/>
      <c r="AU1354" s="164"/>
      <c r="AV1354" s="164"/>
      <c r="AW1354" s="164"/>
      <c r="AX1354" s="164"/>
      <c r="AY1354" s="164"/>
      <c r="AZ1354" s="164"/>
      <c r="BA1354" s="164"/>
      <c r="BB1354" s="164"/>
      <c r="BC1354" s="164"/>
      <c r="BD1354" s="164"/>
      <c r="BE1354" s="164"/>
      <c r="BF1354" s="164"/>
      <c r="BG1354" s="164"/>
      <c r="BH1354" s="164"/>
      <c r="BI1354" s="164"/>
      <c r="BJ1354" s="164"/>
      <c r="BK1354" s="164"/>
      <c r="BL1354" s="164"/>
      <c r="BM1354" s="164"/>
      <c r="BN1354" s="164"/>
      <c r="BO1354" s="164"/>
      <c r="BP1354" s="164"/>
      <c r="BQ1354" s="164"/>
      <c r="BR1354" s="164"/>
      <c r="BS1354" s="164"/>
      <c r="BT1354" s="164"/>
      <c r="BU1354" s="164"/>
      <c r="BV1354" s="164"/>
      <c r="BW1354" s="164"/>
    </row>
    <row r="1355" spans="20:75" x14ac:dyDescent="0.25">
      <c r="T1355" s="164"/>
      <c r="U1355" s="164"/>
      <c r="V1355" s="164"/>
      <c r="W1355" s="164"/>
      <c r="X1355" s="164"/>
      <c r="Y1355" s="164"/>
      <c r="Z1355" s="164"/>
      <c r="AA1355" s="164"/>
      <c r="AB1355" s="164"/>
      <c r="AC1355" s="164"/>
      <c r="AD1355" s="164"/>
      <c r="AE1355" s="164"/>
      <c r="AF1355" s="164"/>
      <c r="AG1355" s="164"/>
      <c r="AH1355" s="164"/>
      <c r="AI1355" s="164"/>
      <c r="AJ1355" s="164"/>
      <c r="AK1355" s="164"/>
      <c r="AL1355" s="164"/>
      <c r="AM1355" s="164"/>
      <c r="AN1355" s="164"/>
      <c r="AO1355" s="164"/>
      <c r="AP1355" s="164"/>
      <c r="AQ1355" s="164"/>
      <c r="AR1355" s="164"/>
      <c r="AS1355" s="366"/>
      <c r="AT1355" s="164"/>
      <c r="AU1355" s="164"/>
      <c r="AV1355" s="164"/>
      <c r="AW1355" s="164"/>
      <c r="AX1355" s="164"/>
      <c r="AY1355" s="164"/>
      <c r="AZ1355" s="164"/>
      <c r="BA1355" s="164"/>
      <c r="BB1355" s="164"/>
      <c r="BC1355" s="164"/>
      <c r="BD1355" s="164"/>
      <c r="BE1355" s="164"/>
      <c r="BF1355" s="164"/>
      <c r="BG1355" s="164"/>
      <c r="BH1355" s="164"/>
      <c r="BI1355" s="164"/>
      <c r="BJ1355" s="164"/>
      <c r="BK1355" s="164"/>
      <c r="BL1355" s="164"/>
      <c r="BM1355" s="164"/>
      <c r="BN1355" s="164"/>
      <c r="BO1355" s="164"/>
      <c r="BP1355" s="164"/>
      <c r="BQ1355" s="164"/>
      <c r="BR1355" s="164"/>
      <c r="BS1355" s="164"/>
      <c r="BT1355" s="164"/>
      <c r="BU1355" s="164"/>
      <c r="BV1355" s="164"/>
      <c r="BW1355" s="164"/>
    </row>
    <row r="1356" spans="20:75" x14ac:dyDescent="0.25">
      <c r="T1356" s="164"/>
      <c r="U1356" s="164"/>
      <c r="V1356" s="164"/>
      <c r="W1356" s="164"/>
      <c r="X1356" s="164"/>
      <c r="Y1356" s="164"/>
      <c r="Z1356" s="164"/>
      <c r="AA1356" s="164"/>
      <c r="AB1356" s="164"/>
      <c r="AC1356" s="164"/>
      <c r="AD1356" s="164"/>
      <c r="AE1356" s="164"/>
      <c r="AF1356" s="164"/>
      <c r="AG1356" s="164"/>
      <c r="AH1356" s="164"/>
      <c r="AI1356" s="164"/>
      <c r="AJ1356" s="164"/>
      <c r="AK1356" s="164"/>
      <c r="AL1356" s="164"/>
      <c r="AM1356" s="164"/>
      <c r="AN1356" s="164"/>
      <c r="AO1356" s="164"/>
      <c r="AP1356" s="164"/>
      <c r="AQ1356" s="164"/>
      <c r="AR1356" s="164"/>
      <c r="AS1356" s="366"/>
      <c r="AT1356" s="164"/>
      <c r="AU1356" s="164"/>
      <c r="AV1356" s="164"/>
      <c r="AW1356" s="164"/>
      <c r="AX1356" s="164"/>
      <c r="AY1356" s="164"/>
      <c r="AZ1356" s="164"/>
      <c r="BA1356" s="164"/>
      <c r="BB1356" s="164"/>
      <c r="BC1356" s="164"/>
      <c r="BD1356" s="164"/>
      <c r="BE1356" s="164"/>
      <c r="BF1356" s="164"/>
      <c r="BG1356" s="164"/>
      <c r="BH1356" s="164"/>
      <c r="BI1356" s="164"/>
      <c r="BJ1356" s="164"/>
      <c r="BK1356" s="164"/>
      <c r="BL1356" s="164"/>
      <c r="BM1356" s="164"/>
      <c r="BN1356" s="164"/>
      <c r="BO1356" s="164"/>
      <c r="BP1356" s="164"/>
      <c r="BQ1356" s="164"/>
      <c r="BR1356" s="164"/>
      <c r="BS1356" s="164"/>
      <c r="BT1356" s="164"/>
      <c r="BU1356" s="164"/>
      <c r="BV1356" s="164"/>
      <c r="BW1356" s="164"/>
    </row>
    <row r="1357" spans="20:75" x14ac:dyDescent="0.25">
      <c r="T1357" s="164"/>
      <c r="U1357" s="164"/>
      <c r="V1357" s="164"/>
      <c r="W1357" s="164"/>
      <c r="X1357" s="164"/>
      <c r="Y1357" s="164"/>
      <c r="Z1357" s="164"/>
      <c r="AA1357" s="164"/>
      <c r="AB1357" s="164"/>
      <c r="AC1357" s="164"/>
      <c r="AD1357" s="164"/>
      <c r="AE1357" s="164"/>
      <c r="AF1357" s="164"/>
      <c r="AG1357" s="164"/>
      <c r="AH1357" s="164"/>
      <c r="AI1357" s="164"/>
      <c r="AJ1357" s="164"/>
      <c r="AK1357" s="164"/>
      <c r="AL1357" s="164"/>
      <c r="AM1357" s="164"/>
      <c r="AN1357" s="164"/>
      <c r="AO1357" s="164"/>
      <c r="AP1357" s="164"/>
      <c r="AQ1357" s="164"/>
      <c r="AR1357" s="164"/>
      <c r="AS1357" s="366"/>
      <c r="AT1357" s="164"/>
      <c r="AU1357" s="164"/>
      <c r="AV1357" s="164"/>
      <c r="AW1357" s="164"/>
      <c r="AX1357" s="164"/>
      <c r="AY1357" s="164"/>
      <c r="AZ1357" s="164"/>
      <c r="BA1357" s="164"/>
      <c r="BB1357" s="164"/>
      <c r="BC1357" s="164"/>
      <c r="BD1357" s="164"/>
      <c r="BE1357" s="164"/>
      <c r="BF1357" s="164"/>
      <c r="BG1357" s="164"/>
      <c r="BH1357" s="164"/>
      <c r="BI1357" s="164"/>
      <c r="BJ1357" s="164"/>
      <c r="BK1357" s="164"/>
      <c r="BL1357" s="164"/>
      <c r="BM1357" s="164"/>
      <c r="BN1357" s="164"/>
      <c r="BO1357" s="164"/>
      <c r="BP1357" s="164"/>
      <c r="BQ1357" s="164"/>
      <c r="BR1357" s="164"/>
      <c r="BS1357" s="164"/>
      <c r="BT1357" s="164"/>
      <c r="BU1357" s="164"/>
      <c r="BV1357" s="164"/>
      <c r="BW1357" s="164"/>
    </row>
    <row r="1358" spans="20:75" x14ac:dyDescent="0.25">
      <c r="T1358" s="164"/>
      <c r="U1358" s="164"/>
      <c r="V1358" s="164"/>
      <c r="W1358" s="164"/>
      <c r="X1358" s="164"/>
      <c r="Y1358" s="164"/>
      <c r="Z1358" s="164"/>
      <c r="AA1358" s="164"/>
      <c r="AB1358" s="164"/>
      <c r="AC1358" s="164"/>
      <c r="AD1358" s="164"/>
      <c r="AE1358" s="164"/>
      <c r="AF1358" s="164"/>
      <c r="AG1358" s="164"/>
      <c r="AH1358" s="164"/>
      <c r="AI1358" s="164"/>
      <c r="AJ1358" s="164"/>
      <c r="AK1358" s="164"/>
      <c r="AL1358" s="164"/>
      <c r="AM1358" s="164"/>
      <c r="AN1358" s="164"/>
      <c r="AO1358" s="164"/>
      <c r="AP1358" s="164"/>
      <c r="AQ1358" s="164"/>
      <c r="AR1358" s="164"/>
      <c r="AS1358" s="366"/>
      <c r="AT1358" s="164"/>
      <c r="AU1358" s="164"/>
      <c r="AV1358" s="164"/>
      <c r="AW1358" s="164"/>
      <c r="AX1358" s="164"/>
      <c r="AY1358" s="164"/>
      <c r="AZ1358" s="164"/>
      <c r="BA1358" s="164"/>
      <c r="BB1358" s="164"/>
      <c r="BC1358" s="164"/>
      <c r="BD1358" s="164"/>
      <c r="BE1358" s="164"/>
      <c r="BF1358" s="164"/>
      <c r="BG1358" s="164"/>
      <c r="BH1358" s="164"/>
      <c r="BI1358" s="164"/>
      <c r="BJ1358" s="164"/>
      <c r="BK1358" s="164"/>
      <c r="BL1358" s="164"/>
      <c r="BM1358" s="164"/>
      <c r="BN1358" s="164"/>
      <c r="BO1358" s="164"/>
      <c r="BP1358" s="164"/>
      <c r="BQ1358" s="164"/>
      <c r="BR1358" s="164"/>
      <c r="BS1358" s="164"/>
      <c r="BT1358" s="164"/>
      <c r="BU1358" s="164"/>
      <c r="BV1358" s="164"/>
      <c r="BW1358" s="164"/>
    </row>
    <row r="1359" spans="20:75" x14ac:dyDescent="0.25">
      <c r="T1359" s="164"/>
      <c r="U1359" s="164"/>
      <c r="V1359" s="164"/>
      <c r="W1359" s="164"/>
      <c r="X1359" s="164"/>
      <c r="Y1359" s="164"/>
      <c r="Z1359" s="164"/>
      <c r="AA1359" s="164"/>
      <c r="AB1359" s="164"/>
      <c r="AC1359" s="164"/>
      <c r="AD1359" s="164"/>
      <c r="AE1359" s="164"/>
      <c r="AF1359" s="164"/>
      <c r="AG1359" s="164"/>
      <c r="AH1359" s="164"/>
      <c r="AI1359" s="164"/>
      <c r="AJ1359" s="164"/>
      <c r="AK1359" s="164"/>
      <c r="AL1359" s="164"/>
      <c r="AM1359" s="164"/>
      <c r="AN1359" s="164"/>
      <c r="AO1359" s="164"/>
      <c r="AP1359" s="164"/>
      <c r="AQ1359" s="164"/>
      <c r="AR1359" s="164"/>
      <c r="AS1359" s="366"/>
      <c r="AT1359" s="164"/>
      <c r="AU1359" s="164"/>
      <c r="AV1359" s="164"/>
      <c r="AW1359" s="164"/>
      <c r="AX1359" s="164"/>
      <c r="AY1359" s="164"/>
      <c r="AZ1359" s="164"/>
      <c r="BA1359" s="164"/>
      <c r="BB1359" s="164"/>
      <c r="BC1359" s="164"/>
      <c r="BD1359" s="164"/>
      <c r="BE1359" s="164"/>
      <c r="BF1359" s="164"/>
      <c r="BG1359" s="164"/>
      <c r="BH1359" s="164"/>
      <c r="BI1359" s="164"/>
      <c r="BJ1359" s="164"/>
      <c r="BK1359" s="164"/>
      <c r="BL1359" s="164"/>
      <c r="BM1359" s="164"/>
      <c r="BN1359" s="164"/>
      <c r="BO1359" s="164"/>
      <c r="BP1359" s="164"/>
      <c r="BQ1359" s="164"/>
      <c r="BR1359" s="164"/>
      <c r="BS1359" s="164"/>
      <c r="BT1359" s="164"/>
      <c r="BU1359" s="164"/>
      <c r="BV1359" s="164"/>
      <c r="BW1359" s="164"/>
    </row>
    <row r="1360" spans="20:75" x14ac:dyDescent="0.25">
      <c r="T1360" s="164"/>
      <c r="U1360" s="164"/>
      <c r="V1360" s="164"/>
      <c r="W1360" s="164"/>
      <c r="X1360" s="164"/>
      <c r="Y1360" s="164"/>
      <c r="Z1360" s="164"/>
      <c r="AA1360" s="164"/>
      <c r="AB1360" s="164"/>
      <c r="AC1360" s="164"/>
      <c r="AD1360" s="164"/>
      <c r="AE1360" s="164"/>
      <c r="AF1360" s="164"/>
      <c r="AG1360" s="164"/>
      <c r="AH1360" s="164"/>
      <c r="AI1360" s="164"/>
      <c r="AJ1360" s="164"/>
      <c r="AK1360" s="164"/>
      <c r="AL1360" s="164"/>
      <c r="AM1360" s="164"/>
      <c r="AN1360" s="164"/>
      <c r="AO1360" s="164"/>
      <c r="AP1360" s="164"/>
      <c r="AQ1360" s="164"/>
      <c r="AR1360" s="164"/>
      <c r="AS1360" s="366"/>
      <c r="AT1360" s="164"/>
      <c r="AU1360" s="164"/>
      <c r="AV1360" s="164"/>
      <c r="AW1360" s="164"/>
      <c r="AX1360" s="164"/>
      <c r="AY1360" s="164"/>
      <c r="AZ1360" s="164"/>
      <c r="BA1360" s="164"/>
      <c r="BB1360" s="164"/>
      <c r="BC1360" s="164"/>
      <c r="BD1360" s="164"/>
      <c r="BE1360" s="164"/>
      <c r="BF1360" s="164"/>
      <c r="BG1360" s="164"/>
      <c r="BH1360" s="164"/>
      <c r="BI1360" s="164"/>
      <c r="BJ1360" s="164"/>
      <c r="BK1360" s="164"/>
      <c r="BL1360" s="164"/>
      <c r="BM1360" s="164"/>
      <c r="BN1360" s="164"/>
      <c r="BO1360" s="164"/>
      <c r="BP1360" s="164"/>
      <c r="BQ1360" s="164"/>
      <c r="BR1360" s="164"/>
      <c r="BS1360" s="164"/>
      <c r="BT1360" s="164"/>
      <c r="BU1360" s="164"/>
      <c r="BV1360" s="164"/>
      <c r="BW1360" s="164"/>
    </row>
    <row r="1361" spans="20:75" x14ac:dyDescent="0.25">
      <c r="T1361" s="164"/>
      <c r="U1361" s="164"/>
      <c r="V1361" s="164"/>
      <c r="W1361" s="164"/>
      <c r="X1361" s="164"/>
      <c r="Y1361" s="164"/>
      <c r="Z1361" s="164"/>
      <c r="AA1361" s="164"/>
      <c r="AB1361" s="164"/>
      <c r="AC1361" s="164"/>
      <c r="AD1361" s="164"/>
      <c r="AE1361" s="164"/>
      <c r="AF1361" s="164"/>
      <c r="AG1361" s="164"/>
      <c r="AH1361" s="164"/>
      <c r="AI1361" s="164"/>
      <c r="AJ1361" s="164"/>
      <c r="AK1361" s="164"/>
      <c r="AL1361" s="164"/>
      <c r="AM1361" s="164"/>
      <c r="AN1361" s="164"/>
      <c r="AO1361" s="164"/>
      <c r="AP1361" s="164"/>
      <c r="AQ1361" s="164"/>
      <c r="AR1361" s="164"/>
      <c r="AS1361" s="366"/>
      <c r="AT1361" s="164"/>
      <c r="AU1361" s="164"/>
      <c r="AV1361" s="164"/>
      <c r="AW1361" s="164"/>
      <c r="AX1361" s="164"/>
      <c r="AY1361" s="164"/>
      <c r="AZ1361" s="164"/>
      <c r="BA1361" s="164"/>
      <c r="BB1361" s="164"/>
      <c r="BC1361" s="164"/>
      <c r="BD1361" s="164"/>
      <c r="BE1361" s="164"/>
      <c r="BF1361" s="164"/>
      <c r="BG1361" s="164"/>
      <c r="BH1361" s="164"/>
      <c r="BI1361" s="164"/>
      <c r="BJ1361" s="164"/>
      <c r="BK1361" s="164"/>
      <c r="BL1361" s="164"/>
      <c r="BM1361" s="164"/>
      <c r="BN1361" s="164"/>
      <c r="BO1361" s="164"/>
      <c r="BP1361" s="164"/>
      <c r="BQ1361" s="164"/>
      <c r="BR1361" s="164"/>
      <c r="BS1361" s="164"/>
      <c r="BT1361" s="164"/>
      <c r="BU1361" s="164"/>
      <c r="BV1361" s="164"/>
      <c r="BW1361" s="164"/>
    </row>
    <row r="1362" spans="20:75" x14ac:dyDescent="0.25">
      <c r="T1362" s="164"/>
      <c r="U1362" s="164"/>
      <c r="V1362" s="164"/>
      <c r="W1362" s="164"/>
      <c r="X1362" s="164"/>
      <c r="Y1362" s="164"/>
      <c r="Z1362" s="164"/>
      <c r="AA1362" s="164"/>
      <c r="AB1362" s="164"/>
      <c r="AC1362" s="164"/>
      <c r="AD1362" s="164"/>
      <c r="AE1362" s="164"/>
      <c r="AF1362" s="164"/>
      <c r="AG1362" s="164"/>
      <c r="AH1362" s="164"/>
      <c r="AI1362" s="164"/>
      <c r="AJ1362" s="164"/>
      <c r="AK1362" s="164"/>
      <c r="AL1362" s="164"/>
      <c r="AM1362" s="164"/>
      <c r="AN1362" s="164"/>
      <c r="AO1362" s="164"/>
      <c r="AP1362" s="164"/>
      <c r="AQ1362" s="164"/>
      <c r="AR1362" s="164"/>
      <c r="AS1362" s="366"/>
      <c r="AT1362" s="164"/>
      <c r="AU1362" s="164"/>
      <c r="AV1362" s="164"/>
      <c r="AW1362" s="164"/>
      <c r="AX1362" s="164"/>
      <c r="AY1362" s="164"/>
      <c r="AZ1362" s="164"/>
      <c r="BA1362" s="164"/>
      <c r="BB1362" s="164"/>
      <c r="BC1362" s="164"/>
      <c r="BD1362" s="164"/>
      <c r="BE1362" s="164"/>
      <c r="BF1362" s="164"/>
      <c r="BG1362" s="164"/>
      <c r="BH1362" s="164"/>
      <c r="BI1362" s="164"/>
      <c r="BJ1362" s="164"/>
      <c r="BK1362" s="164"/>
      <c r="BL1362" s="164"/>
      <c r="BM1362" s="164"/>
      <c r="BN1362" s="164"/>
      <c r="BO1362" s="164"/>
      <c r="BP1362" s="164"/>
      <c r="BQ1362" s="164"/>
      <c r="BR1362" s="164"/>
      <c r="BS1362" s="164"/>
      <c r="BT1362" s="164"/>
      <c r="BU1362" s="164"/>
      <c r="BV1362" s="164"/>
      <c r="BW1362" s="164"/>
    </row>
    <row r="1363" spans="20:75" x14ac:dyDescent="0.25">
      <c r="T1363" s="164"/>
      <c r="U1363" s="164"/>
      <c r="V1363" s="164"/>
      <c r="W1363" s="164"/>
      <c r="X1363" s="164"/>
      <c r="Y1363" s="164"/>
      <c r="Z1363" s="164"/>
      <c r="AA1363" s="164"/>
      <c r="AB1363" s="164"/>
      <c r="AC1363" s="164"/>
      <c r="AD1363" s="164"/>
      <c r="AE1363" s="164"/>
      <c r="AF1363" s="164"/>
      <c r="AG1363" s="164"/>
      <c r="AH1363" s="164"/>
      <c r="AI1363" s="164"/>
      <c r="AJ1363" s="164"/>
      <c r="AK1363" s="164"/>
      <c r="AL1363" s="164"/>
      <c r="AM1363" s="164"/>
      <c r="AN1363" s="164"/>
      <c r="AO1363" s="164"/>
      <c r="AP1363" s="164"/>
      <c r="AQ1363" s="164"/>
      <c r="AR1363" s="164"/>
      <c r="AS1363" s="366"/>
      <c r="AT1363" s="164"/>
      <c r="AU1363" s="164"/>
      <c r="AV1363" s="164"/>
      <c r="AW1363" s="164"/>
      <c r="AX1363" s="164"/>
      <c r="AY1363" s="164"/>
      <c r="AZ1363" s="164"/>
      <c r="BA1363" s="164"/>
      <c r="BB1363" s="164"/>
      <c r="BC1363" s="164"/>
      <c r="BD1363" s="164"/>
      <c r="BE1363" s="164"/>
      <c r="BF1363" s="164"/>
      <c r="BG1363" s="164"/>
      <c r="BH1363" s="164"/>
      <c r="BI1363" s="164"/>
      <c r="BJ1363" s="164"/>
      <c r="BK1363" s="164"/>
      <c r="BL1363" s="164"/>
      <c r="BM1363" s="164"/>
      <c r="BN1363" s="164"/>
      <c r="BO1363" s="164"/>
      <c r="BP1363" s="164"/>
      <c r="BQ1363" s="164"/>
      <c r="BR1363" s="164"/>
      <c r="BS1363" s="164"/>
      <c r="BT1363" s="164"/>
      <c r="BU1363" s="164"/>
      <c r="BV1363" s="164"/>
      <c r="BW1363" s="164"/>
    </row>
    <row r="1364" spans="20:75" x14ac:dyDescent="0.25">
      <c r="T1364" s="164"/>
      <c r="U1364" s="164"/>
      <c r="V1364" s="164"/>
      <c r="W1364" s="164"/>
      <c r="X1364" s="164"/>
      <c r="Y1364" s="164"/>
      <c r="Z1364" s="164"/>
      <c r="AA1364" s="164"/>
      <c r="AB1364" s="164"/>
      <c r="AC1364" s="164"/>
      <c r="AD1364" s="164"/>
      <c r="AE1364" s="164"/>
      <c r="AF1364" s="164"/>
      <c r="AG1364" s="164"/>
      <c r="AH1364" s="164"/>
      <c r="AI1364" s="164"/>
      <c r="AJ1364" s="164"/>
      <c r="AK1364" s="164"/>
      <c r="AL1364" s="164"/>
      <c r="AM1364" s="164"/>
      <c r="AN1364" s="164"/>
      <c r="AO1364" s="164"/>
      <c r="AP1364" s="164"/>
      <c r="AQ1364" s="164"/>
      <c r="AR1364" s="164"/>
      <c r="AS1364" s="366"/>
      <c r="AT1364" s="164"/>
      <c r="AU1364" s="164"/>
      <c r="AV1364" s="164"/>
      <c r="AW1364" s="164"/>
      <c r="AX1364" s="164"/>
      <c r="AY1364" s="164"/>
      <c r="AZ1364" s="164"/>
      <c r="BA1364" s="164"/>
      <c r="BB1364" s="164"/>
      <c r="BC1364" s="164"/>
      <c r="BD1364" s="164"/>
      <c r="BE1364" s="164"/>
      <c r="BF1364" s="164"/>
      <c r="BG1364" s="164"/>
      <c r="BH1364" s="164"/>
      <c r="BI1364" s="164"/>
      <c r="BJ1364" s="164"/>
      <c r="BK1364" s="164"/>
      <c r="BL1364" s="164"/>
      <c r="BM1364" s="164"/>
      <c r="BN1364" s="164"/>
      <c r="BO1364" s="164"/>
      <c r="BP1364" s="164"/>
      <c r="BQ1364" s="164"/>
      <c r="BR1364" s="164"/>
      <c r="BS1364" s="164"/>
      <c r="BT1364" s="164"/>
      <c r="BU1364" s="164"/>
      <c r="BV1364" s="164"/>
      <c r="BW1364" s="164"/>
    </row>
    <row r="1365" spans="20:75" x14ac:dyDescent="0.25">
      <c r="T1365" s="164"/>
      <c r="U1365" s="164"/>
      <c r="V1365" s="164"/>
      <c r="W1365" s="164"/>
      <c r="X1365" s="164"/>
      <c r="Y1365" s="164"/>
      <c r="Z1365" s="164"/>
      <c r="AA1365" s="164"/>
      <c r="AB1365" s="164"/>
      <c r="AC1365" s="164"/>
      <c r="AD1365" s="164"/>
      <c r="AE1365" s="164"/>
      <c r="AF1365" s="164"/>
      <c r="AG1365" s="164"/>
      <c r="AH1365" s="164"/>
      <c r="AI1365" s="164"/>
      <c r="AJ1365" s="164"/>
      <c r="AK1365" s="164"/>
      <c r="AL1365" s="164"/>
      <c r="AM1365" s="164"/>
      <c r="AN1365" s="164"/>
      <c r="AO1365" s="164"/>
      <c r="AP1365" s="164"/>
      <c r="AQ1365" s="164"/>
      <c r="AR1365" s="164"/>
      <c r="AS1365" s="366"/>
      <c r="AT1365" s="164"/>
      <c r="AU1365" s="164"/>
      <c r="AV1365" s="164"/>
      <c r="AW1365" s="164"/>
      <c r="AX1365" s="164"/>
      <c r="AY1365" s="164"/>
      <c r="AZ1365" s="164"/>
      <c r="BA1365" s="164"/>
      <c r="BB1365" s="164"/>
      <c r="BC1365" s="164"/>
      <c r="BD1365" s="164"/>
      <c r="BE1365" s="164"/>
      <c r="BF1365" s="164"/>
      <c r="BG1365" s="164"/>
      <c r="BH1365" s="164"/>
      <c r="BI1365" s="164"/>
      <c r="BJ1365" s="164"/>
      <c r="BK1365" s="164"/>
      <c r="BL1365" s="164"/>
      <c r="BM1365" s="164"/>
      <c r="BN1365" s="164"/>
      <c r="BO1365" s="164"/>
      <c r="BP1365" s="164"/>
      <c r="BQ1365" s="164"/>
      <c r="BR1365" s="164"/>
      <c r="BS1365" s="164"/>
      <c r="BT1365" s="164"/>
      <c r="BU1365" s="164"/>
      <c r="BV1365" s="164"/>
      <c r="BW1365" s="164"/>
    </row>
    <row r="1366" spans="20:75" x14ac:dyDescent="0.25">
      <c r="T1366" s="164"/>
      <c r="U1366" s="164"/>
      <c r="V1366" s="164"/>
      <c r="W1366" s="164"/>
      <c r="X1366" s="164"/>
      <c r="Y1366" s="164"/>
      <c r="Z1366" s="164"/>
      <c r="AA1366" s="164"/>
      <c r="AB1366" s="164"/>
      <c r="AC1366" s="164"/>
      <c r="AD1366" s="164"/>
      <c r="AE1366" s="164"/>
      <c r="AF1366" s="164"/>
      <c r="AG1366" s="164"/>
      <c r="AH1366" s="164"/>
      <c r="AI1366" s="164"/>
      <c r="AJ1366" s="164"/>
      <c r="AK1366" s="164"/>
      <c r="AL1366" s="164"/>
      <c r="AM1366" s="164"/>
      <c r="AN1366" s="164"/>
      <c r="AO1366" s="164"/>
      <c r="AP1366" s="164"/>
      <c r="AQ1366" s="164"/>
      <c r="AR1366" s="164"/>
      <c r="AS1366" s="366"/>
      <c r="AT1366" s="164"/>
      <c r="AU1366" s="164"/>
      <c r="AV1366" s="164"/>
      <c r="AW1366" s="164"/>
      <c r="AX1366" s="164"/>
      <c r="AY1366" s="164"/>
      <c r="AZ1366" s="164"/>
      <c r="BA1366" s="164"/>
      <c r="BB1366" s="164"/>
      <c r="BC1366" s="164"/>
      <c r="BD1366" s="164"/>
      <c r="BE1366" s="164"/>
      <c r="BF1366" s="164"/>
      <c r="BG1366" s="164"/>
      <c r="BH1366" s="164"/>
      <c r="BI1366" s="164"/>
      <c r="BJ1366" s="164"/>
      <c r="BK1366" s="164"/>
      <c r="BL1366" s="164"/>
      <c r="BM1366" s="164"/>
      <c r="BN1366" s="164"/>
      <c r="BO1366" s="164"/>
      <c r="BP1366" s="164"/>
      <c r="BQ1366" s="164"/>
      <c r="BR1366" s="164"/>
      <c r="BS1366" s="164"/>
      <c r="BT1366" s="164"/>
      <c r="BU1366" s="164"/>
      <c r="BV1366" s="164"/>
      <c r="BW1366" s="164"/>
    </row>
    <row r="1367" spans="20:75" x14ac:dyDescent="0.25">
      <c r="T1367" s="164"/>
      <c r="U1367" s="164"/>
      <c r="V1367" s="164"/>
      <c r="W1367" s="164"/>
      <c r="X1367" s="164"/>
      <c r="Y1367" s="164"/>
      <c r="Z1367" s="164"/>
      <c r="AA1367" s="164"/>
      <c r="AB1367" s="164"/>
      <c r="AC1367" s="164"/>
      <c r="AD1367" s="164"/>
      <c r="AE1367" s="164"/>
      <c r="AF1367" s="164"/>
      <c r="AG1367" s="164"/>
      <c r="AH1367" s="164"/>
      <c r="AI1367" s="164"/>
      <c r="AJ1367" s="164"/>
      <c r="AK1367" s="164"/>
      <c r="AL1367" s="164"/>
      <c r="AM1367" s="164"/>
      <c r="AN1367" s="164"/>
      <c r="AO1367" s="164"/>
      <c r="AP1367" s="164"/>
      <c r="AQ1367" s="164"/>
      <c r="AR1367" s="164"/>
      <c r="AS1367" s="366"/>
      <c r="AT1367" s="164"/>
      <c r="AU1367" s="164"/>
      <c r="AV1367" s="164"/>
      <c r="AW1367" s="164"/>
      <c r="AX1367" s="164"/>
      <c r="AY1367" s="164"/>
      <c r="AZ1367" s="164"/>
      <c r="BA1367" s="164"/>
      <c r="BB1367" s="164"/>
      <c r="BC1367" s="164"/>
      <c r="BD1367" s="164"/>
      <c r="BE1367" s="164"/>
      <c r="BF1367" s="164"/>
      <c r="BG1367" s="164"/>
      <c r="BH1367" s="164"/>
      <c r="BI1367" s="164"/>
      <c r="BJ1367" s="164"/>
      <c r="BK1367" s="164"/>
      <c r="BL1367" s="164"/>
      <c r="BM1367" s="164"/>
      <c r="BN1367" s="164"/>
      <c r="BO1367" s="164"/>
      <c r="BP1367" s="164"/>
      <c r="BQ1367" s="164"/>
      <c r="BR1367" s="164"/>
      <c r="BS1367" s="164"/>
      <c r="BT1367" s="164"/>
      <c r="BU1367" s="164"/>
      <c r="BV1367" s="164"/>
      <c r="BW1367" s="164"/>
    </row>
    <row r="1368" spans="20:75" x14ac:dyDescent="0.25">
      <c r="T1368" s="164"/>
      <c r="U1368" s="164"/>
      <c r="V1368" s="164"/>
      <c r="W1368" s="164"/>
      <c r="X1368" s="164"/>
      <c r="Y1368" s="164"/>
      <c r="Z1368" s="164"/>
      <c r="AA1368" s="164"/>
      <c r="AB1368" s="164"/>
      <c r="AC1368" s="164"/>
      <c r="AD1368" s="164"/>
      <c r="AE1368" s="164"/>
      <c r="AF1368" s="164"/>
      <c r="AG1368" s="164"/>
      <c r="AH1368" s="164"/>
      <c r="AI1368" s="164"/>
      <c r="AJ1368" s="164"/>
      <c r="AK1368" s="164"/>
      <c r="AL1368" s="164"/>
      <c r="AM1368" s="164"/>
      <c r="AN1368" s="164"/>
      <c r="AO1368" s="164"/>
      <c r="AP1368" s="164"/>
      <c r="AQ1368" s="164"/>
      <c r="AR1368" s="164"/>
      <c r="AS1368" s="366"/>
      <c r="AT1368" s="164"/>
      <c r="AU1368" s="164"/>
      <c r="AV1368" s="164"/>
      <c r="AW1368" s="164"/>
      <c r="AX1368" s="164"/>
      <c r="AY1368" s="164"/>
      <c r="AZ1368" s="164"/>
      <c r="BA1368" s="164"/>
      <c r="BB1368" s="164"/>
      <c r="BC1368" s="164"/>
      <c r="BD1368" s="164"/>
      <c r="BE1368" s="164"/>
      <c r="BF1368" s="164"/>
      <c r="BG1368" s="164"/>
      <c r="BH1368" s="164"/>
      <c r="BI1368" s="164"/>
      <c r="BJ1368" s="164"/>
      <c r="BK1368" s="164"/>
      <c r="BL1368" s="164"/>
      <c r="BM1368" s="164"/>
      <c r="BN1368" s="164"/>
      <c r="BO1368" s="164"/>
      <c r="BP1368" s="164"/>
      <c r="BQ1368" s="164"/>
      <c r="BR1368" s="164"/>
      <c r="BS1368" s="164"/>
      <c r="BT1368" s="164"/>
      <c r="BU1368" s="164"/>
      <c r="BV1368" s="164"/>
      <c r="BW1368" s="164"/>
    </row>
    <row r="1369" spans="20:75" x14ac:dyDescent="0.25">
      <c r="T1369" s="164"/>
      <c r="U1369" s="164"/>
      <c r="V1369" s="164"/>
      <c r="W1369" s="164"/>
      <c r="X1369" s="164"/>
      <c r="Y1369" s="164"/>
      <c r="Z1369" s="164"/>
      <c r="AA1369" s="164"/>
      <c r="AB1369" s="164"/>
      <c r="AC1369" s="164"/>
      <c r="AD1369" s="164"/>
      <c r="AE1369" s="164"/>
      <c r="AF1369" s="164"/>
      <c r="AG1369" s="164"/>
      <c r="AH1369" s="164"/>
      <c r="AI1369" s="164"/>
      <c r="AJ1369" s="164"/>
      <c r="AK1369" s="164"/>
      <c r="AL1369" s="164"/>
      <c r="AM1369" s="164"/>
      <c r="AN1369" s="164"/>
      <c r="AO1369" s="164"/>
      <c r="AP1369" s="164"/>
      <c r="AQ1369" s="164"/>
      <c r="AR1369" s="164"/>
      <c r="AS1369" s="366"/>
      <c r="AT1369" s="164"/>
      <c r="AU1369" s="164"/>
      <c r="AV1369" s="164"/>
      <c r="AW1369" s="164"/>
      <c r="AX1369" s="164"/>
      <c r="AY1369" s="164"/>
      <c r="AZ1369" s="164"/>
      <c r="BA1369" s="164"/>
      <c r="BB1369" s="164"/>
      <c r="BC1369" s="164"/>
      <c r="BD1369" s="164"/>
      <c r="BE1369" s="164"/>
      <c r="BF1369" s="164"/>
      <c r="BG1369" s="164"/>
      <c r="BH1369" s="164"/>
      <c r="BI1369" s="164"/>
      <c r="BJ1369" s="164"/>
      <c r="BK1369" s="164"/>
      <c r="BL1369" s="164"/>
      <c r="BM1369" s="164"/>
      <c r="BN1369" s="164"/>
      <c r="BO1369" s="164"/>
      <c r="BP1369" s="164"/>
      <c r="BQ1369" s="164"/>
      <c r="BR1369" s="164"/>
      <c r="BS1369" s="164"/>
      <c r="BT1369" s="164"/>
      <c r="BU1369" s="164"/>
      <c r="BV1369" s="164"/>
      <c r="BW1369" s="164"/>
    </row>
    <row r="1370" spans="20:75" x14ac:dyDescent="0.25">
      <c r="T1370" s="164"/>
      <c r="U1370" s="164"/>
      <c r="V1370" s="164"/>
      <c r="W1370" s="164"/>
      <c r="X1370" s="164"/>
      <c r="Y1370" s="164"/>
      <c r="Z1370" s="164"/>
      <c r="AA1370" s="164"/>
      <c r="AB1370" s="164"/>
      <c r="AC1370" s="164"/>
      <c r="AD1370" s="164"/>
      <c r="AE1370" s="164"/>
      <c r="AF1370" s="164"/>
      <c r="AG1370" s="164"/>
      <c r="AH1370" s="164"/>
      <c r="AI1370" s="164"/>
      <c r="AJ1370" s="164"/>
      <c r="AK1370" s="164"/>
      <c r="AL1370" s="164"/>
      <c r="AM1370" s="164"/>
      <c r="AN1370" s="164"/>
      <c r="AO1370" s="164"/>
      <c r="AP1370" s="164"/>
      <c r="AQ1370" s="164"/>
      <c r="AR1370" s="164"/>
      <c r="AS1370" s="366"/>
      <c r="AT1370" s="164"/>
      <c r="AU1370" s="164"/>
      <c r="AV1370" s="164"/>
      <c r="AW1370" s="164"/>
      <c r="AX1370" s="164"/>
      <c r="AY1370" s="164"/>
      <c r="AZ1370" s="164"/>
      <c r="BA1370" s="164"/>
      <c r="BB1370" s="164"/>
      <c r="BC1370" s="164"/>
      <c r="BD1370" s="164"/>
      <c r="BE1370" s="164"/>
      <c r="BF1370" s="164"/>
      <c r="BG1370" s="164"/>
      <c r="BH1370" s="164"/>
      <c r="BI1370" s="164"/>
      <c r="BJ1370" s="164"/>
      <c r="BK1370" s="164"/>
      <c r="BL1370" s="164"/>
      <c r="BM1370" s="164"/>
      <c r="BN1370" s="164"/>
      <c r="BO1370" s="164"/>
      <c r="BP1370" s="164"/>
      <c r="BQ1370" s="164"/>
      <c r="BR1370" s="164"/>
      <c r="BS1370" s="164"/>
      <c r="BT1370" s="164"/>
      <c r="BU1370" s="164"/>
      <c r="BV1370" s="164"/>
      <c r="BW1370" s="164"/>
    </row>
    <row r="1371" spans="20:75" x14ac:dyDescent="0.25">
      <c r="T1371" s="164"/>
      <c r="U1371" s="164"/>
      <c r="V1371" s="164"/>
      <c r="W1371" s="164"/>
      <c r="X1371" s="164"/>
      <c r="Y1371" s="164"/>
      <c r="Z1371" s="164"/>
      <c r="AA1371" s="164"/>
      <c r="AB1371" s="164"/>
      <c r="AC1371" s="164"/>
      <c r="AD1371" s="164"/>
      <c r="AE1371" s="164"/>
      <c r="AF1371" s="164"/>
      <c r="AG1371" s="164"/>
      <c r="AH1371" s="164"/>
      <c r="AI1371" s="164"/>
      <c r="AJ1371" s="164"/>
      <c r="AK1371" s="164"/>
      <c r="AL1371" s="164"/>
      <c r="AM1371" s="164"/>
      <c r="AN1371" s="164"/>
      <c r="AO1371" s="164"/>
      <c r="AP1371" s="164"/>
      <c r="AQ1371" s="164"/>
      <c r="AR1371" s="164"/>
      <c r="AS1371" s="366"/>
      <c r="AT1371" s="164"/>
      <c r="AU1371" s="164"/>
      <c r="AV1371" s="164"/>
      <c r="AW1371" s="164"/>
      <c r="AX1371" s="164"/>
      <c r="AY1371" s="164"/>
      <c r="AZ1371" s="164"/>
      <c r="BA1371" s="164"/>
      <c r="BB1371" s="164"/>
      <c r="BC1371" s="164"/>
      <c r="BD1371" s="164"/>
      <c r="BE1371" s="164"/>
      <c r="BF1371" s="164"/>
      <c r="BG1371" s="164"/>
      <c r="BH1371" s="164"/>
      <c r="BI1371" s="164"/>
      <c r="BJ1371" s="164"/>
      <c r="BK1371" s="164"/>
      <c r="BL1371" s="164"/>
      <c r="BM1371" s="164"/>
      <c r="BN1371" s="164"/>
      <c r="BO1371" s="164"/>
      <c r="BP1371" s="164"/>
      <c r="BQ1371" s="164"/>
      <c r="BR1371" s="164"/>
      <c r="BS1371" s="164"/>
      <c r="BT1371" s="164"/>
      <c r="BU1371" s="164"/>
      <c r="BV1371" s="164"/>
      <c r="BW1371" s="164"/>
    </row>
    <row r="1372" spans="20:75" x14ac:dyDescent="0.25">
      <c r="T1372" s="164"/>
      <c r="U1372" s="164"/>
      <c r="V1372" s="164"/>
      <c r="W1372" s="164"/>
      <c r="X1372" s="164"/>
      <c r="Y1372" s="164"/>
      <c r="Z1372" s="164"/>
      <c r="AA1372" s="164"/>
      <c r="AB1372" s="164"/>
      <c r="AC1372" s="164"/>
      <c r="AD1372" s="164"/>
      <c r="AE1372" s="164"/>
      <c r="AF1372" s="164"/>
      <c r="AG1372" s="164"/>
      <c r="AH1372" s="164"/>
      <c r="AI1372" s="164"/>
      <c r="AJ1372" s="164"/>
      <c r="AK1372" s="164"/>
      <c r="AL1372" s="164"/>
      <c r="AM1372" s="164"/>
      <c r="AN1372" s="164"/>
      <c r="AO1372" s="164"/>
      <c r="AP1372" s="164"/>
      <c r="AQ1372" s="164"/>
      <c r="AR1372" s="164"/>
      <c r="AS1372" s="366"/>
      <c r="AT1372" s="164"/>
      <c r="AU1372" s="164"/>
      <c r="AV1372" s="164"/>
      <c r="AW1372" s="164"/>
      <c r="AX1372" s="164"/>
      <c r="AY1372" s="164"/>
      <c r="AZ1372" s="164"/>
      <c r="BA1372" s="164"/>
      <c r="BB1372" s="164"/>
      <c r="BC1372" s="164"/>
      <c r="BD1372" s="164"/>
      <c r="BE1372" s="164"/>
      <c r="BF1372" s="164"/>
      <c r="BG1372" s="164"/>
      <c r="BH1372" s="164"/>
      <c r="BI1372" s="164"/>
      <c r="BJ1372" s="164"/>
      <c r="BK1372" s="164"/>
      <c r="BL1372" s="164"/>
      <c r="BM1372" s="164"/>
      <c r="BN1372" s="164"/>
      <c r="BO1372" s="164"/>
      <c r="BP1372" s="164"/>
      <c r="BQ1372" s="164"/>
      <c r="BR1372" s="164"/>
      <c r="BS1372" s="164"/>
      <c r="BT1372" s="164"/>
      <c r="BU1372" s="164"/>
      <c r="BV1372" s="164"/>
      <c r="BW1372" s="164"/>
    </row>
    <row r="1373" spans="20:75" x14ac:dyDescent="0.25">
      <c r="T1373" s="164"/>
      <c r="U1373" s="164"/>
      <c r="V1373" s="164"/>
      <c r="W1373" s="164"/>
      <c r="X1373" s="164"/>
      <c r="Y1373" s="164"/>
      <c r="Z1373" s="164"/>
      <c r="AA1373" s="164"/>
      <c r="AB1373" s="164"/>
      <c r="AC1373" s="164"/>
      <c r="AD1373" s="164"/>
      <c r="AE1373" s="164"/>
      <c r="AF1373" s="164"/>
      <c r="AG1373" s="164"/>
      <c r="AH1373" s="164"/>
      <c r="AI1373" s="164"/>
      <c r="AJ1373" s="164"/>
      <c r="AK1373" s="164"/>
      <c r="AL1373" s="164"/>
      <c r="AM1373" s="164"/>
      <c r="AN1373" s="164"/>
      <c r="AO1373" s="164"/>
      <c r="AP1373" s="164"/>
      <c r="AQ1373" s="164"/>
      <c r="AR1373" s="164"/>
      <c r="AS1373" s="366"/>
      <c r="AT1373" s="164"/>
      <c r="AU1373" s="164"/>
      <c r="AV1373" s="164"/>
      <c r="AW1373" s="164"/>
      <c r="AX1373" s="164"/>
      <c r="AY1373" s="164"/>
      <c r="AZ1373" s="164"/>
      <c r="BA1373" s="164"/>
      <c r="BB1373" s="164"/>
      <c r="BC1373" s="164"/>
      <c r="BD1373" s="164"/>
      <c r="BE1373" s="164"/>
      <c r="BF1373" s="164"/>
      <c r="BG1373" s="164"/>
      <c r="BH1373" s="164"/>
      <c r="BI1373" s="164"/>
      <c r="BJ1373" s="164"/>
      <c r="BK1373" s="164"/>
      <c r="BL1373" s="164"/>
      <c r="BM1373" s="164"/>
      <c r="BN1373" s="164"/>
      <c r="BO1373" s="164"/>
      <c r="BP1373" s="164"/>
      <c r="BQ1373" s="164"/>
      <c r="BR1373" s="164"/>
      <c r="BS1373" s="164"/>
      <c r="BT1373" s="164"/>
      <c r="BU1373" s="164"/>
      <c r="BV1373" s="164"/>
      <c r="BW1373" s="164"/>
    </row>
    <row r="1374" spans="20:75" x14ac:dyDescent="0.25">
      <c r="T1374" s="164"/>
      <c r="U1374" s="164"/>
      <c r="V1374" s="164"/>
      <c r="W1374" s="164"/>
      <c r="X1374" s="164"/>
      <c r="Y1374" s="164"/>
      <c r="Z1374" s="164"/>
      <c r="AA1374" s="164"/>
      <c r="AB1374" s="164"/>
      <c r="AC1374" s="164"/>
      <c r="AD1374" s="164"/>
      <c r="AE1374" s="164"/>
      <c r="AF1374" s="164"/>
      <c r="AG1374" s="164"/>
      <c r="AH1374" s="164"/>
      <c r="AI1374" s="164"/>
      <c r="AJ1374" s="164"/>
      <c r="AK1374" s="164"/>
      <c r="AL1374" s="164"/>
      <c r="AM1374" s="164"/>
      <c r="AN1374" s="164"/>
      <c r="AO1374" s="164"/>
      <c r="AP1374" s="164"/>
      <c r="AQ1374" s="164"/>
      <c r="AR1374" s="164"/>
      <c r="AS1374" s="366"/>
      <c r="AT1374" s="164"/>
      <c r="AU1374" s="164"/>
      <c r="AV1374" s="164"/>
      <c r="AW1374" s="164"/>
      <c r="AX1374" s="164"/>
      <c r="AY1374" s="164"/>
      <c r="AZ1374" s="164"/>
      <c r="BA1374" s="164"/>
      <c r="BB1374" s="164"/>
      <c r="BC1374" s="164"/>
      <c r="BD1374" s="164"/>
      <c r="BE1374" s="164"/>
      <c r="BF1374" s="164"/>
      <c r="BG1374" s="164"/>
      <c r="BH1374" s="164"/>
      <c r="BI1374" s="164"/>
      <c r="BJ1374" s="164"/>
      <c r="BK1374" s="164"/>
      <c r="BL1374" s="164"/>
      <c r="BM1374" s="164"/>
      <c r="BN1374" s="164"/>
      <c r="BO1374" s="164"/>
      <c r="BP1374" s="164"/>
      <c r="BQ1374" s="164"/>
      <c r="BR1374" s="164"/>
      <c r="BS1374" s="164"/>
      <c r="BT1374" s="164"/>
      <c r="BU1374" s="164"/>
      <c r="BV1374" s="164"/>
      <c r="BW1374" s="164"/>
    </row>
    <row r="1375" spans="20:75" x14ac:dyDescent="0.25">
      <c r="T1375" s="164"/>
      <c r="U1375" s="164"/>
      <c r="V1375" s="164"/>
      <c r="W1375" s="164"/>
      <c r="X1375" s="164"/>
      <c r="Y1375" s="164"/>
      <c r="Z1375" s="164"/>
      <c r="AA1375" s="164"/>
      <c r="AB1375" s="164"/>
      <c r="AC1375" s="164"/>
      <c r="AD1375" s="164"/>
      <c r="AE1375" s="164"/>
      <c r="AF1375" s="164"/>
      <c r="AG1375" s="164"/>
      <c r="AH1375" s="164"/>
      <c r="AI1375" s="164"/>
      <c r="AJ1375" s="164"/>
      <c r="AK1375" s="164"/>
      <c r="AL1375" s="164"/>
      <c r="AM1375" s="164"/>
      <c r="AN1375" s="164"/>
      <c r="AO1375" s="164"/>
      <c r="AP1375" s="164"/>
      <c r="AQ1375" s="164"/>
      <c r="AR1375" s="164"/>
      <c r="AS1375" s="366"/>
      <c r="AT1375" s="164"/>
      <c r="AU1375" s="164"/>
      <c r="AV1375" s="164"/>
      <c r="AW1375" s="164"/>
      <c r="AX1375" s="164"/>
      <c r="AY1375" s="164"/>
      <c r="AZ1375" s="164"/>
      <c r="BA1375" s="164"/>
      <c r="BB1375" s="164"/>
      <c r="BC1375" s="164"/>
      <c r="BD1375" s="164"/>
      <c r="BE1375" s="164"/>
      <c r="BF1375" s="164"/>
      <c r="BG1375" s="164"/>
      <c r="BH1375" s="164"/>
      <c r="BI1375" s="164"/>
      <c r="BJ1375" s="164"/>
      <c r="BK1375" s="164"/>
      <c r="BL1375" s="164"/>
      <c r="BM1375" s="164"/>
      <c r="BN1375" s="164"/>
      <c r="BO1375" s="164"/>
      <c r="BP1375" s="164"/>
      <c r="BQ1375" s="164"/>
      <c r="BR1375" s="164"/>
      <c r="BS1375" s="164"/>
      <c r="BT1375" s="164"/>
      <c r="BU1375" s="164"/>
      <c r="BV1375" s="164"/>
      <c r="BW1375" s="164"/>
    </row>
    <row r="1376" spans="20:75" x14ac:dyDescent="0.25">
      <c r="T1376" s="164"/>
      <c r="U1376" s="164"/>
      <c r="V1376" s="164"/>
      <c r="W1376" s="164"/>
      <c r="X1376" s="164"/>
      <c r="Y1376" s="164"/>
      <c r="Z1376" s="164"/>
      <c r="AA1376" s="164"/>
      <c r="AB1376" s="164"/>
      <c r="AC1376" s="164"/>
      <c r="AD1376" s="164"/>
      <c r="AE1376" s="164"/>
      <c r="AF1376" s="164"/>
      <c r="AG1376" s="164"/>
      <c r="AH1376" s="164"/>
      <c r="AI1376" s="164"/>
      <c r="AJ1376" s="164"/>
      <c r="AK1376" s="164"/>
      <c r="AL1376" s="164"/>
      <c r="AM1376" s="164"/>
      <c r="AN1376" s="164"/>
      <c r="AO1376" s="164"/>
      <c r="AP1376" s="164"/>
      <c r="AQ1376" s="164"/>
      <c r="AR1376" s="164"/>
      <c r="AS1376" s="366"/>
      <c r="AT1376" s="164"/>
      <c r="AU1376" s="164"/>
      <c r="AV1376" s="164"/>
      <c r="AW1376" s="164"/>
      <c r="AX1376" s="164"/>
      <c r="AY1376" s="164"/>
      <c r="AZ1376" s="164"/>
      <c r="BA1376" s="164"/>
      <c r="BB1376" s="164"/>
      <c r="BC1376" s="164"/>
      <c r="BD1376" s="164"/>
      <c r="BE1376" s="164"/>
      <c r="BF1376" s="164"/>
      <c r="BG1376" s="164"/>
      <c r="BH1376" s="164"/>
      <c r="BI1376" s="164"/>
      <c r="BJ1376" s="164"/>
      <c r="BK1376" s="164"/>
      <c r="BL1376" s="164"/>
      <c r="BM1376" s="164"/>
      <c r="BN1376" s="164"/>
      <c r="BO1376" s="164"/>
      <c r="BP1376" s="164"/>
      <c r="BQ1376" s="164"/>
      <c r="BR1376" s="164"/>
      <c r="BS1376" s="164"/>
      <c r="BT1376" s="164"/>
      <c r="BU1376" s="164"/>
      <c r="BV1376" s="164"/>
      <c r="BW1376" s="164"/>
    </row>
    <row r="1377" spans="20:75" x14ac:dyDescent="0.25">
      <c r="T1377" s="164"/>
      <c r="U1377" s="164"/>
      <c r="V1377" s="164"/>
      <c r="W1377" s="164"/>
      <c r="X1377" s="164"/>
      <c r="Y1377" s="164"/>
      <c r="Z1377" s="164"/>
      <c r="AA1377" s="164"/>
      <c r="AB1377" s="164"/>
      <c r="AC1377" s="164"/>
      <c r="AD1377" s="164"/>
      <c r="AE1377" s="164"/>
      <c r="AF1377" s="164"/>
      <c r="AG1377" s="164"/>
      <c r="AH1377" s="164"/>
      <c r="AI1377" s="164"/>
      <c r="AJ1377" s="164"/>
      <c r="AK1377" s="164"/>
      <c r="AL1377" s="164"/>
      <c r="AM1377" s="164"/>
      <c r="AN1377" s="164"/>
      <c r="AO1377" s="164"/>
      <c r="AP1377" s="164"/>
      <c r="AQ1377" s="164"/>
      <c r="AR1377" s="164"/>
      <c r="AS1377" s="366"/>
      <c r="AT1377" s="164"/>
      <c r="AU1377" s="164"/>
      <c r="AV1377" s="164"/>
      <c r="AW1377" s="164"/>
      <c r="AX1377" s="164"/>
      <c r="AY1377" s="164"/>
      <c r="AZ1377" s="164"/>
      <c r="BA1377" s="164"/>
      <c r="BB1377" s="164"/>
      <c r="BC1377" s="164"/>
      <c r="BD1377" s="164"/>
      <c r="BE1377" s="164"/>
      <c r="BF1377" s="164"/>
      <c r="BG1377" s="164"/>
      <c r="BH1377" s="164"/>
      <c r="BI1377" s="164"/>
      <c r="BJ1377" s="164"/>
      <c r="BK1377" s="164"/>
      <c r="BL1377" s="164"/>
      <c r="BM1377" s="164"/>
      <c r="BN1377" s="164"/>
      <c r="BO1377" s="164"/>
      <c r="BP1377" s="164"/>
      <c r="BQ1377" s="164"/>
      <c r="BR1377" s="164"/>
      <c r="BS1377" s="164"/>
      <c r="BT1377" s="164"/>
      <c r="BU1377" s="164"/>
      <c r="BV1377" s="164"/>
      <c r="BW1377" s="164"/>
    </row>
    <row r="1378" spans="20:75" x14ac:dyDescent="0.25">
      <c r="T1378" s="164"/>
      <c r="U1378" s="164"/>
      <c r="V1378" s="164"/>
      <c r="W1378" s="164"/>
      <c r="X1378" s="164"/>
      <c r="Y1378" s="164"/>
      <c r="Z1378" s="164"/>
      <c r="AA1378" s="164"/>
      <c r="AB1378" s="164"/>
      <c r="AC1378" s="164"/>
      <c r="AD1378" s="164"/>
      <c r="AE1378" s="164"/>
      <c r="AF1378" s="164"/>
      <c r="AG1378" s="164"/>
      <c r="AH1378" s="164"/>
      <c r="AI1378" s="164"/>
      <c r="AJ1378" s="164"/>
      <c r="AK1378" s="164"/>
      <c r="AL1378" s="164"/>
      <c r="AM1378" s="164"/>
      <c r="AN1378" s="164"/>
      <c r="AO1378" s="164"/>
      <c r="AP1378" s="164"/>
      <c r="AQ1378" s="164"/>
      <c r="AR1378" s="164"/>
      <c r="AS1378" s="366"/>
      <c r="AT1378" s="164"/>
      <c r="AU1378" s="164"/>
      <c r="AV1378" s="164"/>
      <c r="AW1378" s="164"/>
      <c r="AX1378" s="164"/>
      <c r="AY1378" s="164"/>
      <c r="AZ1378" s="164"/>
      <c r="BA1378" s="164"/>
      <c r="BB1378" s="164"/>
      <c r="BC1378" s="164"/>
      <c r="BD1378" s="164"/>
      <c r="BE1378" s="164"/>
      <c r="BF1378" s="164"/>
      <c r="BG1378" s="164"/>
      <c r="BH1378" s="164"/>
      <c r="BI1378" s="164"/>
      <c r="BJ1378" s="164"/>
      <c r="BK1378" s="164"/>
      <c r="BL1378" s="164"/>
      <c r="BM1378" s="164"/>
      <c r="BN1378" s="164"/>
      <c r="BO1378" s="164"/>
      <c r="BP1378" s="164"/>
      <c r="BQ1378" s="164"/>
      <c r="BR1378" s="164"/>
      <c r="BS1378" s="164"/>
      <c r="BT1378" s="164"/>
      <c r="BU1378" s="164"/>
      <c r="BV1378" s="164"/>
      <c r="BW1378" s="164"/>
    </row>
    <row r="1379" spans="20:75" x14ac:dyDescent="0.25">
      <c r="T1379" s="164"/>
      <c r="U1379" s="164"/>
      <c r="V1379" s="164"/>
      <c r="W1379" s="164"/>
      <c r="X1379" s="164"/>
      <c r="Y1379" s="164"/>
      <c r="Z1379" s="164"/>
      <c r="AA1379" s="164"/>
      <c r="AB1379" s="164"/>
      <c r="AC1379" s="164"/>
      <c r="AD1379" s="164"/>
      <c r="AE1379" s="164"/>
      <c r="AF1379" s="164"/>
      <c r="AG1379" s="164"/>
      <c r="AH1379" s="164"/>
      <c r="AI1379" s="164"/>
      <c r="AJ1379" s="164"/>
      <c r="AK1379" s="164"/>
      <c r="AL1379" s="164"/>
      <c r="AM1379" s="164"/>
      <c r="AN1379" s="164"/>
      <c r="AO1379" s="164"/>
      <c r="AP1379" s="164"/>
      <c r="AQ1379" s="164"/>
      <c r="AR1379" s="164"/>
      <c r="AS1379" s="366"/>
      <c r="AT1379" s="164"/>
      <c r="AU1379" s="164"/>
      <c r="AV1379" s="164"/>
      <c r="AW1379" s="164"/>
      <c r="AX1379" s="164"/>
      <c r="AY1379" s="164"/>
      <c r="AZ1379" s="164"/>
      <c r="BA1379" s="164"/>
      <c r="BB1379" s="164"/>
      <c r="BC1379" s="164"/>
      <c r="BD1379" s="164"/>
      <c r="BE1379" s="164"/>
      <c r="BF1379" s="164"/>
      <c r="BG1379" s="164"/>
      <c r="BH1379" s="164"/>
      <c r="BI1379" s="164"/>
      <c r="BJ1379" s="164"/>
      <c r="BK1379" s="164"/>
      <c r="BL1379" s="164"/>
      <c r="BM1379" s="164"/>
      <c r="BN1379" s="164"/>
      <c r="BO1379" s="164"/>
      <c r="BP1379" s="164"/>
      <c r="BQ1379" s="164"/>
      <c r="BR1379" s="164"/>
      <c r="BS1379" s="164"/>
      <c r="BT1379" s="164"/>
      <c r="BU1379" s="164"/>
      <c r="BV1379" s="164"/>
      <c r="BW1379" s="164"/>
    </row>
    <row r="1380" spans="20:75" x14ac:dyDescent="0.25">
      <c r="T1380" s="164"/>
      <c r="U1380" s="164"/>
      <c r="V1380" s="164"/>
      <c r="W1380" s="164"/>
      <c r="X1380" s="164"/>
      <c r="Y1380" s="164"/>
      <c r="Z1380" s="164"/>
      <c r="AA1380" s="164"/>
      <c r="AB1380" s="164"/>
      <c r="AC1380" s="164"/>
      <c r="AD1380" s="164"/>
      <c r="AE1380" s="164"/>
      <c r="AF1380" s="164"/>
      <c r="AG1380" s="164"/>
      <c r="AH1380" s="164"/>
      <c r="AI1380" s="164"/>
      <c r="AJ1380" s="164"/>
      <c r="AK1380" s="164"/>
      <c r="AL1380" s="164"/>
      <c r="AM1380" s="164"/>
      <c r="AN1380" s="164"/>
      <c r="AO1380" s="164"/>
      <c r="AP1380" s="164"/>
      <c r="AQ1380" s="164"/>
      <c r="AR1380" s="164"/>
      <c r="AS1380" s="366"/>
      <c r="AT1380" s="164"/>
      <c r="AU1380" s="164"/>
      <c r="AV1380" s="164"/>
      <c r="AW1380" s="164"/>
      <c r="AX1380" s="164"/>
      <c r="AY1380" s="164"/>
      <c r="AZ1380" s="164"/>
      <c r="BA1380" s="164"/>
      <c r="BB1380" s="164"/>
      <c r="BC1380" s="164"/>
      <c r="BD1380" s="164"/>
      <c r="BE1380" s="164"/>
      <c r="BF1380" s="164"/>
      <c r="BG1380" s="164"/>
      <c r="BH1380" s="164"/>
      <c r="BI1380" s="164"/>
      <c r="BJ1380" s="164"/>
      <c r="BK1380" s="164"/>
      <c r="BL1380" s="164"/>
      <c r="BM1380" s="164"/>
      <c r="BN1380" s="164"/>
      <c r="BO1380" s="164"/>
      <c r="BP1380" s="164"/>
      <c r="BQ1380" s="164"/>
      <c r="BR1380" s="164"/>
      <c r="BS1380" s="164"/>
      <c r="BT1380" s="164"/>
      <c r="BU1380" s="164"/>
      <c r="BV1380" s="164"/>
      <c r="BW1380" s="164"/>
    </row>
    <row r="1381" spans="20:75" x14ac:dyDescent="0.25">
      <c r="T1381" s="164"/>
      <c r="U1381" s="164"/>
      <c r="V1381" s="164"/>
      <c r="W1381" s="164"/>
      <c r="X1381" s="164"/>
      <c r="Y1381" s="164"/>
      <c r="Z1381" s="164"/>
      <c r="AA1381" s="164"/>
      <c r="AB1381" s="164"/>
      <c r="AC1381" s="164"/>
      <c r="AD1381" s="164"/>
      <c r="AE1381" s="164"/>
      <c r="AF1381" s="164"/>
      <c r="AG1381" s="164"/>
      <c r="AH1381" s="164"/>
      <c r="AI1381" s="164"/>
      <c r="AJ1381" s="164"/>
      <c r="AK1381" s="164"/>
      <c r="AL1381" s="164"/>
      <c r="AM1381" s="164"/>
      <c r="AN1381" s="164"/>
      <c r="AO1381" s="164"/>
      <c r="AP1381" s="164"/>
      <c r="AQ1381" s="164"/>
      <c r="AR1381" s="164"/>
      <c r="AS1381" s="366"/>
      <c r="AT1381" s="164"/>
      <c r="AU1381" s="164"/>
      <c r="AV1381" s="164"/>
      <c r="AW1381" s="164"/>
      <c r="AX1381" s="164"/>
      <c r="AY1381" s="164"/>
      <c r="AZ1381" s="164"/>
      <c r="BA1381" s="164"/>
      <c r="BB1381" s="164"/>
      <c r="BC1381" s="164"/>
      <c r="BD1381" s="164"/>
      <c r="BE1381" s="164"/>
      <c r="BF1381" s="164"/>
      <c r="BG1381" s="164"/>
      <c r="BH1381" s="164"/>
      <c r="BI1381" s="164"/>
      <c r="BJ1381" s="164"/>
      <c r="BK1381" s="164"/>
      <c r="BL1381" s="164"/>
      <c r="BM1381" s="164"/>
      <c r="BN1381" s="164"/>
      <c r="BO1381" s="164"/>
      <c r="BP1381" s="164"/>
      <c r="BQ1381" s="164"/>
      <c r="BR1381" s="164"/>
      <c r="BS1381" s="164"/>
      <c r="BT1381" s="164"/>
      <c r="BU1381" s="164"/>
      <c r="BV1381" s="164"/>
      <c r="BW1381" s="164"/>
    </row>
    <row r="1382" spans="20:75" x14ac:dyDescent="0.25">
      <c r="T1382" s="164"/>
      <c r="U1382" s="164"/>
      <c r="V1382" s="164"/>
      <c r="W1382" s="164"/>
      <c r="X1382" s="164"/>
      <c r="Y1382" s="164"/>
      <c r="Z1382" s="164"/>
      <c r="AA1382" s="164"/>
      <c r="AB1382" s="164"/>
      <c r="AC1382" s="164"/>
      <c r="AD1382" s="164"/>
      <c r="AE1382" s="164"/>
      <c r="AF1382" s="164"/>
      <c r="AG1382" s="164"/>
      <c r="AH1382" s="164"/>
      <c r="AI1382" s="164"/>
      <c r="AJ1382" s="164"/>
      <c r="AK1382" s="164"/>
      <c r="AL1382" s="164"/>
      <c r="AM1382" s="164"/>
      <c r="AN1382" s="164"/>
      <c r="AO1382" s="164"/>
      <c r="AP1382" s="164"/>
      <c r="AQ1382" s="164"/>
      <c r="AR1382" s="164"/>
      <c r="AS1382" s="366"/>
      <c r="AT1382" s="164"/>
      <c r="AU1382" s="164"/>
      <c r="AV1382" s="164"/>
      <c r="AW1382" s="164"/>
      <c r="AX1382" s="164"/>
      <c r="AY1382" s="164"/>
      <c r="AZ1382" s="164"/>
      <c r="BA1382" s="164"/>
      <c r="BB1382" s="164"/>
      <c r="BC1382" s="164"/>
      <c r="BD1382" s="164"/>
      <c r="BE1382" s="164"/>
      <c r="BF1382" s="164"/>
      <c r="BG1382" s="164"/>
      <c r="BH1382" s="164"/>
      <c r="BI1382" s="164"/>
      <c r="BJ1382" s="164"/>
      <c r="BK1382" s="164"/>
      <c r="BL1382" s="164"/>
      <c r="BM1382" s="164"/>
      <c r="BN1382" s="164"/>
      <c r="BO1382" s="164"/>
      <c r="BP1382" s="164"/>
      <c r="BQ1382" s="164"/>
      <c r="BR1382" s="164"/>
      <c r="BS1382" s="164"/>
      <c r="BT1382" s="164"/>
      <c r="BU1382" s="164"/>
      <c r="BV1382" s="164"/>
      <c r="BW1382" s="164"/>
    </row>
  </sheetData>
  <mergeCells count="39">
    <mergeCell ref="BE5:BF5"/>
    <mergeCell ref="BG5:BH5"/>
    <mergeCell ref="BI5:BI6"/>
    <mergeCell ref="BJ5:BL5"/>
    <mergeCell ref="BM5:BM6"/>
    <mergeCell ref="A30:B30"/>
    <mergeCell ref="J30:K30"/>
    <mergeCell ref="AB30:AC30"/>
    <mergeCell ref="AF30:AG30"/>
    <mergeCell ref="AP5:AY5"/>
    <mergeCell ref="AZ5:AZ6"/>
    <mergeCell ref="BA5:BA6"/>
    <mergeCell ref="BB5:BB6"/>
    <mergeCell ref="BC5:BC6"/>
    <mergeCell ref="BD5:BD6"/>
    <mergeCell ref="Y5:Y6"/>
    <mergeCell ref="Z5:Z6"/>
    <mergeCell ref="AA5:AA6"/>
    <mergeCell ref="AB5:AF5"/>
    <mergeCell ref="AG5:AL5"/>
    <mergeCell ref="AM5:AO5"/>
    <mergeCell ref="N5:N6"/>
    <mergeCell ref="O5:O6"/>
    <mergeCell ref="P5:P6"/>
    <mergeCell ref="Q5:U5"/>
    <mergeCell ref="V5:V6"/>
    <mergeCell ref="X5:X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51181102362204722" right="0.31496062992125984" top="0.35433070866141736" bottom="0.15748031496062992" header="0.31496062992125984" footer="0.31496062992125984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09"/>
  <sheetViews>
    <sheetView zoomScale="77" zoomScaleNormal="77" workbookViewId="0">
      <selection activeCell="O8" sqref="O8"/>
    </sheetView>
  </sheetViews>
  <sheetFormatPr defaultRowHeight="15" x14ac:dyDescent="0.25"/>
  <cols>
    <col min="1" max="1" width="5.28515625" customWidth="1"/>
    <col min="2" max="2" width="10.28515625" customWidth="1"/>
    <col min="3" max="3" width="11.5703125" customWidth="1"/>
    <col min="4" max="4" width="13.42578125" style="57" customWidth="1"/>
    <col min="5" max="5" width="9.140625" style="57" customWidth="1"/>
    <col min="6" max="6" width="7.28515625" customWidth="1"/>
    <col min="7" max="7" width="19.42578125" customWidth="1"/>
    <col min="8" max="8" width="10.7109375" customWidth="1"/>
    <col min="9" max="9" width="15.28515625" customWidth="1"/>
    <col min="10" max="10" width="9.28515625" customWidth="1"/>
    <col min="11" max="11" width="13.85546875" style="64" customWidth="1"/>
    <col min="12" max="12" width="9.140625" customWidth="1"/>
    <col min="13" max="13" width="13.28515625" customWidth="1"/>
    <col min="14" max="14" width="11.7109375" customWidth="1"/>
    <col min="15" max="15" width="12.5703125" style="57" customWidth="1"/>
    <col min="16" max="16" width="9.140625" customWidth="1"/>
    <col min="17" max="17" width="12.7109375" style="64" customWidth="1"/>
    <col min="18" max="18" width="12" customWidth="1"/>
    <col min="19" max="19" width="11.42578125" customWidth="1"/>
    <col min="20" max="20" width="13.28515625" style="57" customWidth="1"/>
    <col min="21" max="21" width="12.42578125" customWidth="1"/>
    <col min="22" max="22" width="10.140625" style="57" customWidth="1"/>
    <col min="23" max="24" width="9.28515625" style="164" customWidth="1"/>
    <col min="25" max="26" width="9.140625" style="164" customWidth="1"/>
    <col min="27" max="27" width="9.28515625" style="164" customWidth="1"/>
    <col min="28" max="28" width="18.7109375" style="164" customWidth="1"/>
    <col min="29" max="30" width="9.28515625" style="164" customWidth="1"/>
    <col min="31" max="32" width="9.140625" style="164" customWidth="1"/>
    <col min="33" max="34" width="9.28515625" style="164" customWidth="1"/>
    <col min="35" max="48" width="9.140625" style="164" customWidth="1"/>
    <col min="49" max="49" width="8.42578125" style="164" customWidth="1"/>
    <col min="50" max="50" width="10.42578125" style="164" customWidth="1"/>
    <col min="51" max="51" width="11.42578125" style="164" customWidth="1"/>
    <col min="52" max="52" width="10.5703125" style="164" customWidth="1"/>
    <col min="53" max="54" width="9.140625" style="164" customWidth="1"/>
    <col min="55" max="55" width="12.85546875" style="164" customWidth="1"/>
    <col min="56" max="58" width="9.140625" style="164" customWidth="1"/>
    <col min="59" max="59" width="11.7109375" style="454" customWidth="1"/>
    <col min="60" max="60" width="14.7109375" style="164" customWidth="1"/>
    <col min="61" max="69" width="9.140625" style="164" customWidth="1"/>
    <col min="70" max="82" width="9.140625" style="164"/>
  </cols>
  <sheetData>
    <row r="1" spans="1:60" ht="25.5" customHeight="1" x14ac:dyDescent="0.25">
      <c r="A1" s="268" t="s">
        <v>1003</v>
      </c>
      <c r="B1" s="268"/>
      <c r="C1" s="268"/>
      <c r="D1" s="268"/>
      <c r="E1" s="588"/>
      <c r="F1" s="268"/>
      <c r="G1" s="268"/>
      <c r="H1" s="268"/>
      <c r="I1" s="268"/>
      <c r="J1" s="268"/>
      <c r="K1" s="589"/>
      <c r="L1" s="268"/>
    </row>
    <row r="2" spans="1:60" ht="21" x14ac:dyDescent="0.25">
      <c r="O2" s="153" t="s">
        <v>121</v>
      </c>
      <c r="V2" s="351" t="s">
        <v>133</v>
      </c>
      <c r="W2" s="164" t="s">
        <v>133</v>
      </c>
      <c r="AA2" s="32" t="s">
        <v>122</v>
      </c>
      <c r="AQ2" s="108"/>
      <c r="AR2" s="108"/>
      <c r="AS2" s="108"/>
      <c r="AT2" s="108"/>
      <c r="AU2" s="108"/>
      <c r="AV2" s="108"/>
      <c r="AW2" s="108"/>
      <c r="AX2" s="116"/>
    </row>
    <row r="3" spans="1:60" ht="10.5" customHeight="1" x14ac:dyDescent="0.25"/>
    <row r="4" spans="1:60" s="349" customFormat="1" ht="15.75" thickBot="1" x14ac:dyDescent="0.3">
      <c r="A4" s="341" t="s">
        <v>32</v>
      </c>
      <c r="B4" s="341" t="s">
        <v>32</v>
      </c>
      <c r="C4" s="341" t="s">
        <v>32</v>
      </c>
      <c r="D4" s="342" t="s">
        <v>32</v>
      </c>
      <c r="E4" s="346"/>
      <c r="F4" s="343"/>
      <c r="G4" s="344" t="s">
        <v>33</v>
      </c>
      <c r="H4" s="344" t="s">
        <v>33</v>
      </c>
      <c r="I4" s="343"/>
      <c r="J4" s="343"/>
      <c r="K4" s="590" t="s">
        <v>33</v>
      </c>
      <c r="L4" s="344" t="s">
        <v>33</v>
      </c>
      <c r="M4" s="344" t="s">
        <v>33</v>
      </c>
      <c r="N4" s="344" t="s">
        <v>33</v>
      </c>
      <c r="O4" s="345" t="s">
        <v>33</v>
      </c>
      <c r="P4" s="343"/>
      <c r="Q4" s="591"/>
      <c r="R4" s="343"/>
      <c r="S4" s="343"/>
      <c r="T4" s="346"/>
      <c r="U4" s="343"/>
      <c r="V4" s="345" t="s">
        <v>90</v>
      </c>
      <c r="W4" s="344" t="s">
        <v>90</v>
      </c>
      <c r="X4" s="344" t="s">
        <v>90</v>
      </c>
      <c r="Y4" s="344" t="s">
        <v>90</v>
      </c>
      <c r="Z4" s="344" t="s">
        <v>90</v>
      </c>
      <c r="AA4" s="344" t="s">
        <v>90</v>
      </c>
      <c r="AB4" s="347" t="s">
        <v>90</v>
      </c>
      <c r="AC4" s="344" t="s">
        <v>90</v>
      </c>
      <c r="AD4" s="344" t="s">
        <v>90</v>
      </c>
      <c r="AE4" s="344" t="s">
        <v>90</v>
      </c>
      <c r="AF4" s="344" t="s">
        <v>90</v>
      </c>
      <c r="AG4" s="344" t="s">
        <v>90</v>
      </c>
      <c r="AH4" s="343"/>
      <c r="AI4" s="343"/>
      <c r="AJ4" s="343"/>
      <c r="AK4" s="344" t="s">
        <v>33</v>
      </c>
      <c r="AL4" s="344" t="s">
        <v>33</v>
      </c>
      <c r="AM4" s="344" t="s">
        <v>33</v>
      </c>
      <c r="AN4" s="344" t="s">
        <v>33</v>
      </c>
      <c r="AO4" s="344" t="s">
        <v>33</v>
      </c>
      <c r="AP4" s="344" t="s">
        <v>33</v>
      </c>
      <c r="AQ4" s="344" t="s">
        <v>33</v>
      </c>
      <c r="AR4" s="344" t="s">
        <v>33</v>
      </c>
      <c r="AS4" s="344" t="s">
        <v>33</v>
      </c>
      <c r="AT4" s="344" t="s">
        <v>33</v>
      </c>
      <c r="AU4" s="347" t="s">
        <v>33</v>
      </c>
      <c r="AV4" s="343"/>
      <c r="AW4" s="343"/>
      <c r="AX4" s="343"/>
      <c r="AY4" s="343"/>
      <c r="AZ4" s="343"/>
      <c r="BA4" s="343"/>
      <c r="BB4" s="343"/>
      <c r="BC4" s="343"/>
      <c r="BD4" s="343"/>
      <c r="BE4" s="343"/>
      <c r="BF4" s="343"/>
      <c r="BG4" s="348" t="s">
        <v>90</v>
      </c>
      <c r="BH4" s="344" t="s">
        <v>90</v>
      </c>
    </row>
    <row r="5" spans="1:60" s="110" customFormat="1" ht="29.25" customHeight="1" thickBot="1" x14ac:dyDescent="0.3">
      <c r="A5" s="409" t="s">
        <v>15</v>
      </c>
      <c r="B5" s="382" t="s">
        <v>35</v>
      </c>
      <c r="C5" s="390" t="s">
        <v>37</v>
      </c>
      <c r="D5" s="411" t="s">
        <v>38</v>
      </c>
      <c r="E5" s="592" t="s">
        <v>91</v>
      </c>
      <c r="F5" s="382" t="s">
        <v>17</v>
      </c>
      <c r="G5" s="376" t="s">
        <v>39</v>
      </c>
      <c r="H5" s="378" t="s">
        <v>92</v>
      </c>
      <c r="I5" s="380" t="s">
        <v>93</v>
      </c>
      <c r="J5" s="382" t="s">
        <v>94</v>
      </c>
      <c r="K5" s="382" t="s">
        <v>42</v>
      </c>
      <c r="L5" s="382" t="s">
        <v>18</v>
      </c>
      <c r="M5" s="593" t="s">
        <v>45</v>
      </c>
      <c r="N5" s="594"/>
      <c r="O5" s="594"/>
      <c r="P5" s="595"/>
      <c r="Q5" s="370" t="s">
        <v>95</v>
      </c>
      <c r="R5" s="370" t="s">
        <v>96</v>
      </c>
      <c r="S5" s="382" t="s">
        <v>46</v>
      </c>
      <c r="T5" s="402" t="s">
        <v>97</v>
      </c>
      <c r="U5" s="404" t="s">
        <v>99</v>
      </c>
      <c r="V5" s="406" t="s">
        <v>49</v>
      </c>
      <c r="W5" s="374" t="s">
        <v>100</v>
      </c>
      <c r="X5" s="374"/>
      <c r="Y5" s="374"/>
      <c r="Z5" s="374"/>
      <c r="AA5" s="374"/>
      <c r="AB5" s="374" t="s">
        <v>51</v>
      </c>
      <c r="AC5" s="374"/>
      <c r="AD5" s="374"/>
      <c r="AE5" s="374"/>
      <c r="AF5" s="374"/>
      <c r="AG5" s="375"/>
      <c r="AH5" s="408" t="s">
        <v>52</v>
      </c>
      <c r="AI5" s="374"/>
      <c r="AJ5" s="374"/>
      <c r="AK5" s="399" t="s">
        <v>53</v>
      </c>
      <c r="AL5" s="399"/>
      <c r="AM5" s="399"/>
      <c r="AN5" s="399"/>
      <c r="AO5" s="399"/>
      <c r="AP5" s="399"/>
      <c r="AQ5" s="399"/>
      <c r="AR5" s="399"/>
      <c r="AS5" s="399"/>
      <c r="AT5" s="399"/>
      <c r="AU5" s="399"/>
      <c r="AV5" s="390" t="s">
        <v>54</v>
      </c>
      <c r="AW5" s="390" t="s">
        <v>55</v>
      </c>
      <c r="AX5" s="390" t="s">
        <v>101</v>
      </c>
      <c r="AY5" s="392" t="s">
        <v>102</v>
      </c>
      <c r="AZ5" s="394" t="s">
        <v>56</v>
      </c>
      <c r="BA5" s="395" t="s">
        <v>57</v>
      </c>
      <c r="BB5" s="396"/>
      <c r="BC5" s="395" t="s">
        <v>58</v>
      </c>
      <c r="BD5" s="396"/>
      <c r="BE5" s="386" t="s">
        <v>103</v>
      </c>
      <c r="BF5" s="386"/>
      <c r="BG5" s="387"/>
      <c r="BH5" s="388" t="s">
        <v>61</v>
      </c>
    </row>
    <row r="6" spans="1:60" s="111" customFormat="1" ht="73.5" customHeight="1" x14ac:dyDescent="0.25">
      <c r="A6" s="410"/>
      <c r="B6" s="383"/>
      <c r="C6" s="391"/>
      <c r="D6" s="385"/>
      <c r="E6" s="596"/>
      <c r="F6" s="383"/>
      <c r="G6" s="377"/>
      <c r="H6" s="379"/>
      <c r="I6" s="381"/>
      <c r="J6" s="383"/>
      <c r="K6" s="597"/>
      <c r="L6" s="597"/>
      <c r="M6" s="8" t="s">
        <v>104</v>
      </c>
      <c r="N6" s="9" t="s">
        <v>105</v>
      </c>
      <c r="O6" s="10" t="s">
        <v>106</v>
      </c>
      <c r="P6" s="11" t="s">
        <v>64</v>
      </c>
      <c r="Q6" s="12"/>
      <c r="R6" s="12"/>
      <c r="S6" s="383"/>
      <c r="T6" s="403"/>
      <c r="U6" s="405"/>
      <c r="V6" s="407"/>
      <c r="W6" s="13" t="s">
        <v>65</v>
      </c>
      <c r="X6" s="368" t="s">
        <v>66</v>
      </c>
      <c r="Y6" s="368" t="s">
        <v>67</v>
      </c>
      <c r="Z6" s="368" t="s">
        <v>68</v>
      </c>
      <c r="AA6" s="368" t="s">
        <v>69</v>
      </c>
      <c r="AB6" s="23" t="s">
        <v>70</v>
      </c>
      <c r="AC6" s="368" t="s">
        <v>65</v>
      </c>
      <c r="AD6" s="368" t="s">
        <v>558</v>
      </c>
      <c r="AE6" s="368" t="s">
        <v>67</v>
      </c>
      <c r="AF6" s="368" t="s">
        <v>68</v>
      </c>
      <c r="AG6" s="368" t="s">
        <v>69</v>
      </c>
      <c r="AH6" s="368" t="s">
        <v>65</v>
      </c>
      <c r="AI6" s="368" t="s">
        <v>71</v>
      </c>
      <c r="AJ6" s="368" t="s">
        <v>72</v>
      </c>
      <c r="AK6" s="338" t="s">
        <v>73</v>
      </c>
      <c r="AL6" s="338" t="s">
        <v>74</v>
      </c>
      <c r="AM6" s="338" t="s">
        <v>75</v>
      </c>
      <c r="AN6" s="338" t="s">
        <v>76</v>
      </c>
      <c r="AO6" s="338" t="s">
        <v>77</v>
      </c>
      <c r="AP6" s="338" t="s">
        <v>78</v>
      </c>
      <c r="AQ6" s="338" t="s">
        <v>79</v>
      </c>
      <c r="AR6" s="338" t="s">
        <v>80</v>
      </c>
      <c r="AS6" s="339" t="s">
        <v>107</v>
      </c>
      <c r="AT6" s="339" t="s">
        <v>81</v>
      </c>
      <c r="AU6" s="340" t="s">
        <v>82</v>
      </c>
      <c r="AV6" s="391"/>
      <c r="AW6" s="391"/>
      <c r="AX6" s="391"/>
      <c r="AY6" s="393"/>
      <c r="AZ6" s="391"/>
      <c r="BA6" s="14" t="s">
        <v>83</v>
      </c>
      <c r="BB6" s="14" t="s">
        <v>84</v>
      </c>
      <c r="BC6" s="368" t="s">
        <v>85</v>
      </c>
      <c r="BD6" s="368" t="s">
        <v>86</v>
      </c>
      <c r="BE6" s="15" t="s">
        <v>87</v>
      </c>
      <c r="BF6" s="338" t="s">
        <v>88</v>
      </c>
      <c r="BG6" s="15" t="s">
        <v>108</v>
      </c>
      <c r="BH6" s="389"/>
    </row>
    <row r="7" spans="1:60" s="67" customFormat="1" ht="60" customHeight="1" x14ac:dyDescent="0.2">
      <c r="A7" s="41">
        <v>1</v>
      </c>
      <c r="B7" s="233" t="s">
        <v>1004</v>
      </c>
      <c r="C7" s="19" t="str">
        <f>AX7</f>
        <v>6979080</v>
      </c>
      <c r="D7" s="22">
        <f>AY7</f>
        <v>42648</v>
      </c>
      <c r="E7" s="220" t="s">
        <v>1005</v>
      </c>
      <c r="F7" s="219" t="s">
        <v>1</v>
      </c>
      <c r="G7" s="168" t="s">
        <v>11</v>
      </c>
      <c r="H7" s="220">
        <v>899.32</v>
      </c>
      <c r="I7" s="20">
        <f t="shared" ref="I7:I62" si="0">H7*1000</f>
        <v>899320</v>
      </c>
      <c r="J7" s="219">
        <v>45</v>
      </c>
      <c r="K7" s="168" t="s">
        <v>12</v>
      </c>
      <c r="L7" s="219" t="s">
        <v>3</v>
      </c>
      <c r="M7" s="455" t="s">
        <v>1006</v>
      </c>
      <c r="N7" s="456">
        <v>42632</v>
      </c>
      <c r="O7" s="205">
        <v>1248256.1599999999</v>
      </c>
      <c r="P7" s="219" t="s">
        <v>4</v>
      </c>
      <c r="Q7" s="598" t="s">
        <v>1007</v>
      </c>
      <c r="R7" s="456">
        <v>42639</v>
      </c>
      <c r="S7" s="143" t="s">
        <v>1008</v>
      </c>
      <c r="T7" s="456">
        <f t="shared" ref="T7:T19" si="1">R7</f>
        <v>42639</v>
      </c>
      <c r="U7" s="456">
        <v>42648</v>
      </c>
      <c r="V7" s="147">
        <v>38231900</v>
      </c>
      <c r="W7" s="40">
        <v>0</v>
      </c>
      <c r="X7" s="16" t="s">
        <v>109</v>
      </c>
      <c r="Y7" s="17" t="s">
        <v>110</v>
      </c>
      <c r="Z7" s="17" t="s">
        <v>111</v>
      </c>
      <c r="AA7" s="17" t="s">
        <v>112</v>
      </c>
      <c r="AB7" s="175" t="s">
        <v>180</v>
      </c>
      <c r="AC7" s="40">
        <v>0</v>
      </c>
      <c r="AD7" s="16" t="s">
        <v>109</v>
      </c>
      <c r="AE7" s="17" t="s">
        <v>110</v>
      </c>
      <c r="AF7" s="17" t="s">
        <v>111</v>
      </c>
      <c r="AG7" s="17" t="s">
        <v>112</v>
      </c>
      <c r="AH7" s="39" t="s">
        <v>114</v>
      </c>
      <c r="AI7" s="39" t="s">
        <v>115</v>
      </c>
      <c r="AJ7" s="39" t="s">
        <v>115</v>
      </c>
      <c r="AK7" s="39" t="s">
        <v>116</v>
      </c>
      <c r="AL7" s="39" t="s">
        <v>116</v>
      </c>
      <c r="AM7" s="39" t="s">
        <v>116</v>
      </c>
      <c r="AN7" s="39" t="s">
        <v>116</v>
      </c>
      <c r="AO7" s="39" t="s">
        <v>116</v>
      </c>
      <c r="AP7" s="39" t="s">
        <v>116</v>
      </c>
      <c r="AQ7" s="39" t="s">
        <v>117</v>
      </c>
      <c r="AR7" s="39" t="s">
        <v>116</v>
      </c>
      <c r="AS7" s="39" t="s">
        <v>104</v>
      </c>
      <c r="AT7" s="39" t="s">
        <v>115</v>
      </c>
      <c r="AU7" s="39" t="s">
        <v>116</v>
      </c>
      <c r="AV7" s="39" t="s">
        <v>118</v>
      </c>
      <c r="AW7" s="39" t="s">
        <v>118</v>
      </c>
      <c r="AX7" s="221" t="s">
        <v>1009</v>
      </c>
      <c r="AY7" s="456">
        <v>42648</v>
      </c>
      <c r="AZ7" s="39" t="s">
        <v>1010</v>
      </c>
      <c r="BA7" s="19" t="s">
        <v>5</v>
      </c>
      <c r="BB7" s="19" t="s">
        <v>5</v>
      </c>
      <c r="BC7" s="19" t="s">
        <v>5</v>
      </c>
      <c r="BD7" s="19" t="s">
        <v>5</v>
      </c>
      <c r="BE7" s="147" t="s">
        <v>181</v>
      </c>
      <c r="BF7" s="39" t="s">
        <v>155</v>
      </c>
      <c r="BG7" s="143" t="s">
        <v>782</v>
      </c>
      <c r="BH7" s="211">
        <v>14853677</v>
      </c>
    </row>
    <row r="8" spans="1:60" s="67" customFormat="1" ht="60" customHeight="1" x14ac:dyDescent="0.2">
      <c r="A8" s="41">
        <v>2</v>
      </c>
      <c r="B8" s="233" t="s">
        <v>1011</v>
      </c>
      <c r="C8" s="19" t="str">
        <f t="shared" ref="C8:D62" si="2">AX8</f>
        <v>7105722</v>
      </c>
      <c r="D8" s="22">
        <f t="shared" si="2"/>
        <v>42660</v>
      </c>
      <c r="E8" s="220" t="s">
        <v>1012</v>
      </c>
      <c r="F8" s="219" t="s">
        <v>1</v>
      </c>
      <c r="G8" s="168" t="s">
        <v>11</v>
      </c>
      <c r="H8" s="220">
        <v>500.14</v>
      </c>
      <c r="I8" s="20">
        <f t="shared" si="0"/>
        <v>500140</v>
      </c>
      <c r="J8" s="219">
        <v>25</v>
      </c>
      <c r="K8" s="168" t="s">
        <v>12</v>
      </c>
      <c r="L8" s="219" t="s">
        <v>3</v>
      </c>
      <c r="M8" s="455" t="s">
        <v>1013</v>
      </c>
      <c r="N8" s="456">
        <v>42639</v>
      </c>
      <c r="O8" s="205">
        <v>729704.26</v>
      </c>
      <c r="P8" s="219" t="s">
        <v>4</v>
      </c>
      <c r="Q8" s="598" t="s">
        <v>1014</v>
      </c>
      <c r="R8" s="456">
        <v>42647</v>
      </c>
      <c r="S8" s="143" t="s">
        <v>1015</v>
      </c>
      <c r="T8" s="456">
        <f t="shared" si="1"/>
        <v>42647</v>
      </c>
      <c r="U8" s="456">
        <v>42655</v>
      </c>
      <c r="V8" s="147">
        <v>38231900</v>
      </c>
      <c r="W8" s="40">
        <v>0</v>
      </c>
      <c r="X8" s="16" t="s">
        <v>109</v>
      </c>
      <c r="Y8" s="17" t="s">
        <v>110</v>
      </c>
      <c r="Z8" s="17" t="s">
        <v>111</v>
      </c>
      <c r="AA8" s="17" t="s">
        <v>112</v>
      </c>
      <c r="AB8" s="175" t="s">
        <v>180</v>
      </c>
      <c r="AC8" s="40">
        <v>0</v>
      </c>
      <c r="AD8" s="16" t="s">
        <v>109</v>
      </c>
      <c r="AE8" s="17" t="s">
        <v>110</v>
      </c>
      <c r="AF8" s="17" t="s">
        <v>111</v>
      </c>
      <c r="AG8" s="17" t="s">
        <v>112</v>
      </c>
      <c r="AH8" s="39" t="s">
        <v>114</v>
      </c>
      <c r="AI8" s="39" t="s">
        <v>115</v>
      </c>
      <c r="AJ8" s="39" t="s">
        <v>115</v>
      </c>
      <c r="AK8" s="39" t="s">
        <v>116</v>
      </c>
      <c r="AL8" s="39" t="s">
        <v>116</v>
      </c>
      <c r="AM8" s="39" t="s">
        <v>116</v>
      </c>
      <c r="AN8" s="39" t="s">
        <v>116</v>
      </c>
      <c r="AO8" s="39" t="s">
        <v>116</v>
      </c>
      <c r="AP8" s="39" t="s">
        <v>116</v>
      </c>
      <c r="AQ8" s="39" t="s">
        <v>116</v>
      </c>
      <c r="AR8" s="39" t="s">
        <v>116</v>
      </c>
      <c r="AS8" s="39" t="s">
        <v>104</v>
      </c>
      <c r="AT8" s="39" t="s">
        <v>115</v>
      </c>
      <c r="AU8" s="39" t="s">
        <v>116</v>
      </c>
      <c r="AV8" s="39" t="s">
        <v>118</v>
      </c>
      <c r="AW8" s="39" t="s">
        <v>118</v>
      </c>
      <c r="AX8" s="221" t="s">
        <v>1016</v>
      </c>
      <c r="AY8" s="456">
        <v>42660</v>
      </c>
      <c r="AZ8" s="39" t="s">
        <v>1010</v>
      </c>
      <c r="BA8" s="19" t="s">
        <v>5</v>
      </c>
      <c r="BB8" s="19" t="s">
        <v>5</v>
      </c>
      <c r="BC8" s="19" t="s">
        <v>5</v>
      </c>
      <c r="BD8" s="19" t="s">
        <v>5</v>
      </c>
      <c r="BE8" s="147" t="s">
        <v>181</v>
      </c>
      <c r="BF8" s="39" t="s">
        <v>155</v>
      </c>
      <c r="BG8" s="143" t="s">
        <v>1017</v>
      </c>
      <c r="BH8" s="211">
        <v>8651106</v>
      </c>
    </row>
    <row r="9" spans="1:60" s="67" customFormat="1" ht="60" customHeight="1" x14ac:dyDescent="0.2">
      <c r="A9" s="41">
        <v>3</v>
      </c>
      <c r="B9" s="233" t="s">
        <v>1018</v>
      </c>
      <c r="C9" s="19" t="str">
        <f t="shared" si="2"/>
        <v>7198112</v>
      </c>
      <c r="D9" s="22">
        <f t="shared" si="2"/>
        <v>42667</v>
      </c>
      <c r="E9" s="220" t="s">
        <v>1019</v>
      </c>
      <c r="F9" s="113" t="s">
        <v>8</v>
      </c>
      <c r="G9" s="205" t="s">
        <v>14</v>
      </c>
      <c r="H9" s="211">
        <v>86.1</v>
      </c>
      <c r="I9" s="20">
        <f t="shared" si="0"/>
        <v>86100</v>
      </c>
      <c r="J9" s="219">
        <v>4</v>
      </c>
      <c r="K9" s="1" t="s">
        <v>7</v>
      </c>
      <c r="L9" s="113" t="s">
        <v>3</v>
      </c>
      <c r="M9" s="1" t="s">
        <v>1020</v>
      </c>
      <c r="N9" s="456">
        <v>42650</v>
      </c>
      <c r="O9" s="458">
        <v>21525</v>
      </c>
      <c r="P9" s="219" t="s">
        <v>4</v>
      </c>
      <c r="Q9" s="468" t="s">
        <v>1021</v>
      </c>
      <c r="R9" s="456">
        <v>42666</v>
      </c>
      <c r="S9" s="143" t="s">
        <v>1022</v>
      </c>
      <c r="T9" s="456">
        <f t="shared" si="1"/>
        <v>42666</v>
      </c>
      <c r="U9" s="456">
        <v>42665</v>
      </c>
      <c r="V9" s="463">
        <v>15200000</v>
      </c>
      <c r="W9" s="40">
        <v>7.4999999999999997E-2</v>
      </c>
      <c r="X9" s="16" t="s">
        <v>109</v>
      </c>
      <c r="Y9" s="17" t="s">
        <v>110</v>
      </c>
      <c r="Z9" s="17" t="s">
        <v>111</v>
      </c>
      <c r="AA9" s="17" t="s">
        <v>112</v>
      </c>
      <c r="AB9" s="36" t="s">
        <v>766</v>
      </c>
      <c r="AC9" s="40">
        <v>7.4999999999999997E-2</v>
      </c>
      <c r="AD9" s="16" t="s">
        <v>109</v>
      </c>
      <c r="AE9" s="17" t="s">
        <v>110</v>
      </c>
      <c r="AF9" s="17" t="s">
        <v>111</v>
      </c>
      <c r="AG9" s="17" t="s">
        <v>112</v>
      </c>
      <c r="AH9" s="39" t="s">
        <v>114</v>
      </c>
      <c r="AI9" s="39" t="s">
        <v>115</v>
      </c>
      <c r="AJ9" s="39" t="s">
        <v>115</v>
      </c>
      <c r="AK9" s="39" t="s">
        <v>116</v>
      </c>
      <c r="AL9" s="39" t="s">
        <v>116</v>
      </c>
      <c r="AM9" s="39" t="s">
        <v>116</v>
      </c>
      <c r="AN9" s="39" t="s">
        <v>116</v>
      </c>
      <c r="AO9" s="39" t="s">
        <v>116</v>
      </c>
      <c r="AP9" s="39" t="s">
        <v>116</v>
      </c>
      <c r="AQ9" s="39" t="s">
        <v>116</v>
      </c>
      <c r="AR9" s="39" t="s">
        <v>116</v>
      </c>
      <c r="AS9" s="39" t="s">
        <v>104</v>
      </c>
      <c r="AT9" s="39" t="s">
        <v>115</v>
      </c>
      <c r="AU9" s="39" t="s">
        <v>116</v>
      </c>
      <c r="AV9" s="39" t="s">
        <v>118</v>
      </c>
      <c r="AW9" s="39" t="s">
        <v>118</v>
      </c>
      <c r="AX9" s="221" t="s">
        <v>1023</v>
      </c>
      <c r="AY9" s="456">
        <v>42667</v>
      </c>
      <c r="AZ9" s="39" t="s">
        <v>1010</v>
      </c>
      <c r="BA9" s="19" t="s">
        <v>5</v>
      </c>
      <c r="BB9" s="19" t="s">
        <v>5</v>
      </c>
      <c r="BC9" s="19" t="s">
        <v>5</v>
      </c>
      <c r="BD9" s="19" t="s">
        <v>5</v>
      </c>
      <c r="BE9" s="147" t="s">
        <v>1024</v>
      </c>
      <c r="BF9" s="39" t="s">
        <v>560</v>
      </c>
      <c r="BG9" s="143" t="s">
        <v>1025</v>
      </c>
      <c r="BH9" s="211">
        <v>417048.6</v>
      </c>
    </row>
    <row r="10" spans="1:60" s="67" customFormat="1" ht="60" customHeight="1" x14ac:dyDescent="0.2">
      <c r="A10" s="41">
        <v>4</v>
      </c>
      <c r="B10" s="233" t="s">
        <v>1026</v>
      </c>
      <c r="C10" s="19" t="str">
        <f t="shared" si="2"/>
        <v>7223054</v>
      </c>
      <c r="D10" s="22">
        <f t="shared" si="2"/>
        <v>42668</v>
      </c>
      <c r="E10" s="220" t="s">
        <v>1027</v>
      </c>
      <c r="F10" s="219" t="s">
        <v>1</v>
      </c>
      <c r="G10" s="168" t="s">
        <v>11</v>
      </c>
      <c r="H10" s="220">
        <v>499.54</v>
      </c>
      <c r="I10" s="20">
        <f t="shared" si="0"/>
        <v>499540</v>
      </c>
      <c r="J10" s="219">
        <v>25</v>
      </c>
      <c r="K10" s="168" t="s">
        <v>12</v>
      </c>
      <c r="L10" s="219" t="s">
        <v>3</v>
      </c>
      <c r="M10" s="455" t="s">
        <v>1028</v>
      </c>
      <c r="N10" s="456">
        <v>42646</v>
      </c>
      <c r="O10" s="205">
        <v>728828.86</v>
      </c>
      <c r="P10" s="219" t="s">
        <v>4</v>
      </c>
      <c r="Q10" s="598" t="s">
        <v>1029</v>
      </c>
      <c r="R10" s="456">
        <v>42653</v>
      </c>
      <c r="S10" s="143" t="s">
        <v>1030</v>
      </c>
      <c r="T10" s="456">
        <f t="shared" si="1"/>
        <v>42653</v>
      </c>
      <c r="U10" s="456">
        <v>42668</v>
      </c>
      <c r="V10" s="147">
        <v>38231900</v>
      </c>
      <c r="W10" s="40">
        <v>0</v>
      </c>
      <c r="X10" s="16" t="s">
        <v>109</v>
      </c>
      <c r="Y10" s="17" t="s">
        <v>110</v>
      </c>
      <c r="Z10" s="17" t="s">
        <v>111</v>
      </c>
      <c r="AA10" s="17" t="s">
        <v>112</v>
      </c>
      <c r="AB10" s="175" t="s">
        <v>180</v>
      </c>
      <c r="AC10" s="40">
        <v>0</v>
      </c>
      <c r="AD10" s="16" t="s">
        <v>109</v>
      </c>
      <c r="AE10" s="17" t="s">
        <v>110</v>
      </c>
      <c r="AF10" s="17" t="s">
        <v>111</v>
      </c>
      <c r="AG10" s="17" t="s">
        <v>112</v>
      </c>
      <c r="AH10" s="39" t="s">
        <v>114</v>
      </c>
      <c r="AI10" s="39" t="s">
        <v>115</v>
      </c>
      <c r="AJ10" s="39" t="s">
        <v>115</v>
      </c>
      <c r="AK10" s="39" t="s">
        <v>116</v>
      </c>
      <c r="AL10" s="39" t="s">
        <v>116</v>
      </c>
      <c r="AM10" s="39" t="s">
        <v>116</v>
      </c>
      <c r="AN10" s="39" t="s">
        <v>116</v>
      </c>
      <c r="AO10" s="39" t="s">
        <v>116</v>
      </c>
      <c r="AP10" s="39" t="s">
        <v>116</v>
      </c>
      <c r="AQ10" s="39" t="s">
        <v>116</v>
      </c>
      <c r="AR10" s="39" t="s">
        <v>116</v>
      </c>
      <c r="AS10" s="39" t="s">
        <v>104</v>
      </c>
      <c r="AT10" s="39" t="s">
        <v>115</v>
      </c>
      <c r="AU10" s="39" t="s">
        <v>116</v>
      </c>
      <c r="AV10" s="39" t="s">
        <v>118</v>
      </c>
      <c r="AW10" s="39" t="s">
        <v>118</v>
      </c>
      <c r="AX10" s="221" t="s">
        <v>1031</v>
      </c>
      <c r="AY10" s="456">
        <v>42668</v>
      </c>
      <c r="AZ10" s="39" t="s">
        <v>1010</v>
      </c>
      <c r="BA10" s="19" t="s">
        <v>5</v>
      </c>
      <c r="BB10" s="19" t="s">
        <v>5</v>
      </c>
      <c r="BC10" s="19" t="s">
        <v>5</v>
      </c>
      <c r="BD10" s="19" t="s">
        <v>5</v>
      </c>
      <c r="BE10" s="147" t="s">
        <v>181</v>
      </c>
      <c r="BF10" s="39" t="s">
        <v>155</v>
      </c>
      <c r="BG10" s="143" t="s">
        <v>1017</v>
      </c>
      <c r="BH10" s="211">
        <v>8647128</v>
      </c>
    </row>
    <row r="11" spans="1:60" s="67" customFormat="1" ht="60" customHeight="1" x14ac:dyDescent="0.2">
      <c r="A11" s="41">
        <v>5</v>
      </c>
      <c r="B11" s="233" t="s">
        <v>1032</v>
      </c>
      <c r="C11" s="19" t="str">
        <f t="shared" si="2"/>
        <v>'7205500</v>
      </c>
      <c r="D11" s="22">
        <f t="shared" si="2"/>
        <v>42667</v>
      </c>
      <c r="E11" s="220" t="s">
        <v>1033</v>
      </c>
      <c r="F11" s="219" t="s">
        <v>268</v>
      </c>
      <c r="G11" s="168" t="s">
        <v>1034</v>
      </c>
      <c r="H11" s="220">
        <v>260.16000000000003</v>
      </c>
      <c r="I11" s="20">
        <f t="shared" si="0"/>
        <v>260160.00000000003</v>
      </c>
      <c r="J11" s="219">
        <v>13</v>
      </c>
      <c r="K11" s="143" t="s">
        <v>1035</v>
      </c>
      <c r="L11" s="219" t="s">
        <v>10</v>
      </c>
      <c r="M11" s="455" t="s">
        <v>1036</v>
      </c>
      <c r="N11" s="456">
        <v>42676</v>
      </c>
      <c r="O11" s="458">
        <v>176908.79999999999</v>
      </c>
      <c r="P11" s="219" t="s">
        <v>4</v>
      </c>
      <c r="Q11" s="468" t="s">
        <v>1037</v>
      </c>
      <c r="R11" s="456">
        <v>42648</v>
      </c>
      <c r="S11" s="143" t="s">
        <v>1038</v>
      </c>
      <c r="T11" s="456">
        <f t="shared" si="1"/>
        <v>42648</v>
      </c>
      <c r="U11" s="456">
        <v>42664</v>
      </c>
      <c r="V11" s="147">
        <v>38231900</v>
      </c>
      <c r="W11" s="40">
        <v>0</v>
      </c>
      <c r="X11" s="16" t="s">
        <v>109</v>
      </c>
      <c r="Y11" s="17" t="s">
        <v>110</v>
      </c>
      <c r="Z11" s="17" t="s">
        <v>111</v>
      </c>
      <c r="AA11" s="17" t="s">
        <v>112</v>
      </c>
      <c r="AB11" s="175" t="s">
        <v>180</v>
      </c>
      <c r="AC11" s="40">
        <v>0</v>
      </c>
      <c r="AD11" s="16" t="s">
        <v>109</v>
      </c>
      <c r="AE11" s="17" t="s">
        <v>110</v>
      </c>
      <c r="AF11" s="17" t="s">
        <v>111</v>
      </c>
      <c r="AG11" s="17" t="s">
        <v>112</v>
      </c>
      <c r="AH11" s="39" t="s">
        <v>114</v>
      </c>
      <c r="AI11" s="39" t="s">
        <v>115</v>
      </c>
      <c r="AJ11" s="39" t="s">
        <v>115</v>
      </c>
      <c r="AK11" s="39" t="s">
        <v>116</v>
      </c>
      <c r="AL11" s="39" t="s">
        <v>116</v>
      </c>
      <c r="AM11" s="39" t="s">
        <v>116</v>
      </c>
      <c r="AN11" s="39" t="s">
        <v>116</v>
      </c>
      <c r="AO11" s="39" t="s">
        <v>116</v>
      </c>
      <c r="AP11" s="39" t="s">
        <v>116</v>
      </c>
      <c r="AQ11" s="39" t="s">
        <v>117</v>
      </c>
      <c r="AR11" s="39" t="s">
        <v>116</v>
      </c>
      <c r="AS11" s="39" t="s">
        <v>104</v>
      </c>
      <c r="AT11" s="39" t="s">
        <v>115</v>
      </c>
      <c r="AU11" s="39" t="s">
        <v>116</v>
      </c>
      <c r="AV11" s="39" t="s">
        <v>118</v>
      </c>
      <c r="AW11" s="39" t="s">
        <v>118</v>
      </c>
      <c r="AX11" s="221" t="s">
        <v>1039</v>
      </c>
      <c r="AY11" s="456">
        <v>42667</v>
      </c>
      <c r="AZ11" s="39" t="s">
        <v>1010</v>
      </c>
      <c r="BA11" s="19" t="s">
        <v>5</v>
      </c>
      <c r="BB11" s="19" t="s">
        <v>5</v>
      </c>
      <c r="BC11" s="19" t="s">
        <v>5</v>
      </c>
      <c r="BD11" s="19" t="s">
        <v>5</v>
      </c>
      <c r="BE11" s="147" t="s">
        <v>181</v>
      </c>
      <c r="BF11" s="39" t="s">
        <v>155</v>
      </c>
      <c r="BG11" s="143" t="s">
        <v>1040</v>
      </c>
      <c r="BH11" s="211">
        <v>2099341</v>
      </c>
    </row>
    <row r="12" spans="1:60" s="67" customFormat="1" ht="81.75" customHeight="1" x14ac:dyDescent="0.2">
      <c r="A12" s="41">
        <v>6</v>
      </c>
      <c r="B12" s="468" t="s">
        <v>1041</v>
      </c>
      <c r="C12" s="19" t="str">
        <f t="shared" si="2"/>
        <v>7239568</v>
      </c>
      <c r="D12" s="22">
        <f t="shared" si="2"/>
        <v>42669</v>
      </c>
      <c r="E12" s="220" t="s">
        <v>1042</v>
      </c>
      <c r="F12" s="219" t="s">
        <v>1</v>
      </c>
      <c r="G12" s="199" t="s">
        <v>0</v>
      </c>
      <c r="H12" s="220">
        <v>39.58</v>
      </c>
      <c r="I12" s="20">
        <f t="shared" si="0"/>
        <v>39580</v>
      </c>
      <c r="J12" s="219">
        <v>2</v>
      </c>
      <c r="K12" s="199" t="s">
        <v>1043</v>
      </c>
      <c r="L12" s="219" t="s">
        <v>770</v>
      </c>
      <c r="M12" s="143" t="s">
        <v>1044</v>
      </c>
      <c r="N12" s="599">
        <v>42658</v>
      </c>
      <c r="O12" s="143" t="s">
        <v>1045</v>
      </c>
      <c r="P12" s="219" t="s">
        <v>4</v>
      </c>
      <c r="Q12" s="468" t="s">
        <v>1046</v>
      </c>
      <c r="R12" s="456">
        <v>42670</v>
      </c>
      <c r="S12" s="143" t="s">
        <v>1047</v>
      </c>
      <c r="T12" s="456">
        <f t="shared" si="1"/>
        <v>42670</v>
      </c>
      <c r="U12" s="456">
        <v>42666</v>
      </c>
      <c r="V12" s="147">
        <v>38231900</v>
      </c>
      <c r="W12" s="40">
        <v>0</v>
      </c>
      <c r="X12" s="16" t="s">
        <v>109</v>
      </c>
      <c r="Y12" s="17" t="s">
        <v>110</v>
      </c>
      <c r="Z12" s="17" t="s">
        <v>111</v>
      </c>
      <c r="AA12" s="17" t="s">
        <v>112</v>
      </c>
      <c r="AB12" s="175" t="s">
        <v>180</v>
      </c>
      <c r="AC12" s="40">
        <v>0</v>
      </c>
      <c r="AD12" s="16" t="s">
        <v>109</v>
      </c>
      <c r="AE12" s="17" t="s">
        <v>110</v>
      </c>
      <c r="AF12" s="17" t="s">
        <v>111</v>
      </c>
      <c r="AG12" s="17" t="s">
        <v>112</v>
      </c>
      <c r="AH12" s="39" t="s">
        <v>114</v>
      </c>
      <c r="AI12" s="39" t="s">
        <v>115</v>
      </c>
      <c r="AJ12" s="39" t="s">
        <v>115</v>
      </c>
      <c r="AK12" s="39" t="s">
        <v>116</v>
      </c>
      <c r="AL12" s="39" t="s">
        <v>116</v>
      </c>
      <c r="AM12" s="39" t="s">
        <v>116</v>
      </c>
      <c r="AN12" s="39" t="s">
        <v>116</v>
      </c>
      <c r="AO12" s="39" t="s">
        <v>116</v>
      </c>
      <c r="AP12" s="39" t="s">
        <v>116</v>
      </c>
      <c r="AQ12" s="39" t="s">
        <v>117</v>
      </c>
      <c r="AR12" s="39" t="s">
        <v>116</v>
      </c>
      <c r="AS12" s="39" t="s">
        <v>104</v>
      </c>
      <c r="AT12" s="39" t="s">
        <v>115</v>
      </c>
      <c r="AU12" s="39" t="s">
        <v>116</v>
      </c>
      <c r="AV12" s="39" t="s">
        <v>118</v>
      </c>
      <c r="AW12" s="39" t="s">
        <v>118</v>
      </c>
      <c r="AX12" s="221" t="s">
        <v>1048</v>
      </c>
      <c r="AY12" s="456">
        <v>42669</v>
      </c>
      <c r="AZ12" s="39" t="s">
        <v>1010</v>
      </c>
      <c r="BA12" s="19" t="s">
        <v>5</v>
      </c>
      <c r="BB12" s="19" t="s">
        <v>5</v>
      </c>
      <c r="BC12" s="19" t="s">
        <v>5</v>
      </c>
      <c r="BD12" s="19" t="s">
        <v>5</v>
      </c>
      <c r="BE12" s="147" t="s">
        <v>181</v>
      </c>
      <c r="BF12" s="39" t="s">
        <v>155</v>
      </c>
      <c r="BG12" s="471" t="s">
        <v>1049</v>
      </c>
      <c r="BH12" s="211">
        <v>589152</v>
      </c>
    </row>
    <row r="13" spans="1:60" s="67" customFormat="1" ht="60" customHeight="1" x14ac:dyDescent="0.2">
      <c r="A13" s="41">
        <v>7</v>
      </c>
      <c r="B13" s="233" t="s">
        <v>1050</v>
      </c>
      <c r="C13" s="19" t="str">
        <f t="shared" si="2"/>
        <v>7361452</v>
      </c>
      <c r="D13" s="22">
        <f t="shared" si="2"/>
        <v>42681</v>
      </c>
      <c r="E13" s="220" t="s">
        <v>1051</v>
      </c>
      <c r="F13" s="219" t="s">
        <v>1</v>
      </c>
      <c r="G13" s="168" t="s">
        <v>11</v>
      </c>
      <c r="H13" s="220">
        <v>499.24</v>
      </c>
      <c r="I13" s="20">
        <f t="shared" si="0"/>
        <v>499240</v>
      </c>
      <c r="J13" s="219">
        <v>25</v>
      </c>
      <c r="K13" s="168" t="s">
        <v>12</v>
      </c>
      <c r="L13" s="219" t="s">
        <v>3</v>
      </c>
      <c r="M13" s="598">
        <v>48400002250</v>
      </c>
      <c r="N13" s="456">
        <v>42653</v>
      </c>
      <c r="O13" s="205">
        <v>728391.16</v>
      </c>
      <c r="P13" s="219" t="s">
        <v>4</v>
      </c>
      <c r="Q13" s="598" t="s">
        <v>1052</v>
      </c>
      <c r="R13" s="456">
        <v>42667</v>
      </c>
      <c r="S13" s="143" t="s">
        <v>1053</v>
      </c>
      <c r="T13" s="456">
        <f t="shared" si="1"/>
        <v>42667</v>
      </c>
      <c r="U13" s="456">
        <v>42679</v>
      </c>
      <c r="V13" s="147">
        <v>38231900</v>
      </c>
      <c r="W13" s="40">
        <v>0</v>
      </c>
      <c r="X13" s="16" t="s">
        <v>109</v>
      </c>
      <c r="Y13" s="17" t="s">
        <v>110</v>
      </c>
      <c r="Z13" s="17" t="s">
        <v>111</v>
      </c>
      <c r="AA13" s="17" t="s">
        <v>112</v>
      </c>
      <c r="AB13" s="175" t="s">
        <v>180</v>
      </c>
      <c r="AC13" s="40">
        <v>0</v>
      </c>
      <c r="AD13" s="16" t="s">
        <v>109</v>
      </c>
      <c r="AE13" s="17" t="s">
        <v>110</v>
      </c>
      <c r="AF13" s="17" t="s">
        <v>111</v>
      </c>
      <c r="AG13" s="17" t="s">
        <v>112</v>
      </c>
      <c r="AH13" s="39" t="s">
        <v>114</v>
      </c>
      <c r="AI13" s="39" t="s">
        <v>115</v>
      </c>
      <c r="AJ13" s="39" t="s">
        <v>115</v>
      </c>
      <c r="AK13" s="39" t="s">
        <v>116</v>
      </c>
      <c r="AL13" s="39" t="s">
        <v>116</v>
      </c>
      <c r="AM13" s="39" t="s">
        <v>116</v>
      </c>
      <c r="AN13" s="39" t="s">
        <v>116</v>
      </c>
      <c r="AO13" s="39" t="s">
        <v>116</v>
      </c>
      <c r="AP13" s="39" t="s">
        <v>116</v>
      </c>
      <c r="AQ13" s="39" t="s">
        <v>117</v>
      </c>
      <c r="AR13" s="39" t="s">
        <v>116</v>
      </c>
      <c r="AS13" s="39" t="s">
        <v>104</v>
      </c>
      <c r="AT13" s="39" t="s">
        <v>115</v>
      </c>
      <c r="AU13" s="39" t="s">
        <v>116</v>
      </c>
      <c r="AV13" s="39" t="s">
        <v>118</v>
      </c>
      <c r="AW13" s="39" t="s">
        <v>118</v>
      </c>
      <c r="AX13" s="221" t="s">
        <v>1054</v>
      </c>
      <c r="AY13" s="456">
        <v>42681</v>
      </c>
      <c r="AZ13" s="39" t="s">
        <v>1010</v>
      </c>
      <c r="BA13" s="19" t="s">
        <v>5</v>
      </c>
      <c r="BB13" s="19" t="s">
        <v>5</v>
      </c>
      <c r="BC13" s="19" t="s">
        <v>5</v>
      </c>
      <c r="BD13" s="19" t="s">
        <v>5</v>
      </c>
      <c r="BE13" s="147" t="s">
        <v>181</v>
      </c>
      <c r="BF13" s="39" t="s">
        <v>155</v>
      </c>
      <c r="BG13" s="143" t="s">
        <v>1017</v>
      </c>
      <c r="BH13" s="211">
        <v>8648331</v>
      </c>
    </row>
    <row r="14" spans="1:60" s="67" customFormat="1" ht="69.75" customHeight="1" x14ac:dyDescent="0.2">
      <c r="A14" s="41">
        <v>8</v>
      </c>
      <c r="B14" s="233" t="s">
        <v>1055</v>
      </c>
      <c r="C14" s="19" t="str">
        <f t="shared" si="2"/>
        <v>7426625</v>
      </c>
      <c r="D14" s="22">
        <f t="shared" si="2"/>
        <v>42685</v>
      </c>
      <c r="E14" s="220" t="s">
        <v>1056</v>
      </c>
      <c r="F14" s="219" t="s">
        <v>1</v>
      </c>
      <c r="G14" s="143" t="s">
        <v>1057</v>
      </c>
      <c r="H14" s="220">
        <v>924.76400000000001</v>
      </c>
      <c r="I14" s="20">
        <f t="shared" si="0"/>
        <v>924764</v>
      </c>
      <c r="J14" s="219" t="s">
        <v>13</v>
      </c>
      <c r="K14" s="143" t="s">
        <v>1058</v>
      </c>
      <c r="L14" s="219" t="s">
        <v>10</v>
      </c>
      <c r="M14" s="468" t="s">
        <v>1059</v>
      </c>
      <c r="N14" s="456">
        <v>42667</v>
      </c>
      <c r="O14" s="205">
        <v>564106.04</v>
      </c>
      <c r="P14" s="219" t="s">
        <v>4</v>
      </c>
      <c r="Q14" s="468" t="s">
        <v>1060</v>
      </c>
      <c r="R14" s="456">
        <v>42667</v>
      </c>
      <c r="S14" s="143" t="s">
        <v>1061</v>
      </c>
      <c r="T14" s="456">
        <f t="shared" si="1"/>
        <v>42667</v>
      </c>
      <c r="U14" s="600" t="s">
        <v>1062</v>
      </c>
      <c r="V14" s="147">
        <v>38231900</v>
      </c>
      <c r="W14" s="40">
        <v>0</v>
      </c>
      <c r="X14" s="16" t="s">
        <v>109</v>
      </c>
      <c r="Y14" s="17" t="s">
        <v>110</v>
      </c>
      <c r="Z14" s="17" t="s">
        <v>111</v>
      </c>
      <c r="AA14" s="17" t="s">
        <v>112</v>
      </c>
      <c r="AB14" s="175" t="s">
        <v>180</v>
      </c>
      <c r="AC14" s="40">
        <v>0</v>
      </c>
      <c r="AD14" s="16" t="s">
        <v>109</v>
      </c>
      <c r="AE14" s="17" t="s">
        <v>110</v>
      </c>
      <c r="AF14" s="17" t="s">
        <v>111</v>
      </c>
      <c r="AG14" s="17" t="s">
        <v>112</v>
      </c>
      <c r="AH14" s="39" t="s">
        <v>114</v>
      </c>
      <c r="AI14" s="39" t="s">
        <v>115</v>
      </c>
      <c r="AJ14" s="39" t="s">
        <v>115</v>
      </c>
      <c r="AK14" s="39" t="s">
        <v>116</v>
      </c>
      <c r="AL14" s="39" t="s">
        <v>116</v>
      </c>
      <c r="AM14" s="39" t="s">
        <v>116</v>
      </c>
      <c r="AN14" s="39" t="s">
        <v>116</v>
      </c>
      <c r="AO14" s="39" t="s">
        <v>116</v>
      </c>
      <c r="AP14" s="39" t="s">
        <v>116</v>
      </c>
      <c r="AQ14" s="39" t="s">
        <v>117</v>
      </c>
      <c r="AR14" s="39" t="s">
        <v>116</v>
      </c>
      <c r="AS14" s="39" t="s">
        <v>104</v>
      </c>
      <c r="AT14" s="39" t="s">
        <v>115</v>
      </c>
      <c r="AU14" s="39" t="s">
        <v>116</v>
      </c>
      <c r="AV14" s="39" t="s">
        <v>118</v>
      </c>
      <c r="AW14" s="39" t="s">
        <v>118</v>
      </c>
      <c r="AX14" s="221" t="s">
        <v>1063</v>
      </c>
      <c r="AY14" s="456">
        <v>42685</v>
      </c>
      <c r="AZ14" s="39" t="s">
        <v>1010</v>
      </c>
      <c r="BA14" s="19" t="s">
        <v>796</v>
      </c>
      <c r="BB14" s="19" t="s">
        <v>5</v>
      </c>
      <c r="BC14" s="205">
        <v>38514903.990000002</v>
      </c>
      <c r="BD14" s="19" t="s">
        <v>5</v>
      </c>
      <c r="BE14" s="147" t="s">
        <v>181</v>
      </c>
      <c r="BF14" s="39" t="s">
        <v>155</v>
      </c>
      <c r="BG14" s="168" t="s">
        <v>1064</v>
      </c>
      <c r="BH14" s="211">
        <v>6697742</v>
      </c>
    </row>
    <row r="15" spans="1:60" s="67" customFormat="1" ht="60" customHeight="1" x14ac:dyDescent="0.2">
      <c r="A15" s="41">
        <v>9</v>
      </c>
      <c r="B15" s="233" t="s">
        <v>1065</v>
      </c>
      <c r="C15" s="19" t="str">
        <f t="shared" si="2"/>
        <v>7414124</v>
      </c>
      <c r="D15" s="22">
        <f t="shared" si="2"/>
        <v>42684</v>
      </c>
      <c r="E15" s="220" t="s">
        <v>1066</v>
      </c>
      <c r="F15" s="219" t="s">
        <v>268</v>
      </c>
      <c r="G15" s="168" t="s">
        <v>1034</v>
      </c>
      <c r="H15" s="220">
        <v>420.34</v>
      </c>
      <c r="I15" s="20">
        <f t="shared" si="0"/>
        <v>420340</v>
      </c>
      <c r="J15" s="219">
        <v>21</v>
      </c>
      <c r="K15" s="143" t="s">
        <v>1035</v>
      </c>
      <c r="L15" s="219" t="s">
        <v>3</v>
      </c>
      <c r="M15" s="598" t="s">
        <v>1067</v>
      </c>
      <c r="N15" s="456">
        <v>42668</v>
      </c>
      <c r="O15" s="205">
        <v>3395007</v>
      </c>
      <c r="P15" s="219" t="s">
        <v>4</v>
      </c>
      <c r="Q15" s="598" t="s">
        <v>1068</v>
      </c>
      <c r="R15" s="456">
        <v>42668</v>
      </c>
      <c r="S15" s="143" t="s">
        <v>1069</v>
      </c>
      <c r="T15" s="456">
        <f t="shared" si="1"/>
        <v>42668</v>
      </c>
      <c r="U15" s="456">
        <v>42682</v>
      </c>
      <c r="V15" s="147">
        <v>38231900</v>
      </c>
      <c r="W15" s="40">
        <v>0</v>
      </c>
      <c r="X15" s="16" t="s">
        <v>109</v>
      </c>
      <c r="Y15" s="17" t="s">
        <v>110</v>
      </c>
      <c r="Z15" s="17" t="s">
        <v>111</v>
      </c>
      <c r="AA15" s="17" t="s">
        <v>112</v>
      </c>
      <c r="AB15" s="175" t="s">
        <v>180</v>
      </c>
      <c r="AC15" s="40">
        <v>0</v>
      </c>
      <c r="AD15" s="16" t="s">
        <v>109</v>
      </c>
      <c r="AE15" s="17" t="s">
        <v>110</v>
      </c>
      <c r="AF15" s="17" t="s">
        <v>111</v>
      </c>
      <c r="AG15" s="17" t="s">
        <v>112</v>
      </c>
      <c r="AH15" s="39" t="s">
        <v>114</v>
      </c>
      <c r="AI15" s="39" t="s">
        <v>115</v>
      </c>
      <c r="AJ15" s="39" t="s">
        <v>115</v>
      </c>
      <c r="AK15" s="39" t="s">
        <v>116</v>
      </c>
      <c r="AL15" s="39" t="s">
        <v>116</v>
      </c>
      <c r="AM15" s="39" t="s">
        <v>116</v>
      </c>
      <c r="AN15" s="39" t="s">
        <v>116</v>
      </c>
      <c r="AO15" s="39" t="s">
        <v>116</v>
      </c>
      <c r="AP15" s="39" t="s">
        <v>116</v>
      </c>
      <c r="AQ15" s="39" t="s">
        <v>117</v>
      </c>
      <c r="AR15" s="39" t="s">
        <v>116</v>
      </c>
      <c r="AS15" s="39" t="s">
        <v>104</v>
      </c>
      <c r="AT15" s="39" t="s">
        <v>115</v>
      </c>
      <c r="AU15" s="39" t="s">
        <v>116</v>
      </c>
      <c r="AV15" s="39" t="s">
        <v>118</v>
      </c>
      <c r="AW15" s="39" t="s">
        <v>118</v>
      </c>
      <c r="AX15" s="221" t="s">
        <v>1070</v>
      </c>
      <c r="AY15" s="456">
        <v>42684</v>
      </c>
      <c r="AZ15" s="39" t="s">
        <v>1010</v>
      </c>
      <c r="BA15" s="19" t="s">
        <v>5</v>
      </c>
      <c r="BB15" s="19" t="s">
        <v>5</v>
      </c>
      <c r="BC15" s="19" t="s">
        <v>5</v>
      </c>
      <c r="BD15" s="19" t="s">
        <v>5</v>
      </c>
      <c r="BE15" s="147" t="s">
        <v>181</v>
      </c>
      <c r="BF15" s="39" t="s">
        <v>155</v>
      </c>
      <c r="BG15" s="143" t="s">
        <v>1071</v>
      </c>
      <c r="BH15" s="211">
        <v>3395007</v>
      </c>
    </row>
    <row r="16" spans="1:60" s="67" customFormat="1" ht="60" customHeight="1" x14ac:dyDescent="0.2">
      <c r="A16" s="41">
        <v>10</v>
      </c>
      <c r="B16" s="233" t="s">
        <v>1072</v>
      </c>
      <c r="C16" s="19" t="str">
        <f t="shared" si="2"/>
        <v>7369464</v>
      </c>
      <c r="D16" s="22">
        <f t="shared" si="2"/>
        <v>42681</v>
      </c>
      <c r="E16" s="220" t="s">
        <v>1073</v>
      </c>
      <c r="F16" s="219" t="s">
        <v>1</v>
      </c>
      <c r="G16" s="143" t="s">
        <v>0</v>
      </c>
      <c r="H16" s="220">
        <v>103.81</v>
      </c>
      <c r="I16" s="20">
        <f t="shared" si="0"/>
        <v>103810</v>
      </c>
      <c r="J16" s="219">
        <v>5</v>
      </c>
      <c r="K16" s="199" t="s">
        <v>9</v>
      </c>
      <c r="L16" s="204" t="s">
        <v>10</v>
      </c>
      <c r="M16" s="468" t="s">
        <v>1074</v>
      </c>
      <c r="N16" s="599">
        <v>42657</v>
      </c>
      <c r="O16" s="601">
        <v>115229.1</v>
      </c>
      <c r="P16" s="219" t="s">
        <v>4</v>
      </c>
      <c r="Q16" s="468" t="s">
        <v>1075</v>
      </c>
      <c r="R16" s="456">
        <v>42659</v>
      </c>
      <c r="S16" s="143" t="s">
        <v>1076</v>
      </c>
      <c r="T16" s="456">
        <f t="shared" si="1"/>
        <v>42659</v>
      </c>
      <c r="U16" s="456">
        <v>42682</v>
      </c>
      <c r="V16" s="147">
        <v>38231900</v>
      </c>
      <c r="W16" s="40">
        <v>0</v>
      </c>
      <c r="X16" s="16" t="s">
        <v>109</v>
      </c>
      <c r="Y16" s="17" t="s">
        <v>110</v>
      </c>
      <c r="Z16" s="17" t="s">
        <v>111</v>
      </c>
      <c r="AA16" s="17" t="s">
        <v>112</v>
      </c>
      <c r="AB16" s="175" t="s">
        <v>180</v>
      </c>
      <c r="AC16" s="40">
        <v>0</v>
      </c>
      <c r="AD16" s="16" t="s">
        <v>109</v>
      </c>
      <c r="AE16" s="17" t="s">
        <v>110</v>
      </c>
      <c r="AF16" s="17" t="s">
        <v>111</v>
      </c>
      <c r="AG16" s="17" t="s">
        <v>112</v>
      </c>
      <c r="AH16" s="39" t="s">
        <v>114</v>
      </c>
      <c r="AI16" s="39" t="s">
        <v>115</v>
      </c>
      <c r="AJ16" s="39" t="s">
        <v>115</v>
      </c>
      <c r="AK16" s="39" t="s">
        <v>116</v>
      </c>
      <c r="AL16" s="39" t="s">
        <v>116</v>
      </c>
      <c r="AM16" s="39" t="s">
        <v>116</v>
      </c>
      <c r="AN16" s="39" t="s">
        <v>116</v>
      </c>
      <c r="AO16" s="39" t="s">
        <v>116</v>
      </c>
      <c r="AP16" s="39" t="s">
        <v>116</v>
      </c>
      <c r="AQ16" s="39" t="s">
        <v>117</v>
      </c>
      <c r="AR16" s="39" t="s">
        <v>116</v>
      </c>
      <c r="AS16" s="39" t="s">
        <v>104</v>
      </c>
      <c r="AT16" s="39" t="s">
        <v>115</v>
      </c>
      <c r="AU16" s="39" t="s">
        <v>116</v>
      </c>
      <c r="AV16" s="39" t="s">
        <v>118</v>
      </c>
      <c r="AW16" s="39" t="s">
        <v>118</v>
      </c>
      <c r="AX16" s="221" t="s">
        <v>1077</v>
      </c>
      <c r="AY16" s="456">
        <v>42681</v>
      </c>
      <c r="AZ16" s="39" t="s">
        <v>1010</v>
      </c>
      <c r="BA16" s="19" t="s">
        <v>5</v>
      </c>
      <c r="BB16" s="19" t="s">
        <v>5</v>
      </c>
      <c r="BC16" s="19" t="s">
        <v>5</v>
      </c>
      <c r="BD16" s="19" t="s">
        <v>5</v>
      </c>
      <c r="BE16" s="147" t="s">
        <v>181</v>
      </c>
      <c r="BF16" s="39" t="s">
        <v>155</v>
      </c>
      <c r="BG16" s="168" t="s">
        <v>1078</v>
      </c>
      <c r="BH16" s="211">
        <v>1368138</v>
      </c>
    </row>
    <row r="17" spans="1:82" s="67" customFormat="1" ht="60" customHeight="1" x14ac:dyDescent="0.2">
      <c r="A17" s="41">
        <v>11</v>
      </c>
      <c r="B17" s="233" t="s">
        <v>1079</v>
      </c>
      <c r="C17" s="19" t="str">
        <f t="shared" si="2"/>
        <v>7449410</v>
      </c>
      <c r="D17" s="22">
        <f t="shared" si="2"/>
        <v>42689</v>
      </c>
      <c r="E17" s="220" t="s">
        <v>1080</v>
      </c>
      <c r="F17" s="219" t="s">
        <v>1</v>
      </c>
      <c r="G17" s="168" t="s">
        <v>11</v>
      </c>
      <c r="H17" s="220">
        <v>499.46</v>
      </c>
      <c r="I17" s="20">
        <f t="shared" si="0"/>
        <v>499460</v>
      </c>
      <c r="J17" s="219">
        <v>25</v>
      </c>
      <c r="K17" s="168" t="s">
        <v>12</v>
      </c>
      <c r="L17" s="219" t="s">
        <v>3</v>
      </c>
      <c r="M17" s="598">
        <v>48400002299</v>
      </c>
      <c r="N17" s="456">
        <v>42660</v>
      </c>
      <c r="O17" s="205">
        <v>728712.14</v>
      </c>
      <c r="P17" s="219" t="s">
        <v>4</v>
      </c>
      <c r="Q17" s="598" t="s">
        <v>1081</v>
      </c>
      <c r="R17" s="456">
        <v>42667</v>
      </c>
      <c r="S17" s="143" t="s">
        <v>1082</v>
      </c>
      <c r="T17" s="456">
        <f t="shared" si="1"/>
        <v>42667</v>
      </c>
      <c r="U17" s="456">
        <v>42689</v>
      </c>
      <c r="V17" s="147">
        <v>38231900</v>
      </c>
      <c r="W17" s="40">
        <v>0</v>
      </c>
      <c r="X17" s="16" t="s">
        <v>109</v>
      </c>
      <c r="Y17" s="17" t="s">
        <v>110</v>
      </c>
      <c r="Z17" s="17" t="s">
        <v>111</v>
      </c>
      <c r="AA17" s="17" t="s">
        <v>112</v>
      </c>
      <c r="AB17" s="175" t="s">
        <v>180</v>
      </c>
      <c r="AC17" s="40">
        <v>0</v>
      </c>
      <c r="AD17" s="16" t="s">
        <v>109</v>
      </c>
      <c r="AE17" s="17" t="s">
        <v>110</v>
      </c>
      <c r="AF17" s="17" t="s">
        <v>111</v>
      </c>
      <c r="AG17" s="17" t="s">
        <v>112</v>
      </c>
      <c r="AH17" s="39" t="s">
        <v>114</v>
      </c>
      <c r="AI17" s="39" t="s">
        <v>115</v>
      </c>
      <c r="AJ17" s="39" t="s">
        <v>115</v>
      </c>
      <c r="AK17" s="39" t="s">
        <v>116</v>
      </c>
      <c r="AL17" s="39" t="s">
        <v>116</v>
      </c>
      <c r="AM17" s="39" t="s">
        <v>116</v>
      </c>
      <c r="AN17" s="39" t="s">
        <v>116</v>
      </c>
      <c r="AO17" s="39" t="s">
        <v>116</v>
      </c>
      <c r="AP17" s="39" t="s">
        <v>116</v>
      </c>
      <c r="AQ17" s="39" t="s">
        <v>117</v>
      </c>
      <c r="AR17" s="39" t="s">
        <v>116</v>
      </c>
      <c r="AS17" s="39" t="s">
        <v>104</v>
      </c>
      <c r="AT17" s="39" t="s">
        <v>115</v>
      </c>
      <c r="AU17" s="39" t="s">
        <v>116</v>
      </c>
      <c r="AV17" s="39" t="s">
        <v>118</v>
      </c>
      <c r="AW17" s="39" t="s">
        <v>118</v>
      </c>
      <c r="AX17" s="221" t="s">
        <v>1083</v>
      </c>
      <c r="AY17" s="456">
        <v>42689</v>
      </c>
      <c r="AZ17" s="39" t="s">
        <v>1010</v>
      </c>
      <c r="BA17" s="19" t="s">
        <v>5</v>
      </c>
      <c r="BB17" s="19" t="s">
        <v>5</v>
      </c>
      <c r="BC17" s="19" t="s">
        <v>5</v>
      </c>
      <c r="BD17" s="19" t="s">
        <v>5</v>
      </c>
      <c r="BE17" s="147" t="s">
        <v>181</v>
      </c>
      <c r="BF17" s="39" t="s">
        <v>155</v>
      </c>
      <c r="BG17" s="143" t="s">
        <v>1017</v>
      </c>
      <c r="BH17" s="211">
        <v>8652142</v>
      </c>
    </row>
    <row r="18" spans="1:82" s="67" customFormat="1" ht="60" customHeight="1" x14ac:dyDescent="0.2">
      <c r="A18" s="41">
        <v>12</v>
      </c>
      <c r="B18" s="233" t="s">
        <v>1084</v>
      </c>
      <c r="C18" s="19" t="str">
        <f t="shared" si="2"/>
        <v>7518376</v>
      </c>
      <c r="D18" s="22">
        <f t="shared" si="2"/>
        <v>42693</v>
      </c>
      <c r="E18" s="220" t="s">
        <v>1085</v>
      </c>
      <c r="F18" s="219" t="s">
        <v>1</v>
      </c>
      <c r="G18" s="168" t="s">
        <v>11</v>
      </c>
      <c r="H18" s="220">
        <v>499.46</v>
      </c>
      <c r="I18" s="20">
        <f t="shared" si="0"/>
        <v>499460</v>
      </c>
      <c r="J18" s="219">
        <v>25</v>
      </c>
      <c r="K18" s="143" t="s">
        <v>12</v>
      </c>
      <c r="L18" s="219" t="s">
        <v>3</v>
      </c>
      <c r="M18" s="602" t="s">
        <v>1086</v>
      </c>
      <c r="N18" s="456">
        <v>42674</v>
      </c>
      <c r="O18" s="205">
        <v>706467.05</v>
      </c>
      <c r="P18" s="219" t="s">
        <v>4</v>
      </c>
      <c r="Q18" s="468" t="s">
        <v>1087</v>
      </c>
      <c r="R18" s="456">
        <v>42683</v>
      </c>
      <c r="S18" s="143" t="s">
        <v>1088</v>
      </c>
      <c r="T18" s="456">
        <f t="shared" si="1"/>
        <v>42683</v>
      </c>
      <c r="U18" s="456">
        <v>42692</v>
      </c>
      <c r="V18" s="147">
        <v>38231900</v>
      </c>
      <c r="W18" s="40">
        <v>0</v>
      </c>
      <c r="X18" s="16" t="s">
        <v>109</v>
      </c>
      <c r="Y18" s="17" t="s">
        <v>110</v>
      </c>
      <c r="Z18" s="17" t="s">
        <v>111</v>
      </c>
      <c r="AA18" s="17" t="s">
        <v>112</v>
      </c>
      <c r="AB18" s="175" t="s">
        <v>180</v>
      </c>
      <c r="AC18" s="40">
        <v>0</v>
      </c>
      <c r="AD18" s="16" t="s">
        <v>109</v>
      </c>
      <c r="AE18" s="17" t="s">
        <v>110</v>
      </c>
      <c r="AF18" s="17" t="s">
        <v>111</v>
      </c>
      <c r="AG18" s="17" t="s">
        <v>112</v>
      </c>
      <c r="AH18" s="39" t="s">
        <v>114</v>
      </c>
      <c r="AI18" s="39" t="s">
        <v>115</v>
      </c>
      <c r="AJ18" s="39" t="s">
        <v>115</v>
      </c>
      <c r="AK18" s="39" t="s">
        <v>116</v>
      </c>
      <c r="AL18" s="39" t="s">
        <v>116</v>
      </c>
      <c r="AM18" s="39" t="s">
        <v>116</v>
      </c>
      <c r="AN18" s="39" t="s">
        <v>116</v>
      </c>
      <c r="AO18" s="39" t="s">
        <v>116</v>
      </c>
      <c r="AP18" s="39" t="s">
        <v>116</v>
      </c>
      <c r="AQ18" s="39" t="s">
        <v>117</v>
      </c>
      <c r="AR18" s="39" t="s">
        <v>116</v>
      </c>
      <c r="AS18" s="39" t="s">
        <v>104</v>
      </c>
      <c r="AT18" s="39" t="s">
        <v>115</v>
      </c>
      <c r="AU18" s="39" t="s">
        <v>116</v>
      </c>
      <c r="AV18" s="39" t="s">
        <v>118</v>
      </c>
      <c r="AW18" s="39" t="s">
        <v>118</v>
      </c>
      <c r="AX18" s="603" t="s">
        <v>1089</v>
      </c>
      <c r="AY18" s="456">
        <v>42693</v>
      </c>
      <c r="AZ18" s="39" t="s">
        <v>1010</v>
      </c>
      <c r="BA18" s="19" t="s">
        <v>5</v>
      </c>
      <c r="BB18" s="19" t="s">
        <v>5</v>
      </c>
      <c r="BC18" s="19" t="s">
        <v>5</v>
      </c>
      <c r="BD18" s="19" t="s">
        <v>5</v>
      </c>
      <c r="BE18" s="147" t="s">
        <v>181</v>
      </c>
      <c r="BF18" s="39" t="s">
        <v>155</v>
      </c>
      <c r="BG18" s="143" t="s">
        <v>1090</v>
      </c>
      <c r="BH18" s="211">
        <v>8536922</v>
      </c>
    </row>
    <row r="19" spans="1:82" s="67" customFormat="1" ht="60" customHeight="1" x14ac:dyDescent="0.2">
      <c r="A19" s="41">
        <v>13</v>
      </c>
      <c r="B19" s="233" t="s">
        <v>1091</v>
      </c>
      <c r="C19" s="19">
        <f t="shared" si="2"/>
        <v>7457790</v>
      </c>
      <c r="D19" s="22">
        <f t="shared" si="2"/>
        <v>42689</v>
      </c>
      <c r="E19" s="220" t="s">
        <v>1092</v>
      </c>
      <c r="F19" s="219" t="s">
        <v>268</v>
      </c>
      <c r="G19" s="168" t="s">
        <v>1034</v>
      </c>
      <c r="H19" s="220">
        <v>240.02</v>
      </c>
      <c r="I19" s="20">
        <f t="shared" si="0"/>
        <v>240020</v>
      </c>
      <c r="J19" s="219">
        <v>12</v>
      </c>
      <c r="K19" s="143" t="s">
        <v>1035</v>
      </c>
      <c r="L19" s="219" t="s">
        <v>10</v>
      </c>
      <c r="M19" s="468">
        <v>1581867</v>
      </c>
      <c r="N19" s="456">
        <v>42668</v>
      </c>
      <c r="O19" s="458">
        <v>163213.6</v>
      </c>
      <c r="P19" s="219" t="s">
        <v>4</v>
      </c>
      <c r="Q19" s="598" t="s">
        <v>1068</v>
      </c>
      <c r="R19" s="456">
        <v>42668</v>
      </c>
      <c r="S19" s="205" t="s">
        <v>1093</v>
      </c>
      <c r="T19" s="456">
        <f t="shared" si="1"/>
        <v>42668</v>
      </c>
      <c r="U19" s="456">
        <v>42690</v>
      </c>
      <c r="V19" s="147">
        <v>38231900</v>
      </c>
      <c r="W19" s="40">
        <v>0</v>
      </c>
      <c r="X19" s="16" t="s">
        <v>109</v>
      </c>
      <c r="Y19" s="17" t="s">
        <v>110</v>
      </c>
      <c r="Z19" s="17" t="s">
        <v>111</v>
      </c>
      <c r="AA19" s="17" t="s">
        <v>112</v>
      </c>
      <c r="AB19" s="175" t="s">
        <v>180</v>
      </c>
      <c r="AC19" s="40">
        <v>0</v>
      </c>
      <c r="AD19" s="16" t="s">
        <v>109</v>
      </c>
      <c r="AE19" s="17" t="s">
        <v>110</v>
      </c>
      <c r="AF19" s="17" t="s">
        <v>111</v>
      </c>
      <c r="AG19" s="17" t="s">
        <v>112</v>
      </c>
      <c r="AH19" s="39" t="s">
        <v>114</v>
      </c>
      <c r="AI19" s="39" t="s">
        <v>115</v>
      </c>
      <c r="AJ19" s="39" t="s">
        <v>115</v>
      </c>
      <c r="AK19" s="39" t="s">
        <v>116</v>
      </c>
      <c r="AL19" s="39" t="s">
        <v>116</v>
      </c>
      <c r="AM19" s="39" t="s">
        <v>116</v>
      </c>
      <c r="AN19" s="39" t="s">
        <v>116</v>
      </c>
      <c r="AO19" s="39" t="s">
        <v>116</v>
      </c>
      <c r="AP19" s="39" t="s">
        <v>116</v>
      </c>
      <c r="AQ19" s="39" t="s">
        <v>117</v>
      </c>
      <c r="AR19" s="39" t="s">
        <v>116</v>
      </c>
      <c r="AS19" s="39" t="s">
        <v>104</v>
      </c>
      <c r="AT19" s="39" t="s">
        <v>115</v>
      </c>
      <c r="AU19" s="39" t="s">
        <v>116</v>
      </c>
      <c r="AV19" s="39" t="s">
        <v>118</v>
      </c>
      <c r="AW19" s="39" t="s">
        <v>118</v>
      </c>
      <c r="AX19" s="220">
        <v>7457790</v>
      </c>
      <c r="AY19" s="456">
        <v>42689</v>
      </c>
      <c r="AZ19" s="39" t="s">
        <v>1010</v>
      </c>
      <c r="BA19" s="19" t="s">
        <v>5</v>
      </c>
      <c r="BB19" s="19" t="s">
        <v>5</v>
      </c>
      <c r="BC19" s="19" t="s">
        <v>5</v>
      </c>
      <c r="BD19" s="19" t="s">
        <v>5</v>
      </c>
      <c r="BE19" s="147" t="s">
        <v>181</v>
      </c>
      <c r="BF19" s="39" t="s">
        <v>155</v>
      </c>
      <c r="BG19" s="468" t="s">
        <v>1094</v>
      </c>
      <c r="BH19" s="604">
        <v>1938564</v>
      </c>
    </row>
    <row r="20" spans="1:82" s="67" customFormat="1" ht="60" customHeight="1" x14ac:dyDescent="0.2">
      <c r="A20" s="41">
        <v>14</v>
      </c>
      <c r="B20" s="233" t="s">
        <v>1095</v>
      </c>
      <c r="C20" s="19" t="str">
        <f t="shared" si="2"/>
        <v>7551837</v>
      </c>
      <c r="D20" s="22">
        <f t="shared" si="2"/>
        <v>42696</v>
      </c>
      <c r="E20" s="220" t="s">
        <v>1096</v>
      </c>
      <c r="F20" s="219" t="s">
        <v>268</v>
      </c>
      <c r="G20" s="168" t="s">
        <v>1034</v>
      </c>
      <c r="H20" s="220">
        <v>80.040000000000006</v>
      </c>
      <c r="I20" s="20">
        <f t="shared" si="0"/>
        <v>80040</v>
      </c>
      <c r="J20" s="219">
        <v>4</v>
      </c>
      <c r="K20" s="143" t="s">
        <v>1035</v>
      </c>
      <c r="L20" s="219" t="s">
        <v>3</v>
      </c>
      <c r="M20" s="598" t="s">
        <v>1097</v>
      </c>
      <c r="N20" s="456">
        <v>42682</v>
      </c>
      <c r="O20" s="205">
        <v>54427.199999999997</v>
      </c>
      <c r="P20" s="219" t="s">
        <v>4</v>
      </c>
      <c r="Q20" s="598">
        <v>1758044</v>
      </c>
      <c r="R20" s="456">
        <v>42682</v>
      </c>
      <c r="S20" s="143" t="s">
        <v>1098</v>
      </c>
      <c r="T20" s="600" t="s">
        <v>1099</v>
      </c>
      <c r="U20" s="456">
        <v>42692</v>
      </c>
      <c r="V20" s="147">
        <v>38231900</v>
      </c>
      <c r="W20" s="40">
        <v>0</v>
      </c>
      <c r="X20" s="16" t="s">
        <v>109</v>
      </c>
      <c r="Y20" s="17" t="s">
        <v>110</v>
      </c>
      <c r="Z20" s="17" t="s">
        <v>111</v>
      </c>
      <c r="AA20" s="17" t="s">
        <v>112</v>
      </c>
      <c r="AB20" s="175" t="s">
        <v>180</v>
      </c>
      <c r="AC20" s="40">
        <v>0</v>
      </c>
      <c r="AD20" s="16" t="s">
        <v>109</v>
      </c>
      <c r="AE20" s="17" t="s">
        <v>110</v>
      </c>
      <c r="AF20" s="17" t="s">
        <v>111</v>
      </c>
      <c r="AG20" s="17" t="s">
        <v>112</v>
      </c>
      <c r="AH20" s="39" t="s">
        <v>114</v>
      </c>
      <c r="AI20" s="39" t="s">
        <v>115</v>
      </c>
      <c r="AJ20" s="39" t="s">
        <v>115</v>
      </c>
      <c r="AK20" s="39" t="s">
        <v>116</v>
      </c>
      <c r="AL20" s="39" t="s">
        <v>116</v>
      </c>
      <c r="AM20" s="39" t="s">
        <v>116</v>
      </c>
      <c r="AN20" s="39" t="s">
        <v>116</v>
      </c>
      <c r="AO20" s="39" t="s">
        <v>116</v>
      </c>
      <c r="AP20" s="39" t="s">
        <v>116</v>
      </c>
      <c r="AQ20" s="39" t="s">
        <v>117</v>
      </c>
      <c r="AR20" s="39" t="s">
        <v>116</v>
      </c>
      <c r="AS20" s="39" t="s">
        <v>104</v>
      </c>
      <c r="AT20" s="39" t="s">
        <v>115</v>
      </c>
      <c r="AU20" s="39" t="s">
        <v>116</v>
      </c>
      <c r="AV20" s="39" t="s">
        <v>118</v>
      </c>
      <c r="AW20" s="39" t="s">
        <v>118</v>
      </c>
      <c r="AX20" s="221" t="s">
        <v>1100</v>
      </c>
      <c r="AY20" s="456">
        <v>42696</v>
      </c>
      <c r="AZ20" s="39" t="s">
        <v>1010</v>
      </c>
      <c r="BA20" s="19" t="s">
        <v>5</v>
      </c>
      <c r="BB20" s="19" t="s">
        <v>5</v>
      </c>
      <c r="BC20" s="19" t="s">
        <v>5</v>
      </c>
      <c r="BD20" s="19" t="s">
        <v>5</v>
      </c>
      <c r="BE20" s="147" t="s">
        <v>181</v>
      </c>
      <c r="BF20" s="39" t="s">
        <v>155</v>
      </c>
      <c r="BG20" s="468" t="s">
        <v>1101</v>
      </c>
      <c r="BH20" s="211">
        <v>659563</v>
      </c>
    </row>
    <row r="21" spans="1:82" s="97" customFormat="1" ht="60" customHeight="1" x14ac:dyDescent="0.2">
      <c r="A21" s="41">
        <v>15</v>
      </c>
      <c r="B21" s="233" t="s">
        <v>1102</v>
      </c>
      <c r="C21" s="19" t="str">
        <f t="shared" si="2"/>
        <v>7575228</v>
      </c>
      <c r="D21" s="22">
        <f t="shared" si="2"/>
        <v>42698</v>
      </c>
      <c r="E21" s="220" t="s">
        <v>1103</v>
      </c>
      <c r="F21" s="113" t="s">
        <v>8</v>
      </c>
      <c r="G21" s="168" t="s">
        <v>11</v>
      </c>
      <c r="H21" s="220">
        <v>739.18</v>
      </c>
      <c r="I21" s="20">
        <f t="shared" si="0"/>
        <v>739180</v>
      </c>
      <c r="J21" s="219">
        <v>37</v>
      </c>
      <c r="K21" s="143" t="s">
        <v>12</v>
      </c>
      <c r="L21" s="219" t="s">
        <v>3</v>
      </c>
      <c r="M21" s="468">
        <v>4840002430</v>
      </c>
      <c r="N21" s="456">
        <v>42681</v>
      </c>
      <c r="O21" s="205">
        <v>1045939.7</v>
      </c>
      <c r="P21" s="219" t="s">
        <v>4</v>
      </c>
      <c r="Q21" s="468" t="s">
        <v>1104</v>
      </c>
      <c r="R21" s="456">
        <v>42689</v>
      </c>
      <c r="S21" s="143" t="s">
        <v>1105</v>
      </c>
      <c r="T21" s="456">
        <f t="shared" ref="T21:T36" si="3">R21</f>
        <v>42689</v>
      </c>
      <c r="U21" s="456">
        <v>42697</v>
      </c>
      <c r="V21" s="147">
        <v>38231900</v>
      </c>
      <c r="W21" s="40">
        <v>0</v>
      </c>
      <c r="X21" s="16" t="s">
        <v>109</v>
      </c>
      <c r="Y21" s="17" t="s">
        <v>110</v>
      </c>
      <c r="Z21" s="17" t="s">
        <v>111</v>
      </c>
      <c r="AA21" s="17" t="s">
        <v>112</v>
      </c>
      <c r="AB21" s="175" t="s">
        <v>180</v>
      </c>
      <c r="AC21" s="40">
        <v>0</v>
      </c>
      <c r="AD21" s="16" t="s">
        <v>109</v>
      </c>
      <c r="AE21" s="17" t="s">
        <v>110</v>
      </c>
      <c r="AF21" s="17" t="s">
        <v>111</v>
      </c>
      <c r="AG21" s="17" t="s">
        <v>112</v>
      </c>
      <c r="AH21" s="39" t="s">
        <v>114</v>
      </c>
      <c r="AI21" s="39" t="s">
        <v>115</v>
      </c>
      <c r="AJ21" s="39" t="s">
        <v>115</v>
      </c>
      <c r="AK21" s="39" t="s">
        <v>116</v>
      </c>
      <c r="AL21" s="39" t="s">
        <v>116</v>
      </c>
      <c r="AM21" s="39" t="s">
        <v>116</v>
      </c>
      <c r="AN21" s="39" t="s">
        <v>116</v>
      </c>
      <c r="AO21" s="39" t="s">
        <v>116</v>
      </c>
      <c r="AP21" s="39" t="s">
        <v>116</v>
      </c>
      <c r="AQ21" s="39" t="s">
        <v>116</v>
      </c>
      <c r="AR21" s="39" t="s">
        <v>116</v>
      </c>
      <c r="AS21" s="39" t="s">
        <v>104</v>
      </c>
      <c r="AT21" s="39" t="s">
        <v>115</v>
      </c>
      <c r="AU21" s="39" t="s">
        <v>116</v>
      </c>
      <c r="AV21" s="39" t="s">
        <v>118</v>
      </c>
      <c r="AW21" s="39" t="s">
        <v>118</v>
      </c>
      <c r="AX21" s="603" t="s">
        <v>1106</v>
      </c>
      <c r="AY21" s="456">
        <v>42698</v>
      </c>
      <c r="AZ21" s="39" t="s">
        <v>1010</v>
      </c>
      <c r="BA21" s="19" t="s">
        <v>5</v>
      </c>
      <c r="BB21" s="19" t="s">
        <v>5</v>
      </c>
      <c r="BC21" s="19" t="s">
        <v>5</v>
      </c>
      <c r="BD21" s="19" t="s">
        <v>5</v>
      </c>
      <c r="BE21" s="147" t="s">
        <v>181</v>
      </c>
      <c r="BF21" s="39" t="s">
        <v>155</v>
      </c>
      <c r="BG21" s="468" t="s">
        <v>1107</v>
      </c>
      <c r="BH21" s="460">
        <v>12639097</v>
      </c>
    </row>
    <row r="22" spans="1:82" s="159" customFormat="1" ht="60" customHeight="1" x14ac:dyDescent="0.2">
      <c r="A22" s="41">
        <v>16</v>
      </c>
      <c r="B22" s="233" t="s">
        <v>1108</v>
      </c>
      <c r="C22" s="19" t="str">
        <f t="shared" si="2"/>
        <v>7475036</v>
      </c>
      <c r="D22" s="22">
        <f t="shared" si="2"/>
        <v>42690</v>
      </c>
      <c r="E22" s="220" t="s">
        <v>1109</v>
      </c>
      <c r="F22" s="219" t="s">
        <v>1</v>
      </c>
      <c r="G22" s="143" t="s">
        <v>0</v>
      </c>
      <c r="H22" s="211">
        <v>100</v>
      </c>
      <c r="I22" s="20">
        <f t="shared" si="0"/>
        <v>100000</v>
      </c>
      <c r="J22" s="219">
        <v>5</v>
      </c>
      <c r="K22" s="199" t="s">
        <v>9</v>
      </c>
      <c r="L22" s="204" t="s">
        <v>10</v>
      </c>
      <c r="M22" s="468" t="s">
        <v>1110</v>
      </c>
      <c r="N22" s="599">
        <v>42660</v>
      </c>
      <c r="O22" s="601">
        <v>111000</v>
      </c>
      <c r="P22" s="113" t="s">
        <v>4</v>
      </c>
      <c r="Q22" s="468" t="s">
        <v>1111</v>
      </c>
      <c r="R22" s="456">
        <v>42661</v>
      </c>
      <c r="S22" s="143" t="s">
        <v>1112</v>
      </c>
      <c r="T22" s="456">
        <f t="shared" si="3"/>
        <v>42661</v>
      </c>
      <c r="U22" s="456">
        <v>42686</v>
      </c>
      <c r="V22" s="147">
        <v>38231900</v>
      </c>
      <c r="W22" s="40">
        <v>0</v>
      </c>
      <c r="X22" s="16" t="s">
        <v>109</v>
      </c>
      <c r="Y22" s="17" t="s">
        <v>110</v>
      </c>
      <c r="Z22" s="17" t="s">
        <v>111</v>
      </c>
      <c r="AA22" s="17" t="s">
        <v>112</v>
      </c>
      <c r="AB22" s="175" t="s">
        <v>180</v>
      </c>
      <c r="AC22" s="40">
        <v>0</v>
      </c>
      <c r="AD22" s="16" t="s">
        <v>109</v>
      </c>
      <c r="AE22" s="17" t="s">
        <v>110</v>
      </c>
      <c r="AF22" s="17" t="s">
        <v>111</v>
      </c>
      <c r="AG22" s="17" t="s">
        <v>112</v>
      </c>
      <c r="AH22" s="39" t="s">
        <v>114</v>
      </c>
      <c r="AI22" s="39" t="s">
        <v>115</v>
      </c>
      <c r="AJ22" s="39" t="s">
        <v>115</v>
      </c>
      <c r="AK22" s="39" t="s">
        <v>116</v>
      </c>
      <c r="AL22" s="39" t="s">
        <v>116</v>
      </c>
      <c r="AM22" s="39" t="s">
        <v>116</v>
      </c>
      <c r="AN22" s="39" t="s">
        <v>116</v>
      </c>
      <c r="AO22" s="39" t="s">
        <v>116</v>
      </c>
      <c r="AP22" s="39" t="s">
        <v>116</v>
      </c>
      <c r="AQ22" s="39" t="s">
        <v>116</v>
      </c>
      <c r="AR22" s="39" t="s">
        <v>116</v>
      </c>
      <c r="AS22" s="39" t="s">
        <v>104</v>
      </c>
      <c r="AT22" s="39" t="s">
        <v>115</v>
      </c>
      <c r="AU22" s="39" t="s">
        <v>116</v>
      </c>
      <c r="AV22" s="39" t="s">
        <v>118</v>
      </c>
      <c r="AW22" s="39" t="s">
        <v>118</v>
      </c>
      <c r="AX22" s="221" t="s">
        <v>1113</v>
      </c>
      <c r="AY22" s="456">
        <v>42690</v>
      </c>
      <c r="AZ22" s="39" t="s">
        <v>1010</v>
      </c>
      <c r="BA22" s="19" t="s">
        <v>5</v>
      </c>
      <c r="BB22" s="19" t="s">
        <v>5</v>
      </c>
      <c r="BC22" s="19" t="s">
        <v>5</v>
      </c>
      <c r="BD22" s="19" t="s">
        <v>5</v>
      </c>
      <c r="BE22" s="147" t="s">
        <v>181</v>
      </c>
      <c r="BF22" s="39" t="s">
        <v>155</v>
      </c>
      <c r="BG22" s="168" t="s">
        <v>1078</v>
      </c>
      <c r="BH22" s="211">
        <v>1317925</v>
      </c>
      <c r="BI22" s="467"/>
      <c r="BJ22" s="97"/>
      <c r="BK22" s="99"/>
      <c r="BL22" s="99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</row>
    <row r="23" spans="1:82" s="97" customFormat="1" ht="60" customHeight="1" x14ac:dyDescent="0.2">
      <c r="A23" s="41">
        <v>17</v>
      </c>
      <c r="B23" s="233" t="s">
        <v>1114</v>
      </c>
      <c r="C23" s="19" t="str">
        <f t="shared" si="2"/>
        <v>7636129</v>
      </c>
      <c r="D23" s="22">
        <f t="shared" si="2"/>
        <v>42703</v>
      </c>
      <c r="E23" s="220" t="s">
        <v>1115</v>
      </c>
      <c r="F23" s="113" t="s">
        <v>8</v>
      </c>
      <c r="G23" s="168" t="s">
        <v>11</v>
      </c>
      <c r="H23" s="220">
        <v>759.21</v>
      </c>
      <c r="I23" s="20">
        <f t="shared" si="0"/>
        <v>759210</v>
      </c>
      <c r="J23" s="219">
        <v>38</v>
      </c>
      <c r="K23" s="143" t="s">
        <v>12</v>
      </c>
      <c r="L23" s="219" t="s">
        <v>3</v>
      </c>
      <c r="M23" s="598" t="s">
        <v>1116</v>
      </c>
      <c r="N23" s="456">
        <v>42688</v>
      </c>
      <c r="O23" s="205">
        <v>1074282.1499999999</v>
      </c>
      <c r="P23" s="205" t="s">
        <v>4</v>
      </c>
      <c r="Q23" s="468" t="s">
        <v>1117</v>
      </c>
      <c r="R23" s="456">
        <v>42694</v>
      </c>
      <c r="S23" s="143" t="s">
        <v>1118</v>
      </c>
      <c r="T23" s="456">
        <f t="shared" si="3"/>
        <v>42694</v>
      </c>
      <c r="U23" s="456">
        <v>42704</v>
      </c>
      <c r="V23" s="147">
        <v>38231900</v>
      </c>
      <c r="W23" s="40">
        <v>0</v>
      </c>
      <c r="X23" s="16" t="s">
        <v>109</v>
      </c>
      <c r="Y23" s="17" t="s">
        <v>110</v>
      </c>
      <c r="Z23" s="17" t="s">
        <v>111</v>
      </c>
      <c r="AA23" s="17" t="s">
        <v>112</v>
      </c>
      <c r="AB23" s="175" t="s">
        <v>180</v>
      </c>
      <c r="AC23" s="40">
        <v>0</v>
      </c>
      <c r="AD23" s="16" t="s">
        <v>109</v>
      </c>
      <c r="AE23" s="17" t="s">
        <v>110</v>
      </c>
      <c r="AF23" s="17" t="s">
        <v>111</v>
      </c>
      <c r="AG23" s="17" t="s">
        <v>112</v>
      </c>
      <c r="AH23" s="39" t="s">
        <v>114</v>
      </c>
      <c r="AI23" s="39" t="s">
        <v>115</v>
      </c>
      <c r="AJ23" s="39" t="s">
        <v>115</v>
      </c>
      <c r="AK23" s="39" t="s">
        <v>116</v>
      </c>
      <c r="AL23" s="39" t="s">
        <v>116</v>
      </c>
      <c r="AM23" s="39" t="s">
        <v>116</v>
      </c>
      <c r="AN23" s="39" t="s">
        <v>116</v>
      </c>
      <c r="AO23" s="39" t="s">
        <v>116</v>
      </c>
      <c r="AP23" s="39" t="s">
        <v>116</v>
      </c>
      <c r="AQ23" s="39" t="s">
        <v>116</v>
      </c>
      <c r="AR23" s="39" t="s">
        <v>116</v>
      </c>
      <c r="AS23" s="39" t="s">
        <v>104</v>
      </c>
      <c r="AT23" s="39" t="s">
        <v>115</v>
      </c>
      <c r="AU23" s="39" t="s">
        <v>116</v>
      </c>
      <c r="AV23" s="39" t="s">
        <v>118</v>
      </c>
      <c r="AW23" s="39" t="s">
        <v>118</v>
      </c>
      <c r="AX23" s="221" t="s">
        <v>1119</v>
      </c>
      <c r="AY23" s="456">
        <v>42703</v>
      </c>
      <c r="AZ23" s="39" t="s">
        <v>1010</v>
      </c>
      <c r="BA23" s="19" t="s">
        <v>5</v>
      </c>
      <c r="BB23" s="19" t="s">
        <v>5</v>
      </c>
      <c r="BC23" s="19" t="s">
        <v>5</v>
      </c>
      <c r="BD23" s="19" t="s">
        <v>5</v>
      </c>
      <c r="BE23" s="147" t="s">
        <v>181</v>
      </c>
      <c r="BF23" s="39" t="s">
        <v>155</v>
      </c>
      <c r="BG23" s="468" t="s">
        <v>1107</v>
      </c>
      <c r="BH23" s="211">
        <v>12981586</v>
      </c>
      <c r="BI23" s="467"/>
      <c r="BK23" s="99"/>
      <c r="BL23" s="99"/>
    </row>
    <row r="24" spans="1:82" s="97" customFormat="1" ht="60" customHeight="1" x14ac:dyDescent="0.2">
      <c r="A24" s="41">
        <v>18</v>
      </c>
      <c r="B24" s="233" t="s">
        <v>1120</v>
      </c>
      <c r="C24" s="19" t="str">
        <f t="shared" si="2"/>
        <v>7767547</v>
      </c>
      <c r="D24" s="22">
        <f t="shared" si="2"/>
        <v>42713</v>
      </c>
      <c r="E24" s="220" t="s">
        <v>1121</v>
      </c>
      <c r="F24" s="113" t="s">
        <v>8</v>
      </c>
      <c r="G24" s="205" t="s">
        <v>14</v>
      </c>
      <c r="H24" s="211">
        <v>64.5</v>
      </c>
      <c r="I24" s="20">
        <f t="shared" si="0"/>
        <v>64500</v>
      </c>
      <c r="J24" s="219">
        <v>3</v>
      </c>
      <c r="K24" s="1" t="s">
        <v>7</v>
      </c>
      <c r="L24" s="113" t="s">
        <v>3</v>
      </c>
      <c r="M24" s="1" t="s">
        <v>1122</v>
      </c>
      <c r="N24" s="456">
        <v>42692</v>
      </c>
      <c r="O24" s="458">
        <v>16125</v>
      </c>
      <c r="P24" s="219" t="s">
        <v>4</v>
      </c>
      <c r="Q24" s="468" t="s">
        <v>1123</v>
      </c>
      <c r="R24" s="456">
        <v>42695</v>
      </c>
      <c r="S24" s="143" t="s">
        <v>1124</v>
      </c>
      <c r="T24" s="456">
        <f t="shared" si="3"/>
        <v>42695</v>
      </c>
      <c r="U24" s="456">
        <v>42714</v>
      </c>
      <c r="V24" s="463">
        <v>15200000</v>
      </c>
      <c r="W24" s="40">
        <v>7.4999999999999997E-2</v>
      </c>
      <c r="X24" s="16" t="s">
        <v>109</v>
      </c>
      <c r="Y24" s="17" t="s">
        <v>110</v>
      </c>
      <c r="Z24" s="17" t="s">
        <v>111</v>
      </c>
      <c r="AA24" s="17" t="s">
        <v>112</v>
      </c>
      <c r="AB24" s="36" t="s">
        <v>766</v>
      </c>
      <c r="AC24" s="40">
        <v>7.4999999999999997E-2</v>
      </c>
      <c r="AD24" s="16" t="s">
        <v>109</v>
      </c>
      <c r="AE24" s="17" t="s">
        <v>110</v>
      </c>
      <c r="AF24" s="17" t="s">
        <v>111</v>
      </c>
      <c r="AG24" s="17" t="s">
        <v>112</v>
      </c>
      <c r="AH24" s="39" t="s">
        <v>114</v>
      </c>
      <c r="AI24" s="39" t="s">
        <v>115</v>
      </c>
      <c r="AJ24" s="39" t="s">
        <v>115</v>
      </c>
      <c r="AK24" s="39" t="s">
        <v>116</v>
      </c>
      <c r="AL24" s="39" t="s">
        <v>116</v>
      </c>
      <c r="AM24" s="39" t="s">
        <v>116</v>
      </c>
      <c r="AN24" s="39" t="s">
        <v>116</v>
      </c>
      <c r="AO24" s="39" t="s">
        <v>116</v>
      </c>
      <c r="AP24" s="39" t="s">
        <v>116</v>
      </c>
      <c r="AQ24" s="39" t="s">
        <v>116</v>
      </c>
      <c r="AR24" s="39" t="s">
        <v>116</v>
      </c>
      <c r="AS24" s="39" t="s">
        <v>104</v>
      </c>
      <c r="AT24" s="39" t="s">
        <v>115</v>
      </c>
      <c r="AU24" s="39" t="s">
        <v>116</v>
      </c>
      <c r="AV24" s="39" t="s">
        <v>118</v>
      </c>
      <c r="AW24" s="39" t="s">
        <v>118</v>
      </c>
      <c r="AX24" s="221" t="s">
        <v>1125</v>
      </c>
      <c r="AY24" s="456">
        <v>42713</v>
      </c>
      <c r="AZ24" s="39" t="s">
        <v>1010</v>
      </c>
      <c r="BA24" s="19" t="s">
        <v>5</v>
      </c>
      <c r="BB24" s="19" t="s">
        <v>5</v>
      </c>
      <c r="BC24" s="19" t="s">
        <v>5</v>
      </c>
      <c r="BD24" s="19" t="s">
        <v>5</v>
      </c>
      <c r="BE24" s="143" t="s">
        <v>560</v>
      </c>
      <c r="BF24" s="39" t="s">
        <v>560</v>
      </c>
      <c r="BG24" s="605" t="s">
        <v>1126</v>
      </c>
      <c r="BH24" s="211">
        <v>321058.40000000002</v>
      </c>
      <c r="BI24" s="467"/>
      <c r="BK24" s="99"/>
      <c r="BL24" s="99"/>
    </row>
    <row r="25" spans="1:82" s="97" customFormat="1" ht="60" customHeight="1" x14ac:dyDescent="0.2">
      <c r="A25" s="41">
        <v>19</v>
      </c>
      <c r="B25" s="233" t="s">
        <v>1127</v>
      </c>
      <c r="C25" s="19" t="str">
        <f t="shared" si="2"/>
        <v>7771103</v>
      </c>
      <c r="D25" s="22">
        <f t="shared" si="2"/>
        <v>42713</v>
      </c>
      <c r="E25" s="220" t="s">
        <v>1128</v>
      </c>
      <c r="F25" s="181" t="s">
        <v>8</v>
      </c>
      <c r="G25" s="168" t="s">
        <v>6</v>
      </c>
      <c r="H25" s="220">
        <v>322.73</v>
      </c>
      <c r="I25" s="20">
        <f t="shared" si="0"/>
        <v>322730</v>
      </c>
      <c r="J25" s="134">
        <v>15</v>
      </c>
      <c r="K25" s="168" t="s">
        <v>7</v>
      </c>
      <c r="L25" s="606" t="s">
        <v>3</v>
      </c>
      <c r="M25" s="1" t="s">
        <v>1129</v>
      </c>
      <c r="N25" s="456">
        <v>42690</v>
      </c>
      <c r="O25" s="458">
        <v>500231.5</v>
      </c>
      <c r="P25" s="219" t="s">
        <v>4</v>
      </c>
      <c r="Q25" s="468" t="s">
        <v>1130</v>
      </c>
      <c r="R25" s="456">
        <v>42695</v>
      </c>
      <c r="S25" s="143" t="s">
        <v>1124</v>
      </c>
      <c r="T25" s="456">
        <f t="shared" si="3"/>
        <v>42695</v>
      </c>
      <c r="U25" s="456">
        <v>42714</v>
      </c>
      <c r="V25" s="147">
        <v>38231900</v>
      </c>
      <c r="W25" s="40">
        <v>0</v>
      </c>
      <c r="X25" s="16" t="s">
        <v>109</v>
      </c>
      <c r="Y25" s="17" t="s">
        <v>110</v>
      </c>
      <c r="Z25" s="17" t="s">
        <v>111</v>
      </c>
      <c r="AA25" s="17" t="s">
        <v>112</v>
      </c>
      <c r="AB25" s="175" t="s">
        <v>180</v>
      </c>
      <c r="AC25" s="40">
        <v>0</v>
      </c>
      <c r="AD25" s="16" t="s">
        <v>109</v>
      </c>
      <c r="AE25" s="17" t="s">
        <v>110</v>
      </c>
      <c r="AF25" s="17" t="s">
        <v>111</v>
      </c>
      <c r="AG25" s="17" t="s">
        <v>112</v>
      </c>
      <c r="AH25" s="39" t="s">
        <v>114</v>
      </c>
      <c r="AI25" s="39" t="s">
        <v>115</v>
      </c>
      <c r="AJ25" s="39" t="s">
        <v>115</v>
      </c>
      <c r="AK25" s="39" t="s">
        <v>116</v>
      </c>
      <c r="AL25" s="39" t="s">
        <v>116</v>
      </c>
      <c r="AM25" s="39" t="s">
        <v>116</v>
      </c>
      <c r="AN25" s="39" t="s">
        <v>116</v>
      </c>
      <c r="AO25" s="39" t="s">
        <v>116</v>
      </c>
      <c r="AP25" s="39" t="s">
        <v>116</v>
      </c>
      <c r="AQ25" s="39" t="s">
        <v>116</v>
      </c>
      <c r="AR25" s="39" t="s">
        <v>116</v>
      </c>
      <c r="AS25" s="39" t="s">
        <v>104</v>
      </c>
      <c r="AT25" s="39" t="s">
        <v>115</v>
      </c>
      <c r="AU25" s="39" t="s">
        <v>116</v>
      </c>
      <c r="AV25" s="39" t="s">
        <v>118</v>
      </c>
      <c r="AW25" s="39" t="s">
        <v>118</v>
      </c>
      <c r="AX25" s="202" t="s">
        <v>1131</v>
      </c>
      <c r="AY25" s="456">
        <v>42713</v>
      </c>
      <c r="AZ25" s="39" t="s">
        <v>1010</v>
      </c>
      <c r="BA25" s="19" t="s">
        <v>5</v>
      </c>
      <c r="BB25" s="19" t="s">
        <v>5</v>
      </c>
      <c r="BC25" s="19" t="s">
        <v>5</v>
      </c>
      <c r="BD25" s="19" t="s">
        <v>5</v>
      </c>
      <c r="BE25" s="147" t="s">
        <v>181</v>
      </c>
      <c r="BF25" s="39" t="s">
        <v>155</v>
      </c>
      <c r="BG25" s="147" t="s">
        <v>1132</v>
      </c>
      <c r="BH25" s="184">
        <v>6172897.742292</v>
      </c>
      <c r="BI25" s="467"/>
      <c r="BK25" s="99"/>
      <c r="BL25" s="99"/>
    </row>
    <row r="26" spans="1:82" s="97" customFormat="1" ht="60" customHeight="1" x14ac:dyDescent="0.2">
      <c r="A26" s="41">
        <v>20</v>
      </c>
      <c r="B26" s="233" t="s">
        <v>1133</v>
      </c>
      <c r="C26" s="19" t="str">
        <f t="shared" si="2"/>
        <v>7812806</v>
      </c>
      <c r="D26" s="22">
        <f t="shared" si="2"/>
        <v>42718</v>
      </c>
      <c r="E26" s="220" t="s">
        <v>1134</v>
      </c>
      <c r="F26" s="219" t="s">
        <v>1</v>
      </c>
      <c r="G26" s="168" t="s">
        <v>11</v>
      </c>
      <c r="H26" s="220">
        <v>259.66000000000003</v>
      </c>
      <c r="I26" s="20">
        <f t="shared" si="0"/>
        <v>259660.00000000003</v>
      </c>
      <c r="J26" s="219">
        <v>13</v>
      </c>
      <c r="K26" s="143" t="s">
        <v>12</v>
      </c>
      <c r="L26" s="219" t="s">
        <v>3</v>
      </c>
      <c r="M26" s="598" t="s">
        <v>1135</v>
      </c>
      <c r="N26" s="456">
        <v>42695</v>
      </c>
      <c r="O26" s="458">
        <v>380401.9</v>
      </c>
      <c r="P26" s="219" t="s">
        <v>4</v>
      </c>
      <c r="Q26" s="468" t="s">
        <v>1136</v>
      </c>
      <c r="R26" s="456">
        <v>42703</v>
      </c>
      <c r="S26" s="143" t="s">
        <v>1137</v>
      </c>
      <c r="T26" s="456">
        <f t="shared" si="3"/>
        <v>42703</v>
      </c>
      <c r="U26" s="456">
        <v>42717</v>
      </c>
      <c r="V26" s="147">
        <v>38231900</v>
      </c>
      <c r="W26" s="40">
        <v>0</v>
      </c>
      <c r="X26" s="16" t="s">
        <v>109</v>
      </c>
      <c r="Y26" s="17" t="s">
        <v>110</v>
      </c>
      <c r="Z26" s="17" t="s">
        <v>111</v>
      </c>
      <c r="AA26" s="17" t="s">
        <v>112</v>
      </c>
      <c r="AB26" s="175" t="s">
        <v>180</v>
      </c>
      <c r="AC26" s="40">
        <v>0</v>
      </c>
      <c r="AD26" s="16" t="s">
        <v>109</v>
      </c>
      <c r="AE26" s="17" t="s">
        <v>110</v>
      </c>
      <c r="AF26" s="17" t="s">
        <v>111</v>
      </c>
      <c r="AG26" s="17" t="s">
        <v>112</v>
      </c>
      <c r="AH26" s="39" t="s">
        <v>114</v>
      </c>
      <c r="AI26" s="39" t="s">
        <v>115</v>
      </c>
      <c r="AJ26" s="39" t="s">
        <v>115</v>
      </c>
      <c r="AK26" s="39" t="s">
        <v>116</v>
      </c>
      <c r="AL26" s="39" t="s">
        <v>116</v>
      </c>
      <c r="AM26" s="39" t="s">
        <v>116</v>
      </c>
      <c r="AN26" s="39" t="s">
        <v>116</v>
      </c>
      <c r="AO26" s="39" t="s">
        <v>116</v>
      </c>
      <c r="AP26" s="39" t="s">
        <v>116</v>
      </c>
      <c r="AQ26" s="39" t="s">
        <v>117</v>
      </c>
      <c r="AR26" s="39" t="s">
        <v>116</v>
      </c>
      <c r="AS26" s="39" t="s">
        <v>104</v>
      </c>
      <c r="AT26" s="39" t="s">
        <v>115</v>
      </c>
      <c r="AU26" s="39" t="s">
        <v>116</v>
      </c>
      <c r="AV26" s="39" t="s">
        <v>118</v>
      </c>
      <c r="AW26" s="39" t="s">
        <v>118</v>
      </c>
      <c r="AX26" s="221" t="s">
        <v>1138</v>
      </c>
      <c r="AY26" s="456">
        <v>42718</v>
      </c>
      <c r="AZ26" s="39" t="s">
        <v>1010</v>
      </c>
      <c r="BA26" s="19" t="s">
        <v>5</v>
      </c>
      <c r="BB26" s="19" t="s">
        <v>5</v>
      </c>
      <c r="BC26" s="19" t="s">
        <v>5</v>
      </c>
      <c r="BD26" s="19" t="s">
        <v>5</v>
      </c>
      <c r="BE26" s="147" t="s">
        <v>181</v>
      </c>
      <c r="BF26" s="39" t="s">
        <v>155</v>
      </c>
      <c r="BG26" s="147" t="s">
        <v>1139</v>
      </c>
      <c r="BH26" s="458">
        <v>46168551</v>
      </c>
      <c r="BI26" s="467"/>
      <c r="BK26" s="99"/>
      <c r="BL26" s="99"/>
    </row>
    <row r="27" spans="1:82" s="97" customFormat="1" ht="60" customHeight="1" x14ac:dyDescent="0.2">
      <c r="A27" s="41">
        <v>21</v>
      </c>
      <c r="B27" s="233" t="s">
        <v>1140</v>
      </c>
      <c r="C27" s="19" t="str">
        <f t="shared" si="2"/>
        <v>7880894</v>
      </c>
      <c r="D27" s="22">
        <f t="shared" si="2"/>
        <v>42723</v>
      </c>
      <c r="E27" s="220" t="s">
        <v>1141</v>
      </c>
      <c r="F27" s="181" t="s">
        <v>8</v>
      </c>
      <c r="G27" s="168" t="s">
        <v>6</v>
      </c>
      <c r="H27" s="211">
        <v>365.5</v>
      </c>
      <c r="I27" s="20">
        <f t="shared" si="0"/>
        <v>365500</v>
      </c>
      <c r="J27" s="219">
        <v>17</v>
      </c>
      <c r="K27" s="168" t="s">
        <v>7</v>
      </c>
      <c r="L27" s="219" t="s">
        <v>3</v>
      </c>
      <c r="M27" s="1" t="s">
        <v>1142</v>
      </c>
      <c r="N27" s="456">
        <v>42702</v>
      </c>
      <c r="O27" s="607">
        <v>566525</v>
      </c>
      <c r="P27" s="219" t="s">
        <v>4</v>
      </c>
      <c r="Q27" s="468" t="s">
        <v>1143</v>
      </c>
      <c r="R27" s="456">
        <v>42704</v>
      </c>
      <c r="S27" s="143" t="s">
        <v>1144</v>
      </c>
      <c r="T27" s="456">
        <f t="shared" si="3"/>
        <v>42704</v>
      </c>
      <c r="U27" s="456">
        <v>42721</v>
      </c>
      <c r="V27" s="147">
        <v>38231900</v>
      </c>
      <c r="W27" s="40">
        <v>0</v>
      </c>
      <c r="X27" s="16" t="s">
        <v>109</v>
      </c>
      <c r="Y27" s="17" t="s">
        <v>110</v>
      </c>
      <c r="Z27" s="17" t="s">
        <v>111</v>
      </c>
      <c r="AA27" s="17" t="s">
        <v>112</v>
      </c>
      <c r="AB27" s="175" t="s">
        <v>180</v>
      </c>
      <c r="AC27" s="40">
        <v>0</v>
      </c>
      <c r="AD27" s="16" t="s">
        <v>109</v>
      </c>
      <c r="AE27" s="17" t="s">
        <v>110</v>
      </c>
      <c r="AF27" s="17" t="s">
        <v>111</v>
      </c>
      <c r="AG27" s="17" t="s">
        <v>112</v>
      </c>
      <c r="AH27" s="39" t="s">
        <v>114</v>
      </c>
      <c r="AI27" s="39" t="s">
        <v>115</v>
      </c>
      <c r="AJ27" s="39" t="s">
        <v>115</v>
      </c>
      <c r="AK27" s="39" t="s">
        <v>116</v>
      </c>
      <c r="AL27" s="39" t="s">
        <v>116</v>
      </c>
      <c r="AM27" s="39" t="s">
        <v>116</v>
      </c>
      <c r="AN27" s="39" t="s">
        <v>116</v>
      </c>
      <c r="AO27" s="39" t="s">
        <v>116</v>
      </c>
      <c r="AP27" s="39" t="s">
        <v>116</v>
      </c>
      <c r="AQ27" s="39" t="s">
        <v>116</v>
      </c>
      <c r="AR27" s="39" t="s">
        <v>116</v>
      </c>
      <c r="AS27" s="39" t="s">
        <v>104</v>
      </c>
      <c r="AT27" s="39" t="s">
        <v>115</v>
      </c>
      <c r="AU27" s="39" t="s">
        <v>116</v>
      </c>
      <c r="AV27" s="39" t="s">
        <v>118</v>
      </c>
      <c r="AW27" s="39" t="s">
        <v>118</v>
      </c>
      <c r="AX27" s="221" t="s">
        <v>1145</v>
      </c>
      <c r="AY27" s="456">
        <v>42723</v>
      </c>
      <c r="AZ27" s="39" t="s">
        <v>1010</v>
      </c>
      <c r="BA27" s="19" t="s">
        <v>5</v>
      </c>
      <c r="BB27" s="19" t="s">
        <v>5</v>
      </c>
      <c r="BC27" s="19" t="s">
        <v>5</v>
      </c>
      <c r="BD27" s="19" t="s">
        <v>5</v>
      </c>
      <c r="BE27" s="147" t="s">
        <v>181</v>
      </c>
      <c r="BF27" s="39" t="s">
        <v>155</v>
      </c>
      <c r="BG27" s="147" t="s">
        <v>1132</v>
      </c>
      <c r="BH27" s="458">
        <v>6915500</v>
      </c>
      <c r="BI27" s="467"/>
      <c r="BK27" s="99"/>
      <c r="BL27" s="99"/>
    </row>
    <row r="28" spans="1:82" s="97" customFormat="1" ht="60" customHeight="1" x14ac:dyDescent="0.2">
      <c r="A28" s="41">
        <v>22</v>
      </c>
      <c r="B28" s="233" t="s">
        <v>1146</v>
      </c>
      <c r="C28" s="19" t="str">
        <f t="shared" si="2"/>
        <v>7772491</v>
      </c>
      <c r="D28" s="22">
        <f t="shared" si="2"/>
        <v>42713</v>
      </c>
      <c r="E28" s="220" t="s">
        <v>1147</v>
      </c>
      <c r="F28" s="219" t="s">
        <v>1</v>
      </c>
      <c r="G28" s="168" t="s">
        <v>11</v>
      </c>
      <c r="H28" s="211">
        <v>140</v>
      </c>
      <c r="I28" s="20">
        <f t="shared" si="0"/>
        <v>140000</v>
      </c>
      <c r="J28" s="219">
        <v>7</v>
      </c>
      <c r="K28" s="143" t="s">
        <v>12</v>
      </c>
      <c r="L28" s="219" t="s">
        <v>3</v>
      </c>
      <c r="M28" s="598" t="s">
        <v>1148</v>
      </c>
      <c r="N28" s="456">
        <v>42695</v>
      </c>
      <c r="O28" s="458">
        <v>205100</v>
      </c>
      <c r="P28" s="219" t="s">
        <v>4</v>
      </c>
      <c r="Q28" s="468" t="s">
        <v>1149</v>
      </c>
      <c r="R28" s="456">
        <v>42700</v>
      </c>
      <c r="S28" s="143" t="s">
        <v>1150</v>
      </c>
      <c r="T28" s="456">
        <f t="shared" si="3"/>
        <v>42700</v>
      </c>
      <c r="U28" s="456">
        <v>42710</v>
      </c>
      <c r="V28" s="147">
        <v>38231900</v>
      </c>
      <c r="W28" s="40">
        <v>0</v>
      </c>
      <c r="X28" s="16" t="s">
        <v>109</v>
      </c>
      <c r="Y28" s="17" t="s">
        <v>110</v>
      </c>
      <c r="Z28" s="17" t="s">
        <v>111</v>
      </c>
      <c r="AA28" s="17" t="s">
        <v>112</v>
      </c>
      <c r="AB28" s="175" t="s">
        <v>180</v>
      </c>
      <c r="AC28" s="40">
        <v>0</v>
      </c>
      <c r="AD28" s="16" t="s">
        <v>109</v>
      </c>
      <c r="AE28" s="17" t="s">
        <v>110</v>
      </c>
      <c r="AF28" s="17" t="s">
        <v>111</v>
      </c>
      <c r="AG28" s="17" t="s">
        <v>112</v>
      </c>
      <c r="AH28" s="39" t="s">
        <v>114</v>
      </c>
      <c r="AI28" s="39" t="s">
        <v>115</v>
      </c>
      <c r="AJ28" s="39" t="s">
        <v>115</v>
      </c>
      <c r="AK28" s="39" t="s">
        <v>116</v>
      </c>
      <c r="AL28" s="39" t="s">
        <v>116</v>
      </c>
      <c r="AM28" s="39" t="s">
        <v>116</v>
      </c>
      <c r="AN28" s="39" t="s">
        <v>116</v>
      </c>
      <c r="AO28" s="39" t="s">
        <v>116</v>
      </c>
      <c r="AP28" s="39" t="s">
        <v>116</v>
      </c>
      <c r="AQ28" s="39" t="s">
        <v>117</v>
      </c>
      <c r="AR28" s="39" t="s">
        <v>116</v>
      </c>
      <c r="AS28" s="39" t="s">
        <v>104</v>
      </c>
      <c r="AT28" s="39" t="s">
        <v>115</v>
      </c>
      <c r="AU28" s="39" t="s">
        <v>116</v>
      </c>
      <c r="AV28" s="39" t="s">
        <v>118</v>
      </c>
      <c r="AW28" s="39" t="s">
        <v>118</v>
      </c>
      <c r="AX28" s="221" t="s">
        <v>1151</v>
      </c>
      <c r="AY28" s="456">
        <v>42713</v>
      </c>
      <c r="AZ28" s="39" t="s">
        <v>1010</v>
      </c>
      <c r="BA28" s="19" t="s">
        <v>5</v>
      </c>
      <c r="BB28" s="19" t="s">
        <v>5</v>
      </c>
      <c r="BC28" s="19" t="s">
        <v>5</v>
      </c>
      <c r="BD28" s="19" t="s">
        <v>5</v>
      </c>
      <c r="BE28" s="147" t="s">
        <v>181</v>
      </c>
      <c r="BF28" s="39" t="s">
        <v>155</v>
      </c>
      <c r="BG28" s="147" t="s">
        <v>1139</v>
      </c>
      <c r="BH28" s="211">
        <v>2500035</v>
      </c>
      <c r="BI28" s="467"/>
      <c r="BK28" s="99"/>
      <c r="BL28" s="99"/>
    </row>
    <row r="29" spans="1:82" s="97" customFormat="1" ht="60" customHeight="1" x14ac:dyDescent="0.2">
      <c r="A29" s="41">
        <v>23</v>
      </c>
      <c r="B29" s="233" t="s">
        <v>1152</v>
      </c>
      <c r="C29" s="19" t="str">
        <f t="shared" si="2"/>
        <v>7898524</v>
      </c>
      <c r="D29" s="22">
        <f t="shared" si="2"/>
        <v>42724</v>
      </c>
      <c r="E29" s="220" t="s">
        <v>1153</v>
      </c>
      <c r="F29" s="219" t="s">
        <v>1</v>
      </c>
      <c r="G29" s="168" t="s">
        <v>11</v>
      </c>
      <c r="H29" s="220">
        <v>599.73</v>
      </c>
      <c r="I29" s="20">
        <f t="shared" si="0"/>
        <v>599730</v>
      </c>
      <c r="J29" s="219">
        <v>30</v>
      </c>
      <c r="K29" s="143" t="s">
        <v>12</v>
      </c>
      <c r="L29" s="219" t="s">
        <v>3</v>
      </c>
      <c r="M29" s="598" t="s">
        <v>1154</v>
      </c>
      <c r="N29" s="456">
        <v>42709</v>
      </c>
      <c r="O29" s="458">
        <v>292894.2</v>
      </c>
      <c r="P29" s="219" t="s">
        <v>4</v>
      </c>
      <c r="Q29" s="468" t="s">
        <v>1155</v>
      </c>
      <c r="R29" s="456">
        <v>42710</v>
      </c>
      <c r="S29" s="143" t="s">
        <v>1156</v>
      </c>
      <c r="T29" s="456">
        <f t="shared" si="3"/>
        <v>42710</v>
      </c>
      <c r="U29" s="456">
        <v>42725</v>
      </c>
      <c r="V29" s="147">
        <v>38231900</v>
      </c>
      <c r="W29" s="40">
        <v>0</v>
      </c>
      <c r="X29" s="16" t="s">
        <v>109</v>
      </c>
      <c r="Y29" s="17" t="s">
        <v>110</v>
      </c>
      <c r="Z29" s="17" t="s">
        <v>111</v>
      </c>
      <c r="AA29" s="17" t="s">
        <v>112</v>
      </c>
      <c r="AB29" s="175" t="s">
        <v>180</v>
      </c>
      <c r="AC29" s="40">
        <v>0</v>
      </c>
      <c r="AD29" s="16" t="s">
        <v>109</v>
      </c>
      <c r="AE29" s="17" t="s">
        <v>110</v>
      </c>
      <c r="AF29" s="17" t="s">
        <v>111</v>
      </c>
      <c r="AG29" s="17" t="s">
        <v>112</v>
      </c>
      <c r="AH29" s="39" t="s">
        <v>114</v>
      </c>
      <c r="AI29" s="39" t="s">
        <v>115</v>
      </c>
      <c r="AJ29" s="39" t="s">
        <v>115</v>
      </c>
      <c r="AK29" s="39" t="s">
        <v>116</v>
      </c>
      <c r="AL29" s="39" t="s">
        <v>116</v>
      </c>
      <c r="AM29" s="39" t="s">
        <v>116</v>
      </c>
      <c r="AN29" s="39" t="s">
        <v>116</v>
      </c>
      <c r="AO29" s="39" t="s">
        <v>116</v>
      </c>
      <c r="AP29" s="39" t="s">
        <v>116</v>
      </c>
      <c r="AQ29" s="39" t="s">
        <v>117</v>
      </c>
      <c r="AR29" s="39" t="s">
        <v>116</v>
      </c>
      <c r="AS29" s="39" t="s">
        <v>104</v>
      </c>
      <c r="AT29" s="39" t="s">
        <v>115</v>
      </c>
      <c r="AU29" s="39" t="s">
        <v>116</v>
      </c>
      <c r="AV29" s="39" t="s">
        <v>118</v>
      </c>
      <c r="AW29" s="39" t="s">
        <v>118</v>
      </c>
      <c r="AX29" s="221" t="s">
        <v>1157</v>
      </c>
      <c r="AY29" s="456">
        <v>42724</v>
      </c>
      <c r="AZ29" s="39" t="s">
        <v>1010</v>
      </c>
      <c r="BA29" s="19" t="s">
        <v>5</v>
      </c>
      <c r="BB29" s="19" t="s">
        <v>5</v>
      </c>
      <c r="BC29" s="19" t="s">
        <v>5</v>
      </c>
      <c r="BD29" s="19" t="s">
        <v>5</v>
      </c>
      <c r="BE29" s="147" t="s">
        <v>181</v>
      </c>
      <c r="BF29" s="39" t="s">
        <v>155</v>
      </c>
      <c r="BG29" s="147" t="s">
        <v>1139</v>
      </c>
      <c r="BH29" s="211">
        <v>10593876</v>
      </c>
      <c r="BI29" s="467"/>
      <c r="BK29" s="99"/>
      <c r="BL29" s="99"/>
    </row>
    <row r="30" spans="1:82" s="97" customFormat="1" ht="60" customHeight="1" x14ac:dyDescent="0.2">
      <c r="A30" s="41">
        <v>24</v>
      </c>
      <c r="B30" s="233" t="s">
        <v>1158</v>
      </c>
      <c r="C30" s="19" t="str">
        <f t="shared" si="2"/>
        <v>7874922</v>
      </c>
      <c r="D30" s="22">
        <f t="shared" si="2"/>
        <v>42723</v>
      </c>
      <c r="E30" s="220" t="s">
        <v>1159</v>
      </c>
      <c r="F30" s="219" t="s">
        <v>1</v>
      </c>
      <c r="G30" s="168" t="s">
        <v>11</v>
      </c>
      <c r="H30" s="220">
        <v>199.88</v>
      </c>
      <c r="I30" s="20">
        <f t="shared" si="0"/>
        <v>199880</v>
      </c>
      <c r="J30" s="219">
        <v>10</v>
      </c>
      <c r="K30" s="143" t="s">
        <v>12</v>
      </c>
      <c r="L30" s="219" t="s">
        <v>3</v>
      </c>
      <c r="M30" s="598" t="s">
        <v>1160</v>
      </c>
      <c r="N30" s="456">
        <v>42702</v>
      </c>
      <c r="O30" s="458">
        <v>292894.2</v>
      </c>
      <c r="P30" s="219" t="s">
        <v>4</v>
      </c>
      <c r="Q30" s="143" t="s">
        <v>1155</v>
      </c>
      <c r="R30" s="456">
        <v>42710</v>
      </c>
      <c r="S30" s="143" t="s">
        <v>1156</v>
      </c>
      <c r="T30" s="456">
        <f t="shared" si="3"/>
        <v>42710</v>
      </c>
      <c r="U30" s="456">
        <v>42724</v>
      </c>
      <c r="V30" s="147">
        <v>38231900</v>
      </c>
      <c r="W30" s="40">
        <v>0</v>
      </c>
      <c r="X30" s="16" t="s">
        <v>109</v>
      </c>
      <c r="Y30" s="17" t="s">
        <v>110</v>
      </c>
      <c r="Z30" s="17" t="s">
        <v>111</v>
      </c>
      <c r="AA30" s="17" t="s">
        <v>112</v>
      </c>
      <c r="AB30" s="175" t="s">
        <v>180</v>
      </c>
      <c r="AC30" s="40">
        <v>0</v>
      </c>
      <c r="AD30" s="16" t="s">
        <v>109</v>
      </c>
      <c r="AE30" s="17" t="s">
        <v>110</v>
      </c>
      <c r="AF30" s="17" t="s">
        <v>111</v>
      </c>
      <c r="AG30" s="17" t="s">
        <v>112</v>
      </c>
      <c r="AH30" s="39" t="s">
        <v>114</v>
      </c>
      <c r="AI30" s="39" t="s">
        <v>115</v>
      </c>
      <c r="AJ30" s="39" t="s">
        <v>115</v>
      </c>
      <c r="AK30" s="39" t="s">
        <v>116</v>
      </c>
      <c r="AL30" s="39" t="s">
        <v>116</v>
      </c>
      <c r="AM30" s="39" t="s">
        <v>116</v>
      </c>
      <c r="AN30" s="39" t="s">
        <v>116</v>
      </c>
      <c r="AO30" s="39" t="s">
        <v>116</v>
      </c>
      <c r="AP30" s="39" t="s">
        <v>116</v>
      </c>
      <c r="AQ30" s="39" t="s">
        <v>117</v>
      </c>
      <c r="AR30" s="39" t="s">
        <v>116</v>
      </c>
      <c r="AS30" s="39" t="s">
        <v>104</v>
      </c>
      <c r="AT30" s="39" t="s">
        <v>115</v>
      </c>
      <c r="AU30" s="39" t="s">
        <v>116</v>
      </c>
      <c r="AV30" s="39" t="s">
        <v>118</v>
      </c>
      <c r="AW30" s="39" t="s">
        <v>118</v>
      </c>
      <c r="AX30" s="221" t="s">
        <v>1161</v>
      </c>
      <c r="AY30" s="456">
        <v>42723</v>
      </c>
      <c r="AZ30" s="39" t="s">
        <v>1010</v>
      </c>
      <c r="BA30" s="19" t="s">
        <v>5</v>
      </c>
      <c r="BB30" s="19" t="s">
        <v>5</v>
      </c>
      <c r="BC30" s="19" t="s">
        <v>5</v>
      </c>
      <c r="BD30" s="19" t="s">
        <v>5</v>
      </c>
      <c r="BE30" s="147" t="s">
        <v>181</v>
      </c>
      <c r="BF30" s="39" t="s">
        <v>155</v>
      </c>
      <c r="BG30" s="147" t="s">
        <v>1139</v>
      </c>
      <c r="BH30" s="458">
        <v>3530762</v>
      </c>
      <c r="BI30" s="467"/>
      <c r="BK30" s="99"/>
      <c r="BL30" s="99"/>
    </row>
    <row r="31" spans="1:82" s="97" customFormat="1" ht="60" customHeight="1" x14ac:dyDescent="0.2">
      <c r="A31" s="41">
        <v>25</v>
      </c>
      <c r="B31" s="233" t="s">
        <v>1162</v>
      </c>
      <c r="C31" s="19" t="str">
        <f t="shared" si="2"/>
        <v>7993745</v>
      </c>
      <c r="D31" s="22">
        <f t="shared" si="2"/>
        <v>42732</v>
      </c>
      <c r="E31" s="220" t="s">
        <v>1163</v>
      </c>
      <c r="F31" s="219" t="s">
        <v>1</v>
      </c>
      <c r="G31" s="168" t="s">
        <v>11</v>
      </c>
      <c r="H31" s="220">
        <v>299.77</v>
      </c>
      <c r="I31" s="20">
        <f t="shared" si="0"/>
        <v>299770</v>
      </c>
      <c r="J31" s="219">
        <v>15</v>
      </c>
      <c r="K31" s="143" t="s">
        <v>12</v>
      </c>
      <c r="L31" s="219" t="s">
        <v>3</v>
      </c>
      <c r="M31" s="598" t="s">
        <v>1164</v>
      </c>
      <c r="N31" s="456">
        <v>42709</v>
      </c>
      <c r="O31" s="458">
        <v>439163.05</v>
      </c>
      <c r="P31" s="219" t="s">
        <v>4</v>
      </c>
      <c r="Q31" s="143" t="s">
        <v>1165</v>
      </c>
      <c r="R31" s="456">
        <v>42717</v>
      </c>
      <c r="S31" s="143" t="s">
        <v>1166</v>
      </c>
      <c r="T31" s="456">
        <f t="shared" si="3"/>
        <v>42717</v>
      </c>
      <c r="U31" s="456">
        <v>42730</v>
      </c>
      <c r="V31" s="147">
        <v>38231900</v>
      </c>
      <c r="W31" s="40">
        <v>0</v>
      </c>
      <c r="X31" s="16" t="s">
        <v>109</v>
      </c>
      <c r="Y31" s="17" t="s">
        <v>110</v>
      </c>
      <c r="Z31" s="17" t="s">
        <v>111</v>
      </c>
      <c r="AA31" s="17" t="s">
        <v>112</v>
      </c>
      <c r="AB31" s="175" t="s">
        <v>180</v>
      </c>
      <c r="AC31" s="40">
        <v>0</v>
      </c>
      <c r="AD31" s="16" t="s">
        <v>109</v>
      </c>
      <c r="AE31" s="17" t="s">
        <v>110</v>
      </c>
      <c r="AF31" s="17" t="s">
        <v>111</v>
      </c>
      <c r="AG31" s="17" t="s">
        <v>112</v>
      </c>
      <c r="AH31" s="39" t="s">
        <v>114</v>
      </c>
      <c r="AI31" s="39" t="s">
        <v>115</v>
      </c>
      <c r="AJ31" s="39" t="s">
        <v>115</v>
      </c>
      <c r="AK31" s="39" t="s">
        <v>116</v>
      </c>
      <c r="AL31" s="39" t="s">
        <v>116</v>
      </c>
      <c r="AM31" s="39" t="s">
        <v>116</v>
      </c>
      <c r="AN31" s="39" t="s">
        <v>116</v>
      </c>
      <c r="AO31" s="39" t="s">
        <v>116</v>
      </c>
      <c r="AP31" s="39" t="s">
        <v>116</v>
      </c>
      <c r="AQ31" s="39" t="s">
        <v>117</v>
      </c>
      <c r="AR31" s="39" t="s">
        <v>116</v>
      </c>
      <c r="AS31" s="39" t="s">
        <v>104</v>
      </c>
      <c r="AT31" s="39" t="s">
        <v>115</v>
      </c>
      <c r="AU31" s="39" t="s">
        <v>116</v>
      </c>
      <c r="AV31" s="39" t="s">
        <v>118</v>
      </c>
      <c r="AW31" s="39" t="s">
        <v>118</v>
      </c>
      <c r="AX31" s="221" t="s">
        <v>1167</v>
      </c>
      <c r="AY31" s="456">
        <v>42732</v>
      </c>
      <c r="AZ31" s="39" t="s">
        <v>1010</v>
      </c>
      <c r="BA31" s="19" t="s">
        <v>5</v>
      </c>
      <c r="BB31" s="19" t="s">
        <v>5</v>
      </c>
      <c r="BC31" s="19" t="s">
        <v>5</v>
      </c>
      <c r="BD31" s="19" t="s">
        <v>5</v>
      </c>
      <c r="BE31" s="147" t="s">
        <v>181</v>
      </c>
      <c r="BF31" s="39" t="s">
        <v>155</v>
      </c>
      <c r="BG31" s="147" t="s">
        <v>1139</v>
      </c>
      <c r="BH31" s="211">
        <v>5295260</v>
      </c>
      <c r="BI31" s="467"/>
      <c r="BK31" s="99"/>
      <c r="BL31" s="99"/>
    </row>
    <row r="32" spans="1:82" s="97" customFormat="1" ht="60" customHeight="1" x14ac:dyDescent="0.2">
      <c r="A32" s="41">
        <v>26</v>
      </c>
      <c r="B32" s="233" t="s">
        <v>1168</v>
      </c>
      <c r="C32" s="19">
        <f t="shared" si="2"/>
        <v>8013220</v>
      </c>
      <c r="D32" s="22">
        <f t="shared" si="2"/>
        <v>42733</v>
      </c>
      <c r="E32" s="220" t="s">
        <v>1169</v>
      </c>
      <c r="F32" s="219" t="s">
        <v>1</v>
      </c>
      <c r="G32" s="168" t="s">
        <v>11</v>
      </c>
      <c r="H32" s="220">
        <v>781.26</v>
      </c>
      <c r="I32" s="20">
        <f t="shared" si="0"/>
        <v>781260</v>
      </c>
      <c r="J32" s="219">
        <v>39</v>
      </c>
      <c r="K32" s="143" t="s">
        <v>12</v>
      </c>
      <c r="L32" s="219" t="s">
        <v>3</v>
      </c>
      <c r="M32" s="598" t="s">
        <v>1170</v>
      </c>
      <c r="N32" s="456">
        <v>42717</v>
      </c>
      <c r="O32" s="458">
        <v>1171890</v>
      </c>
      <c r="P32" s="219" t="s">
        <v>4</v>
      </c>
      <c r="Q32" s="455" t="s">
        <v>1171</v>
      </c>
      <c r="R32" s="456">
        <v>42723</v>
      </c>
      <c r="S32" s="143" t="s">
        <v>1172</v>
      </c>
      <c r="T32" s="456">
        <f t="shared" si="3"/>
        <v>42723</v>
      </c>
      <c r="U32" s="456">
        <v>42734</v>
      </c>
      <c r="V32" s="147">
        <v>38231900</v>
      </c>
      <c r="W32" s="40">
        <v>0</v>
      </c>
      <c r="X32" s="16" t="s">
        <v>109</v>
      </c>
      <c r="Y32" s="17" t="s">
        <v>110</v>
      </c>
      <c r="Z32" s="17" t="s">
        <v>111</v>
      </c>
      <c r="AA32" s="17" t="s">
        <v>112</v>
      </c>
      <c r="AB32" s="175" t="s">
        <v>180</v>
      </c>
      <c r="AC32" s="40">
        <v>0</v>
      </c>
      <c r="AD32" s="16" t="s">
        <v>109</v>
      </c>
      <c r="AE32" s="17" t="s">
        <v>110</v>
      </c>
      <c r="AF32" s="17" t="s">
        <v>111</v>
      </c>
      <c r="AG32" s="17" t="s">
        <v>112</v>
      </c>
      <c r="AH32" s="39" t="s">
        <v>114</v>
      </c>
      <c r="AI32" s="39" t="s">
        <v>115</v>
      </c>
      <c r="AJ32" s="39" t="s">
        <v>115</v>
      </c>
      <c r="AK32" s="39" t="s">
        <v>116</v>
      </c>
      <c r="AL32" s="39" t="s">
        <v>116</v>
      </c>
      <c r="AM32" s="39" t="s">
        <v>116</v>
      </c>
      <c r="AN32" s="39" t="s">
        <v>116</v>
      </c>
      <c r="AO32" s="39" t="s">
        <v>116</v>
      </c>
      <c r="AP32" s="39" t="s">
        <v>116</v>
      </c>
      <c r="AQ32" s="39" t="s">
        <v>117</v>
      </c>
      <c r="AR32" s="39" t="s">
        <v>116</v>
      </c>
      <c r="AS32" s="39" t="s">
        <v>104</v>
      </c>
      <c r="AT32" s="39" t="s">
        <v>115</v>
      </c>
      <c r="AU32" s="39" t="s">
        <v>116</v>
      </c>
      <c r="AV32" s="39" t="s">
        <v>118</v>
      </c>
      <c r="AW32" s="39" t="s">
        <v>118</v>
      </c>
      <c r="AX32" s="526">
        <v>8013220</v>
      </c>
      <c r="AY32" s="456">
        <v>42733</v>
      </c>
      <c r="AZ32" s="39" t="s">
        <v>1010</v>
      </c>
      <c r="BA32" s="19" t="s">
        <v>5</v>
      </c>
      <c r="BB32" s="19" t="s">
        <v>5</v>
      </c>
      <c r="BC32" s="19" t="s">
        <v>5</v>
      </c>
      <c r="BD32" s="19" t="s">
        <v>5</v>
      </c>
      <c r="BE32" s="147" t="s">
        <v>181</v>
      </c>
      <c r="BF32" s="39" t="s">
        <v>155</v>
      </c>
      <c r="BG32" s="147" t="s">
        <v>1139</v>
      </c>
      <c r="BH32" s="211">
        <v>14130201</v>
      </c>
      <c r="BI32" s="467"/>
      <c r="BK32" s="99"/>
      <c r="BL32" s="99"/>
    </row>
    <row r="33" spans="1:64" s="97" customFormat="1" ht="60" customHeight="1" x14ac:dyDescent="0.2">
      <c r="A33" s="41">
        <v>27</v>
      </c>
      <c r="B33" s="233" t="s">
        <v>1173</v>
      </c>
      <c r="C33" s="19">
        <f t="shared" si="2"/>
        <v>8047060</v>
      </c>
      <c r="D33" s="22">
        <f t="shared" si="2"/>
        <v>42737</v>
      </c>
      <c r="E33" s="220" t="s">
        <v>1174</v>
      </c>
      <c r="F33" s="219" t="s">
        <v>1</v>
      </c>
      <c r="G33" s="168" t="s">
        <v>11</v>
      </c>
      <c r="H33" s="220">
        <v>500.34</v>
      </c>
      <c r="I33" s="20">
        <f t="shared" si="0"/>
        <v>500340</v>
      </c>
      <c r="J33" s="219">
        <v>25</v>
      </c>
      <c r="K33" s="143" t="s">
        <v>12</v>
      </c>
      <c r="L33" s="219" t="s">
        <v>3</v>
      </c>
      <c r="M33" s="598" t="s">
        <v>1175</v>
      </c>
      <c r="N33" s="456">
        <v>42717</v>
      </c>
      <c r="O33" s="458">
        <v>732998.1</v>
      </c>
      <c r="P33" s="219" t="s">
        <v>4</v>
      </c>
      <c r="Q33" s="143" t="s">
        <v>1176</v>
      </c>
      <c r="R33" s="456">
        <v>42723</v>
      </c>
      <c r="S33" s="143" t="s">
        <v>1177</v>
      </c>
      <c r="T33" s="456">
        <f t="shared" si="3"/>
        <v>42723</v>
      </c>
      <c r="U33" s="456">
        <v>42737</v>
      </c>
      <c r="V33" s="147">
        <v>38231900</v>
      </c>
      <c r="W33" s="40">
        <v>0</v>
      </c>
      <c r="X33" s="16" t="s">
        <v>109</v>
      </c>
      <c r="Y33" s="17" t="s">
        <v>110</v>
      </c>
      <c r="Z33" s="17" t="s">
        <v>111</v>
      </c>
      <c r="AA33" s="17" t="s">
        <v>112</v>
      </c>
      <c r="AB33" s="175" t="s">
        <v>180</v>
      </c>
      <c r="AC33" s="40">
        <v>0</v>
      </c>
      <c r="AD33" s="16" t="s">
        <v>109</v>
      </c>
      <c r="AE33" s="17" t="s">
        <v>110</v>
      </c>
      <c r="AF33" s="17" t="s">
        <v>111</v>
      </c>
      <c r="AG33" s="17" t="s">
        <v>112</v>
      </c>
      <c r="AH33" s="39" t="s">
        <v>114</v>
      </c>
      <c r="AI33" s="39" t="s">
        <v>115</v>
      </c>
      <c r="AJ33" s="39" t="s">
        <v>115</v>
      </c>
      <c r="AK33" s="39" t="s">
        <v>116</v>
      </c>
      <c r="AL33" s="39" t="s">
        <v>116</v>
      </c>
      <c r="AM33" s="39" t="s">
        <v>116</v>
      </c>
      <c r="AN33" s="39" t="s">
        <v>116</v>
      </c>
      <c r="AO33" s="39" t="s">
        <v>116</v>
      </c>
      <c r="AP33" s="39" t="s">
        <v>116</v>
      </c>
      <c r="AQ33" s="39" t="s">
        <v>117</v>
      </c>
      <c r="AR33" s="39" t="s">
        <v>116</v>
      </c>
      <c r="AS33" s="39" t="s">
        <v>104</v>
      </c>
      <c r="AT33" s="39" t="s">
        <v>115</v>
      </c>
      <c r="AU33" s="39" t="s">
        <v>116</v>
      </c>
      <c r="AV33" s="39" t="s">
        <v>118</v>
      </c>
      <c r="AW33" s="39" t="s">
        <v>118</v>
      </c>
      <c r="AX33" s="608">
        <v>8047060</v>
      </c>
      <c r="AY33" s="456">
        <v>42737</v>
      </c>
      <c r="AZ33" s="39" t="s">
        <v>1010</v>
      </c>
      <c r="BA33" s="19" t="s">
        <v>5</v>
      </c>
      <c r="BB33" s="19" t="s">
        <v>5</v>
      </c>
      <c r="BC33" s="19" t="s">
        <v>5</v>
      </c>
      <c r="BD33" s="19" t="s">
        <v>5</v>
      </c>
      <c r="BE33" s="147" t="s">
        <v>181</v>
      </c>
      <c r="BF33" s="39" t="s">
        <v>155</v>
      </c>
      <c r="BG33" s="147" t="s">
        <v>1139</v>
      </c>
      <c r="BH33" s="211">
        <v>8838211</v>
      </c>
      <c r="BI33" s="467"/>
      <c r="BK33" s="99"/>
      <c r="BL33" s="99"/>
    </row>
    <row r="34" spans="1:64" s="97" customFormat="1" ht="60" customHeight="1" x14ac:dyDescent="0.2">
      <c r="A34" s="41">
        <v>28</v>
      </c>
      <c r="B34" s="233" t="s">
        <v>1178</v>
      </c>
      <c r="C34" s="19" t="str">
        <f t="shared" si="2"/>
        <v>7851513</v>
      </c>
      <c r="D34" s="22">
        <f t="shared" si="2"/>
        <v>42720</v>
      </c>
      <c r="E34" s="220" t="s">
        <v>1179</v>
      </c>
      <c r="F34" s="219" t="s">
        <v>1</v>
      </c>
      <c r="G34" s="143" t="s">
        <v>0</v>
      </c>
      <c r="H34" s="211">
        <v>63.22</v>
      </c>
      <c r="I34" s="20">
        <f t="shared" si="0"/>
        <v>63220</v>
      </c>
      <c r="J34" s="219">
        <v>5</v>
      </c>
      <c r="K34" s="199" t="s">
        <v>9</v>
      </c>
      <c r="L34" s="204" t="s">
        <v>10</v>
      </c>
      <c r="M34" s="468" t="s">
        <v>1180</v>
      </c>
      <c r="N34" s="599">
        <v>42697</v>
      </c>
      <c r="O34" s="607">
        <v>68593.7</v>
      </c>
      <c r="P34" s="219" t="s">
        <v>4</v>
      </c>
      <c r="Q34" s="143" t="s">
        <v>1181</v>
      </c>
      <c r="R34" s="456">
        <v>42699</v>
      </c>
      <c r="S34" s="143" t="s">
        <v>1182</v>
      </c>
      <c r="T34" s="456">
        <f t="shared" si="3"/>
        <v>42699</v>
      </c>
      <c r="U34" s="609" t="s">
        <v>1183</v>
      </c>
      <c r="V34" s="147">
        <v>38231900</v>
      </c>
      <c r="W34" s="40">
        <v>0</v>
      </c>
      <c r="X34" s="16" t="s">
        <v>109</v>
      </c>
      <c r="Y34" s="17" t="s">
        <v>110</v>
      </c>
      <c r="Z34" s="17" t="s">
        <v>111</v>
      </c>
      <c r="AA34" s="17" t="s">
        <v>112</v>
      </c>
      <c r="AB34" s="175" t="s">
        <v>180</v>
      </c>
      <c r="AC34" s="40">
        <v>0</v>
      </c>
      <c r="AD34" s="16" t="s">
        <v>109</v>
      </c>
      <c r="AE34" s="17" t="s">
        <v>110</v>
      </c>
      <c r="AF34" s="17" t="s">
        <v>111</v>
      </c>
      <c r="AG34" s="17" t="s">
        <v>112</v>
      </c>
      <c r="AH34" s="39" t="s">
        <v>114</v>
      </c>
      <c r="AI34" s="39" t="s">
        <v>115</v>
      </c>
      <c r="AJ34" s="39" t="s">
        <v>115</v>
      </c>
      <c r="AK34" s="39" t="s">
        <v>116</v>
      </c>
      <c r="AL34" s="39" t="s">
        <v>116</v>
      </c>
      <c r="AM34" s="39" t="s">
        <v>116</v>
      </c>
      <c r="AN34" s="39" t="s">
        <v>116</v>
      </c>
      <c r="AO34" s="39" t="s">
        <v>116</v>
      </c>
      <c r="AP34" s="39" t="s">
        <v>116</v>
      </c>
      <c r="AQ34" s="39" t="s">
        <v>117</v>
      </c>
      <c r="AR34" s="39" t="s">
        <v>116</v>
      </c>
      <c r="AS34" s="39" t="s">
        <v>104</v>
      </c>
      <c r="AT34" s="39" t="s">
        <v>115</v>
      </c>
      <c r="AU34" s="39" t="s">
        <v>116</v>
      </c>
      <c r="AV34" s="39" t="s">
        <v>118</v>
      </c>
      <c r="AW34" s="39" t="s">
        <v>118</v>
      </c>
      <c r="AX34" s="610" t="s">
        <v>1184</v>
      </c>
      <c r="AY34" s="457">
        <v>42720</v>
      </c>
      <c r="AZ34" s="39" t="s">
        <v>1010</v>
      </c>
      <c r="BA34" s="19" t="s">
        <v>5</v>
      </c>
      <c r="BB34" s="19" t="s">
        <v>5</v>
      </c>
      <c r="BC34" s="19" t="s">
        <v>5</v>
      </c>
      <c r="BD34" s="19" t="s">
        <v>5</v>
      </c>
      <c r="BE34" s="147" t="s">
        <v>181</v>
      </c>
      <c r="BF34" s="39" t="s">
        <v>155</v>
      </c>
      <c r="BG34" s="147" t="s">
        <v>1185</v>
      </c>
      <c r="BH34" s="211">
        <v>836112</v>
      </c>
      <c r="BI34" s="467"/>
      <c r="BK34" s="99"/>
      <c r="BL34" s="99"/>
    </row>
    <row r="35" spans="1:64" s="97" customFormat="1" ht="60" customHeight="1" x14ac:dyDescent="0.2">
      <c r="A35" s="41">
        <v>29</v>
      </c>
      <c r="B35" s="611" t="s">
        <v>1186</v>
      </c>
      <c r="C35" s="19">
        <f t="shared" si="2"/>
        <v>8002160</v>
      </c>
      <c r="D35" s="22">
        <f t="shared" si="2"/>
        <v>42732</v>
      </c>
      <c r="E35" s="612" t="s">
        <v>1187</v>
      </c>
      <c r="F35" s="613" t="s">
        <v>1</v>
      </c>
      <c r="G35" s="614" t="s">
        <v>0</v>
      </c>
      <c r="H35" s="615">
        <v>60.17</v>
      </c>
      <c r="I35" s="20">
        <f t="shared" si="0"/>
        <v>60170</v>
      </c>
      <c r="J35" s="613">
        <v>3</v>
      </c>
      <c r="K35" s="616" t="s">
        <v>9</v>
      </c>
      <c r="L35" s="617" t="s">
        <v>10</v>
      </c>
      <c r="M35" s="618" t="s">
        <v>1188</v>
      </c>
      <c r="N35" s="619">
        <v>42703</v>
      </c>
      <c r="O35" s="620">
        <v>65284.45</v>
      </c>
      <c r="P35" s="219" t="s">
        <v>4</v>
      </c>
      <c r="Q35" s="614" t="s">
        <v>1189</v>
      </c>
      <c r="R35" s="621">
        <v>42706</v>
      </c>
      <c r="S35" s="614" t="s">
        <v>1190</v>
      </c>
      <c r="T35" s="621">
        <f t="shared" si="3"/>
        <v>42706</v>
      </c>
      <c r="U35" s="622">
        <v>42731</v>
      </c>
      <c r="V35" s="623">
        <v>38231900</v>
      </c>
      <c r="W35" s="40">
        <v>0</v>
      </c>
      <c r="X35" s="16" t="s">
        <v>109</v>
      </c>
      <c r="Y35" s="17" t="s">
        <v>110</v>
      </c>
      <c r="Z35" s="17" t="s">
        <v>111</v>
      </c>
      <c r="AA35" s="17" t="s">
        <v>112</v>
      </c>
      <c r="AB35" s="624" t="s">
        <v>180</v>
      </c>
      <c r="AC35" s="40">
        <v>0</v>
      </c>
      <c r="AD35" s="16" t="s">
        <v>109</v>
      </c>
      <c r="AE35" s="17" t="s">
        <v>110</v>
      </c>
      <c r="AF35" s="17" t="s">
        <v>111</v>
      </c>
      <c r="AG35" s="17" t="s">
        <v>112</v>
      </c>
      <c r="AH35" s="39" t="s">
        <v>114</v>
      </c>
      <c r="AI35" s="39" t="s">
        <v>115</v>
      </c>
      <c r="AJ35" s="39" t="s">
        <v>115</v>
      </c>
      <c r="AK35" s="39" t="s">
        <v>116</v>
      </c>
      <c r="AL35" s="39" t="s">
        <v>116</v>
      </c>
      <c r="AM35" s="39" t="s">
        <v>116</v>
      </c>
      <c r="AN35" s="39" t="s">
        <v>116</v>
      </c>
      <c r="AO35" s="39" t="s">
        <v>116</v>
      </c>
      <c r="AP35" s="39" t="s">
        <v>116</v>
      </c>
      <c r="AQ35" s="39" t="s">
        <v>117</v>
      </c>
      <c r="AR35" s="39" t="s">
        <v>116</v>
      </c>
      <c r="AS35" s="39" t="s">
        <v>104</v>
      </c>
      <c r="AT35" s="39" t="s">
        <v>115</v>
      </c>
      <c r="AU35" s="39" t="s">
        <v>116</v>
      </c>
      <c r="AV35" s="39" t="s">
        <v>118</v>
      </c>
      <c r="AW35" s="39" t="s">
        <v>118</v>
      </c>
      <c r="AX35" s="612">
        <v>8002160</v>
      </c>
      <c r="AY35" s="457">
        <v>42732</v>
      </c>
      <c r="AZ35" s="39" t="s">
        <v>1010</v>
      </c>
      <c r="BA35" s="19" t="s">
        <v>5</v>
      </c>
      <c r="BB35" s="19" t="s">
        <v>5</v>
      </c>
      <c r="BC35" s="19" t="s">
        <v>5</v>
      </c>
      <c r="BD35" s="19" t="s">
        <v>5</v>
      </c>
      <c r="BE35" s="623" t="s">
        <v>181</v>
      </c>
      <c r="BF35" s="39" t="s">
        <v>155</v>
      </c>
      <c r="BG35" s="147" t="s">
        <v>1185</v>
      </c>
      <c r="BH35" s="211">
        <v>787175</v>
      </c>
      <c r="BI35" s="467"/>
      <c r="BK35" s="99"/>
      <c r="BL35" s="99"/>
    </row>
    <row r="36" spans="1:64" s="97" customFormat="1" ht="60" customHeight="1" x14ac:dyDescent="0.2">
      <c r="A36" s="41">
        <v>30</v>
      </c>
      <c r="B36" s="611" t="s">
        <v>1191</v>
      </c>
      <c r="C36" s="19">
        <f t="shared" si="2"/>
        <v>8139424</v>
      </c>
      <c r="D36" s="22">
        <f t="shared" si="2"/>
        <v>42745</v>
      </c>
      <c r="E36" s="612" t="s">
        <v>1192</v>
      </c>
      <c r="F36" s="613" t="s">
        <v>1</v>
      </c>
      <c r="G36" s="472" t="s">
        <v>1193</v>
      </c>
      <c r="H36" s="615">
        <v>120.4</v>
      </c>
      <c r="I36" s="20">
        <f t="shared" si="0"/>
        <v>120400</v>
      </c>
      <c r="J36" s="613">
        <v>6</v>
      </c>
      <c r="K36" s="614" t="s">
        <v>12</v>
      </c>
      <c r="L36" s="613" t="s">
        <v>3</v>
      </c>
      <c r="M36" s="625" t="s">
        <v>1194</v>
      </c>
      <c r="N36" s="621">
        <v>42723</v>
      </c>
      <c r="O36" s="626">
        <v>231168</v>
      </c>
      <c r="P36" s="219" t="s">
        <v>4</v>
      </c>
      <c r="Q36" s="614" t="s">
        <v>1195</v>
      </c>
      <c r="R36" s="621">
        <v>42733</v>
      </c>
      <c r="S36" s="614" t="s">
        <v>1196</v>
      </c>
      <c r="T36" s="621">
        <f t="shared" si="3"/>
        <v>42733</v>
      </c>
      <c r="U36" s="621">
        <v>42744</v>
      </c>
      <c r="V36" s="623">
        <v>29159090</v>
      </c>
      <c r="W36" s="40">
        <v>7.4999999999999997E-2</v>
      </c>
      <c r="X36" s="16" t="s">
        <v>109</v>
      </c>
      <c r="Y36" s="17" t="s">
        <v>110</v>
      </c>
      <c r="Z36" s="17" t="s">
        <v>111</v>
      </c>
      <c r="AA36" s="17" t="s">
        <v>112</v>
      </c>
      <c r="AB36" s="175" t="s">
        <v>1197</v>
      </c>
      <c r="AC36" s="40">
        <v>7.4999999999999997E-2</v>
      </c>
      <c r="AD36" s="16" t="s">
        <v>109</v>
      </c>
      <c r="AE36" s="17" t="s">
        <v>110</v>
      </c>
      <c r="AF36" s="17" t="s">
        <v>111</v>
      </c>
      <c r="AG36" s="17" t="s">
        <v>112</v>
      </c>
      <c r="AH36" s="39" t="s">
        <v>114</v>
      </c>
      <c r="AI36" s="39" t="s">
        <v>115</v>
      </c>
      <c r="AJ36" s="39" t="s">
        <v>115</v>
      </c>
      <c r="AK36" s="39" t="s">
        <v>116</v>
      </c>
      <c r="AL36" s="39" t="s">
        <v>116</v>
      </c>
      <c r="AM36" s="39" t="s">
        <v>116</v>
      </c>
      <c r="AN36" s="39" t="s">
        <v>116</v>
      </c>
      <c r="AO36" s="39" t="s">
        <v>116</v>
      </c>
      <c r="AP36" s="39" t="s">
        <v>116</v>
      </c>
      <c r="AQ36" s="39" t="s">
        <v>117</v>
      </c>
      <c r="AR36" s="39" t="s">
        <v>116</v>
      </c>
      <c r="AS36" s="39" t="s">
        <v>104</v>
      </c>
      <c r="AT36" s="39" t="s">
        <v>115</v>
      </c>
      <c r="AU36" s="39" t="s">
        <v>116</v>
      </c>
      <c r="AV36" s="39" t="s">
        <v>118</v>
      </c>
      <c r="AW36" s="39" t="s">
        <v>118</v>
      </c>
      <c r="AX36" s="612">
        <v>8139424</v>
      </c>
      <c r="AY36" s="456">
        <v>42745</v>
      </c>
      <c r="AZ36" s="39" t="s">
        <v>1010</v>
      </c>
      <c r="BA36" s="19" t="s">
        <v>5</v>
      </c>
      <c r="BB36" s="19" t="s">
        <v>5</v>
      </c>
      <c r="BC36" s="19" t="s">
        <v>5</v>
      </c>
      <c r="BD36" s="19" t="s">
        <v>5</v>
      </c>
      <c r="BE36" s="623" t="s">
        <v>181</v>
      </c>
      <c r="BF36" s="39" t="s">
        <v>155</v>
      </c>
      <c r="BG36" s="611" t="s">
        <v>1198</v>
      </c>
      <c r="BH36" s="211">
        <v>4245276</v>
      </c>
      <c r="BI36" s="467"/>
      <c r="BK36" s="99"/>
      <c r="BL36" s="99"/>
    </row>
    <row r="37" spans="1:64" s="97" customFormat="1" ht="60" customHeight="1" x14ac:dyDescent="0.2">
      <c r="A37" s="41">
        <v>31</v>
      </c>
      <c r="B37" s="233" t="s">
        <v>1199</v>
      </c>
      <c r="C37" s="19" t="str">
        <f t="shared" si="2"/>
        <v>8128461</v>
      </c>
      <c r="D37" s="22">
        <f t="shared" si="2"/>
        <v>42744</v>
      </c>
      <c r="E37" s="220" t="s">
        <v>1200</v>
      </c>
      <c r="F37" s="219" t="s">
        <v>1</v>
      </c>
      <c r="G37" s="205" t="s">
        <v>1193</v>
      </c>
      <c r="H37" s="220">
        <v>80.19</v>
      </c>
      <c r="I37" s="20">
        <f t="shared" si="0"/>
        <v>80190</v>
      </c>
      <c r="J37" s="219">
        <v>4</v>
      </c>
      <c r="K37" s="143" t="s">
        <v>12</v>
      </c>
      <c r="L37" s="219" t="s">
        <v>3</v>
      </c>
      <c r="M37" s="598" t="s">
        <v>1201</v>
      </c>
      <c r="N37" s="456">
        <v>42717</v>
      </c>
      <c r="O37" s="205">
        <v>153964.79999999999</v>
      </c>
      <c r="P37" s="219" t="s">
        <v>4</v>
      </c>
      <c r="Q37" s="143" t="s">
        <v>1202</v>
      </c>
      <c r="R37" s="456">
        <v>42723</v>
      </c>
      <c r="S37" s="143" t="s">
        <v>1203</v>
      </c>
      <c r="T37" s="456">
        <v>42726</v>
      </c>
      <c r="U37" s="456">
        <v>42744</v>
      </c>
      <c r="V37" s="147">
        <v>29159090</v>
      </c>
      <c r="W37" s="40">
        <v>7.4999999999999997E-2</v>
      </c>
      <c r="X37" s="16" t="s">
        <v>109</v>
      </c>
      <c r="Y37" s="17" t="s">
        <v>110</v>
      </c>
      <c r="Z37" s="17" t="s">
        <v>111</v>
      </c>
      <c r="AA37" s="17" t="s">
        <v>112</v>
      </c>
      <c r="AB37" s="175" t="s">
        <v>1197</v>
      </c>
      <c r="AC37" s="40">
        <v>7.4999999999999997E-2</v>
      </c>
      <c r="AD37" s="16" t="s">
        <v>109</v>
      </c>
      <c r="AE37" s="17" t="s">
        <v>110</v>
      </c>
      <c r="AF37" s="17" t="s">
        <v>111</v>
      </c>
      <c r="AG37" s="17" t="s">
        <v>112</v>
      </c>
      <c r="AH37" s="39" t="s">
        <v>114</v>
      </c>
      <c r="AI37" s="39" t="s">
        <v>115</v>
      </c>
      <c r="AJ37" s="39" t="s">
        <v>115</v>
      </c>
      <c r="AK37" s="39" t="s">
        <v>116</v>
      </c>
      <c r="AL37" s="39" t="s">
        <v>116</v>
      </c>
      <c r="AM37" s="39" t="s">
        <v>116</v>
      </c>
      <c r="AN37" s="39" t="s">
        <v>116</v>
      </c>
      <c r="AO37" s="39" t="s">
        <v>116</v>
      </c>
      <c r="AP37" s="39" t="s">
        <v>116</v>
      </c>
      <c r="AQ37" s="39" t="s">
        <v>117</v>
      </c>
      <c r="AR37" s="39" t="s">
        <v>116</v>
      </c>
      <c r="AS37" s="39" t="s">
        <v>104</v>
      </c>
      <c r="AT37" s="39" t="s">
        <v>115</v>
      </c>
      <c r="AU37" s="39" t="s">
        <v>116</v>
      </c>
      <c r="AV37" s="39" t="s">
        <v>118</v>
      </c>
      <c r="AW37" s="39" t="s">
        <v>118</v>
      </c>
      <c r="AX37" s="221" t="s">
        <v>1204</v>
      </c>
      <c r="AY37" s="456">
        <v>42744</v>
      </c>
      <c r="AZ37" s="39" t="s">
        <v>1010</v>
      </c>
      <c r="BA37" s="19" t="s">
        <v>5</v>
      </c>
      <c r="BB37" s="19" t="s">
        <v>5</v>
      </c>
      <c r="BC37" s="19" t="s">
        <v>5</v>
      </c>
      <c r="BD37" s="19" t="s">
        <v>5</v>
      </c>
      <c r="BE37" s="147" t="s">
        <v>181</v>
      </c>
      <c r="BF37" s="39" t="s">
        <v>155</v>
      </c>
      <c r="BG37" s="233" t="s">
        <v>1198</v>
      </c>
      <c r="BH37" s="211">
        <v>2827481</v>
      </c>
      <c r="BI37" s="467"/>
      <c r="BK37" s="99"/>
      <c r="BL37" s="99"/>
    </row>
    <row r="38" spans="1:64" s="97" customFormat="1" ht="60" customHeight="1" x14ac:dyDescent="0.2">
      <c r="A38" s="41">
        <v>32</v>
      </c>
      <c r="B38" s="233" t="s">
        <v>1205</v>
      </c>
      <c r="C38" s="19">
        <f t="shared" si="2"/>
        <v>8156377</v>
      </c>
      <c r="D38" s="22">
        <f t="shared" si="2"/>
        <v>42746</v>
      </c>
      <c r="E38" s="220" t="s">
        <v>1206</v>
      </c>
      <c r="F38" s="219" t="s">
        <v>1</v>
      </c>
      <c r="G38" s="168" t="s">
        <v>11</v>
      </c>
      <c r="H38" s="220">
        <v>519.26</v>
      </c>
      <c r="I38" s="20">
        <f t="shared" si="0"/>
        <v>519260</v>
      </c>
      <c r="J38" s="219">
        <v>26</v>
      </c>
      <c r="K38" s="143" t="s">
        <v>12</v>
      </c>
      <c r="L38" s="219" t="s">
        <v>3</v>
      </c>
      <c r="M38" s="598" t="s">
        <v>1207</v>
      </c>
      <c r="N38" s="456">
        <v>42723</v>
      </c>
      <c r="O38" s="458">
        <v>778890</v>
      </c>
      <c r="P38" s="219" t="s">
        <v>4</v>
      </c>
      <c r="Q38" s="455" t="s">
        <v>1208</v>
      </c>
      <c r="R38" s="456">
        <v>42730</v>
      </c>
      <c r="S38" s="143" t="s">
        <v>1172</v>
      </c>
      <c r="T38" s="456">
        <f t="shared" ref="T38:T62" si="4">R38</f>
        <v>42730</v>
      </c>
      <c r="U38" s="456">
        <v>42746</v>
      </c>
      <c r="V38" s="147">
        <v>38231900</v>
      </c>
      <c r="W38" s="40">
        <v>0</v>
      </c>
      <c r="X38" s="16" t="s">
        <v>109</v>
      </c>
      <c r="Y38" s="17" t="s">
        <v>110</v>
      </c>
      <c r="Z38" s="17" t="s">
        <v>111</v>
      </c>
      <c r="AA38" s="17" t="s">
        <v>112</v>
      </c>
      <c r="AB38" s="175" t="s">
        <v>180</v>
      </c>
      <c r="AC38" s="40">
        <v>0</v>
      </c>
      <c r="AD38" s="16" t="s">
        <v>109</v>
      </c>
      <c r="AE38" s="17" t="s">
        <v>110</v>
      </c>
      <c r="AF38" s="17" t="s">
        <v>111</v>
      </c>
      <c r="AG38" s="17" t="s">
        <v>112</v>
      </c>
      <c r="AH38" s="39" t="s">
        <v>114</v>
      </c>
      <c r="AI38" s="39" t="s">
        <v>115</v>
      </c>
      <c r="AJ38" s="39" t="s">
        <v>115</v>
      </c>
      <c r="AK38" s="39" t="s">
        <v>116</v>
      </c>
      <c r="AL38" s="39" t="s">
        <v>116</v>
      </c>
      <c r="AM38" s="39" t="s">
        <v>116</v>
      </c>
      <c r="AN38" s="39" t="s">
        <v>116</v>
      </c>
      <c r="AO38" s="39" t="s">
        <v>116</v>
      </c>
      <c r="AP38" s="39" t="s">
        <v>116</v>
      </c>
      <c r="AQ38" s="39" t="s">
        <v>117</v>
      </c>
      <c r="AR38" s="39" t="s">
        <v>116</v>
      </c>
      <c r="AS38" s="39" t="s">
        <v>104</v>
      </c>
      <c r="AT38" s="39" t="s">
        <v>115</v>
      </c>
      <c r="AU38" s="39" t="s">
        <v>116</v>
      </c>
      <c r="AV38" s="39" t="s">
        <v>118</v>
      </c>
      <c r="AW38" s="39" t="s">
        <v>118</v>
      </c>
      <c r="AX38" s="627">
        <v>8156377</v>
      </c>
      <c r="AY38" s="456">
        <v>42746</v>
      </c>
      <c r="AZ38" s="39" t="s">
        <v>1010</v>
      </c>
      <c r="BA38" s="19" t="s">
        <v>5</v>
      </c>
      <c r="BB38" s="19" t="s">
        <v>5</v>
      </c>
      <c r="BC38" s="19" t="s">
        <v>5</v>
      </c>
      <c r="BD38" s="19" t="s">
        <v>5</v>
      </c>
      <c r="BE38" s="147" t="s">
        <v>1024</v>
      </c>
      <c r="BF38" s="39" t="s">
        <v>560</v>
      </c>
      <c r="BG38" s="147" t="s">
        <v>1209</v>
      </c>
      <c r="BH38" s="628">
        <f>1752410.01+1624069.07+3528090.02+2507509</f>
        <v>9412078.0999999996</v>
      </c>
      <c r="BI38" s="467"/>
      <c r="BK38" s="99"/>
      <c r="BL38" s="99"/>
    </row>
    <row r="39" spans="1:64" s="97" customFormat="1" ht="60" customHeight="1" x14ac:dyDescent="0.2">
      <c r="A39" s="41">
        <v>33</v>
      </c>
      <c r="B39" s="233" t="s">
        <v>1210</v>
      </c>
      <c r="C39" s="19">
        <f t="shared" si="2"/>
        <v>8163648</v>
      </c>
      <c r="D39" s="22">
        <f t="shared" si="2"/>
        <v>42747</v>
      </c>
      <c r="E39" s="220" t="s">
        <v>1211</v>
      </c>
      <c r="F39" s="219" t="s">
        <v>8</v>
      </c>
      <c r="G39" s="205" t="s">
        <v>1212</v>
      </c>
      <c r="H39" s="211">
        <v>80</v>
      </c>
      <c r="I39" s="20">
        <f t="shared" si="0"/>
        <v>80000</v>
      </c>
      <c r="J39" s="219">
        <v>4</v>
      </c>
      <c r="K39" s="143" t="s">
        <v>1213</v>
      </c>
      <c r="L39" s="219" t="s">
        <v>3</v>
      </c>
      <c r="M39" s="468" t="s">
        <v>1214</v>
      </c>
      <c r="N39" s="456">
        <v>42726</v>
      </c>
      <c r="O39" s="458">
        <v>20000</v>
      </c>
      <c r="P39" s="219" t="s">
        <v>4</v>
      </c>
      <c r="Q39" s="143" t="s">
        <v>1215</v>
      </c>
      <c r="R39" s="456">
        <v>42733</v>
      </c>
      <c r="S39" s="143" t="s">
        <v>1216</v>
      </c>
      <c r="T39" s="456">
        <f t="shared" si="4"/>
        <v>42733</v>
      </c>
      <c r="U39" s="456">
        <v>42745</v>
      </c>
      <c r="V39" s="463">
        <v>15200000</v>
      </c>
      <c r="W39" s="40">
        <v>7.4999999999999997E-2</v>
      </c>
      <c r="X39" s="16" t="s">
        <v>109</v>
      </c>
      <c r="Y39" s="17" t="s">
        <v>110</v>
      </c>
      <c r="Z39" s="17" t="s">
        <v>111</v>
      </c>
      <c r="AA39" s="17" t="s">
        <v>112</v>
      </c>
      <c r="AB39" s="36" t="s">
        <v>766</v>
      </c>
      <c r="AC39" s="40">
        <v>7.4999999999999997E-2</v>
      </c>
      <c r="AD39" s="16" t="s">
        <v>109</v>
      </c>
      <c r="AE39" s="17" t="s">
        <v>110</v>
      </c>
      <c r="AF39" s="17" t="s">
        <v>111</v>
      </c>
      <c r="AG39" s="17" t="s">
        <v>112</v>
      </c>
      <c r="AH39" s="39" t="s">
        <v>114</v>
      </c>
      <c r="AI39" s="39" t="s">
        <v>115</v>
      </c>
      <c r="AJ39" s="39" t="s">
        <v>115</v>
      </c>
      <c r="AK39" s="39" t="s">
        <v>116</v>
      </c>
      <c r="AL39" s="39" t="s">
        <v>116</v>
      </c>
      <c r="AM39" s="39" t="s">
        <v>116</v>
      </c>
      <c r="AN39" s="39" t="s">
        <v>116</v>
      </c>
      <c r="AO39" s="39" t="s">
        <v>116</v>
      </c>
      <c r="AP39" s="39" t="s">
        <v>116</v>
      </c>
      <c r="AQ39" s="39" t="s">
        <v>116</v>
      </c>
      <c r="AR39" s="39" t="s">
        <v>116</v>
      </c>
      <c r="AS39" s="39" t="s">
        <v>104</v>
      </c>
      <c r="AT39" s="39" t="s">
        <v>115</v>
      </c>
      <c r="AU39" s="39" t="s">
        <v>116</v>
      </c>
      <c r="AV39" s="39" t="s">
        <v>118</v>
      </c>
      <c r="AW39" s="39" t="s">
        <v>118</v>
      </c>
      <c r="AX39" s="629">
        <v>8163648</v>
      </c>
      <c r="AY39" s="456">
        <v>42747</v>
      </c>
      <c r="AZ39" s="39" t="s">
        <v>1010</v>
      </c>
      <c r="BA39" s="19" t="s">
        <v>5</v>
      </c>
      <c r="BB39" s="19" t="s">
        <v>5</v>
      </c>
      <c r="BC39" s="19" t="s">
        <v>5</v>
      </c>
      <c r="BD39" s="19" t="s">
        <v>5</v>
      </c>
      <c r="BE39" s="143" t="s">
        <v>560</v>
      </c>
      <c r="BF39" s="39" t="s">
        <v>560</v>
      </c>
      <c r="BG39" s="455" t="s">
        <v>1217</v>
      </c>
      <c r="BH39" s="628">
        <v>394986.1</v>
      </c>
      <c r="BI39" s="467"/>
      <c r="BK39" s="99"/>
      <c r="BL39" s="99"/>
    </row>
    <row r="40" spans="1:64" s="97" customFormat="1" ht="60" customHeight="1" x14ac:dyDescent="0.2">
      <c r="A40" s="41">
        <v>34</v>
      </c>
      <c r="B40" s="233" t="s">
        <v>1218</v>
      </c>
      <c r="C40" s="19">
        <f t="shared" si="2"/>
        <v>8170364</v>
      </c>
      <c r="D40" s="22">
        <f t="shared" si="2"/>
        <v>42747</v>
      </c>
      <c r="E40" s="220" t="s">
        <v>1219</v>
      </c>
      <c r="F40" s="219" t="s">
        <v>8</v>
      </c>
      <c r="G40" s="168" t="s">
        <v>6</v>
      </c>
      <c r="H40" s="220">
        <v>150.51</v>
      </c>
      <c r="I40" s="20">
        <f t="shared" si="0"/>
        <v>150510</v>
      </c>
      <c r="J40" s="219">
        <v>7</v>
      </c>
      <c r="K40" s="143" t="s">
        <v>1213</v>
      </c>
      <c r="L40" s="219" t="s">
        <v>3</v>
      </c>
      <c r="M40" s="468" t="s">
        <v>1220</v>
      </c>
      <c r="N40" s="456">
        <v>42726</v>
      </c>
      <c r="O40" s="205">
        <v>223507.35</v>
      </c>
      <c r="P40" s="219" t="s">
        <v>4</v>
      </c>
      <c r="Q40" s="143" t="s">
        <v>1221</v>
      </c>
      <c r="R40" s="456">
        <v>42733</v>
      </c>
      <c r="S40" s="143" t="s">
        <v>1216</v>
      </c>
      <c r="T40" s="456">
        <f t="shared" si="4"/>
        <v>42733</v>
      </c>
      <c r="U40" s="456">
        <v>42748</v>
      </c>
      <c r="V40" s="147">
        <v>38231900</v>
      </c>
      <c r="W40" s="40">
        <v>0</v>
      </c>
      <c r="X40" s="16" t="s">
        <v>109</v>
      </c>
      <c r="Y40" s="17" t="s">
        <v>110</v>
      </c>
      <c r="Z40" s="17" t="s">
        <v>111</v>
      </c>
      <c r="AA40" s="17" t="s">
        <v>112</v>
      </c>
      <c r="AB40" s="175" t="s">
        <v>180</v>
      </c>
      <c r="AC40" s="40">
        <v>0</v>
      </c>
      <c r="AD40" s="16" t="s">
        <v>109</v>
      </c>
      <c r="AE40" s="17" t="s">
        <v>110</v>
      </c>
      <c r="AF40" s="17" t="s">
        <v>111</v>
      </c>
      <c r="AG40" s="17" t="s">
        <v>112</v>
      </c>
      <c r="AH40" s="39" t="s">
        <v>114</v>
      </c>
      <c r="AI40" s="39" t="s">
        <v>115</v>
      </c>
      <c r="AJ40" s="39" t="s">
        <v>115</v>
      </c>
      <c r="AK40" s="39" t="s">
        <v>116</v>
      </c>
      <c r="AL40" s="39" t="s">
        <v>116</v>
      </c>
      <c r="AM40" s="39" t="s">
        <v>116</v>
      </c>
      <c r="AN40" s="39" t="s">
        <v>116</v>
      </c>
      <c r="AO40" s="39" t="s">
        <v>116</v>
      </c>
      <c r="AP40" s="39" t="s">
        <v>116</v>
      </c>
      <c r="AQ40" s="39" t="s">
        <v>116</v>
      </c>
      <c r="AR40" s="39" t="s">
        <v>116</v>
      </c>
      <c r="AS40" s="39" t="s">
        <v>104</v>
      </c>
      <c r="AT40" s="39" t="s">
        <v>115</v>
      </c>
      <c r="AU40" s="39" t="s">
        <v>116</v>
      </c>
      <c r="AV40" s="39" t="s">
        <v>118</v>
      </c>
      <c r="AW40" s="39" t="s">
        <v>118</v>
      </c>
      <c r="AX40" s="627">
        <v>8170364</v>
      </c>
      <c r="AY40" s="456">
        <v>42747</v>
      </c>
      <c r="AZ40" s="39" t="s">
        <v>1010</v>
      </c>
      <c r="BA40" s="19" t="s">
        <v>5</v>
      </c>
      <c r="BB40" s="19" t="s">
        <v>5</v>
      </c>
      <c r="BC40" s="19" t="s">
        <v>5</v>
      </c>
      <c r="BD40" s="19" t="s">
        <v>5</v>
      </c>
      <c r="BE40" s="147" t="s">
        <v>1024</v>
      </c>
      <c r="BF40" s="39" t="s">
        <v>560</v>
      </c>
      <c r="BG40" s="147" t="s">
        <v>1222</v>
      </c>
      <c r="BH40" s="628">
        <f>1272051.18+1461553.02</f>
        <v>2733604.2</v>
      </c>
      <c r="BI40" s="467"/>
      <c r="BK40" s="99"/>
      <c r="BL40" s="99"/>
    </row>
    <row r="41" spans="1:64" s="97" customFormat="1" ht="60" customHeight="1" x14ac:dyDescent="0.2">
      <c r="A41" s="41">
        <v>35</v>
      </c>
      <c r="B41" s="233" t="s">
        <v>1223</v>
      </c>
      <c r="C41" s="19">
        <f t="shared" si="2"/>
        <v>8169782</v>
      </c>
      <c r="D41" s="22">
        <f t="shared" si="2"/>
        <v>42747</v>
      </c>
      <c r="E41" s="220" t="s">
        <v>1224</v>
      </c>
      <c r="F41" s="219" t="s">
        <v>8</v>
      </c>
      <c r="G41" s="168" t="s">
        <v>6</v>
      </c>
      <c r="H41" s="220">
        <v>343.84</v>
      </c>
      <c r="I41" s="20">
        <f t="shared" si="0"/>
        <v>343840</v>
      </c>
      <c r="J41" s="219">
        <v>16</v>
      </c>
      <c r="K41" s="143" t="s">
        <v>1213</v>
      </c>
      <c r="L41" s="219" t="s">
        <v>3</v>
      </c>
      <c r="M41" s="468" t="s">
        <v>1225</v>
      </c>
      <c r="N41" s="456">
        <v>42726</v>
      </c>
      <c r="O41" s="458">
        <v>572493.6</v>
      </c>
      <c r="P41" s="219" t="s">
        <v>4</v>
      </c>
      <c r="Q41" s="143" t="s">
        <v>1226</v>
      </c>
      <c r="R41" s="456">
        <v>42733</v>
      </c>
      <c r="S41" s="143" t="s">
        <v>1216</v>
      </c>
      <c r="T41" s="456">
        <f t="shared" si="4"/>
        <v>42733</v>
      </c>
      <c r="U41" s="456">
        <v>42748</v>
      </c>
      <c r="V41" s="147">
        <v>38231900</v>
      </c>
      <c r="W41" s="40">
        <v>0</v>
      </c>
      <c r="X41" s="16" t="s">
        <v>109</v>
      </c>
      <c r="Y41" s="17" t="s">
        <v>110</v>
      </c>
      <c r="Z41" s="17" t="s">
        <v>111</v>
      </c>
      <c r="AA41" s="17" t="s">
        <v>112</v>
      </c>
      <c r="AB41" s="175" t="s">
        <v>180</v>
      </c>
      <c r="AC41" s="40">
        <v>0</v>
      </c>
      <c r="AD41" s="16" t="s">
        <v>109</v>
      </c>
      <c r="AE41" s="17" t="s">
        <v>110</v>
      </c>
      <c r="AF41" s="17" t="s">
        <v>111</v>
      </c>
      <c r="AG41" s="17" t="s">
        <v>112</v>
      </c>
      <c r="AH41" s="39" t="s">
        <v>114</v>
      </c>
      <c r="AI41" s="39" t="s">
        <v>115</v>
      </c>
      <c r="AJ41" s="39" t="s">
        <v>115</v>
      </c>
      <c r="AK41" s="39" t="s">
        <v>116</v>
      </c>
      <c r="AL41" s="39" t="s">
        <v>116</v>
      </c>
      <c r="AM41" s="39" t="s">
        <v>116</v>
      </c>
      <c r="AN41" s="39" t="s">
        <v>116</v>
      </c>
      <c r="AO41" s="39" t="s">
        <v>116</v>
      </c>
      <c r="AP41" s="39" t="s">
        <v>116</v>
      </c>
      <c r="AQ41" s="39" t="s">
        <v>116</v>
      </c>
      <c r="AR41" s="39" t="s">
        <v>116</v>
      </c>
      <c r="AS41" s="39" t="s">
        <v>104</v>
      </c>
      <c r="AT41" s="39" t="s">
        <v>115</v>
      </c>
      <c r="AU41" s="39" t="s">
        <v>116</v>
      </c>
      <c r="AV41" s="39" t="s">
        <v>118</v>
      </c>
      <c r="AW41" s="39" t="s">
        <v>118</v>
      </c>
      <c r="AX41" s="627">
        <v>8169782</v>
      </c>
      <c r="AY41" s="456">
        <v>42747</v>
      </c>
      <c r="AZ41" s="39" t="s">
        <v>1010</v>
      </c>
      <c r="BA41" s="19" t="s">
        <v>5</v>
      </c>
      <c r="BB41" s="19" t="s">
        <v>5</v>
      </c>
      <c r="BC41" s="19" t="s">
        <v>5</v>
      </c>
      <c r="BD41" s="19" t="s">
        <v>5</v>
      </c>
      <c r="BE41" s="147" t="s">
        <v>1024</v>
      </c>
      <c r="BF41" s="39" t="s">
        <v>560</v>
      </c>
      <c r="BG41" s="147" t="s">
        <v>1227</v>
      </c>
      <c r="BH41" s="628">
        <f>1812256+3239794+1941077</f>
        <v>6993127</v>
      </c>
      <c r="BI41" s="467"/>
      <c r="BK41" s="99"/>
      <c r="BL41" s="99"/>
    </row>
    <row r="42" spans="1:64" s="97" customFormat="1" ht="60" customHeight="1" x14ac:dyDescent="0.2">
      <c r="A42" s="41">
        <v>36</v>
      </c>
      <c r="B42" s="233" t="s">
        <v>1228</v>
      </c>
      <c r="C42" s="19" t="str">
        <f t="shared" si="2"/>
        <v>8149633</v>
      </c>
      <c r="D42" s="22">
        <f t="shared" si="2"/>
        <v>42746</v>
      </c>
      <c r="E42" s="220" t="s">
        <v>1229</v>
      </c>
      <c r="F42" s="219" t="s">
        <v>1</v>
      </c>
      <c r="G42" s="143" t="s">
        <v>0</v>
      </c>
      <c r="H42" s="211">
        <v>42</v>
      </c>
      <c r="I42" s="20">
        <f t="shared" si="0"/>
        <v>42000</v>
      </c>
      <c r="J42" s="219">
        <v>2</v>
      </c>
      <c r="K42" s="199" t="s">
        <v>9</v>
      </c>
      <c r="L42" s="204" t="s">
        <v>10</v>
      </c>
      <c r="M42" s="468" t="s">
        <v>1230</v>
      </c>
      <c r="N42" s="456">
        <v>42710</v>
      </c>
      <c r="O42" s="607">
        <v>45570</v>
      </c>
      <c r="P42" s="219" t="s">
        <v>4</v>
      </c>
      <c r="Q42" s="143" t="s">
        <v>1231</v>
      </c>
      <c r="R42" s="456">
        <v>42710</v>
      </c>
      <c r="S42" s="143" t="s">
        <v>1232</v>
      </c>
      <c r="T42" s="456">
        <f t="shared" si="4"/>
        <v>42710</v>
      </c>
      <c r="U42" s="456">
        <v>42740</v>
      </c>
      <c r="V42" s="147">
        <v>38231900</v>
      </c>
      <c r="W42" s="40">
        <v>0</v>
      </c>
      <c r="X42" s="16" t="s">
        <v>109</v>
      </c>
      <c r="Y42" s="17" t="s">
        <v>110</v>
      </c>
      <c r="Z42" s="17" t="s">
        <v>111</v>
      </c>
      <c r="AA42" s="17" t="s">
        <v>112</v>
      </c>
      <c r="AB42" s="175" t="s">
        <v>180</v>
      </c>
      <c r="AC42" s="40">
        <v>0</v>
      </c>
      <c r="AD42" s="16" t="s">
        <v>109</v>
      </c>
      <c r="AE42" s="17" t="s">
        <v>110</v>
      </c>
      <c r="AF42" s="17" t="s">
        <v>111</v>
      </c>
      <c r="AG42" s="17" t="s">
        <v>112</v>
      </c>
      <c r="AH42" s="39" t="s">
        <v>114</v>
      </c>
      <c r="AI42" s="39" t="s">
        <v>115</v>
      </c>
      <c r="AJ42" s="39" t="s">
        <v>115</v>
      </c>
      <c r="AK42" s="39" t="s">
        <v>116</v>
      </c>
      <c r="AL42" s="39" t="s">
        <v>116</v>
      </c>
      <c r="AM42" s="39" t="s">
        <v>116</v>
      </c>
      <c r="AN42" s="39" t="s">
        <v>116</v>
      </c>
      <c r="AO42" s="39" t="s">
        <v>116</v>
      </c>
      <c r="AP42" s="39" t="s">
        <v>116</v>
      </c>
      <c r="AQ42" s="39" t="s">
        <v>117</v>
      </c>
      <c r="AR42" s="39" t="s">
        <v>116</v>
      </c>
      <c r="AS42" s="39" t="s">
        <v>104</v>
      </c>
      <c r="AT42" s="39" t="s">
        <v>115</v>
      </c>
      <c r="AU42" s="39" t="s">
        <v>116</v>
      </c>
      <c r="AV42" s="39" t="s">
        <v>118</v>
      </c>
      <c r="AW42" s="39" t="s">
        <v>118</v>
      </c>
      <c r="AX42" s="221" t="s">
        <v>1233</v>
      </c>
      <c r="AY42" s="456">
        <v>42746</v>
      </c>
      <c r="AZ42" s="39" t="s">
        <v>1010</v>
      </c>
      <c r="BA42" s="19" t="s">
        <v>5</v>
      </c>
      <c r="BB42" s="19" t="s">
        <v>5</v>
      </c>
      <c r="BC42" s="19" t="s">
        <v>5</v>
      </c>
      <c r="BD42" s="19" t="s">
        <v>5</v>
      </c>
      <c r="BE42" s="147" t="s">
        <v>181</v>
      </c>
      <c r="BF42" s="39" t="s">
        <v>155</v>
      </c>
      <c r="BG42" s="147" t="s">
        <v>1185</v>
      </c>
      <c r="BH42" s="211">
        <v>550666</v>
      </c>
      <c r="BI42" s="467"/>
      <c r="BK42" s="99"/>
      <c r="BL42" s="99"/>
    </row>
    <row r="43" spans="1:64" s="97" customFormat="1" ht="60" customHeight="1" x14ac:dyDescent="0.2">
      <c r="A43" s="41">
        <v>37</v>
      </c>
      <c r="B43" s="233" t="s">
        <v>1234</v>
      </c>
      <c r="C43" s="19" t="str">
        <f t="shared" si="2"/>
        <v>8139318</v>
      </c>
      <c r="D43" s="22">
        <f t="shared" si="2"/>
        <v>42745</v>
      </c>
      <c r="E43" s="220" t="s">
        <v>1235</v>
      </c>
      <c r="F43" s="219" t="s">
        <v>1</v>
      </c>
      <c r="G43" s="143" t="s">
        <v>0</v>
      </c>
      <c r="H43" s="211">
        <v>42</v>
      </c>
      <c r="I43" s="20">
        <f t="shared" si="0"/>
        <v>42000</v>
      </c>
      <c r="J43" s="219">
        <v>2</v>
      </c>
      <c r="K43" s="199" t="s">
        <v>9</v>
      </c>
      <c r="L43" s="204" t="s">
        <v>10</v>
      </c>
      <c r="M43" s="468" t="s">
        <v>1236</v>
      </c>
      <c r="N43" s="456">
        <v>42713</v>
      </c>
      <c r="O43" s="607">
        <v>45570</v>
      </c>
      <c r="P43" s="219" t="s">
        <v>4</v>
      </c>
      <c r="Q43" s="143" t="s">
        <v>1237</v>
      </c>
      <c r="R43" s="456">
        <v>42717</v>
      </c>
      <c r="S43" s="143" t="s">
        <v>1238</v>
      </c>
      <c r="T43" s="456">
        <f t="shared" si="4"/>
        <v>42717</v>
      </c>
      <c r="U43" s="456">
        <v>42740</v>
      </c>
      <c r="V43" s="147">
        <v>38231900</v>
      </c>
      <c r="W43" s="40">
        <v>0</v>
      </c>
      <c r="X43" s="16" t="s">
        <v>109</v>
      </c>
      <c r="Y43" s="17" t="s">
        <v>110</v>
      </c>
      <c r="Z43" s="17" t="s">
        <v>111</v>
      </c>
      <c r="AA43" s="17" t="s">
        <v>112</v>
      </c>
      <c r="AB43" s="175" t="s">
        <v>180</v>
      </c>
      <c r="AC43" s="40">
        <v>0</v>
      </c>
      <c r="AD43" s="16" t="s">
        <v>109</v>
      </c>
      <c r="AE43" s="17" t="s">
        <v>110</v>
      </c>
      <c r="AF43" s="17" t="s">
        <v>111</v>
      </c>
      <c r="AG43" s="17" t="s">
        <v>112</v>
      </c>
      <c r="AH43" s="39" t="s">
        <v>114</v>
      </c>
      <c r="AI43" s="39" t="s">
        <v>115</v>
      </c>
      <c r="AJ43" s="39" t="s">
        <v>115</v>
      </c>
      <c r="AK43" s="39" t="s">
        <v>116</v>
      </c>
      <c r="AL43" s="39" t="s">
        <v>116</v>
      </c>
      <c r="AM43" s="39" t="s">
        <v>116</v>
      </c>
      <c r="AN43" s="39" t="s">
        <v>116</v>
      </c>
      <c r="AO43" s="39" t="s">
        <v>116</v>
      </c>
      <c r="AP43" s="39" t="s">
        <v>116</v>
      </c>
      <c r="AQ43" s="39" t="s">
        <v>117</v>
      </c>
      <c r="AR43" s="39" t="s">
        <v>116</v>
      </c>
      <c r="AS43" s="39" t="s">
        <v>104</v>
      </c>
      <c r="AT43" s="39" t="s">
        <v>115</v>
      </c>
      <c r="AU43" s="39" t="s">
        <v>116</v>
      </c>
      <c r="AV43" s="39" t="s">
        <v>118</v>
      </c>
      <c r="AW43" s="39" t="s">
        <v>118</v>
      </c>
      <c r="AX43" s="221" t="s">
        <v>1239</v>
      </c>
      <c r="AY43" s="456">
        <v>42745</v>
      </c>
      <c r="AZ43" s="39" t="s">
        <v>1010</v>
      </c>
      <c r="BA43" s="19" t="s">
        <v>5</v>
      </c>
      <c r="BB43" s="19" t="s">
        <v>5</v>
      </c>
      <c r="BC43" s="19" t="s">
        <v>5</v>
      </c>
      <c r="BD43" s="19" t="s">
        <v>5</v>
      </c>
      <c r="BE43" s="147" t="s">
        <v>181</v>
      </c>
      <c r="BF43" s="39" t="s">
        <v>155</v>
      </c>
      <c r="BG43" s="147" t="s">
        <v>1185</v>
      </c>
      <c r="BH43" s="211">
        <v>550666</v>
      </c>
      <c r="BI43" s="467"/>
      <c r="BK43" s="99"/>
      <c r="BL43" s="99"/>
    </row>
    <row r="44" spans="1:64" s="97" customFormat="1" ht="60" customHeight="1" x14ac:dyDescent="0.2">
      <c r="A44" s="41">
        <v>38</v>
      </c>
      <c r="B44" s="233" t="s">
        <v>1240</v>
      </c>
      <c r="C44" s="19">
        <f t="shared" si="2"/>
        <v>8192318</v>
      </c>
      <c r="D44" s="22">
        <f t="shared" si="2"/>
        <v>42751</v>
      </c>
      <c r="E44" s="220" t="s">
        <v>1241</v>
      </c>
      <c r="F44" s="219" t="s">
        <v>1</v>
      </c>
      <c r="G44" s="168" t="s">
        <v>233</v>
      </c>
      <c r="H44" s="211">
        <v>2000</v>
      </c>
      <c r="I44" s="20">
        <f t="shared" si="0"/>
        <v>2000000</v>
      </c>
      <c r="J44" s="219" t="s">
        <v>13</v>
      </c>
      <c r="K44" s="143" t="s">
        <v>1242</v>
      </c>
      <c r="L44" s="219" t="s">
        <v>3</v>
      </c>
      <c r="M44" s="468" t="s">
        <v>1243</v>
      </c>
      <c r="N44" s="456">
        <v>42729</v>
      </c>
      <c r="O44" s="458">
        <v>1400000</v>
      </c>
      <c r="P44" s="219" t="s">
        <v>4</v>
      </c>
      <c r="Q44" s="143" t="s">
        <v>1244</v>
      </c>
      <c r="R44" s="456">
        <v>42729</v>
      </c>
      <c r="S44" s="143" t="s">
        <v>1245</v>
      </c>
      <c r="T44" s="456">
        <f t="shared" si="4"/>
        <v>42729</v>
      </c>
      <c r="U44" s="456">
        <v>42745</v>
      </c>
      <c r="V44" s="147">
        <v>38231900</v>
      </c>
      <c r="W44" s="40">
        <v>0</v>
      </c>
      <c r="X44" s="16" t="s">
        <v>109</v>
      </c>
      <c r="Y44" s="17" t="s">
        <v>110</v>
      </c>
      <c r="Z44" s="17" t="s">
        <v>111</v>
      </c>
      <c r="AA44" s="17" t="s">
        <v>112</v>
      </c>
      <c r="AB44" s="175" t="s">
        <v>180</v>
      </c>
      <c r="AC44" s="40">
        <v>0</v>
      </c>
      <c r="AD44" s="16" t="s">
        <v>109</v>
      </c>
      <c r="AE44" s="17" t="s">
        <v>110</v>
      </c>
      <c r="AF44" s="17" t="s">
        <v>111</v>
      </c>
      <c r="AG44" s="17" t="s">
        <v>112</v>
      </c>
      <c r="AH44" s="39" t="s">
        <v>114</v>
      </c>
      <c r="AI44" s="39" t="s">
        <v>115</v>
      </c>
      <c r="AJ44" s="39" t="s">
        <v>115</v>
      </c>
      <c r="AK44" s="39" t="s">
        <v>116</v>
      </c>
      <c r="AL44" s="39" t="s">
        <v>116</v>
      </c>
      <c r="AM44" s="39" t="s">
        <v>116</v>
      </c>
      <c r="AN44" s="39" t="s">
        <v>116</v>
      </c>
      <c r="AO44" s="39" t="s">
        <v>116</v>
      </c>
      <c r="AP44" s="39" t="s">
        <v>116</v>
      </c>
      <c r="AQ44" s="39" t="s">
        <v>117</v>
      </c>
      <c r="AR44" s="39" t="s">
        <v>116</v>
      </c>
      <c r="AS44" s="39" t="s">
        <v>104</v>
      </c>
      <c r="AT44" s="39" t="s">
        <v>115</v>
      </c>
      <c r="AU44" s="39" t="s">
        <v>116</v>
      </c>
      <c r="AV44" s="39" t="s">
        <v>118</v>
      </c>
      <c r="AW44" s="39" t="s">
        <v>118</v>
      </c>
      <c r="AX44" s="627">
        <v>8192318</v>
      </c>
      <c r="AY44" s="456">
        <v>42751</v>
      </c>
      <c r="AZ44" s="39" t="s">
        <v>1010</v>
      </c>
      <c r="BA44" s="19" t="s">
        <v>796</v>
      </c>
      <c r="BB44" s="19" t="s">
        <v>5</v>
      </c>
      <c r="BC44" s="628">
        <v>98016601.819999993</v>
      </c>
      <c r="BD44" s="19" t="s">
        <v>5</v>
      </c>
      <c r="BE44" s="147" t="s">
        <v>181</v>
      </c>
      <c r="BF44" s="39" t="s">
        <v>155</v>
      </c>
      <c r="BG44" s="147" t="s">
        <v>1246</v>
      </c>
      <c r="BH44" s="211">
        <v>17045087</v>
      </c>
      <c r="BI44" s="467"/>
      <c r="BK44" s="99"/>
      <c r="BL44" s="99"/>
    </row>
    <row r="45" spans="1:64" s="97" customFormat="1" ht="60" customHeight="1" x14ac:dyDescent="0.2">
      <c r="A45" s="41">
        <v>39</v>
      </c>
      <c r="B45" s="233" t="s">
        <v>1247</v>
      </c>
      <c r="C45" s="19" t="str">
        <f t="shared" si="2"/>
        <v>8244106</v>
      </c>
      <c r="D45" s="22">
        <f t="shared" si="2"/>
        <v>42754</v>
      </c>
      <c r="E45" s="220" t="s">
        <v>1248</v>
      </c>
      <c r="F45" s="219" t="s">
        <v>1</v>
      </c>
      <c r="G45" s="168" t="s">
        <v>11</v>
      </c>
      <c r="H45" s="220">
        <v>699.56</v>
      </c>
      <c r="I45" s="20">
        <f t="shared" si="0"/>
        <v>699560</v>
      </c>
      <c r="J45" s="219">
        <v>35</v>
      </c>
      <c r="K45" s="143" t="s">
        <v>12</v>
      </c>
      <c r="L45" s="219" t="s">
        <v>3</v>
      </c>
      <c r="M45" s="598" t="s">
        <v>1249</v>
      </c>
      <c r="N45" s="456">
        <v>42737</v>
      </c>
      <c r="O45" s="458">
        <v>1049340</v>
      </c>
      <c r="P45" s="219" t="s">
        <v>4</v>
      </c>
      <c r="Q45" s="455" t="s">
        <v>1250</v>
      </c>
      <c r="R45" s="456">
        <v>42745</v>
      </c>
      <c r="S45" s="143" t="s">
        <v>1251</v>
      </c>
      <c r="T45" s="456">
        <f t="shared" si="4"/>
        <v>42745</v>
      </c>
      <c r="U45" s="456">
        <v>42753</v>
      </c>
      <c r="V45" s="147">
        <v>38231900</v>
      </c>
      <c r="W45" s="40">
        <v>0</v>
      </c>
      <c r="X45" s="16" t="s">
        <v>109</v>
      </c>
      <c r="Y45" s="17" t="s">
        <v>110</v>
      </c>
      <c r="Z45" s="17" t="s">
        <v>111</v>
      </c>
      <c r="AA45" s="17" t="s">
        <v>112</v>
      </c>
      <c r="AB45" s="175" t="s">
        <v>180</v>
      </c>
      <c r="AC45" s="40">
        <v>0</v>
      </c>
      <c r="AD45" s="16" t="s">
        <v>109</v>
      </c>
      <c r="AE45" s="17" t="s">
        <v>110</v>
      </c>
      <c r="AF45" s="17" t="s">
        <v>111</v>
      </c>
      <c r="AG45" s="17" t="s">
        <v>112</v>
      </c>
      <c r="AH45" s="39" t="s">
        <v>114</v>
      </c>
      <c r="AI45" s="39" t="s">
        <v>115</v>
      </c>
      <c r="AJ45" s="39" t="s">
        <v>115</v>
      </c>
      <c r="AK45" s="39" t="s">
        <v>116</v>
      </c>
      <c r="AL45" s="39" t="s">
        <v>116</v>
      </c>
      <c r="AM45" s="39" t="s">
        <v>116</v>
      </c>
      <c r="AN45" s="39" t="s">
        <v>116</v>
      </c>
      <c r="AO45" s="39" t="s">
        <v>116</v>
      </c>
      <c r="AP45" s="39" t="s">
        <v>116</v>
      </c>
      <c r="AQ45" s="39" t="s">
        <v>117</v>
      </c>
      <c r="AR45" s="39" t="s">
        <v>116</v>
      </c>
      <c r="AS45" s="39" t="s">
        <v>104</v>
      </c>
      <c r="AT45" s="39" t="s">
        <v>115</v>
      </c>
      <c r="AU45" s="39" t="s">
        <v>116</v>
      </c>
      <c r="AV45" s="39" t="s">
        <v>118</v>
      </c>
      <c r="AW45" s="39" t="s">
        <v>118</v>
      </c>
      <c r="AX45" s="630" t="s">
        <v>1252</v>
      </c>
      <c r="AY45" s="456">
        <v>42754</v>
      </c>
      <c r="AZ45" s="39" t="s">
        <v>1010</v>
      </c>
      <c r="BA45" s="19" t="s">
        <v>5</v>
      </c>
      <c r="BB45" s="19" t="s">
        <v>5</v>
      </c>
      <c r="BC45" s="19" t="s">
        <v>5</v>
      </c>
      <c r="BD45" s="19" t="s">
        <v>5</v>
      </c>
      <c r="BE45" s="147" t="s">
        <v>181</v>
      </c>
      <c r="BF45" s="39" t="s">
        <v>155</v>
      </c>
      <c r="BG45" s="147" t="s">
        <v>1253</v>
      </c>
      <c r="BH45" s="211">
        <v>12680186</v>
      </c>
      <c r="BI45" s="467"/>
      <c r="BK45" s="99"/>
      <c r="BL45" s="99"/>
    </row>
    <row r="46" spans="1:64" s="97" customFormat="1" ht="60" customHeight="1" x14ac:dyDescent="0.2">
      <c r="A46" s="41">
        <v>40</v>
      </c>
      <c r="B46" s="233" t="s">
        <v>1254</v>
      </c>
      <c r="C46" s="19" t="str">
        <f t="shared" si="2"/>
        <v>8233606</v>
      </c>
      <c r="D46" s="22">
        <f t="shared" si="2"/>
        <v>42753</v>
      </c>
      <c r="E46" s="220" t="s">
        <v>1255</v>
      </c>
      <c r="F46" s="219" t="s">
        <v>235</v>
      </c>
      <c r="G46" s="205" t="s">
        <v>1193</v>
      </c>
      <c r="H46" s="220">
        <v>196.65</v>
      </c>
      <c r="I46" s="20">
        <f t="shared" si="0"/>
        <v>196650</v>
      </c>
      <c r="J46" s="219">
        <v>10</v>
      </c>
      <c r="K46" s="1" t="s">
        <v>1256</v>
      </c>
      <c r="L46" s="219" t="s">
        <v>3</v>
      </c>
      <c r="M46" s="598" t="s">
        <v>1257</v>
      </c>
      <c r="N46" s="456">
        <v>42741</v>
      </c>
      <c r="O46" s="458">
        <v>375601.5</v>
      </c>
      <c r="P46" s="219" t="s">
        <v>4</v>
      </c>
      <c r="Q46" s="143" t="s">
        <v>1258</v>
      </c>
      <c r="R46" s="456">
        <v>42741</v>
      </c>
      <c r="S46" s="143" t="s">
        <v>1259</v>
      </c>
      <c r="T46" s="456">
        <f t="shared" si="4"/>
        <v>42741</v>
      </c>
      <c r="U46" s="456">
        <v>42753</v>
      </c>
      <c r="V46" s="147">
        <v>29159090</v>
      </c>
      <c r="W46" s="40">
        <v>7.4999999999999997E-2</v>
      </c>
      <c r="X46" s="16" t="s">
        <v>109</v>
      </c>
      <c r="Y46" s="17" t="s">
        <v>110</v>
      </c>
      <c r="Z46" s="17" t="s">
        <v>111</v>
      </c>
      <c r="AA46" s="17" t="s">
        <v>112</v>
      </c>
      <c r="AB46" s="175" t="s">
        <v>1197</v>
      </c>
      <c r="AC46" s="40">
        <v>7.4999999999999997E-2</v>
      </c>
      <c r="AD46" s="16" t="s">
        <v>109</v>
      </c>
      <c r="AE46" s="17" t="s">
        <v>110</v>
      </c>
      <c r="AF46" s="17" t="s">
        <v>111</v>
      </c>
      <c r="AG46" s="17" t="s">
        <v>112</v>
      </c>
      <c r="AH46" s="39" t="s">
        <v>114</v>
      </c>
      <c r="AI46" s="39" t="s">
        <v>115</v>
      </c>
      <c r="AJ46" s="39" t="s">
        <v>115</v>
      </c>
      <c r="AK46" s="39" t="s">
        <v>116</v>
      </c>
      <c r="AL46" s="39" t="s">
        <v>116</v>
      </c>
      <c r="AM46" s="39" t="s">
        <v>116</v>
      </c>
      <c r="AN46" s="39" t="s">
        <v>116</v>
      </c>
      <c r="AO46" s="39" t="s">
        <v>116</v>
      </c>
      <c r="AP46" s="39" t="s">
        <v>116</v>
      </c>
      <c r="AQ46" s="39" t="s">
        <v>117</v>
      </c>
      <c r="AR46" s="39" t="s">
        <v>116</v>
      </c>
      <c r="AS46" s="39" t="s">
        <v>104</v>
      </c>
      <c r="AT46" s="39" t="s">
        <v>115</v>
      </c>
      <c r="AU46" s="39" t="s">
        <v>116</v>
      </c>
      <c r="AV46" s="39" t="s">
        <v>118</v>
      </c>
      <c r="AW46" s="39" t="s">
        <v>118</v>
      </c>
      <c r="AX46" s="221" t="s">
        <v>1260</v>
      </c>
      <c r="AY46" s="456">
        <v>42753</v>
      </c>
      <c r="AZ46" s="39" t="s">
        <v>1010</v>
      </c>
      <c r="BA46" s="19" t="s">
        <v>5</v>
      </c>
      <c r="BB46" s="19" t="s">
        <v>5</v>
      </c>
      <c r="BC46" s="19" t="s">
        <v>5</v>
      </c>
      <c r="BD46" s="19" t="s">
        <v>5</v>
      </c>
      <c r="BE46" s="147" t="s">
        <v>560</v>
      </c>
      <c r="BF46" s="39" t="s">
        <v>560</v>
      </c>
      <c r="BG46" s="468" t="s">
        <v>1261</v>
      </c>
      <c r="BH46" s="631">
        <f>627938.97+3732479.02+2539890.01</f>
        <v>6900308</v>
      </c>
      <c r="BI46" s="467"/>
      <c r="BK46" s="99"/>
      <c r="BL46" s="99"/>
    </row>
    <row r="47" spans="1:64" s="97" customFormat="1" ht="60" customHeight="1" x14ac:dyDescent="0.2">
      <c r="A47" s="41">
        <v>41</v>
      </c>
      <c r="B47" s="233" t="s">
        <v>1262</v>
      </c>
      <c r="C47" s="19" t="str">
        <f t="shared" si="2"/>
        <v>8317472</v>
      </c>
      <c r="D47" s="22">
        <f t="shared" si="2"/>
        <v>42760</v>
      </c>
      <c r="E47" s="220" t="s">
        <v>1263</v>
      </c>
      <c r="F47" s="219" t="s">
        <v>1</v>
      </c>
      <c r="G47" s="168" t="s">
        <v>11</v>
      </c>
      <c r="H47" s="220">
        <v>399.53</v>
      </c>
      <c r="I47" s="20">
        <f t="shared" si="0"/>
        <v>399530</v>
      </c>
      <c r="J47" s="219">
        <v>20</v>
      </c>
      <c r="K47" s="143" t="s">
        <v>12</v>
      </c>
      <c r="L47" s="219" t="s">
        <v>3</v>
      </c>
      <c r="M47" s="598">
        <v>4840002898</v>
      </c>
      <c r="N47" s="456">
        <v>42744</v>
      </c>
      <c r="O47" s="458">
        <v>599295</v>
      </c>
      <c r="P47" s="219" t="s">
        <v>4</v>
      </c>
      <c r="Q47" s="455" t="s">
        <v>1264</v>
      </c>
      <c r="R47" s="456">
        <v>42748</v>
      </c>
      <c r="S47" s="143" t="s">
        <v>1265</v>
      </c>
      <c r="T47" s="456">
        <f t="shared" si="4"/>
        <v>42748</v>
      </c>
      <c r="U47" s="456">
        <v>42758</v>
      </c>
      <c r="V47" s="147">
        <v>38231900</v>
      </c>
      <c r="W47" s="40">
        <v>0</v>
      </c>
      <c r="X47" s="16" t="s">
        <v>109</v>
      </c>
      <c r="Y47" s="17" t="s">
        <v>110</v>
      </c>
      <c r="Z47" s="17" t="s">
        <v>111</v>
      </c>
      <c r="AA47" s="17" t="s">
        <v>112</v>
      </c>
      <c r="AB47" s="175" t="s">
        <v>180</v>
      </c>
      <c r="AC47" s="40">
        <v>0</v>
      </c>
      <c r="AD47" s="16" t="s">
        <v>109</v>
      </c>
      <c r="AE47" s="17" t="s">
        <v>110</v>
      </c>
      <c r="AF47" s="17" t="s">
        <v>111</v>
      </c>
      <c r="AG47" s="17" t="s">
        <v>112</v>
      </c>
      <c r="AH47" s="39" t="s">
        <v>114</v>
      </c>
      <c r="AI47" s="39" t="s">
        <v>115</v>
      </c>
      <c r="AJ47" s="39" t="s">
        <v>115</v>
      </c>
      <c r="AK47" s="39" t="s">
        <v>116</v>
      </c>
      <c r="AL47" s="39" t="s">
        <v>116</v>
      </c>
      <c r="AM47" s="39" t="s">
        <v>116</v>
      </c>
      <c r="AN47" s="39" t="s">
        <v>116</v>
      </c>
      <c r="AO47" s="39" t="s">
        <v>116</v>
      </c>
      <c r="AP47" s="39" t="s">
        <v>116</v>
      </c>
      <c r="AQ47" s="39" t="s">
        <v>117</v>
      </c>
      <c r="AR47" s="39" t="s">
        <v>116</v>
      </c>
      <c r="AS47" s="39" t="s">
        <v>104</v>
      </c>
      <c r="AT47" s="39" t="s">
        <v>115</v>
      </c>
      <c r="AU47" s="39" t="s">
        <v>116</v>
      </c>
      <c r="AV47" s="39" t="s">
        <v>118</v>
      </c>
      <c r="AW47" s="39" t="s">
        <v>118</v>
      </c>
      <c r="AX47" s="221" t="s">
        <v>1266</v>
      </c>
      <c r="AY47" s="456">
        <v>42760</v>
      </c>
      <c r="AZ47" s="39" t="s">
        <v>1010</v>
      </c>
      <c r="BA47" s="19" t="s">
        <v>5</v>
      </c>
      <c r="BB47" s="19" t="s">
        <v>5</v>
      </c>
      <c r="BC47" s="19" t="s">
        <v>5</v>
      </c>
      <c r="BD47" s="19" t="s">
        <v>5</v>
      </c>
      <c r="BE47" s="147" t="s">
        <v>181</v>
      </c>
      <c r="BF47" s="39" t="s">
        <v>155</v>
      </c>
      <c r="BG47" s="147" t="s">
        <v>1267</v>
      </c>
      <c r="BH47" s="211">
        <v>7273437</v>
      </c>
      <c r="BI47" s="467"/>
      <c r="BK47" s="99"/>
      <c r="BL47" s="99"/>
    </row>
    <row r="48" spans="1:64" s="97" customFormat="1" ht="60" customHeight="1" x14ac:dyDescent="0.2">
      <c r="A48" s="41">
        <v>42</v>
      </c>
      <c r="B48" s="233" t="s">
        <v>1268</v>
      </c>
      <c r="C48" s="19">
        <f t="shared" si="2"/>
        <v>8371568</v>
      </c>
      <c r="D48" s="22">
        <f t="shared" si="2"/>
        <v>42765</v>
      </c>
      <c r="E48" s="220" t="s">
        <v>1269</v>
      </c>
      <c r="F48" s="219" t="s">
        <v>1</v>
      </c>
      <c r="G48" s="168" t="s">
        <v>11</v>
      </c>
      <c r="H48" s="220">
        <v>599.46</v>
      </c>
      <c r="I48" s="20">
        <f t="shared" si="0"/>
        <v>599460</v>
      </c>
      <c r="J48" s="219">
        <v>30</v>
      </c>
      <c r="K48" s="143" t="s">
        <v>12</v>
      </c>
      <c r="L48" s="219" t="s">
        <v>3</v>
      </c>
      <c r="M48" s="598" t="s">
        <v>1270</v>
      </c>
      <c r="N48" s="456">
        <v>42751</v>
      </c>
      <c r="O48" s="205">
        <v>899190</v>
      </c>
      <c r="P48" s="219" t="s">
        <v>4</v>
      </c>
      <c r="Q48" s="143" t="s">
        <v>1271</v>
      </c>
      <c r="R48" s="456">
        <v>42756</v>
      </c>
      <c r="S48" s="143" t="s">
        <v>1272</v>
      </c>
      <c r="T48" s="456">
        <f t="shared" si="4"/>
        <v>42756</v>
      </c>
      <c r="U48" s="456">
        <v>42765</v>
      </c>
      <c r="V48" s="147">
        <v>38231900</v>
      </c>
      <c r="W48" s="40">
        <v>0</v>
      </c>
      <c r="X48" s="16" t="s">
        <v>109</v>
      </c>
      <c r="Y48" s="17" t="s">
        <v>110</v>
      </c>
      <c r="Z48" s="17" t="s">
        <v>111</v>
      </c>
      <c r="AA48" s="17" t="s">
        <v>112</v>
      </c>
      <c r="AB48" s="175" t="s">
        <v>180</v>
      </c>
      <c r="AC48" s="40">
        <v>0</v>
      </c>
      <c r="AD48" s="16" t="s">
        <v>109</v>
      </c>
      <c r="AE48" s="17" t="s">
        <v>110</v>
      </c>
      <c r="AF48" s="17" t="s">
        <v>111</v>
      </c>
      <c r="AG48" s="17" t="s">
        <v>112</v>
      </c>
      <c r="AH48" s="39" t="s">
        <v>114</v>
      </c>
      <c r="AI48" s="39" t="s">
        <v>115</v>
      </c>
      <c r="AJ48" s="39" t="s">
        <v>115</v>
      </c>
      <c r="AK48" s="39" t="s">
        <v>116</v>
      </c>
      <c r="AL48" s="39" t="s">
        <v>116</v>
      </c>
      <c r="AM48" s="39" t="s">
        <v>116</v>
      </c>
      <c r="AN48" s="39" t="s">
        <v>116</v>
      </c>
      <c r="AO48" s="39" t="s">
        <v>116</v>
      </c>
      <c r="AP48" s="39" t="s">
        <v>116</v>
      </c>
      <c r="AQ48" s="39" t="s">
        <v>117</v>
      </c>
      <c r="AR48" s="39" t="s">
        <v>116</v>
      </c>
      <c r="AS48" s="39" t="s">
        <v>104</v>
      </c>
      <c r="AT48" s="39" t="s">
        <v>115</v>
      </c>
      <c r="AU48" s="39" t="s">
        <v>116</v>
      </c>
      <c r="AV48" s="39" t="s">
        <v>118</v>
      </c>
      <c r="AW48" s="39" t="s">
        <v>118</v>
      </c>
      <c r="AX48" s="220">
        <v>8371568</v>
      </c>
      <c r="AY48" s="456">
        <v>42765</v>
      </c>
      <c r="AZ48" s="39" t="s">
        <v>1010</v>
      </c>
      <c r="BA48" s="19" t="s">
        <v>5</v>
      </c>
      <c r="BB48" s="19" t="s">
        <v>5</v>
      </c>
      <c r="BC48" s="19" t="s">
        <v>5</v>
      </c>
      <c r="BD48" s="19" t="s">
        <v>5</v>
      </c>
      <c r="BE48" s="147" t="s">
        <v>181</v>
      </c>
      <c r="BF48" s="39" t="s">
        <v>155</v>
      </c>
      <c r="BG48" s="147" t="s">
        <v>1267</v>
      </c>
      <c r="BH48" s="211">
        <v>10913159</v>
      </c>
      <c r="BI48" s="467"/>
      <c r="BK48" s="99"/>
      <c r="BL48" s="99"/>
    </row>
    <row r="49" spans="1:64" s="97" customFormat="1" ht="60" customHeight="1" x14ac:dyDescent="0.2">
      <c r="A49" s="41">
        <v>43</v>
      </c>
      <c r="B49" s="233" t="s">
        <v>1273</v>
      </c>
      <c r="C49" s="19" t="str">
        <f t="shared" si="2"/>
        <v>8356010</v>
      </c>
      <c r="D49" s="22">
        <f t="shared" si="2"/>
        <v>42763</v>
      </c>
      <c r="E49" s="220" t="s">
        <v>1274</v>
      </c>
      <c r="F49" s="219" t="s">
        <v>1</v>
      </c>
      <c r="G49" s="205" t="s">
        <v>1193</v>
      </c>
      <c r="H49" s="220">
        <v>100.07</v>
      </c>
      <c r="I49" s="20">
        <f t="shared" si="0"/>
        <v>100070</v>
      </c>
      <c r="J49" s="219">
        <v>5</v>
      </c>
      <c r="K49" s="143" t="s">
        <v>12</v>
      </c>
      <c r="L49" s="219" t="s">
        <v>3</v>
      </c>
      <c r="M49" s="598">
        <v>4840002893</v>
      </c>
      <c r="N49" s="456">
        <v>42744</v>
      </c>
      <c r="O49" s="458">
        <v>199139.3</v>
      </c>
      <c r="P49" s="219" t="s">
        <v>4</v>
      </c>
      <c r="Q49" s="143" t="s">
        <v>1275</v>
      </c>
      <c r="R49" s="456">
        <v>42748</v>
      </c>
      <c r="S49" s="143" t="s">
        <v>1276</v>
      </c>
      <c r="T49" s="456">
        <f t="shared" si="4"/>
        <v>42748</v>
      </c>
      <c r="U49" s="456">
        <v>42761</v>
      </c>
      <c r="V49" s="147">
        <v>29159090</v>
      </c>
      <c r="W49" s="40">
        <v>7.4999999999999997E-2</v>
      </c>
      <c r="X49" s="16" t="s">
        <v>109</v>
      </c>
      <c r="Y49" s="17" t="s">
        <v>110</v>
      </c>
      <c r="Z49" s="17" t="s">
        <v>111</v>
      </c>
      <c r="AA49" s="17" t="s">
        <v>112</v>
      </c>
      <c r="AB49" s="175" t="s">
        <v>1197</v>
      </c>
      <c r="AC49" s="40">
        <v>7.4999999999999997E-2</v>
      </c>
      <c r="AD49" s="16" t="s">
        <v>109</v>
      </c>
      <c r="AE49" s="17" t="s">
        <v>110</v>
      </c>
      <c r="AF49" s="17" t="s">
        <v>111</v>
      </c>
      <c r="AG49" s="17" t="s">
        <v>112</v>
      </c>
      <c r="AH49" s="39" t="s">
        <v>114</v>
      </c>
      <c r="AI49" s="39" t="s">
        <v>115</v>
      </c>
      <c r="AJ49" s="39" t="s">
        <v>115</v>
      </c>
      <c r="AK49" s="39" t="s">
        <v>116</v>
      </c>
      <c r="AL49" s="39" t="s">
        <v>116</v>
      </c>
      <c r="AM49" s="39" t="s">
        <v>116</v>
      </c>
      <c r="AN49" s="39" t="s">
        <v>116</v>
      </c>
      <c r="AO49" s="39" t="s">
        <v>116</v>
      </c>
      <c r="AP49" s="39" t="s">
        <v>116</v>
      </c>
      <c r="AQ49" s="39" t="s">
        <v>117</v>
      </c>
      <c r="AR49" s="39" t="s">
        <v>116</v>
      </c>
      <c r="AS49" s="39" t="s">
        <v>104</v>
      </c>
      <c r="AT49" s="39" t="s">
        <v>115</v>
      </c>
      <c r="AU49" s="39" t="s">
        <v>116</v>
      </c>
      <c r="AV49" s="39" t="s">
        <v>118</v>
      </c>
      <c r="AW49" s="39" t="s">
        <v>118</v>
      </c>
      <c r="AX49" s="221" t="s">
        <v>1277</v>
      </c>
      <c r="AY49" s="456">
        <v>42763</v>
      </c>
      <c r="AZ49" s="39" t="s">
        <v>1010</v>
      </c>
      <c r="BA49" s="19" t="s">
        <v>5</v>
      </c>
      <c r="BB49" s="19" t="s">
        <v>5</v>
      </c>
      <c r="BC49" s="19" t="s">
        <v>5</v>
      </c>
      <c r="BD49" s="19" t="s">
        <v>5</v>
      </c>
      <c r="BE49" s="468" t="s">
        <v>259</v>
      </c>
      <c r="BF49" s="39" t="s">
        <v>155</v>
      </c>
      <c r="BG49" s="233" t="s">
        <v>1198</v>
      </c>
      <c r="BH49" s="211">
        <v>3673033</v>
      </c>
      <c r="BI49" s="467"/>
      <c r="BK49" s="99"/>
      <c r="BL49" s="99"/>
    </row>
    <row r="50" spans="1:64" s="97" customFormat="1" ht="60" customHeight="1" x14ac:dyDescent="0.2">
      <c r="A50" s="41">
        <v>44</v>
      </c>
      <c r="B50" s="233" t="s">
        <v>1278</v>
      </c>
      <c r="C50" s="19" t="str">
        <f t="shared" si="2"/>
        <v>8463066</v>
      </c>
      <c r="D50" s="22">
        <f t="shared" si="2"/>
        <v>42773</v>
      </c>
      <c r="E50" s="220" t="s">
        <v>1279</v>
      </c>
      <c r="F50" s="219" t="s">
        <v>1</v>
      </c>
      <c r="G50" s="205" t="s">
        <v>1193</v>
      </c>
      <c r="H50" s="211">
        <v>200.3</v>
      </c>
      <c r="I50" s="20">
        <f t="shared" si="0"/>
        <v>200300</v>
      </c>
      <c r="J50" s="219">
        <v>10</v>
      </c>
      <c r="K50" s="143" t="s">
        <v>12</v>
      </c>
      <c r="L50" s="219" t="s">
        <v>3</v>
      </c>
      <c r="M50" s="598" t="s">
        <v>1280</v>
      </c>
      <c r="N50" s="456">
        <v>42751</v>
      </c>
      <c r="O50" s="205">
        <v>398597</v>
      </c>
      <c r="P50" s="219" t="s">
        <v>4</v>
      </c>
      <c r="Q50" s="632" t="s">
        <v>1281</v>
      </c>
      <c r="R50" s="456">
        <v>42757</v>
      </c>
      <c r="S50" s="143" t="s">
        <v>1282</v>
      </c>
      <c r="T50" s="456">
        <f t="shared" si="4"/>
        <v>42757</v>
      </c>
      <c r="U50" s="456">
        <v>42772</v>
      </c>
      <c r="V50" s="147">
        <v>29159090</v>
      </c>
      <c r="W50" s="40">
        <v>7.4999999999999997E-2</v>
      </c>
      <c r="X50" s="16" t="s">
        <v>109</v>
      </c>
      <c r="Y50" s="17" t="s">
        <v>110</v>
      </c>
      <c r="Z50" s="17" t="s">
        <v>111</v>
      </c>
      <c r="AA50" s="17" t="s">
        <v>112</v>
      </c>
      <c r="AB50" s="175" t="s">
        <v>1197</v>
      </c>
      <c r="AC50" s="40">
        <v>7.4999999999999997E-2</v>
      </c>
      <c r="AD50" s="16" t="s">
        <v>109</v>
      </c>
      <c r="AE50" s="17" t="s">
        <v>110</v>
      </c>
      <c r="AF50" s="17" t="s">
        <v>111</v>
      </c>
      <c r="AG50" s="17" t="s">
        <v>112</v>
      </c>
      <c r="AH50" s="39" t="s">
        <v>114</v>
      </c>
      <c r="AI50" s="39" t="s">
        <v>115</v>
      </c>
      <c r="AJ50" s="39" t="s">
        <v>115</v>
      </c>
      <c r="AK50" s="39" t="s">
        <v>116</v>
      </c>
      <c r="AL50" s="39" t="s">
        <v>116</v>
      </c>
      <c r="AM50" s="39" t="s">
        <v>116</v>
      </c>
      <c r="AN50" s="39" t="s">
        <v>116</v>
      </c>
      <c r="AO50" s="39" t="s">
        <v>116</v>
      </c>
      <c r="AP50" s="39" t="s">
        <v>116</v>
      </c>
      <c r="AQ50" s="39" t="s">
        <v>117</v>
      </c>
      <c r="AR50" s="39" t="s">
        <v>116</v>
      </c>
      <c r="AS50" s="39" t="s">
        <v>104</v>
      </c>
      <c r="AT50" s="39" t="s">
        <v>115</v>
      </c>
      <c r="AU50" s="39" t="s">
        <v>116</v>
      </c>
      <c r="AV50" s="39" t="s">
        <v>118</v>
      </c>
      <c r="AW50" s="39" t="s">
        <v>118</v>
      </c>
      <c r="AX50" s="221" t="s">
        <v>1283</v>
      </c>
      <c r="AY50" s="456">
        <v>42773</v>
      </c>
      <c r="AZ50" s="39" t="s">
        <v>1010</v>
      </c>
      <c r="BA50" s="19" t="s">
        <v>5</v>
      </c>
      <c r="BB50" s="19" t="s">
        <v>5</v>
      </c>
      <c r="BC50" s="19" t="s">
        <v>5</v>
      </c>
      <c r="BD50" s="19" t="s">
        <v>5</v>
      </c>
      <c r="BE50" s="468" t="s">
        <v>259</v>
      </c>
      <c r="BF50" s="39" t="s">
        <v>155</v>
      </c>
      <c r="BG50" s="233" t="s">
        <v>1198</v>
      </c>
      <c r="BH50" s="628">
        <v>7277461</v>
      </c>
      <c r="BI50" s="467"/>
      <c r="BK50" s="99"/>
      <c r="BL50" s="99"/>
    </row>
    <row r="51" spans="1:64" s="97" customFormat="1" ht="60" customHeight="1" x14ac:dyDescent="0.2">
      <c r="A51" s="41">
        <v>45</v>
      </c>
      <c r="B51" s="233" t="s">
        <v>1284</v>
      </c>
      <c r="C51" s="19" t="str">
        <f t="shared" si="2"/>
        <v>EX-BOND BOE NO. '8449995</v>
      </c>
      <c r="D51" s="22">
        <f t="shared" si="2"/>
        <v>42772</v>
      </c>
      <c r="E51" s="220" t="s">
        <v>1285</v>
      </c>
      <c r="F51" s="219" t="s">
        <v>235</v>
      </c>
      <c r="G51" s="168" t="s">
        <v>233</v>
      </c>
      <c r="H51" s="220">
        <v>2008</v>
      </c>
      <c r="I51" s="20">
        <f t="shared" si="0"/>
        <v>2008000</v>
      </c>
      <c r="J51" s="219" t="s">
        <v>13</v>
      </c>
      <c r="K51" s="143" t="s">
        <v>1242</v>
      </c>
      <c r="L51" s="219" t="s">
        <v>397</v>
      </c>
      <c r="M51" s="205" t="s">
        <v>1286</v>
      </c>
      <c r="N51" s="456">
        <v>42761</v>
      </c>
      <c r="O51" s="633">
        <v>1506000</v>
      </c>
      <c r="P51" s="219" t="s">
        <v>4</v>
      </c>
      <c r="Q51" s="143" t="s">
        <v>1287</v>
      </c>
      <c r="R51" s="456">
        <v>42761</v>
      </c>
      <c r="S51" s="143" t="s">
        <v>1288</v>
      </c>
      <c r="T51" s="456">
        <f t="shared" si="4"/>
        <v>42761</v>
      </c>
      <c r="U51" s="456">
        <v>42771</v>
      </c>
      <c r="V51" s="147">
        <v>38231900</v>
      </c>
      <c r="W51" s="40">
        <v>0</v>
      </c>
      <c r="X51" s="16" t="s">
        <v>109</v>
      </c>
      <c r="Y51" s="17" t="s">
        <v>110</v>
      </c>
      <c r="Z51" s="17" t="s">
        <v>111</v>
      </c>
      <c r="AA51" s="17" t="s">
        <v>112</v>
      </c>
      <c r="AB51" s="175" t="s">
        <v>180</v>
      </c>
      <c r="AC51" s="40">
        <v>0</v>
      </c>
      <c r="AD51" s="16" t="s">
        <v>109</v>
      </c>
      <c r="AE51" s="17" t="s">
        <v>110</v>
      </c>
      <c r="AF51" s="17" t="s">
        <v>111</v>
      </c>
      <c r="AG51" s="17" t="s">
        <v>112</v>
      </c>
      <c r="AH51" s="39" t="s">
        <v>114</v>
      </c>
      <c r="AI51" s="39" t="s">
        <v>115</v>
      </c>
      <c r="AJ51" s="39" t="s">
        <v>115</v>
      </c>
      <c r="AK51" s="39" t="s">
        <v>116</v>
      </c>
      <c r="AL51" s="39" t="s">
        <v>116</v>
      </c>
      <c r="AM51" s="39" t="s">
        <v>116</v>
      </c>
      <c r="AN51" s="39" t="s">
        <v>116</v>
      </c>
      <c r="AO51" s="39" t="s">
        <v>116</v>
      </c>
      <c r="AP51" s="39" t="s">
        <v>116</v>
      </c>
      <c r="AQ51" s="39" t="s">
        <v>117</v>
      </c>
      <c r="AR51" s="39" t="s">
        <v>116</v>
      </c>
      <c r="AS51" s="39" t="s">
        <v>104</v>
      </c>
      <c r="AT51" s="39" t="s">
        <v>115</v>
      </c>
      <c r="AU51" s="39" t="s">
        <v>116</v>
      </c>
      <c r="AV51" s="39" t="s">
        <v>118</v>
      </c>
      <c r="AW51" s="39" t="s">
        <v>118</v>
      </c>
      <c r="AX51" s="455" t="s">
        <v>1289</v>
      </c>
      <c r="AY51" s="456">
        <v>42772</v>
      </c>
      <c r="AZ51" s="39" t="s">
        <v>1010</v>
      </c>
      <c r="BA51" s="19" t="s">
        <v>796</v>
      </c>
      <c r="BB51" s="19" t="s">
        <v>5</v>
      </c>
      <c r="BC51" s="205">
        <v>104779457.15000001</v>
      </c>
      <c r="BD51" s="19" t="s">
        <v>5</v>
      </c>
      <c r="BE51" s="147" t="s">
        <v>181</v>
      </c>
      <c r="BF51" s="39" t="s">
        <v>155</v>
      </c>
      <c r="BG51" s="147" t="s">
        <v>1290</v>
      </c>
      <c r="BH51" s="458">
        <v>18221148</v>
      </c>
      <c r="BI51" s="467"/>
      <c r="BK51" s="99"/>
      <c r="BL51" s="99"/>
    </row>
    <row r="52" spans="1:64" s="97" customFormat="1" ht="60" customHeight="1" x14ac:dyDescent="0.2">
      <c r="A52" s="41">
        <v>46</v>
      </c>
      <c r="B52" s="233" t="s">
        <v>1291</v>
      </c>
      <c r="C52" s="19" t="str">
        <f t="shared" si="2"/>
        <v>8462745</v>
      </c>
      <c r="D52" s="22">
        <f t="shared" si="2"/>
        <v>42773</v>
      </c>
      <c r="E52" s="220" t="s">
        <v>1292</v>
      </c>
      <c r="F52" s="219" t="s">
        <v>1</v>
      </c>
      <c r="G52" s="205" t="s">
        <v>1193</v>
      </c>
      <c r="H52" s="211">
        <v>300.39</v>
      </c>
      <c r="I52" s="20">
        <f t="shared" si="0"/>
        <v>300390</v>
      </c>
      <c r="J52" s="219">
        <v>15</v>
      </c>
      <c r="K52" s="143" t="s">
        <v>12</v>
      </c>
      <c r="L52" s="219" t="s">
        <v>3</v>
      </c>
      <c r="M52" s="598" t="s">
        <v>1293</v>
      </c>
      <c r="N52" s="456">
        <v>42758</v>
      </c>
      <c r="O52" s="205">
        <v>600780</v>
      </c>
      <c r="P52" s="219" t="s">
        <v>4</v>
      </c>
      <c r="Q52" s="143" t="s">
        <v>1294</v>
      </c>
      <c r="R52" s="456">
        <v>42763</v>
      </c>
      <c r="S52" s="143" t="s">
        <v>1295</v>
      </c>
      <c r="T52" s="456">
        <f t="shared" si="4"/>
        <v>42763</v>
      </c>
      <c r="U52" s="456">
        <v>42772</v>
      </c>
      <c r="V52" s="147">
        <v>29159090</v>
      </c>
      <c r="W52" s="40">
        <v>7.4999999999999997E-2</v>
      </c>
      <c r="X52" s="16" t="s">
        <v>109</v>
      </c>
      <c r="Y52" s="17" t="s">
        <v>110</v>
      </c>
      <c r="Z52" s="17" t="s">
        <v>111</v>
      </c>
      <c r="AA52" s="17" t="s">
        <v>112</v>
      </c>
      <c r="AB52" s="175" t="s">
        <v>1197</v>
      </c>
      <c r="AC52" s="40">
        <v>7.4999999999999997E-2</v>
      </c>
      <c r="AD52" s="16" t="s">
        <v>109</v>
      </c>
      <c r="AE52" s="17" t="s">
        <v>110</v>
      </c>
      <c r="AF52" s="17" t="s">
        <v>111</v>
      </c>
      <c r="AG52" s="17" t="s">
        <v>112</v>
      </c>
      <c r="AH52" s="39" t="s">
        <v>114</v>
      </c>
      <c r="AI52" s="39" t="s">
        <v>115</v>
      </c>
      <c r="AJ52" s="39" t="s">
        <v>115</v>
      </c>
      <c r="AK52" s="39" t="s">
        <v>116</v>
      </c>
      <c r="AL52" s="39" t="s">
        <v>116</v>
      </c>
      <c r="AM52" s="39" t="s">
        <v>116</v>
      </c>
      <c r="AN52" s="39" t="s">
        <v>116</v>
      </c>
      <c r="AO52" s="39" t="s">
        <v>116</v>
      </c>
      <c r="AP52" s="39" t="s">
        <v>116</v>
      </c>
      <c r="AQ52" s="39" t="s">
        <v>117</v>
      </c>
      <c r="AR52" s="39" t="s">
        <v>116</v>
      </c>
      <c r="AS52" s="39" t="s">
        <v>104</v>
      </c>
      <c r="AT52" s="39" t="s">
        <v>115</v>
      </c>
      <c r="AU52" s="39" t="s">
        <v>116</v>
      </c>
      <c r="AV52" s="39" t="s">
        <v>118</v>
      </c>
      <c r="AW52" s="39" t="s">
        <v>118</v>
      </c>
      <c r="AX52" s="221" t="s">
        <v>1296</v>
      </c>
      <c r="AY52" s="456">
        <v>42773</v>
      </c>
      <c r="AZ52" s="39" t="s">
        <v>1010</v>
      </c>
      <c r="BA52" s="19" t="s">
        <v>5</v>
      </c>
      <c r="BB52" s="19" t="s">
        <v>5</v>
      </c>
      <c r="BC52" s="19" t="s">
        <v>5</v>
      </c>
      <c r="BD52" s="19" t="s">
        <v>5</v>
      </c>
      <c r="BE52" s="147" t="s">
        <v>181</v>
      </c>
      <c r="BF52" s="39" t="s">
        <v>155</v>
      </c>
      <c r="BG52" s="233" t="s">
        <v>1198</v>
      </c>
      <c r="BH52" s="628">
        <v>10968856</v>
      </c>
      <c r="BI52" s="467"/>
      <c r="BK52" s="99"/>
      <c r="BL52" s="99"/>
    </row>
    <row r="53" spans="1:64" s="97" customFormat="1" ht="60" customHeight="1" x14ac:dyDescent="0.2">
      <c r="A53" s="41">
        <v>47</v>
      </c>
      <c r="B53" s="233" t="s">
        <v>1297</v>
      </c>
      <c r="C53" s="19" t="str">
        <f t="shared" si="2"/>
        <v>8558082</v>
      </c>
      <c r="D53" s="22">
        <f t="shared" si="2"/>
        <v>42781</v>
      </c>
      <c r="E53" s="220" t="s">
        <v>1298</v>
      </c>
      <c r="F53" s="219" t="s">
        <v>1</v>
      </c>
      <c r="G53" s="168" t="s">
        <v>11</v>
      </c>
      <c r="H53" s="220">
        <v>499.37</v>
      </c>
      <c r="I53" s="20">
        <f t="shared" si="0"/>
        <v>499370</v>
      </c>
      <c r="J53" s="219">
        <v>25</v>
      </c>
      <c r="K53" s="143" t="s">
        <v>12</v>
      </c>
      <c r="L53" s="219" t="s">
        <v>3</v>
      </c>
      <c r="M53" s="598" t="s">
        <v>1299</v>
      </c>
      <c r="N53" s="456">
        <v>42758</v>
      </c>
      <c r="O53" s="205">
        <v>799491.37</v>
      </c>
      <c r="P53" s="219" t="s">
        <v>4</v>
      </c>
      <c r="Q53" s="143" t="s">
        <v>1300</v>
      </c>
      <c r="R53" s="456">
        <v>42765</v>
      </c>
      <c r="S53" s="143" t="s">
        <v>1301</v>
      </c>
      <c r="T53" s="456">
        <f t="shared" si="4"/>
        <v>42765</v>
      </c>
      <c r="U53" s="456">
        <v>42781</v>
      </c>
      <c r="V53" s="147">
        <v>38231900</v>
      </c>
      <c r="W53" s="40">
        <v>0</v>
      </c>
      <c r="X53" s="16" t="s">
        <v>109</v>
      </c>
      <c r="Y53" s="17" t="s">
        <v>110</v>
      </c>
      <c r="Z53" s="17" t="s">
        <v>111</v>
      </c>
      <c r="AA53" s="17" t="s">
        <v>112</v>
      </c>
      <c r="AB53" s="175" t="s">
        <v>180</v>
      </c>
      <c r="AC53" s="40">
        <v>0</v>
      </c>
      <c r="AD53" s="16" t="s">
        <v>109</v>
      </c>
      <c r="AE53" s="17" t="s">
        <v>110</v>
      </c>
      <c r="AF53" s="17" t="s">
        <v>111</v>
      </c>
      <c r="AG53" s="17" t="s">
        <v>112</v>
      </c>
      <c r="AH53" s="39" t="s">
        <v>114</v>
      </c>
      <c r="AI53" s="39" t="s">
        <v>115</v>
      </c>
      <c r="AJ53" s="39" t="s">
        <v>115</v>
      </c>
      <c r="AK53" s="39" t="s">
        <v>116</v>
      </c>
      <c r="AL53" s="39" t="s">
        <v>116</v>
      </c>
      <c r="AM53" s="39" t="s">
        <v>116</v>
      </c>
      <c r="AN53" s="39" t="s">
        <v>116</v>
      </c>
      <c r="AO53" s="39" t="s">
        <v>116</v>
      </c>
      <c r="AP53" s="39" t="s">
        <v>116</v>
      </c>
      <c r="AQ53" s="39" t="s">
        <v>117</v>
      </c>
      <c r="AR53" s="39" t="s">
        <v>116</v>
      </c>
      <c r="AS53" s="39" t="s">
        <v>104</v>
      </c>
      <c r="AT53" s="39" t="s">
        <v>115</v>
      </c>
      <c r="AU53" s="39" t="s">
        <v>116</v>
      </c>
      <c r="AV53" s="39" t="s">
        <v>118</v>
      </c>
      <c r="AW53" s="39" t="s">
        <v>118</v>
      </c>
      <c r="AX53" s="634" t="s">
        <v>1302</v>
      </c>
      <c r="AY53" s="456">
        <v>42781</v>
      </c>
      <c r="AZ53" s="39" t="s">
        <v>1010</v>
      </c>
      <c r="BA53" s="19" t="s">
        <v>5</v>
      </c>
      <c r="BB53" s="19" t="s">
        <v>5</v>
      </c>
      <c r="BC53" s="19" t="s">
        <v>5</v>
      </c>
      <c r="BD53" s="19" t="s">
        <v>5</v>
      </c>
      <c r="BE53" s="147" t="s">
        <v>181</v>
      </c>
      <c r="BF53" s="39" t="s">
        <v>155</v>
      </c>
      <c r="BG53" s="147" t="s">
        <v>1303</v>
      </c>
      <c r="BH53" s="628">
        <v>9604856</v>
      </c>
      <c r="BI53" s="467"/>
      <c r="BK53" s="99"/>
      <c r="BL53" s="99"/>
    </row>
    <row r="54" spans="1:64" s="97" customFormat="1" ht="60" customHeight="1" x14ac:dyDescent="0.2">
      <c r="A54" s="41">
        <v>48</v>
      </c>
      <c r="B54" s="233" t="s">
        <v>1304</v>
      </c>
      <c r="C54" s="19" t="str">
        <f t="shared" si="2"/>
        <v>8639820</v>
      </c>
      <c r="D54" s="22">
        <f t="shared" si="2"/>
        <v>42788</v>
      </c>
      <c r="E54" s="220" t="s">
        <v>1305</v>
      </c>
      <c r="F54" s="219" t="s">
        <v>1</v>
      </c>
      <c r="G54" s="168" t="s">
        <v>11</v>
      </c>
      <c r="H54" s="220">
        <v>199.51</v>
      </c>
      <c r="I54" s="20">
        <f t="shared" si="0"/>
        <v>199510</v>
      </c>
      <c r="J54" s="219">
        <v>20</v>
      </c>
      <c r="K54" s="143" t="s">
        <v>12</v>
      </c>
      <c r="L54" s="219" t="s">
        <v>3</v>
      </c>
      <c r="M54" s="598" t="s">
        <v>1306</v>
      </c>
      <c r="N54" s="456">
        <v>42765</v>
      </c>
      <c r="O54" s="205">
        <v>319415.51</v>
      </c>
      <c r="P54" s="219" t="s">
        <v>4</v>
      </c>
      <c r="Q54" s="143" t="s">
        <v>1307</v>
      </c>
      <c r="R54" s="456">
        <v>42774</v>
      </c>
      <c r="S54" s="143" t="s">
        <v>1308</v>
      </c>
      <c r="T54" s="456">
        <f t="shared" si="4"/>
        <v>42774</v>
      </c>
      <c r="U54" s="456">
        <v>42786</v>
      </c>
      <c r="V54" s="147">
        <v>38231900</v>
      </c>
      <c r="W54" s="40">
        <v>0</v>
      </c>
      <c r="X54" s="16" t="s">
        <v>109</v>
      </c>
      <c r="Y54" s="17" t="s">
        <v>110</v>
      </c>
      <c r="Z54" s="17" t="s">
        <v>111</v>
      </c>
      <c r="AA54" s="17" t="s">
        <v>112</v>
      </c>
      <c r="AB54" s="175" t="s">
        <v>180</v>
      </c>
      <c r="AC54" s="40">
        <v>0</v>
      </c>
      <c r="AD54" s="16" t="s">
        <v>109</v>
      </c>
      <c r="AE54" s="17" t="s">
        <v>110</v>
      </c>
      <c r="AF54" s="17" t="s">
        <v>111</v>
      </c>
      <c r="AG54" s="17" t="s">
        <v>112</v>
      </c>
      <c r="AH54" s="39" t="s">
        <v>114</v>
      </c>
      <c r="AI54" s="39" t="s">
        <v>115</v>
      </c>
      <c r="AJ54" s="39" t="s">
        <v>115</v>
      </c>
      <c r="AK54" s="39" t="s">
        <v>116</v>
      </c>
      <c r="AL54" s="39" t="s">
        <v>116</v>
      </c>
      <c r="AM54" s="39" t="s">
        <v>116</v>
      </c>
      <c r="AN54" s="39" t="s">
        <v>116</v>
      </c>
      <c r="AO54" s="39" t="s">
        <v>116</v>
      </c>
      <c r="AP54" s="39" t="s">
        <v>116</v>
      </c>
      <c r="AQ54" s="39" t="s">
        <v>117</v>
      </c>
      <c r="AR54" s="39" t="s">
        <v>116</v>
      </c>
      <c r="AS54" s="39" t="s">
        <v>104</v>
      </c>
      <c r="AT54" s="39" t="s">
        <v>115</v>
      </c>
      <c r="AU54" s="39" t="s">
        <v>116</v>
      </c>
      <c r="AV54" s="39" t="s">
        <v>118</v>
      </c>
      <c r="AW54" s="39" t="s">
        <v>118</v>
      </c>
      <c r="AX54" s="630" t="s">
        <v>1309</v>
      </c>
      <c r="AY54" s="456">
        <v>42788</v>
      </c>
      <c r="AZ54" s="39" t="s">
        <v>1010</v>
      </c>
      <c r="BA54" s="19" t="s">
        <v>5</v>
      </c>
      <c r="BB54" s="19" t="s">
        <v>5</v>
      </c>
      <c r="BC54" s="19" t="s">
        <v>5</v>
      </c>
      <c r="BD54" s="19" t="s">
        <v>5</v>
      </c>
      <c r="BE54" s="147" t="s">
        <v>1024</v>
      </c>
      <c r="BF54" s="39" t="s">
        <v>560</v>
      </c>
      <c r="BG54" s="147" t="s">
        <v>1310</v>
      </c>
      <c r="BH54" s="628">
        <f>3529358.01+277150.49</f>
        <v>3806508.5</v>
      </c>
      <c r="BI54" s="467"/>
      <c r="BK54" s="99"/>
      <c r="BL54" s="99"/>
    </row>
    <row r="55" spans="1:64" s="97" customFormat="1" ht="60" customHeight="1" x14ac:dyDescent="0.2">
      <c r="A55" s="41">
        <v>49</v>
      </c>
      <c r="B55" s="233" t="s">
        <v>1311</v>
      </c>
      <c r="C55" s="19" t="str">
        <f t="shared" si="2"/>
        <v>8564390</v>
      </c>
      <c r="D55" s="22">
        <f t="shared" si="2"/>
        <v>42781</v>
      </c>
      <c r="E55" s="220" t="s">
        <v>1312</v>
      </c>
      <c r="F55" s="113" t="s">
        <v>1</v>
      </c>
      <c r="G55" s="1" t="s">
        <v>684</v>
      </c>
      <c r="H55" s="211">
        <v>100</v>
      </c>
      <c r="I55" s="20">
        <f t="shared" si="0"/>
        <v>100000</v>
      </c>
      <c r="J55" s="219">
        <v>5</v>
      </c>
      <c r="K55" s="143" t="s">
        <v>234</v>
      </c>
      <c r="L55" s="113" t="s">
        <v>397</v>
      </c>
      <c r="M55" s="455" t="s">
        <v>1313</v>
      </c>
      <c r="N55" s="456">
        <v>42763</v>
      </c>
      <c r="O55" s="458">
        <v>91500</v>
      </c>
      <c r="P55" s="219" t="s">
        <v>4</v>
      </c>
      <c r="Q55" s="468" t="s">
        <v>1314</v>
      </c>
      <c r="R55" s="22">
        <v>42763</v>
      </c>
      <c r="S55" s="143" t="s">
        <v>1295</v>
      </c>
      <c r="T55" s="456">
        <f t="shared" si="4"/>
        <v>42763</v>
      </c>
      <c r="U55" s="456">
        <v>42773</v>
      </c>
      <c r="V55" s="635">
        <v>34012000</v>
      </c>
      <c r="W55" s="40">
        <v>0</v>
      </c>
      <c r="X55" s="16" t="s">
        <v>109</v>
      </c>
      <c r="Y55" s="17" t="s">
        <v>110</v>
      </c>
      <c r="Z55" s="17" t="s">
        <v>111</v>
      </c>
      <c r="AA55" s="17" t="s">
        <v>112</v>
      </c>
      <c r="AB55" s="636" t="s">
        <v>678</v>
      </c>
      <c r="AC55" s="40">
        <v>0</v>
      </c>
      <c r="AD55" s="16" t="s">
        <v>109</v>
      </c>
      <c r="AE55" s="17" t="s">
        <v>110</v>
      </c>
      <c r="AF55" s="17" t="s">
        <v>111</v>
      </c>
      <c r="AG55" s="17" t="s">
        <v>112</v>
      </c>
      <c r="AH55" s="39" t="s">
        <v>1315</v>
      </c>
      <c r="AI55" s="39" t="s">
        <v>115</v>
      </c>
      <c r="AJ55" s="39" t="s">
        <v>115</v>
      </c>
      <c r="AK55" s="39" t="s">
        <v>116</v>
      </c>
      <c r="AL55" s="39" t="s">
        <v>116</v>
      </c>
      <c r="AM55" s="39" t="s">
        <v>116</v>
      </c>
      <c r="AN55" s="39" t="s">
        <v>116</v>
      </c>
      <c r="AO55" s="39" t="s">
        <v>116</v>
      </c>
      <c r="AP55" s="39" t="s">
        <v>116</v>
      </c>
      <c r="AQ55" s="39" t="s">
        <v>117</v>
      </c>
      <c r="AR55" s="39" t="s">
        <v>116</v>
      </c>
      <c r="AS55" s="39" t="s">
        <v>104</v>
      </c>
      <c r="AT55" s="39" t="s">
        <v>115</v>
      </c>
      <c r="AU55" s="39" t="s">
        <v>116</v>
      </c>
      <c r="AV55" s="39" t="s">
        <v>118</v>
      </c>
      <c r="AW55" s="39" t="s">
        <v>118</v>
      </c>
      <c r="AX55" s="221" t="s">
        <v>1316</v>
      </c>
      <c r="AY55" s="456">
        <v>42781</v>
      </c>
      <c r="AZ55" s="39" t="s">
        <v>1010</v>
      </c>
      <c r="BA55" s="19" t="s">
        <v>5</v>
      </c>
      <c r="BB55" s="19" t="s">
        <v>5</v>
      </c>
      <c r="BC55" s="19" t="s">
        <v>5</v>
      </c>
      <c r="BD55" s="19" t="s">
        <v>5</v>
      </c>
      <c r="BE55" s="114" t="s">
        <v>259</v>
      </c>
      <c r="BF55" s="39" t="s">
        <v>155</v>
      </c>
      <c r="BG55" s="114" t="s">
        <v>259</v>
      </c>
      <c r="BH55" s="458">
        <v>1099254</v>
      </c>
      <c r="BI55" s="467"/>
      <c r="BK55" s="99"/>
      <c r="BL55" s="99"/>
    </row>
    <row r="56" spans="1:64" s="97" customFormat="1" ht="60" customHeight="1" x14ac:dyDescent="0.2">
      <c r="A56" s="41">
        <v>50</v>
      </c>
      <c r="B56" s="233" t="s">
        <v>1317</v>
      </c>
      <c r="C56" s="19">
        <f t="shared" si="2"/>
        <v>8821509</v>
      </c>
      <c r="D56" s="22">
        <f t="shared" si="2"/>
        <v>42802</v>
      </c>
      <c r="E56" s="220" t="s">
        <v>1318</v>
      </c>
      <c r="F56" s="219" t="s">
        <v>1</v>
      </c>
      <c r="G56" s="168" t="s">
        <v>11</v>
      </c>
      <c r="H56" s="637">
        <v>798.56</v>
      </c>
      <c r="I56" s="20">
        <f t="shared" si="0"/>
        <v>798560</v>
      </c>
      <c r="J56" s="219">
        <v>40</v>
      </c>
      <c r="K56" s="143" t="s">
        <v>12</v>
      </c>
      <c r="L56" s="219" t="s">
        <v>3</v>
      </c>
      <c r="M56" s="468">
        <v>4840003098</v>
      </c>
      <c r="N56" s="456">
        <v>42765</v>
      </c>
      <c r="O56" s="205">
        <v>1278494.56</v>
      </c>
      <c r="P56" s="219" t="s">
        <v>4</v>
      </c>
      <c r="Q56" s="143" t="s">
        <v>1319</v>
      </c>
      <c r="R56" s="456">
        <v>42780</v>
      </c>
      <c r="S56" s="143" t="s">
        <v>1320</v>
      </c>
      <c r="T56" s="456">
        <f t="shared" si="4"/>
        <v>42780</v>
      </c>
      <c r="U56" s="456">
        <v>42800</v>
      </c>
      <c r="V56" s="147">
        <v>38231900</v>
      </c>
      <c r="W56" s="40">
        <v>0</v>
      </c>
      <c r="X56" s="16" t="s">
        <v>109</v>
      </c>
      <c r="Y56" s="17" t="s">
        <v>110</v>
      </c>
      <c r="Z56" s="17" t="s">
        <v>111</v>
      </c>
      <c r="AA56" s="17" t="s">
        <v>112</v>
      </c>
      <c r="AB56" s="175" t="s">
        <v>180</v>
      </c>
      <c r="AC56" s="40">
        <v>0</v>
      </c>
      <c r="AD56" s="16" t="s">
        <v>109</v>
      </c>
      <c r="AE56" s="17" t="s">
        <v>110</v>
      </c>
      <c r="AF56" s="17" t="s">
        <v>111</v>
      </c>
      <c r="AG56" s="17" t="s">
        <v>112</v>
      </c>
      <c r="AH56" s="39" t="s">
        <v>114</v>
      </c>
      <c r="AI56" s="39" t="s">
        <v>115</v>
      </c>
      <c r="AJ56" s="39" t="s">
        <v>115</v>
      </c>
      <c r="AK56" s="39" t="s">
        <v>116</v>
      </c>
      <c r="AL56" s="39" t="s">
        <v>116</v>
      </c>
      <c r="AM56" s="39" t="s">
        <v>116</v>
      </c>
      <c r="AN56" s="39" t="s">
        <v>116</v>
      </c>
      <c r="AO56" s="39" t="s">
        <v>116</v>
      </c>
      <c r="AP56" s="39" t="s">
        <v>116</v>
      </c>
      <c r="AQ56" s="39" t="s">
        <v>117</v>
      </c>
      <c r="AR56" s="39" t="s">
        <v>116</v>
      </c>
      <c r="AS56" s="39" t="s">
        <v>104</v>
      </c>
      <c r="AT56" s="39" t="s">
        <v>115</v>
      </c>
      <c r="AU56" s="39" t="s">
        <v>116</v>
      </c>
      <c r="AV56" s="39" t="s">
        <v>118</v>
      </c>
      <c r="AW56" s="39" t="s">
        <v>118</v>
      </c>
      <c r="AX56" s="220">
        <v>8821509</v>
      </c>
      <c r="AY56" s="456">
        <v>42802</v>
      </c>
      <c r="AZ56" s="39" t="s">
        <v>1010</v>
      </c>
      <c r="BA56" s="19" t="s">
        <v>5</v>
      </c>
      <c r="BB56" s="19" t="s">
        <v>5</v>
      </c>
      <c r="BC56" s="19" t="s">
        <v>5</v>
      </c>
      <c r="BD56" s="19" t="s">
        <v>5</v>
      </c>
      <c r="BE56" s="147" t="s">
        <v>181</v>
      </c>
      <c r="BF56" s="39" t="s">
        <v>155</v>
      </c>
      <c r="BG56" s="147" t="s">
        <v>1321</v>
      </c>
      <c r="BH56" s="211">
        <v>15191045</v>
      </c>
      <c r="BI56" s="467"/>
      <c r="BK56" s="99"/>
      <c r="BL56" s="99"/>
    </row>
    <row r="57" spans="1:64" s="97" customFormat="1" ht="60" customHeight="1" x14ac:dyDescent="0.2">
      <c r="A57" s="41">
        <v>51</v>
      </c>
      <c r="B57" s="233" t="s">
        <v>1322</v>
      </c>
      <c r="C57" s="19" t="str">
        <f t="shared" si="2"/>
        <v>8832398</v>
      </c>
      <c r="D57" s="22">
        <f t="shared" si="2"/>
        <v>42803</v>
      </c>
      <c r="E57" s="220" t="s">
        <v>1323</v>
      </c>
      <c r="F57" s="219" t="s">
        <v>1</v>
      </c>
      <c r="G57" s="205" t="s">
        <v>1193</v>
      </c>
      <c r="H57" s="637">
        <v>500.33</v>
      </c>
      <c r="I57" s="20">
        <f t="shared" si="0"/>
        <v>500330</v>
      </c>
      <c r="J57" s="219">
        <v>25</v>
      </c>
      <c r="K57" s="143" t="s">
        <v>12</v>
      </c>
      <c r="L57" s="219" t="s">
        <v>3</v>
      </c>
      <c r="M57" s="468">
        <v>4840003198</v>
      </c>
      <c r="N57" s="456">
        <v>42779</v>
      </c>
      <c r="O57" s="205">
        <v>1155762.3</v>
      </c>
      <c r="P57" s="219" t="s">
        <v>4</v>
      </c>
      <c r="Q57" s="143">
        <v>56625016</v>
      </c>
      <c r="R57" s="456">
        <v>42782</v>
      </c>
      <c r="S57" s="143" t="s">
        <v>1324</v>
      </c>
      <c r="T57" s="456">
        <f t="shared" si="4"/>
        <v>42782</v>
      </c>
      <c r="U57" s="456">
        <v>42802</v>
      </c>
      <c r="V57" s="147">
        <v>29159090</v>
      </c>
      <c r="W57" s="40">
        <v>7.4999999999999997E-2</v>
      </c>
      <c r="X57" s="16" t="s">
        <v>109</v>
      </c>
      <c r="Y57" s="17" t="s">
        <v>110</v>
      </c>
      <c r="Z57" s="17" t="s">
        <v>111</v>
      </c>
      <c r="AA57" s="17" t="s">
        <v>112</v>
      </c>
      <c r="AB57" s="175" t="s">
        <v>1325</v>
      </c>
      <c r="AC57" s="40">
        <v>7.4999999999999997E-2</v>
      </c>
      <c r="AD57" s="16" t="s">
        <v>109</v>
      </c>
      <c r="AE57" s="17" t="s">
        <v>110</v>
      </c>
      <c r="AF57" s="17" t="s">
        <v>111</v>
      </c>
      <c r="AG57" s="17" t="s">
        <v>112</v>
      </c>
      <c r="AH57" s="39" t="s">
        <v>114</v>
      </c>
      <c r="AI57" s="39" t="s">
        <v>115</v>
      </c>
      <c r="AJ57" s="39" t="s">
        <v>115</v>
      </c>
      <c r="AK57" s="39" t="s">
        <v>116</v>
      </c>
      <c r="AL57" s="39" t="s">
        <v>116</v>
      </c>
      <c r="AM57" s="39" t="s">
        <v>116</v>
      </c>
      <c r="AN57" s="39" t="s">
        <v>116</v>
      </c>
      <c r="AO57" s="39" t="s">
        <v>116</v>
      </c>
      <c r="AP57" s="39" t="s">
        <v>116</v>
      </c>
      <c r="AQ57" s="39" t="s">
        <v>117</v>
      </c>
      <c r="AR57" s="39" t="s">
        <v>116</v>
      </c>
      <c r="AS57" s="39" t="s">
        <v>104</v>
      </c>
      <c r="AT57" s="39" t="s">
        <v>115</v>
      </c>
      <c r="AU57" s="39" t="s">
        <v>116</v>
      </c>
      <c r="AV57" s="39" t="s">
        <v>118</v>
      </c>
      <c r="AW57" s="39" t="s">
        <v>118</v>
      </c>
      <c r="AX57" s="221" t="s">
        <v>1326</v>
      </c>
      <c r="AY57" s="456">
        <v>42803</v>
      </c>
      <c r="AZ57" s="39" t="s">
        <v>1010</v>
      </c>
      <c r="BA57" s="19" t="s">
        <v>5</v>
      </c>
      <c r="BB57" s="19" t="s">
        <v>5</v>
      </c>
      <c r="BC57" s="19" t="s">
        <v>5</v>
      </c>
      <c r="BD57" s="19" t="s">
        <v>5</v>
      </c>
      <c r="BE57" s="147" t="s">
        <v>385</v>
      </c>
      <c r="BF57" s="39" t="s">
        <v>560</v>
      </c>
      <c r="BG57" s="468" t="s">
        <v>1327</v>
      </c>
      <c r="BH57" s="211">
        <f>17623374.84+3246801</f>
        <v>20870175.84</v>
      </c>
      <c r="BI57" s="467"/>
      <c r="BK57" s="99"/>
      <c r="BL57" s="99"/>
    </row>
    <row r="58" spans="1:64" s="97" customFormat="1" ht="80.25" customHeight="1" x14ac:dyDescent="0.2">
      <c r="A58" s="41">
        <v>52</v>
      </c>
      <c r="B58" s="638" t="s">
        <v>1328</v>
      </c>
      <c r="C58" s="19" t="str">
        <f t="shared" si="2"/>
        <v>8815927</v>
      </c>
      <c r="D58" s="22">
        <f t="shared" si="2"/>
        <v>42802</v>
      </c>
      <c r="E58" s="220" t="s">
        <v>1329</v>
      </c>
      <c r="F58" s="219" t="s">
        <v>1</v>
      </c>
      <c r="G58" s="639" t="s">
        <v>233</v>
      </c>
      <c r="H58" s="220">
        <v>1483.9459999999999</v>
      </c>
      <c r="I58" s="20">
        <f t="shared" si="0"/>
        <v>1483946</v>
      </c>
      <c r="J58" s="219" t="s">
        <v>13</v>
      </c>
      <c r="K58" s="143" t="s">
        <v>1058</v>
      </c>
      <c r="L58" s="219" t="s">
        <v>3</v>
      </c>
      <c r="M58" s="205" t="s">
        <v>1330</v>
      </c>
      <c r="N58" s="456">
        <v>42794</v>
      </c>
      <c r="O58" s="633">
        <v>1124831.07</v>
      </c>
      <c r="P58" s="219" t="s">
        <v>4</v>
      </c>
      <c r="Q58" s="143" t="s">
        <v>1331</v>
      </c>
      <c r="R58" s="456">
        <v>42794</v>
      </c>
      <c r="S58" s="143" t="s">
        <v>1332</v>
      </c>
      <c r="T58" s="456">
        <f t="shared" si="4"/>
        <v>42794</v>
      </c>
      <c r="U58" s="456">
        <v>42802</v>
      </c>
      <c r="V58" s="147">
        <v>38231900</v>
      </c>
      <c r="W58" s="40">
        <v>0</v>
      </c>
      <c r="X58" s="16" t="s">
        <v>109</v>
      </c>
      <c r="Y58" s="17" t="s">
        <v>110</v>
      </c>
      <c r="Z58" s="17" t="s">
        <v>111</v>
      </c>
      <c r="AA58" s="17" t="s">
        <v>112</v>
      </c>
      <c r="AB58" s="175" t="s">
        <v>180</v>
      </c>
      <c r="AC58" s="40">
        <v>0</v>
      </c>
      <c r="AD58" s="16" t="s">
        <v>109</v>
      </c>
      <c r="AE58" s="17" t="s">
        <v>110</v>
      </c>
      <c r="AF58" s="17" t="s">
        <v>111</v>
      </c>
      <c r="AG58" s="17" t="s">
        <v>112</v>
      </c>
      <c r="AH58" s="39" t="s">
        <v>114</v>
      </c>
      <c r="AI58" s="39" t="s">
        <v>115</v>
      </c>
      <c r="AJ58" s="39" t="s">
        <v>115</v>
      </c>
      <c r="AK58" s="39" t="s">
        <v>116</v>
      </c>
      <c r="AL58" s="39" t="s">
        <v>116</v>
      </c>
      <c r="AM58" s="39" t="s">
        <v>116</v>
      </c>
      <c r="AN58" s="39" t="s">
        <v>116</v>
      </c>
      <c r="AO58" s="39" t="s">
        <v>116</v>
      </c>
      <c r="AP58" s="39" t="s">
        <v>116</v>
      </c>
      <c r="AQ58" s="39" t="s">
        <v>117</v>
      </c>
      <c r="AR58" s="39" t="s">
        <v>116</v>
      </c>
      <c r="AS58" s="39" t="s">
        <v>104</v>
      </c>
      <c r="AT58" s="39" t="s">
        <v>115</v>
      </c>
      <c r="AU58" s="39" t="s">
        <v>116</v>
      </c>
      <c r="AV58" s="39" t="s">
        <v>118</v>
      </c>
      <c r="AW58" s="39" t="s">
        <v>118</v>
      </c>
      <c r="AX58" s="640" t="s">
        <v>1333</v>
      </c>
      <c r="AY58" s="456">
        <v>42802</v>
      </c>
      <c r="AZ58" s="39" t="s">
        <v>1010</v>
      </c>
      <c r="BA58" s="19" t="s">
        <v>796</v>
      </c>
      <c r="BB58" s="19" t="s">
        <v>5</v>
      </c>
      <c r="BC58" s="205">
        <v>77372850.569999993</v>
      </c>
      <c r="BD58" s="19" t="s">
        <v>5</v>
      </c>
      <c r="BE58" s="147" t="s">
        <v>181</v>
      </c>
      <c r="BF58" s="39" t="s">
        <v>155</v>
      </c>
      <c r="BG58" s="147" t="s">
        <v>1334</v>
      </c>
      <c r="BH58" s="458">
        <v>13455139</v>
      </c>
      <c r="BI58" s="467"/>
      <c r="BK58" s="99"/>
      <c r="BL58" s="99"/>
    </row>
    <row r="59" spans="1:64" s="97" customFormat="1" ht="105.75" customHeight="1" x14ac:dyDescent="0.2">
      <c r="A59" s="41">
        <v>53</v>
      </c>
      <c r="B59" s="468" t="s">
        <v>1335</v>
      </c>
      <c r="C59" s="19" t="str">
        <f t="shared" si="2"/>
        <v>8932924</v>
      </c>
      <c r="D59" s="22">
        <f t="shared" si="2"/>
        <v>42811</v>
      </c>
      <c r="E59" s="220" t="s">
        <v>1042</v>
      </c>
      <c r="F59" s="219" t="s">
        <v>1</v>
      </c>
      <c r="G59" s="199" t="s">
        <v>0</v>
      </c>
      <c r="H59" s="211">
        <v>43</v>
      </c>
      <c r="I59" s="20">
        <f t="shared" si="0"/>
        <v>43000</v>
      </c>
      <c r="J59" s="219">
        <v>2</v>
      </c>
      <c r="K59" s="199" t="s">
        <v>1336</v>
      </c>
      <c r="L59" s="219" t="s">
        <v>770</v>
      </c>
      <c r="M59" s="143" t="s">
        <v>1337</v>
      </c>
      <c r="N59" s="456">
        <v>42786</v>
      </c>
      <c r="O59" s="641" t="s">
        <v>1338</v>
      </c>
      <c r="P59" s="219" t="s">
        <v>4</v>
      </c>
      <c r="Q59" s="468" t="s">
        <v>1339</v>
      </c>
      <c r="R59" s="456">
        <v>42786</v>
      </c>
      <c r="S59" s="456">
        <f>R59</f>
        <v>42786</v>
      </c>
      <c r="T59" s="456">
        <f t="shared" si="4"/>
        <v>42786</v>
      </c>
      <c r="U59" s="622">
        <v>42799</v>
      </c>
      <c r="V59" s="147">
        <v>38231900</v>
      </c>
      <c r="W59" s="40">
        <v>0</v>
      </c>
      <c r="X59" s="16" t="s">
        <v>109</v>
      </c>
      <c r="Y59" s="17" t="s">
        <v>110</v>
      </c>
      <c r="Z59" s="17" t="s">
        <v>111</v>
      </c>
      <c r="AA59" s="17" t="s">
        <v>112</v>
      </c>
      <c r="AB59" s="175" t="s">
        <v>180</v>
      </c>
      <c r="AC59" s="40">
        <v>0</v>
      </c>
      <c r="AD59" s="16" t="s">
        <v>109</v>
      </c>
      <c r="AE59" s="17" t="s">
        <v>110</v>
      </c>
      <c r="AF59" s="17" t="s">
        <v>111</v>
      </c>
      <c r="AG59" s="17" t="s">
        <v>112</v>
      </c>
      <c r="AH59" s="39" t="s">
        <v>114</v>
      </c>
      <c r="AI59" s="39" t="s">
        <v>115</v>
      </c>
      <c r="AJ59" s="39" t="s">
        <v>115</v>
      </c>
      <c r="AK59" s="39" t="s">
        <v>116</v>
      </c>
      <c r="AL59" s="39" t="s">
        <v>116</v>
      </c>
      <c r="AM59" s="39" t="s">
        <v>116</v>
      </c>
      <c r="AN59" s="39" t="s">
        <v>116</v>
      </c>
      <c r="AO59" s="39" t="s">
        <v>116</v>
      </c>
      <c r="AP59" s="39" t="s">
        <v>116</v>
      </c>
      <c r="AQ59" s="39" t="s">
        <v>117</v>
      </c>
      <c r="AR59" s="39" t="s">
        <v>116</v>
      </c>
      <c r="AS59" s="39" t="s">
        <v>104</v>
      </c>
      <c r="AT59" s="39" t="s">
        <v>115</v>
      </c>
      <c r="AU59" s="39" t="s">
        <v>116</v>
      </c>
      <c r="AV59" s="39" t="s">
        <v>118</v>
      </c>
      <c r="AW59" s="39" t="s">
        <v>118</v>
      </c>
      <c r="AX59" s="221" t="s">
        <v>1340</v>
      </c>
      <c r="AY59" s="456">
        <v>42811</v>
      </c>
      <c r="AZ59" s="39" t="s">
        <v>1010</v>
      </c>
      <c r="BA59" s="19" t="s">
        <v>5</v>
      </c>
      <c r="BB59" s="19" t="s">
        <v>5</v>
      </c>
      <c r="BC59" s="19" t="s">
        <v>5</v>
      </c>
      <c r="BD59" s="19" t="s">
        <v>5</v>
      </c>
      <c r="BE59" s="147" t="s">
        <v>181</v>
      </c>
      <c r="BF59" s="39" t="s">
        <v>155</v>
      </c>
      <c r="BG59" s="471" t="s">
        <v>1341</v>
      </c>
      <c r="BH59" s="211">
        <v>744561</v>
      </c>
      <c r="BI59" s="467"/>
      <c r="BK59" s="99"/>
      <c r="BL59" s="99"/>
    </row>
    <row r="60" spans="1:64" s="97" customFormat="1" ht="51" customHeight="1" x14ac:dyDescent="0.2">
      <c r="A60" s="41">
        <v>54</v>
      </c>
      <c r="B60" s="233" t="s">
        <v>1342</v>
      </c>
      <c r="C60" s="19" t="str">
        <f t="shared" si="2"/>
        <v>9073808</v>
      </c>
      <c r="D60" s="22">
        <f t="shared" si="2"/>
        <v>42823</v>
      </c>
      <c r="E60" s="220" t="s">
        <v>1343</v>
      </c>
      <c r="F60" s="219" t="s">
        <v>1</v>
      </c>
      <c r="G60" s="143" t="s">
        <v>0</v>
      </c>
      <c r="H60" s="211">
        <v>124.55</v>
      </c>
      <c r="I60" s="20">
        <f t="shared" si="0"/>
        <v>124550</v>
      </c>
      <c r="J60" s="219">
        <v>6</v>
      </c>
      <c r="K60" s="199" t="s">
        <v>9</v>
      </c>
      <c r="L60" s="204" t="s">
        <v>10</v>
      </c>
      <c r="M60" s="468" t="s">
        <v>1344</v>
      </c>
      <c r="N60" s="456">
        <v>42797</v>
      </c>
      <c r="O60" s="607">
        <v>193675.25</v>
      </c>
      <c r="P60" s="219" t="s">
        <v>4</v>
      </c>
      <c r="Q60" s="143" t="s">
        <v>1345</v>
      </c>
      <c r="R60" s="456">
        <v>42800</v>
      </c>
      <c r="S60" s="143" t="s">
        <v>1346</v>
      </c>
      <c r="T60" s="456">
        <f t="shared" si="4"/>
        <v>42800</v>
      </c>
      <c r="U60" s="622">
        <v>42820</v>
      </c>
      <c r="V60" s="147">
        <v>38231900</v>
      </c>
      <c r="W60" s="40">
        <v>0</v>
      </c>
      <c r="X60" s="16" t="s">
        <v>109</v>
      </c>
      <c r="Y60" s="17" t="s">
        <v>110</v>
      </c>
      <c r="Z60" s="17" t="s">
        <v>111</v>
      </c>
      <c r="AA60" s="17" t="s">
        <v>112</v>
      </c>
      <c r="AB60" s="175" t="s">
        <v>180</v>
      </c>
      <c r="AC60" s="40">
        <v>0</v>
      </c>
      <c r="AD60" s="16" t="s">
        <v>109</v>
      </c>
      <c r="AE60" s="17" t="s">
        <v>110</v>
      </c>
      <c r="AF60" s="17" t="s">
        <v>111</v>
      </c>
      <c r="AG60" s="17" t="s">
        <v>112</v>
      </c>
      <c r="AH60" s="39" t="s">
        <v>114</v>
      </c>
      <c r="AI60" s="39" t="s">
        <v>115</v>
      </c>
      <c r="AJ60" s="39" t="s">
        <v>115</v>
      </c>
      <c r="AK60" s="39" t="s">
        <v>116</v>
      </c>
      <c r="AL60" s="39" t="s">
        <v>116</v>
      </c>
      <c r="AM60" s="39" t="s">
        <v>116</v>
      </c>
      <c r="AN60" s="39" t="s">
        <v>116</v>
      </c>
      <c r="AO60" s="39" t="s">
        <v>116</v>
      </c>
      <c r="AP60" s="39" t="s">
        <v>116</v>
      </c>
      <c r="AQ60" s="39" t="s">
        <v>117</v>
      </c>
      <c r="AR60" s="39" t="s">
        <v>116</v>
      </c>
      <c r="AS60" s="39" t="s">
        <v>104</v>
      </c>
      <c r="AT60" s="39" t="s">
        <v>115</v>
      </c>
      <c r="AU60" s="39" t="s">
        <v>116</v>
      </c>
      <c r="AV60" s="39" t="s">
        <v>118</v>
      </c>
      <c r="AW60" s="39" t="s">
        <v>118</v>
      </c>
      <c r="AX60" s="186" t="s">
        <v>1347</v>
      </c>
      <c r="AY60" s="642">
        <v>42823</v>
      </c>
      <c r="AZ60" s="39" t="s">
        <v>1348</v>
      </c>
      <c r="BA60" s="19" t="s">
        <v>796</v>
      </c>
      <c r="BB60" s="19" t="s">
        <v>5</v>
      </c>
      <c r="BC60" s="211">
        <v>2251921</v>
      </c>
      <c r="BD60" s="19" t="s">
        <v>5</v>
      </c>
      <c r="BE60" s="147" t="s">
        <v>181</v>
      </c>
      <c r="BF60" s="39" t="s">
        <v>155</v>
      </c>
      <c r="BG60" s="147" t="s">
        <v>1349</v>
      </c>
      <c r="BH60" s="211">
        <v>2251921</v>
      </c>
      <c r="BI60" s="467"/>
      <c r="BK60" s="99"/>
      <c r="BL60" s="99"/>
    </row>
    <row r="61" spans="1:64" s="97" customFormat="1" ht="60" customHeight="1" x14ac:dyDescent="0.2">
      <c r="A61" s="41">
        <v>55</v>
      </c>
      <c r="B61" s="233" t="s">
        <v>1350</v>
      </c>
      <c r="C61" s="19" t="str">
        <f t="shared" si="2"/>
        <v>9116949</v>
      </c>
      <c r="D61" s="22">
        <f t="shared" si="2"/>
        <v>42825</v>
      </c>
      <c r="E61" s="220" t="s">
        <v>1351</v>
      </c>
      <c r="F61" s="219" t="s">
        <v>8</v>
      </c>
      <c r="G61" s="168" t="s">
        <v>6</v>
      </c>
      <c r="H61" s="220">
        <v>321.16000000000003</v>
      </c>
      <c r="I61" s="20">
        <f t="shared" si="0"/>
        <v>321160</v>
      </c>
      <c r="J61" s="219">
        <v>15</v>
      </c>
      <c r="K61" s="143" t="s">
        <v>1213</v>
      </c>
      <c r="L61" s="219" t="s">
        <v>3</v>
      </c>
      <c r="M61" s="468" t="s">
        <v>1352</v>
      </c>
      <c r="N61" s="456">
        <v>42807</v>
      </c>
      <c r="O61" s="205">
        <v>540833.43999999994</v>
      </c>
      <c r="P61" s="219" t="s">
        <v>4</v>
      </c>
      <c r="Q61" s="143" t="s">
        <v>1353</v>
      </c>
      <c r="R61" s="456">
        <v>42810</v>
      </c>
      <c r="S61" s="143" t="s">
        <v>1354</v>
      </c>
      <c r="T61" s="456">
        <f t="shared" si="4"/>
        <v>42810</v>
      </c>
      <c r="U61" s="622">
        <v>42825</v>
      </c>
      <c r="V61" s="147">
        <v>38231900</v>
      </c>
      <c r="W61" s="40">
        <v>0</v>
      </c>
      <c r="X61" s="16" t="s">
        <v>109</v>
      </c>
      <c r="Y61" s="17" t="s">
        <v>110</v>
      </c>
      <c r="Z61" s="17" t="s">
        <v>111</v>
      </c>
      <c r="AA61" s="17" t="s">
        <v>112</v>
      </c>
      <c r="AB61" s="175" t="s">
        <v>180</v>
      </c>
      <c r="AC61" s="40">
        <v>0</v>
      </c>
      <c r="AD61" s="16" t="s">
        <v>109</v>
      </c>
      <c r="AE61" s="17" t="s">
        <v>110</v>
      </c>
      <c r="AF61" s="17" t="s">
        <v>111</v>
      </c>
      <c r="AG61" s="17" t="s">
        <v>112</v>
      </c>
      <c r="AH61" s="39" t="s">
        <v>114</v>
      </c>
      <c r="AI61" s="39" t="s">
        <v>115</v>
      </c>
      <c r="AJ61" s="39" t="s">
        <v>115</v>
      </c>
      <c r="AK61" s="39" t="s">
        <v>116</v>
      </c>
      <c r="AL61" s="39" t="s">
        <v>116</v>
      </c>
      <c r="AM61" s="39" t="s">
        <v>116</v>
      </c>
      <c r="AN61" s="39" t="s">
        <v>116</v>
      </c>
      <c r="AO61" s="39" t="s">
        <v>116</v>
      </c>
      <c r="AP61" s="39" t="s">
        <v>116</v>
      </c>
      <c r="AQ61" s="39" t="s">
        <v>116</v>
      </c>
      <c r="AR61" s="39" t="s">
        <v>116</v>
      </c>
      <c r="AS61" s="39" t="s">
        <v>104</v>
      </c>
      <c r="AT61" s="39" t="s">
        <v>115</v>
      </c>
      <c r="AU61" s="39" t="s">
        <v>116</v>
      </c>
      <c r="AV61" s="39" t="s">
        <v>118</v>
      </c>
      <c r="AW61" s="39" t="s">
        <v>118</v>
      </c>
      <c r="AX61" s="221" t="s">
        <v>1355</v>
      </c>
      <c r="AY61" s="642">
        <v>42825</v>
      </c>
      <c r="AZ61" s="39" t="s">
        <v>1010</v>
      </c>
      <c r="BA61" s="19" t="s">
        <v>5</v>
      </c>
      <c r="BB61" s="19" t="s">
        <v>5</v>
      </c>
      <c r="BC61" s="19" t="s">
        <v>5</v>
      </c>
      <c r="BD61" s="19" t="s">
        <v>5</v>
      </c>
      <c r="BE61" s="147" t="s">
        <v>385</v>
      </c>
      <c r="BF61" s="39" t="s">
        <v>560</v>
      </c>
      <c r="BG61" s="147" t="s">
        <v>1356</v>
      </c>
      <c r="BH61" s="211">
        <f>738818.39+890978+1683265+3042102.01</f>
        <v>6355163.4000000004</v>
      </c>
      <c r="BI61" s="467"/>
      <c r="BK61" s="99"/>
      <c r="BL61" s="99"/>
    </row>
    <row r="62" spans="1:64" s="97" customFormat="1" ht="60" customHeight="1" x14ac:dyDescent="0.2">
      <c r="A62" s="41">
        <v>56</v>
      </c>
      <c r="B62" s="233" t="s">
        <v>1357</v>
      </c>
      <c r="C62" s="19" t="str">
        <f t="shared" si="2"/>
        <v>9104832</v>
      </c>
      <c r="D62" s="22">
        <f t="shared" si="2"/>
        <v>42825</v>
      </c>
      <c r="E62" s="220" t="s">
        <v>1358</v>
      </c>
      <c r="F62" s="219" t="s">
        <v>8</v>
      </c>
      <c r="G62" s="205" t="s">
        <v>14</v>
      </c>
      <c r="H62" s="220">
        <v>86.02</v>
      </c>
      <c r="I62" s="20">
        <f t="shared" si="0"/>
        <v>86020</v>
      </c>
      <c r="J62" s="219">
        <v>4</v>
      </c>
      <c r="K62" s="143" t="s">
        <v>1213</v>
      </c>
      <c r="L62" s="219" t="s">
        <v>3</v>
      </c>
      <c r="M62" s="468" t="s">
        <v>1359</v>
      </c>
      <c r="N62" s="456">
        <v>42807</v>
      </c>
      <c r="O62" s="458">
        <v>21505</v>
      </c>
      <c r="P62" s="219" t="s">
        <v>4</v>
      </c>
      <c r="Q62" s="143" t="s">
        <v>1360</v>
      </c>
      <c r="R62" s="456">
        <v>42810</v>
      </c>
      <c r="S62" s="143" t="s">
        <v>1354</v>
      </c>
      <c r="T62" s="456">
        <f t="shared" si="4"/>
        <v>42810</v>
      </c>
      <c r="U62" s="622">
        <v>42825</v>
      </c>
      <c r="V62" s="202" t="s">
        <v>257</v>
      </c>
      <c r="W62" s="40">
        <v>7.4999999999999997E-2</v>
      </c>
      <c r="X62" s="16" t="s">
        <v>109</v>
      </c>
      <c r="Y62" s="17" t="s">
        <v>110</v>
      </c>
      <c r="Z62" s="17" t="s">
        <v>111</v>
      </c>
      <c r="AA62" s="17" t="s">
        <v>112</v>
      </c>
      <c r="AB62" s="36" t="s">
        <v>258</v>
      </c>
      <c r="AC62" s="40">
        <v>7.4999999999999997E-2</v>
      </c>
      <c r="AD62" s="16" t="s">
        <v>109</v>
      </c>
      <c r="AE62" s="17" t="s">
        <v>110</v>
      </c>
      <c r="AF62" s="17" t="s">
        <v>111</v>
      </c>
      <c r="AG62" s="17" t="s">
        <v>112</v>
      </c>
      <c r="AH62" s="39" t="s">
        <v>114</v>
      </c>
      <c r="AI62" s="39" t="s">
        <v>115</v>
      </c>
      <c r="AJ62" s="39" t="s">
        <v>115</v>
      </c>
      <c r="AK62" s="39" t="s">
        <v>116</v>
      </c>
      <c r="AL62" s="39" t="s">
        <v>116</v>
      </c>
      <c r="AM62" s="39" t="s">
        <v>116</v>
      </c>
      <c r="AN62" s="39" t="s">
        <v>116</v>
      </c>
      <c r="AO62" s="39" t="s">
        <v>116</v>
      </c>
      <c r="AP62" s="39" t="s">
        <v>116</v>
      </c>
      <c r="AQ62" s="39" t="s">
        <v>116</v>
      </c>
      <c r="AR62" s="39" t="s">
        <v>116</v>
      </c>
      <c r="AS62" s="39" t="s">
        <v>104</v>
      </c>
      <c r="AT62" s="39" t="s">
        <v>115</v>
      </c>
      <c r="AU62" s="39" t="s">
        <v>116</v>
      </c>
      <c r="AV62" s="39" t="s">
        <v>118</v>
      </c>
      <c r="AW62" s="39" t="s">
        <v>118</v>
      </c>
      <c r="AX62" s="221" t="s">
        <v>1361</v>
      </c>
      <c r="AY62" s="642">
        <v>42825</v>
      </c>
      <c r="AZ62" s="39" t="s">
        <v>1010</v>
      </c>
      <c r="BA62" s="19" t="s">
        <v>5</v>
      </c>
      <c r="BB62" s="19" t="s">
        <v>5</v>
      </c>
      <c r="BC62" s="19" t="s">
        <v>5</v>
      </c>
      <c r="BD62" s="19" t="s">
        <v>5</v>
      </c>
      <c r="BE62" s="147" t="s">
        <v>560</v>
      </c>
      <c r="BF62" s="39" t="s">
        <v>560</v>
      </c>
      <c r="BG62" s="468" t="s">
        <v>1362</v>
      </c>
      <c r="BH62" s="211">
        <f>393972.4+12630</f>
        <v>406602.4</v>
      </c>
      <c r="BI62" s="467"/>
      <c r="BK62" s="99"/>
      <c r="BL62" s="99"/>
    </row>
    <row r="63" spans="1:64" s="97" customFormat="1" ht="60" customHeight="1" x14ac:dyDescent="0.2">
      <c r="A63" s="643"/>
      <c r="B63" s="644"/>
      <c r="C63" s="65"/>
      <c r="D63" s="645"/>
      <c r="E63" s="646"/>
      <c r="F63" s="647"/>
      <c r="G63" s="648"/>
      <c r="H63" s="649"/>
      <c r="I63" s="650"/>
      <c r="J63" s="648"/>
      <c r="K63" s="651"/>
      <c r="L63" s="648"/>
      <c r="M63" s="648"/>
      <c r="N63" s="652"/>
      <c r="O63" s="648"/>
      <c r="P63" s="653"/>
      <c r="Q63" s="654"/>
      <c r="R63" s="648"/>
      <c r="S63" s="655"/>
      <c r="T63" s="652"/>
      <c r="U63" s="652"/>
      <c r="V63" s="648"/>
      <c r="W63" s="656"/>
      <c r="X63" s="581"/>
      <c r="Y63" s="582"/>
      <c r="Z63" s="582"/>
      <c r="AA63" s="582"/>
      <c r="AB63" s="648"/>
      <c r="AC63" s="656"/>
      <c r="AD63" s="581"/>
      <c r="AE63" s="582"/>
      <c r="AF63" s="582"/>
      <c r="AG63" s="582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657"/>
      <c r="AY63" s="658"/>
      <c r="AZ63" s="108"/>
      <c r="BA63" s="65"/>
      <c r="BB63" s="65"/>
      <c r="BC63" s="65"/>
      <c r="BD63" s="65"/>
      <c r="BE63" s="648"/>
      <c r="BF63" s="108"/>
      <c r="BG63" s="648"/>
      <c r="BH63" s="659"/>
      <c r="BI63" s="467"/>
      <c r="BK63" s="99"/>
      <c r="BL63" s="99"/>
    </row>
    <row r="64" spans="1:64" s="58" customFormat="1" ht="50.1" customHeight="1" x14ac:dyDescent="0.25">
      <c r="B64" s="372" t="s">
        <v>810</v>
      </c>
      <c r="C64" s="372"/>
      <c r="D64" s="77"/>
      <c r="E64" s="75"/>
      <c r="F64" s="164"/>
      <c r="G64" s="372" t="s">
        <v>157</v>
      </c>
      <c r="H64" s="372"/>
      <c r="I64" s="97"/>
      <c r="J64" s="475"/>
      <c r="K64" s="372" t="s">
        <v>811</v>
      </c>
      <c r="L64" s="372"/>
      <c r="M64" s="372"/>
      <c r="N64" s="476" t="s">
        <v>133</v>
      </c>
      <c r="O64" s="476"/>
      <c r="P64" s="476"/>
      <c r="Q64" s="372" t="s">
        <v>133</v>
      </c>
      <c r="R64" s="372"/>
      <c r="S64" s="97"/>
      <c r="T64" s="97"/>
      <c r="U64" s="97"/>
      <c r="V64" s="97"/>
      <c r="W64" s="97"/>
      <c r="X64" s="97"/>
      <c r="Y64" s="97"/>
      <c r="Z64" s="97"/>
      <c r="AA64" s="97"/>
      <c r="AB64" s="372" t="s">
        <v>157</v>
      </c>
      <c r="AC64" s="372"/>
      <c r="AD64" s="97"/>
      <c r="AE64" s="97"/>
      <c r="AF64" s="97"/>
      <c r="AG64" s="372" t="s">
        <v>811</v>
      </c>
      <c r="AH64" s="372"/>
      <c r="AI64" s="372"/>
      <c r="AJ64" s="97"/>
      <c r="AK64" s="97"/>
      <c r="AL64" s="97"/>
      <c r="AM64" s="97"/>
      <c r="AN64" s="97"/>
      <c r="AO64" s="97"/>
      <c r="AP64" s="97"/>
      <c r="BH64" s="474"/>
      <c r="BI64" s="75"/>
    </row>
    <row r="65" spans="4:59" s="164" customFormat="1" x14ac:dyDescent="0.25">
      <c r="D65" s="351"/>
      <c r="E65" s="351"/>
      <c r="K65" s="366"/>
      <c r="O65" s="351"/>
      <c r="Q65" s="366"/>
      <c r="T65" s="351"/>
      <c r="V65" s="351"/>
      <c r="BG65" s="454"/>
    </row>
    <row r="66" spans="4:59" s="164" customFormat="1" x14ac:dyDescent="0.25">
      <c r="D66" s="351"/>
      <c r="E66" s="351"/>
      <c r="K66" s="366"/>
      <c r="O66" s="351"/>
      <c r="Q66" s="366"/>
      <c r="T66" s="351"/>
      <c r="V66" s="351"/>
      <c r="BG66" s="454"/>
    </row>
    <row r="67" spans="4:59" s="164" customFormat="1" x14ac:dyDescent="0.25">
      <c r="D67" s="351"/>
      <c r="E67" s="351"/>
      <c r="K67" s="366"/>
      <c r="O67" s="351"/>
      <c r="Q67" s="366"/>
      <c r="T67" s="351"/>
      <c r="V67" s="351"/>
      <c r="BG67" s="454"/>
    </row>
    <row r="68" spans="4:59" s="164" customFormat="1" x14ac:dyDescent="0.25">
      <c r="D68" s="351"/>
      <c r="E68" s="351"/>
      <c r="K68" s="366"/>
      <c r="O68" s="351"/>
      <c r="Q68" s="366"/>
      <c r="T68" s="351"/>
      <c r="V68" s="351"/>
      <c r="BG68" s="454"/>
    </row>
    <row r="69" spans="4:59" s="164" customFormat="1" x14ac:dyDescent="0.25">
      <c r="D69" s="351"/>
      <c r="E69" s="351"/>
      <c r="K69" s="366"/>
      <c r="O69" s="351"/>
      <c r="Q69" s="366"/>
      <c r="T69" s="351"/>
      <c r="V69" s="351"/>
      <c r="BG69" s="454"/>
    </row>
    <row r="70" spans="4:59" s="164" customFormat="1" x14ac:dyDescent="0.25">
      <c r="D70" s="351"/>
      <c r="E70" s="351"/>
      <c r="K70" s="366"/>
      <c r="O70" s="351"/>
      <c r="Q70" s="366"/>
      <c r="T70" s="351"/>
      <c r="V70" s="351"/>
      <c r="BG70" s="454"/>
    </row>
    <row r="71" spans="4:59" s="164" customFormat="1" x14ac:dyDescent="0.25">
      <c r="D71" s="351"/>
      <c r="E71" s="351"/>
      <c r="K71" s="366"/>
      <c r="O71" s="351"/>
      <c r="Q71" s="366"/>
      <c r="T71" s="351"/>
      <c r="V71" s="351"/>
      <c r="BG71" s="454"/>
    </row>
    <row r="72" spans="4:59" s="164" customFormat="1" x14ac:dyDescent="0.25">
      <c r="D72" s="351"/>
      <c r="E72" s="351"/>
      <c r="K72" s="366"/>
      <c r="O72" s="351"/>
      <c r="Q72" s="366"/>
      <c r="T72" s="351"/>
      <c r="V72" s="351"/>
      <c r="BG72" s="454"/>
    </row>
    <row r="73" spans="4:59" s="164" customFormat="1" x14ac:dyDescent="0.25">
      <c r="D73" s="351"/>
      <c r="E73" s="351"/>
      <c r="K73" s="366"/>
      <c r="O73" s="351"/>
      <c r="Q73" s="366"/>
      <c r="T73" s="351"/>
      <c r="V73" s="351"/>
      <c r="BG73" s="454"/>
    </row>
    <row r="74" spans="4:59" s="164" customFormat="1" x14ac:dyDescent="0.25">
      <c r="D74" s="351"/>
      <c r="E74" s="351"/>
      <c r="K74" s="366"/>
      <c r="O74" s="351"/>
      <c r="Q74" s="366"/>
      <c r="T74" s="351"/>
      <c r="V74" s="351"/>
      <c r="BG74" s="454"/>
    </row>
    <row r="75" spans="4:59" s="164" customFormat="1" x14ac:dyDescent="0.25">
      <c r="D75" s="351"/>
      <c r="E75" s="351"/>
      <c r="K75" s="366"/>
      <c r="O75" s="351"/>
      <c r="Q75" s="366"/>
      <c r="T75" s="351"/>
      <c r="V75" s="351"/>
      <c r="BG75" s="454"/>
    </row>
    <row r="76" spans="4:59" s="164" customFormat="1" x14ac:dyDescent="0.25">
      <c r="D76" s="351"/>
      <c r="E76" s="351"/>
      <c r="K76" s="366"/>
      <c r="O76" s="351"/>
      <c r="Q76" s="366"/>
      <c r="T76" s="351"/>
      <c r="V76" s="351"/>
      <c r="BG76" s="454"/>
    </row>
    <row r="77" spans="4:59" s="164" customFormat="1" x14ac:dyDescent="0.25">
      <c r="D77" s="351"/>
      <c r="E77" s="351"/>
      <c r="K77" s="366"/>
      <c r="O77" s="351"/>
      <c r="Q77" s="366"/>
      <c r="T77" s="351"/>
      <c r="V77" s="351"/>
      <c r="BG77" s="454"/>
    </row>
    <row r="78" spans="4:59" s="164" customFormat="1" x14ac:dyDescent="0.25">
      <c r="D78" s="351"/>
      <c r="E78" s="351"/>
      <c r="K78" s="366"/>
      <c r="O78" s="351"/>
      <c r="Q78" s="366"/>
      <c r="T78" s="351"/>
      <c r="V78" s="351"/>
      <c r="BG78" s="454"/>
    </row>
    <row r="79" spans="4:59" s="164" customFormat="1" x14ac:dyDescent="0.25">
      <c r="D79" s="351"/>
      <c r="E79" s="351"/>
      <c r="K79" s="366"/>
      <c r="O79" s="351"/>
      <c r="Q79" s="366"/>
      <c r="T79" s="351"/>
      <c r="V79" s="351"/>
      <c r="BG79" s="454"/>
    </row>
    <row r="80" spans="4:59" s="164" customFormat="1" x14ac:dyDescent="0.25">
      <c r="D80" s="351"/>
      <c r="E80" s="351"/>
      <c r="K80" s="366"/>
      <c r="O80" s="351"/>
      <c r="Q80" s="366"/>
      <c r="T80" s="351"/>
      <c r="V80" s="351"/>
      <c r="BG80" s="454"/>
    </row>
    <row r="81" spans="4:59" s="164" customFormat="1" x14ac:dyDescent="0.25">
      <c r="D81" s="351"/>
      <c r="E81" s="351"/>
      <c r="K81" s="366"/>
      <c r="O81" s="351"/>
      <c r="Q81" s="366"/>
      <c r="T81" s="351"/>
      <c r="V81" s="351"/>
      <c r="BG81" s="454"/>
    </row>
    <row r="82" spans="4:59" s="164" customFormat="1" x14ac:dyDescent="0.25">
      <c r="D82" s="351"/>
      <c r="E82" s="351"/>
      <c r="K82" s="366"/>
      <c r="O82" s="351"/>
      <c r="Q82" s="366"/>
      <c r="T82" s="351"/>
      <c r="V82" s="351"/>
      <c r="BG82" s="454"/>
    </row>
    <row r="83" spans="4:59" s="164" customFormat="1" x14ac:dyDescent="0.25">
      <c r="D83" s="351"/>
      <c r="E83" s="351"/>
      <c r="K83" s="366"/>
      <c r="O83" s="351"/>
      <c r="Q83" s="366"/>
      <c r="T83" s="351"/>
      <c r="V83" s="351"/>
      <c r="BG83" s="454"/>
    </row>
    <row r="84" spans="4:59" s="164" customFormat="1" x14ac:dyDescent="0.25">
      <c r="D84" s="351"/>
      <c r="E84" s="351"/>
      <c r="K84" s="366"/>
      <c r="O84" s="351"/>
      <c r="Q84" s="366"/>
      <c r="T84" s="351"/>
      <c r="V84" s="351"/>
      <c r="BG84" s="454"/>
    </row>
    <row r="85" spans="4:59" s="164" customFormat="1" x14ac:dyDescent="0.25">
      <c r="D85" s="351"/>
      <c r="E85" s="351"/>
      <c r="K85" s="366"/>
      <c r="O85" s="351"/>
      <c r="Q85" s="366"/>
      <c r="T85" s="351"/>
      <c r="V85" s="351"/>
      <c r="BG85" s="454"/>
    </row>
    <row r="86" spans="4:59" s="164" customFormat="1" x14ac:dyDescent="0.25">
      <c r="D86" s="351"/>
      <c r="E86" s="351"/>
      <c r="K86" s="366"/>
      <c r="O86" s="351"/>
      <c r="Q86" s="366"/>
      <c r="T86" s="351"/>
      <c r="V86" s="351"/>
      <c r="BG86" s="454"/>
    </row>
    <row r="87" spans="4:59" s="164" customFormat="1" x14ac:dyDescent="0.25">
      <c r="D87" s="351"/>
      <c r="E87" s="351"/>
      <c r="K87" s="366"/>
      <c r="O87" s="351"/>
      <c r="Q87" s="366"/>
      <c r="T87" s="351"/>
      <c r="V87" s="351"/>
      <c r="BG87" s="454"/>
    </row>
    <row r="88" spans="4:59" s="164" customFormat="1" x14ac:dyDescent="0.25">
      <c r="D88" s="351"/>
      <c r="E88" s="351"/>
      <c r="K88" s="366"/>
      <c r="O88" s="351"/>
      <c r="Q88" s="366"/>
      <c r="T88" s="351"/>
      <c r="V88" s="351"/>
      <c r="BG88" s="454"/>
    </row>
    <row r="89" spans="4:59" s="164" customFormat="1" x14ac:dyDescent="0.25">
      <c r="D89" s="351"/>
      <c r="E89" s="351"/>
      <c r="K89" s="366"/>
      <c r="O89" s="351"/>
      <c r="Q89" s="366"/>
      <c r="T89" s="351"/>
      <c r="V89" s="351"/>
      <c r="BG89" s="454"/>
    </row>
    <row r="90" spans="4:59" s="164" customFormat="1" x14ac:dyDescent="0.25">
      <c r="D90" s="351"/>
      <c r="E90" s="351"/>
      <c r="K90" s="366"/>
      <c r="O90" s="351"/>
      <c r="Q90" s="366"/>
      <c r="T90" s="351"/>
      <c r="V90" s="351"/>
      <c r="BG90" s="454"/>
    </row>
    <row r="91" spans="4:59" s="164" customFormat="1" x14ac:dyDescent="0.25">
      <c r="D91" s="351"/>
      <c r="E91" s="351"/>
      <c r="K91" s="366"/>
      <c r="O91" s="351"/>
      <c r="Q91" s="366"/>
      <c r="T91" s="351"/>
      <c r="V91" s="351"/>
      <c r="BG91" s="454"/>
    </row>
    <row r="92" spans="4:59" s="164" customFormat="1" x14ac:dyDescent="0.25">
      <c r="D92" s="351"/>
      <c r="E92" s="351"/>
      <c r="K92" s="366"/>
      <c r="O92" s="351"/>
      <c r="Q92" s="366"/>
      <c r="T92" s="351"/>
      <c r="V92" s="351"/>
      <c r="BG92" s="454"/>
    </row>
    <row r="93" spans="4:59" s="164" customFormat="1" x14ac:dyDescent="0.25">
      <c r="D93" s="351"/>
      <c r="E93" s="351"/>
      <c r="K93" s="366"/>
      <c r="O93" s="351"/>
      <c r="Q93" s="366"/>
      <c r="T93" s="351"/>
      <c r="V93" s="351"/>
      <c r="BG93" s="454"/>
    </row>
    <row r="94" spans="4:59" s="164" customFormat="1" x14ac:dyDescent="0.25">
      <c r="D94" s="351"/>
      <c r="E94" s="351"/>
      <c r="K94" s="366"/>
      <c r="O94" s="351"/>
      <c r="Q94" s="366"/>
      <c r="T94" s="351"/>
      <c r="V94" s="351"/>
      <c r="BG94" s="454"/>
    </row>
    <row r="95" spans="4:59" s="164" customFormat="1" x14ac:dyDescent="0.25">
      <c r="D95" s="351"/>
      <c r="E95" s="351"/>
      <c r="K95" s="366"/>
      <c r="O95" s="351"/>
      <c r="Q95" s="366"/>
      <c r="T95" s="351"/>
      <c r="V95" s="351"/>
      <c r="BG95" s="454"/>
    </row>
    <row r="96" spans="4:59" s="164" customFormat="1" x14ac:dyDescent="0.25">
      <c r="D96" s="351"/>
      <c r="E96" s="351"/>
      <c r="K96" s="366"/>
      <c r="O96" s="351"/>
      <c r="Q96" s="366"/>
      <c r="T96" s="351"/>
      <c r="V96" s="351"/>
      <c r="BG96" s="454"/>
    </row>
    <row r="97" spans="4:59" s="164" customFormat="1" x14ac:dyDescent="0.25">
      <c r="D97" s="351"/>
      <c r="E97" s="351"/>
      <c r="K97" s="366"/>
      <c r="O97" s="351"/>
      <c r="Q97" s="366"/>
      <c r="T97" s="351"/>
      <c r="V97" s="351"/>
      <c r="BG97" s="454"/>
    </row>
    <row r="98" spans="4:59" s="164" customFormat="1" x14ac:dyDescent="0.25">
      <c r="D98" s="351"/>
      <c r="E98" s="351"/>
      <c r="K98" s="366"/>
      <c r="O98" s="351"/>
      <c r="Q98" s="366"/>
      <c r="T98" s="351"/>
      <c r="V98" s="351"/>
      <c r="BG98" s="454"/>
    </row>
    <row r="99" spans="4:59" s="164" customFormat="1" x14ac:dyDescent="0.25">
      <c r="D99" s="351"/>
      <c r="E99" s="351"/>
      <c r="K99" s="366"/>
      <c r="O99" s="351"/>
      <c r="Q99" s="366"/>
      <c r="T99" s="351"/>
      <c r="V99" s="351"/>
      <c r="BG99" s="454"/>
    </row>
    <row r="100" spans="4:59" s="164" customFormat="1" x14ac:dyDescent="0.25">
      <c r="D100" s="351"/>
      <c r="E100" s="351"/>
      <c r="K100" s="366"/>
      <c r="O100" s="351"/>
      <c r="Q100" s="366"/>
      <c r="T100" s="351"/>
      <c r="V100" s="351"/>
      <c r="BG100" s="454"/>
    </row>
    <row r="101" spans="4:59" s="164" customFormat="1" x14ac:dyDescent="0.25">
      <c r="D101" s="351"/>
      <c r="E101" s="351"/>
      <c r="K101" s="366"/>
      <c r="O101" s="351"/>
      <c r="Q101" s="366"/>
      <c r="T101" s="351"/>
      <c r="V101" s="351"/>
      <c r="BG101" s="454"/>
    </row>
    <row r="102" spans="4:59" s="164" customFormat="1" x14ac:dyDescent="0.25">
      <c r="D102" s="351"/>
      <c r="E102" s="351"/>
      <c r="K102" s="366"/>
      <c r="O102" s="351"/>
      <c r="Q102" s="366"/>
      <c r="T102" s="351"/>
      <c r="V102" s="351"/>
      <c r="BG102" s="454"/>
    </row>
    <row r="103" spans="4:59" s="164" customFormat="1" x14ac:dyDescent="0.25">
      <c r="D103" s="351"/>
      <c r="E103" s="351"/>
      <c r="K103" s="366"/>
      <c r="O103" s="351"/>
      <c r="Q103" s="366"/>
      <c r="T103" s="351"/>
      <c r="V103" s="351"/>
      <c r="BG103" s="454"/>
    </row>
    <row r="104" spans="4:59" s="164" customFormat="1" x14ac:dyDescent="0.25">
      <c r="D104" s="351"/>
      <c r="E104" s="351"/>
      <c r="K104" s="366"/>
      <c r="O104" s="351"/>
      <c r="Q104" s="366"/>
      <c r="T104" s="351"/>
      <c r="V104" s="351"/>
      <c r="BG104" s="454"/>
    </row>
    <row r="105" spans="4:59" s="164" customFormat="1" x14ac:dyDescent="0.25">
      <c r="D105" s="351"/>
      <c r="E105" s="351"/>
      <c r="K105" s="366"/>
      <c r="O105" s="351"/>
      <c r="Q105" s="366"/>
      <c r="T105" s="351"/>
      <c r="V105" s="351"/>
      <c r="BG105" s="454"/>
    </row>
    <row r="106" spans="4:59" s="164" customFormat="1" x14ac:dyDescent="0.25">
      <c r="D106" s="351"/>
      <c r="E106" s="351"/>
      <c r="K106" s="366"/>
      <c r="O106" s="351"/>
      <c r="Q106" s="366"/>
      <c r="T106" s="351"/>
      <c r="V106" s="351"/>
      <c r="BG106" s="454"/>
    </row>
    <row r="107" spans="4:59" s="164" customFormat="1" x14ac:dyDescent="0.25">
      <c r="D107" s="351"/>
      <c r="E107" s="351"/>
      <c r="K107" s="366"/>
      <c r="O107" s="351"/>
      <c r="Q107" s="366"/>
      <c r="T107" s="351"/>
      <c r="V107" s="351"/>
      <c r="BG107" s="454"/>
    </row>
    <row r="108" spans="4:59" s="164" customFormat="1" x14ac:dyDescent="0.25">
      <c r="D108" s="351"/>
      <c r="E108" s="351"/>
      <c r="K108" s="366"/>
      <c r="O108" s="351"/>
      <c r="Q108" s="366"/>
      <c r="T108" s="351"/>
      <c r="V108" s="351"/>
      <c r="BG108" s="454"/>
    </row>
    <row r="109" spans="4:59" s="164" customFormat="1" x14ac:dyDescent="0.25">
      <c r="D109" s="351"/>
      <c r="E109" s="351"/>
      <c r="K109" s="366"/>
      <c r="O109" s="351"/>
      <c r="Q109" s="366"/>
      <c r="T109" s="351"/>
      <c r="V109" s="351"/>
      <c r="BG109" s="454"/>
    </row>
    <row r="110" spans="4:59" s="164" customFormat="1" x14ac:dyDescent="0.25">
      <c r="D110" s="351"/>
      <c r="E110" s="351"/>
      <c r="K110" s="366"/>
      <c r="O110" s="351"/>
      <c r="Q110" s="366"/>
      <c r="T110" s="351"/>
      <c r="V110" s="351"/>
      <c r="BG110" s="454"/>
    </row>
    <row r="111" spans="4:59" s="164" customFormat="1" x14ac:dyDescent="0.25">
      <c r="D111" s="351"/>
      <c r="E111" s="351"/>
      <c r="K111" s="366"/>
      <c r="O111" s="351"/>
      <c r="Q111" s="366"/>
      <c r="T111" s="351"/>
      <c r="V111" s="351"/>
      <c r="BG111" s="454"/>
    </row>
    <row r="112" spans="4:59" s="164" customFormat="1" x14ac:dyDescent="0.25">
      <c r="D112" s="351"/>
      <c r="E112" s="351"/>
      <c r="K112" s="366"/>
      <c r="O112" s="351"/>
      <c r="Q112" s="366"/>
      <c r="T112" s="351"/>
      <c r="V112" s="351"/>
      <c r="BG112" s="454"/>
    </row>
    <row r="113" spans="4:59" s="164" customFormat="1" x14ac:dyDescent="0.25">
      <c r="D113" s="351"/>
      <c r="E113" s="351"/>
      <c r="K113" s="366"/>
      <c r="O113" s="351"/>
      <c r="Q113" s="366"/>
      <c r="T113" s="351"/>
      <c r="V113" s="351"/>
      <c r="BG113" s="454"/>
    </row>
    <row r="114" spans="4:59" s="164" customFormat="1" x14ac:dyDescent="0.25">
      <c r="D114" s="351"/>
      <c r="E114" s="351"/>
      <c r="K114" s="366"/>
      <c r="O114" s="351"/>
      <c r="Q114" s="366"/>
      <c r="T114" s="351"/>
      <c r="V114" s="351"/>
      <c r="BG114" s="454"/>
    </row>
    <row r="115" spans="4:59" s="164" customFormat="1" x14ac:dyDescent="0.25">
      <c r="D115" s="351"/>
      <c r="E115" s="351"/>
      <c r="K115" s="366"/>
      <c r="O115" s="351"/>
      <c r="Q115" s="366"/>
      <c r="T115" s="351"/>
      <c r="V115" s="351"/>
      <c r="BG115" s="454"/>
    </row>
    <row r="116" spans="4:59" s="164" customFormat="1" x14ac:dyDescent="0.25">
      <c r="D116" s="351"/>
      <c r="E116" s="351"/>
      <c r="K116" s="366"/>
      <c r="O116" s="351"/>
      <c r="Q116" s="366"/>
      <c r="T116" s="351"/>
      <c r="V116" s="351"/>
      <c r="BG116" s="454"/>
    </row>
    <row r="117" spans="4:59" s="164" customFormat="1" x14ac:dyDescent="0.25">
      <c r="D117" s="351"/>
      <c r="E117" s="351"/>
      <c r="K117" s="366"/>
      <c r="O117" s="351"/>
      <c r="Q117" s="366"/>
      <c r="T117" s="351"/>
      <c r="V117" s="351"/>
      <c r="BG117" s="454"/>
    </row>
    <row r="118" spans="4:59" s="164" customFormat="1" x14ac:dyDescent="0.25">
      <c r="D118" s="351"/>
      <c r="E118" s="351"/>
      <c r="K118" s="366"/>
      <c r="O118" s="351"/>
      <c r="Q118" s="366"/>
      <c r="T118" s="351"/>
      <c r="V118" s="351"/>
      <c r="BG118" s="454"/>
    </row>
    <row r="119" spans="4:59" s="164" customFormat="1" x14ac:dyDescent="0.25">
      <c r="D119" s="351"/>
      <c r="E119" s="351"/>
      <c r="K119" s="366"/>
      <c r="O119" s="351"/>
      <c r="Q119" s="366"/>
      <c r="T119" s="351"/>
      <c r="V119" s="351"/>
      <c r="BG119" s="454"/>
    </row>
    <row r="120" spans="4:59" s="164" customFormat="1" x14ac:dyDescent="0.25">
      <c r="D120" s="351"/>
      <c r="E120" s="351"/>
      <c r="K120" s="366"/>
      <c r="O120" s="351"/>
      <c r="Q120" s="366"/>
      <c r="T120" s="351"/>
      <c r="V120" s="351"/>
      <c r="BG120" s="454"/>
    </row>
    <row r="121" spans="4:59" s="164" customFormat="1" x14ac:dyDescent="0.25">
      <c r="D121" s="351"/>
      <c r="E121" s="351"/>
      <c r="K121" s="366"/>
      <c r="O121" s="351"/>
      <c r="Q121" s="366"/>
      <c r="T121" s="351"/>
      <c r="V121" s="351"/>
      <c r="BG121" s="454"/>
    </row>
    <row r="122" spans="4:59" s="164" customFormat="1" x14ac:dyDescent="0.25">
      <c r="D122" s="351"/>
      <c r="E122" s="351"/>
      <c r="K122" s="366"/>
      <c r="O122" s="351"/>
      <c r="Q122" s="366"/>
      <c r="T122" s="351"/>
      <c r="V122" s="351"/>
      <c r="BG122" s="454"/>
    </row>
    <row r="123" spans="4:59" s="164" customFormat="1" x14ac:dyDescent="0.25">
      <c r="D123" s="351"/>
      <c r="E123" s="351"/>
      <c r="K123" s="366"/>
      <c r="O123" s="351"/>
      <c r="Q123" s="366"/>
      <c r="T123" s="351"/>
      <c r="V123" s="351"/>
      <c r="BG123" s="454"/>
    </row>
    <row r="124" spans="4:59" s="164" customFormat="1" x14ac:dyDescent="0.25">
      <c r="D124" s="351"/>
      <c r="E124" s="351"/>
      <c r="K124" s="366"/>
      <c r="O124" s="351"/>
      <c r="Q124" s="366"/>
      <c r="T124" s="351"/>
      <c r="V124" s="351"/>
      <c r="BG124" s="454"/>
    </row>
    <row r="125" spans="4:59" s="164" customFormat="1" x14ac:dyDescent="0.25">
      <c r="D125" s="351"/>
      <c r="E125" s="351"/>
      <c r="K125" s="366"/>
      <c r="O125" s="351"/>
      <c r="Q125" s="366"/>
      <c r="T125" s="351"/>
      <c r="V125" s="351"/>
      <c r="BG125" s="454"/>
    </row>
    <row r="126" spans="4:59" s="164" customFormat="1" x14ac:dyDescent="0.25">
      <c r="D126" s="351"/>
      <c r="E126" s="351"/>
      <c r="K126" s="366"/>
      <c r="O126" s="351"/>
      <c r="Q126" s="366"/>
      <c r="T126" s="351"/>
      <c r="V126" s="351"/>
      <c r="BG126" s="454"/>
    </row>
    <row r="127" spans="4:59" s="164" customFormat="1" x14ac:dyDescent="0.25">
      <c r="D127" s="351"/>
      <c r="E127" s="351"/>
      <c r="K127" s="366"/>
      <c r="O127" s="351"/>
      <c r="Q127" s="366"/>
      <c r="T127" s="351"/>
      <c r="V127" s="351"/>
      <c r="BG127" s="454"/>
    </row>
    <row r="128" spans="4:59" s="164" customFormat="1" x14ac:dyDescent="0.25">
      <c r="D128" s="351"/>
      <c r="E128" s="351"/>
      <c r="K128" s="366"/>
      <c r="O128" s="351"/>
      <c r="Q128" s="366"/>
      <c r="T128" s="351"/>
      <c r="V128" s="351"/>
      <c r="BG128" s="454"/>
    </row>
    <row r="129" spans="4:59" s="164" customFormat="1" x14ac:dyDescent="0.25">
      <c r="D129" s="351"/>
      <c r="E129" s="351"/>
      <c r="K129" s="366"/>
      <c r="O129" s="351"/>
      <c r="Q129" s="366"/>
      <c r="T129" s="351"/>
      <c r="V129" s="351"/>
      <c r="BG129" s="454"/>
    </row>
    <row r="130" spans="4:59" s="164" customFormat="1" x14ac:dyDescent="0.25">
      <c r="D130" s="351"/>
      <c r="E130" s="351"/>
      <c r="K130" s="366"/>
      <c r="O130" s="351"/>
      <c r="Q130" s="366"/>
      <c r="T130" s="351"/>
      <c r="V130" s="351"/>
      <c r="BG130" s="454"/>
    </row>
    <row r="131" spans="4:59" s="164" customFormat="1" x14ac:dyDescent="0.25">
      <c r="D131" s="351"/>
      <c r="E131" s="351"/>
      <c r="K131" s="366"/>
      <c r="O131" s="351"/>
      <c r="Q131" s="366"/>
      <c r="T131" s="351"/>
      <c r="V131" s="351"/>
      <c r="BG131" s="454"/>
    </row>
    <row r="132" spans="4:59" s="164" customFormat="1" x14ac:dyDescent="0.25">
      <c r="D132" s="351"/>
      <c r="E132" s="351"/>
      <c r="K132" s="366"/>
      <c r="O132" s="351"/>
      <c r="Q132" s="366"/>
      <c r="T132" s="351"/>
      <c r="V132" s="351"/>
      <c r="BG132" s="454"/>
    </row>
    <row r="133" spans="4:59" s="164" customFormat="1" x14ac:dyDescent="0.25">
      <c r="D133" s="351"/>
      <c r="E133" s="351"/>
      <c r="K133" s="366"/>
      <c r="O133" s="351"/>
      <c r="Q133" s="366"/>
      <c r="T133" s="351"/>
      <c r="V133" s="351"/>
      <c r="BG133" s="454"/>
    </row>
    <row r="134" spans="4:59" s="164" customFormat="1" x14ac:dyDescent="0.25">
      <c r="D134" s="351"/>
      <c r="E134" s="351"/>
      <c r="K134" s="366"/>
      <c r="O134" s="351"/>
      <c r="Q134" s="366"/>
      <c r="T134" s="351"/>
      <c r="V134" s="351"/>
      <c r="BG134" s="454"/>
    </row>
    <row r="135" spans="4:59" s="164" customFormat="1" x14ac:dyDescent="0.25">
      <c r="D135" s="351"/>
      <c r="E135" s="351"/>
      <c r="K135" s="366"/>
      <c r="O135" s="351"/>
      <c r="Q135" s="366"/>
      <c r="T135" s="351"/>
      <c r="V135" s="351"/>
      <c r="BG135" s="454"/>
    </row>
    <row r="136" spans="4:59" s="164" customFormat="1" x14ac:dyDescent="0.25">
      <c r="D136" s="351"/>
      <c r="E136" s="351"/>
      <c r="K136" s="366"/>
      <c r="O136" s="351"/>
      <c r="Q136" s="366"/>
      <c r="T136" s="351"/>
      <c r="V136" s="351"/>
      <c r="BG136" s="454"/>
    </row>
    <row r="137" spans="4:59" s="164" customFormat="1" x14ac:dyDescent="0.25">
      <c r="D137" s="351"/>
      <c r="E137" s="351"/>
      <c r="K137" s="366"/>
      <c r="O137" s="351"/>
      <c r="Q137" s="366"/>
      <c r="T137" s="351"/>
      <c r="V137" s="351"/>
      <c r="BG137" s="454"/>
    </row>
    <row r="138" spans="4:59" s="164" customFormat="1" x14ac:dyDescent="0.25">
      <c r="D138" s="351"/>
      <c r="E138" s="351"/>
      <c r="K138" s="366"/>
      <c r="O138" s="351"/>
      <c r="Q138" s="366"/>
      <c r="T138" s="351"/>
      <c r="V138" s="351"/>
      <c r="BG138" s="454"/>
    </row>
    <row r="139" spans="4:59" s="164" customFormat="1" x14ac:dyDescent="0.25">
      <c r="D139" s="351"/>
      <c r="E139" s="351"/>
      <c r="K139" s="366"/>
      <c r="O139" s="351"/>
      <c r="Q139" s="366"/>
      <c r="T139" s="351"/>
      <c r="V139" s="351"/>
      <c r="BG139" s="454"/>
    </row>
    <row r="140" spans="4:59" s="164" customFormat="1" x14ac:dyDescent="0.25">
      <c r="D140" s="351"/>
      <c r="E140" s="351"/>
      <c r="K140" s="366"/>
      <c r="O140" s="351"/>
      <c r="Q140" s="366"/>
      <c r="T140" s="351"/>
      <c r="V140" s="351"/>
      <c r="BG140" s="454"/>
    </row>
    <row r="141" spans="4:59" s="164" customFormat="1" x14ac:dyDescent="0.25">
      <c r="D141" s="351"/>
      <c r="E141" s="351"/>
      <c r="K141" s="366"/>
      <c r="O141" s="351"/>
      <c r="Q141" s="366"/>
      <c r="T141" s="351"/>
      <c r="V141" s="351"/>
      <c r="BG141" s="454"/>
    </row>
    <row r="142" spans="4:59" s="164" customFormat="1" x14ac:dyDescent="0.25">
      <c r="D142" s="351"/>
      <c r="E142" s="351"/>
      <c r="K142" s="366"/>
      <c r="O142" s="351"/>
      <c r="Q142" s="366"/>
      <c r="T142" s="351"/>
      <c r="V142" s="351"/>
      <c r="BG142" s="454"/>
    </row>
    <row r="143" spans="4:59" s="164" customFormat="1" x14ac:dyDescent="0.25">
      <c r="D143" s="351"/>
      <c r="E143" s="351"/>
      <c r="K143" s="366"/>
      <c r="O143" s="351"/>
      <c r="Q143" s="366"/>
      <c r="T143" s="351"/>
      <c r="V143" s="351"/>
      <c r="BG143" s="454"/>
    </row>
    <row r="144" spans="4:59" s="164" customFormat="1" x14ac:dyDescent="0.25">
      <c r="D144" s="351"/>
      <c r="E144" s="351"/>
      <c r="K144" s="366"/>
      <c r="O144" s="351"/>
      <c r="Q144" s="366"/>
      <c r="T144" s="351"/>
      <c r="V144" s="351"/>
      <c r="BG144" s="454"/>
    </row>
    <row r="145" spans="4:59" s="164" customFormat="1" x14ac:dyDescent="0.25">
      <c r="D145" s="351"/>
      <c r="E145" s="351"/>
      <c r="K145" s="366"/>
      <c r="O145" s="351"/>
      <c r="Q145" s="366"/>
      <c r="T145" s="351"/>
      <c r="V145" s="351"/>
      <c r="BG145" s="454"/>
    </row>
    <row r="146" spans="4:59" s="164" customFormat="1" x14ac:dyDescent="0.25">
      <c r="D146" s="351"/>
      <c r="E146" s="351"/>
      <c r="K146" s="366"/>
      <c r="O146" s="351"/>
      <c r="Q146" s="366"/>
      <c r="T146" s="351"/>
      <c r="V146" s="351"/>
      <c r="BG146" s="454"/>
    </row>
    <row r="147" spans="4:59" s="164" customFormat="1" x14ac:dyDescent="0.25">
      <c r="D147" s="351"/>
      <c r="E147" s="351"/>
      <c r="K147" s="366"/>
      <c r="O147" s="351"/>
      <c r="Q147" s="366"/>
      <c r="T147" s="351"/>
      <c r="V147" s="351"/>
      <c r="BG147" s="454"/>
    </row>
    <row r="148" spans="4:59" s="164" customFormat="1" x14ac:dyDescent="0.25">
      <c r="D148" s="351"/>
      <c r="E148" s="351"/>
      <c r="K148" s="366"/>
      <c r="O148" s="351"/>
      <c r="Q148" s="366"/>
      <c r="T148" s="351"/>
      <c r="V148" s="351"/>
      <c r="BG148" s="454"/>
    </row>
    <row r="149" spans="4:59" s="164" customFormat="1" x14ac:dyDescent="0.25">
      <c r="D149" s="351"/>
      <c r="E149" s="351"/>
      <c r="K149" s="366"/>
      <c r="O149" s="351"/>
      <c r="Q149" s="366"/>
      <c r="T149" s="351"/>
      <c r="V149" s="351"/>
      <c r="BG149" s="454"/>
    </row>
    <row r="150" spans="4:59" s="164" customFormat="1" x14ac:dyDescent="0.25">
      <c r="D150" s="351"/>
      <c r="E150" s="351"/>
      <c r="K150" s="366"/>
      <c r="O150" s="351"/>
      <c r="Q150" s="366"/>
      <c r="T150" s="351"/>
      <c r="V150" s="351"/>
      <c r="BG150" s="454"/>
    </row>
    <row r="151" spans="4:59" s="164" customFormat="1" x14ac:dyDescent="0.25">
      <c r="D151" s="351"/>
      <c r="E151" s="351"/>
      <c r="K151" s="366"/>
      <c r="O151" s="351"/>
      <c r="Q151" s="366"/>
      <c r="T151" s="351"/>
      <c r="V151" s="351"/>
      <c r="BG151" s="454"/>
    </row>
    <row r="152" spans="4:59" s="164" customFormat="1" x14ac:dyDescent="0.25">
      <c r="D152" s="351"/>
      <c r="E152" s="351"/>
      <c r="K152" s="366"/>
      <c r="O152" s="351"/>
      <c r="Q152" s="366"/>
      <c r="T152" s="351"/>
      <c r="V152" s="351"/>
      <c r="BG152" s="454"/>
    </row>
    <row r="153" spans="4:59" s="164" customFormat="1" x14ac:dyDescent="0.25">
      <c r="D153" s="351"/>
      <c r="E153" s="351"/>
      <c r="K153" s="366"/>
      <c r="O153" s="351"/>
      <c r="Q153" s="366"/>
      <c r="T153" s="351"/>
      <c r="V153" s="351"/>
      <c r="BG153" s="454"/>
    </row>
    <row r="154" spans="4:59" s="164" customFormat="1" x14ac:dyDescent="0.25">
      <c r="D154" s="351"/>
      <c r="E154" s="351"/>
      <c r="K154" s="366"/>
      <c r="O154" s="351"/>
      <c r="Q154" s="366"/>
      <c r="T154" s="351"/>
      <c r="V154" s="351"/>
      <c r="BG154" s="454"/>
    </row>
    <row r="155" spans="4:59" s="164" customFormat="1" x14ac:dyDescent="0.25">
      <c r="D155" s="351"/>
      <c r="E155" s="351"/>
      <c r="K155" s="366"/>
      <c r="O155" s="351"/>
      <c r="Q155" s="366"/>
      <c r="T155" s="351"/>
      <c r="V155" s="351"/>
      <c r="BG155" s="454"/>
    </row>
    <row r="156" spans="4:59" s="164" customFormat="1" x14ac:dyDescent="0.25">
      <c r="D156" s="351"/>
      <c r="E156" s="351"/>
      <c r="K156" s="366"/>
      <c r="O156" s="351"/>
      <c r="Q156" s="366"/>
      <c r="T156" s="351"/>
      <c r="V156" s="351"/>
      <c r="BG156" s="454"/>
    </row>
    <row r="157" spans="4:59" s="164" customFormat="1" x14ac:dyDescent="0.25">
      <c r="D157" s="351"/>
      <c r="E157" s="351"/>
      <c r="K157" s="366"/>
      <c r="O157" s="351"/>
      <c r="Q157" s="366"/>
      <c r="T157" s="351"/>
      <c r="V157" s="351"/>
      <c r="BG157" s="454"/>
    </row>
    <row r="158" spans="4:59" s="164" customFormat="1" x14ac:dyDescent="0.25">
      <c r="D158" s="351"/>
      <c r="E158" s="351"/>
      <c r="K158" s="366"/>
      <c r="O158" s="351"/>
      <c r="Q158" s="366"/>
      <c r="T158" s="351"/>
      <c r="V158" s="351"/>
      <c r="BG158" s="454"/>
    </row>
    <row r="159" spans="4:59" s="164" customFormat="1" x14ac:dyDescent="0.25">
      <c r="D159" s="351"/>
      <c r="E159" s="351"/>
      <c r="K159" s="366"/>
      <c r="O159" s="351"/>
      <c r="Q159" s="366"/>
      <c r="T159" s="351"/>
      <c r="V159" s="351"/>
      <c r="BG159" s="454"/>
    </row>
    <row r="160" spans="4:59" s="164" customFormat="1" x14ac:dyDescent="0.25">
      <c r="D160" s="351"/>
      <c r="E160" s="351"/>
      <c r="K160" s="366"/>
      <c r="O160" s="351"/>
      <c r="Q160" s="366"/>
      <c r="T160" s="351"/>
      <c r="V160" s="351"/>
      <c r="BG160" s="454"/>
    </row>
    <row r="161" spans="4:59" s="164" customFormat="1" x14ac:dyDescent="0.25">
      <c r="D161" s="351"/>
      <c r="E161" s="351"/>
      <c r="K161" s="366"/>
      <c r="O161" s="351"/>
      <c r="Q161" s="366"/>
      <c r="T161" s="351"/>
      <c r="V161" s="351"/>
      <c r="BG161" s="454"/>
    </row>
    <row r="162" spans="4:59" s="164" customFormat="1" x14ac:dyDescent="0.25">
      <c r="D162" s="351"/>
      <c r="E162" s="351"/>
      <c r="K162" s="366"/>
      <c r="O162" s="351"/>
      <c r="Q162" s="366"/>
      <c r="T162" s="351"/>
      <c r="V162" s="351"/>
      <c r="BG162" s="454"/>
    </row>
    <row r="163" spans="4:59" s="164" customFormat="1" x14ac:dyDescent="0.25">
      <c r="D163" s="351"/>
      <c r="E163" s="351"/>
      <c r="K163" s="366"/>
      <c r="O163" s="351"/>
      <c r="Q163" s="366"/>
      <c r="T163" s="351"/>
      <c r="V163" s="351"/>
      <c r="BG163" s="454"/>
    </row>
    <row r="164" spans="4:59" s="164" customFormat="1" x14ac:dyDescent="0.25">
      <c r="D164" s="351"/>
      <c r="E164" s="351"/>
      <c r="K164" s="366"/>
      <c r="O164" s="351"/>
      <c r="Q164" s="366"/>
      <c r="T164" s="351"/>
      <c r="V164" s="351"/>
      <c r="BG164" s="454"/>
    </row>
    <row r="165" spans="4:59" s="164" customFormat="1" x14ac:dyDescent="0.25">
      <c r="D165" s="351"/>
      <c r="E165" s="351"/>
      <c r="K165" s="366"/>
      <c r="O165" s="351"/>
      <c r="Q165" s="366"/>
      <c r="T165" s="351"/>
      <c r="V165" s="351"/>
      <c r="BG165" s="454"/>
    </row>
    <row r="166" spans="4:59" s="164" customFormat="1" x14ac:dyDescent="0.25">
      <c r="D166" s="351"/>
      <c r="E166" s="351"/>
      <c r="K166" s="366"/>
      <c r="O166" s="351"/>
      <c r="Q166" s="366"/>
      <c r="T166" s="351"/>
      <c r="V166" s="351"/>
      <c r="BG166" s="454"/>
    </row>
    <row r="167" spans="4:59" s="164" customFormat="1" x14ac:dyDescent="0.25">
      <c r="D167" s="351"/>
      <c r="E167" s="351"/>
      <c r="K167" s="366"/>
      <c r="O167" s="351"/>
      <c r="Q167" s="366"/>
      <c r="T167" s="351"/>
      <c r="V167" s="351"/>
      <c r="BG167" s="454"/>
    </row>
    <row r="168" spans="4:59" s="164" customFormat="1" x14ac:dyDescent="0.25">
      <c r="D168" s="351"/>
      <c r="E168" s="351"/>
      <c r="K168" s="366"/>
      <c r="O168" s="351"/>
      <c r="Q168" s="366"/>
      <c r="T168" s="351"/>
      <c r="V168" s="351"/>
      <c r="BG168" s="454"/>
    </row>
    <row r="169" spans="4:59" s="164" customFormat="1" x14ac:dyDescent="0.25">
      <c r="D169" s="351"/>
      <c r="E169" s="351"/>
      <c r="K169" s="366"/>
      <c r="O169" s="351"/>
      <c r="Q169" s="366"/>
      <c r="T169" s="351"/>
      <c r="V169" s="351"/>
      <c r="BG169" s="454"/>
    </row>
    <row r="170" spans="4:59" s="164" customFormat="1" x14ac:dyDescent="0.25">
      <c r="D170" s="351"/>
      <c r="E170" s="351"/>
      <c r="K170" s="366"/>
      <c r="O170" s="351"/>
      <c r="Q170" s="366"/>
      <c r="T170" s="351"/>
      <c r="V170" s="351"/>
      <c r="BG170" s="454"/>
    </row>
    <row r="171" spans="4:59" s="164" customFormat="1" x14ac:dyDescent="0.25">
      <c r="D171" s="351"/>
      <c r="E171" s="351"/>
      <c r="K171" s="366"/>
      <c r="O171" s="351"/>
      <c r="Q171" s="366"/>
      <c r="T171" s="351"/>
      <c r="V171" s="351"/>
      <c r="BG171" s="454"/>
    </row>
    <row r="172" spans="4:59" s="164" customFormat="1" x14ac:dyDescent="0.25">
      <c r="D172" s="351"/>
      <c r="E172" s="351"/>
      <c r="K172" s="366"/>
      <c r="O172" s="351"/>
      <c r="Q172" s="366"/>
      <c r="T172" s="351"/>
      <c r="V172" s="351"/>
      <c r="BG172" s="454"/>
    </row>
    <row r="173" spans="4:59" s="164" customFormat="1" x14ac:dyDescent="0.25">
      <c r="D173" s="351"/>
      <c r="E173" s="351"/>
      <c r="K173" s="366"/>
      <c r="O173" s="351"/>
      <c r="Q173" s="366"/>
      <c r="T173" s="351"/>
      <c r="V173" s="351"/>
      <c r="BG173" s="454"/>
    </row>
    <row r="174" spans="4:59" s="164" customFormat="1" x14ac:dyDescent="0.25">
      <c r="D174" s="351"/>
      <c r="E174" s="351"/>
      <c r="K174" s="366"/>
      <c r="O174" s="351"/>
      <c r="Q174" s="366"/>
      <c r="T174" s="351"/>
      <c r="V174" s="351"/>
      <c r="BG174" s="454"/>
    </row>
    <row r="175" spans="4:59" s="164" customFormat="1" x14ac:dyDescent="0.25">
      <c r="D175" s="351"/>
      <c r="E175" s="351"/>
      <c r="K175" s="366"/>
      <c r="O175" s="351"/>
      <c r="Q175" s="366"/>
      <c r="T175" s="351"/>
      <c r="V175" s="351"/>
      <c r="BG175" s="454"/>
    </row>
    <row r="176" spans="4:59" s="164" customFormat="1" x14ac:dyDescent="0.25">
      <c r="D176" s="351"/>
      <c r="E176" s="351"/>
      <c r="K176" s="366"/>
      <c r="O176" s="351"/>
      <c r="Q176" s="366"/>
      <c r="T176" s="351"/>
      <c r="V176" s="351"/>
      <c r="BG176" s="454"/>
    </row>
    <row r="177" spans="4:59" s="164" customFormat="1" x14ac:dyDescent="0.25">
      <c r="D177" s="351"/>
      <c r="E177" s="351"/>
      <c r="K177" s="366"/>
      <c r="O177" s="351"/>
      <c r="Q177" s="366"/>
      <c r="T177" s="351"/>
      <c r="V177" s="351"/>
      <c r="BG177" s="454"/>
    </row>
    <row r="178" spans="4:59" s="164" customFormat="1" x14ac:dyDescent="0.25">
      <c r="D178" s="351"/>
      <c r="E178" s="351"/>
      <c r="K178" s="366"/>
      <c r="O178" s="351"/>
      <c r="Q178" s="366"/>
      <c r="T178" s="351"/>
      <c r="V178" s="351"/>
      <c r="BG178" s="454"/>
    </row>
    <row r="179" spans="4:59" s="164" customFormat="1" x14ac:dyDescent="0.25">
      <c r="D179" s="351"/>
      <c r="E179" s="351"/>
      <c r="K179" s="366"/>
      <c r="O179" s="351"/>
      <c r="Q179" s="366"/>
      <c r="T179" s="351"/>
      <c r="V179" s="351"/>
      <c r="BG179" s="454"/>
    </row>
    <row r="180" spans="4:59" s="164" customFormat="1" x14ac:dyDescent="0.25">
      <c r="D180" s="351"/>
      <c r="E180" s="351"/>
      <c r="K180" s="366"/>
      <c r="O180" s="351"/>
      <c r="Q180" s="366"/>
      <c r="T180" s="351"/>
      <c r="V180" s="351"/>
      <c r="BG180" s="454"/>
    </row>
    <row r="181" spans="4:59" s="164" customFormat="1" x14ac:dyDescent="0.25">
      <c r="D181" s="351"/>
      <c r="E181" s="351"/>
      <c r="K181" s="366"/>
      <c r="O181" s="351"/>
      <c r="Q181" s="366"/>
      <c r="T181" s="351"/>
      <c r="V181" s="351"/>
      <c r="BG181" s="454"/>
    </row>
    <row r="182" spans="4:59" s="164" customFormat="1" x14ac:dyDescent="0.25">
      <c r="D182" s="351"/>
      <c r="E182" s="351"/>
      <c r="K182" s="366"/>
      <c r="O182" s="351"/>
      <c r="Q182" s="366"/>
      <c r="T182" s="351"/>
      <c r="V182" s="351"/>
      <c r="BG182" s="454"/>
    </row>
    <row r="183" spans="4:59" s="164" customFormat="1" x14ac:dyDescent="0.25">
      <c r="D183" s="351"/>
      <c r="E183" s="351"/>
      <c r="K183" s="366"/>
      <c r="O183" s="351"/>
      <c r="Q183" s="366"/>
      <c r="T183" s="351"/>
      <c r="V183" s="351"/>
      <c r="BG183" s="454"/>
    </row>
    <row r="184" spans="4:59" s="164" customFormat="1" x14ac:dyDescent="0.25">
      <c r="D184" s="351"/>
      <c r="E184" s="351"/>
      <c r="K184" s="366"/>
      <c r="O184" s="351"/>
      <c r="Q184" s="366"/>
      <c r="T184" s="351"/>
      <c r="V184" s="351"/>
      <c r="BG184" s="454"/>
    </row>
    <row r="185" spans="4:59" s="164" customFormat="1" x14ac:dyDescent="0.25">
      <c r="D185" s="351"/>
      <c r="E185" s="351"/>
      <c r="K185" s="366"/>
      <c r="O185" s="351"/>
      <c r="Q185" s="366"/>
      <c r="T185" s="351"/>
      <c r="V185" s="351"/>
      <c r="BG185" s="454"/>
    </row>
    <row r="186" spans="4:59" s="164" customFormat="1" x14ac:dyDescent="0.25">
      <c r="D186" s="351"/>
      <c r="E186" s="351"/>
      <c r="K186" s="366"/>
      <c r="O186" s="351"/>
      <c r="Q186" s="366"/>
      <c r="T186" s="351"/>
      <c r="V186" s="351"/>
      <c r="BG186" s="454"/>
    </row>
    <row r="187" spans="4:59" s="164" customFormat="1" x14ac:dyDescent="0.25">
      <c r="D187" s="351"/>
      <c r="E187" s="351"/>
      <c r="K187" s="366"/>
      <c r="O187" s="351"/>
      <c r="Q187" s="366"/>
      <c r="T187" s="351"/>
      <c r="V187" s="351"/>
      <c r="BG187" s="454"/>
    </row>
    <row r="188" spans="4:59" s="164" customFormat="1" x14ac:dyDescent="0.25">
      <c r="D188" s="351"/>
      <c r="E188" s="351"/>
      <c r="K188" s="366"/>
      <c r="O188" s="351"/>
      <c r="Q188" s="366"/>
      <c r="T188" s="351"/>
      <c r="V188" s="351"/>
      <c r="BG188" s="454"/>
    </row>
    <row r="189" spans="4:59" s="164" customFormat="1" x14ac:dyDescent="0.25">
      <c r="D189" s="351"/>
      <c r="E189" s="351"/>
      <c r="K189" s="366"/>
      <c r="O189" s="351"/>
      <c r="Q189" s="366"/>
      <c r="T189" s="351"/>
      <c r="V189" s="351"/>
      <c r="BG189" s="454"/>
    </row>
    <row r="190" spans="4:59" s="164" customFormat="1" x14ac:dyDescent="0.25">
      <c r="D190" s="351"/>
      <c r="E190" s="351"/>
      <c r="K190" s="366"/>
      <c r="O190" s="351"/>
      <c r="Q190" s="366"/>
      <c r="T190" s="351"/>
      <c r="V190" s="351"/>
      <c r="BG190" s="454"/>
    </row>
    <row r="191" spans="4:59" s="164" customFormat="1" x14ac:dyDescent="0.25">
      <c r="D191" s="351"/>
      <c r="E191" s="351"/>
      <c r="K191" s="366"/>
      <c r="O191" s="351"/>
      <c r="Q191" s="366"/>
      <c r="T191" s="351"/>
      <c r="V191" s="351"/>
      <c r="BG191" s="454"/>
    </row>
    <row r="192" spans="4:59" s="164" customFormat="1" x14ac:dyDescent="0.25">
      <c r="D192" s="351"/>
      <c r="E192" s="351"/>
      <c r="K192" s="366"/>
      <c r="O192" s="351"/>
      <c r="Q192" s="366"/>
      <c r="T192" s="351"/>
      <c r="V192" s="351"/>
      <c r="BG192" s="454"/>
    </row>
    <row r="193" spans="4:59" s="164" customFormat="1" x14ac:dyDescent="0.25">
      <c r="D193" s="351"/>
      <c r="E193" s="351"/>
      <c r="K193" s="366"/>
      <c r="O193" s="351"/>
      <c r="Q193" s="366"/>
      <c r="T193" s="351"/>
      <c r="V193" s="351"/>
      <c r="BG193" s="454"/>
    </row>
    <row r="194" spans="4:59" s="164" customFormat="1" x14ac:dyDescent="0.25">
      <c r="D194" s="351"/>
      <c r="E194" s="351"/>
      <c r="K194" s="366"/>
      <c r="O194" s="351"/>
      <c r="Q194" s="366"/>
      <c r="T194" s="351"/>
      <c r="V194" s="351"/>
      <c r="BG194" s="454"/>
    </row>
    <row r="195" spans="4:59" s="164" customFormat="1" x14ac:dyDescent="0.25">
      <c r="D195" s="351"/>
      <c r="E195" s="351"/>
      <c r="K195" s="366"/>
      <c r="O195" s="351"/>
      <c r="Q195" s="366"/>
      <c r="T195" s="351"/>
      <c r="V195" s="351"/>
      <c r="BG195" s="454"/>
    </row>
    <row r="196" spans="4:59" s="164" customFormat="1" x14ac:dyDescent="0.25">
      <c r="D196" s="351"/>
      <c r="E196" s="351"/>
      <c r="K196" s="366"/>
      <c r="O196" s="351"/>
      <c r="Q196" s="366"/>
      <c r="T196" s="351"/>
      <c r="V196" s="351"/>
      <c r="BG196" s="454"/>
    </row>
    <row r="197" spans="4:59" s="164" customFormat="1" x14ac:dyDescent="0.25">
      <c r="D197" s="351"/>
      <c r="E197" s="351"/>
      <c r="K197" s="366"/>
      <c r="O197" s="351"/>
      <c r="Q197" s="366"/>
      <c r="T197" s="351"/>
      <c r="V197" s="351"/>
      <c r="BG197" s="454"/>
    </row>
    <row r="198" spans="4:59" s="164" customFormat="1" x14ac:dyDescent="0.25">
      <c r="D198" s="351"/>
      <c r="E198" s="351"/>
      <c r="K198" s="366"/>
      <c r="O198" s="351"/>
      <c r="Q198" s="366"/>
      <c r="T198" s="351"/>
      <c r="V198" s="351"/>
      <c r="BG198" s="454"/>
    </row>
    <row r="199" spans="4:59" s="164" customFormat="1" x14ac:dyDescent="0.25">
      <c r="D199" s="351"/>
      <c r="E199" s="351"/>
      <c r="K199" s="366"/>
      <c r="O199" s="351"/>
      <c r="Q199" s="366"/>
      <c r="T199" s="351"/>
      <c r="V199" s="351"/>
      <c r="BG199" s="454"/>
    </row>
    <row r="200" spans="4:59" s="164" customFormat="1" x14ac:dyDescent="0.25">
      <c r="D200" s="351"/>
      <c r="E200" s="351"/>
      <c r="K200" s="366"/>
      <c r="O200" s="351"/>
      <c r="Q200" s="366"/>
      <c r="T200" s="351"/>
      <c r="V200" s="351"/>
      <c r="BG200" s="454"/>
    </row>
    <row r="201" spans="4:59" s="164" customFormat="1" x14ac:dyDescent="0.25">
      <c r="D201" s="351"/>
      <c r="E201" s="351"/>
      <c r="K201" s="366"/>
      <c r="O201" s="351"/>
      <c r="Q201" s="366"/>
      <c r="T201" s="351"/>
      <c r="V201" s="351"/>
      <c r="BG201" s="454"/>
    </row>
    <row r="202" spans="4:59" s="164" customFormat="1" x14ac:dyDescent="0.25">
      <c r="D202" s="351"/>
      <c r="E202" s="351"/>
      <c r="K202" s="366"/>
      <c r="O202" s="351"/>
      <c r="Q202" s="366"/>
      <c r="T202" s="351"/>
      <c r="V202" s="351"/>
      <c r="BG202" s="454"/>
    </row>
    <row r="203" spans="4:59" s="164" customFormat="1" x14ac:dyDescent="0.25">
      <c r="D203" s="351"/>
      <c r="E203" s="351"/>
      <c r="K203" s="366"/>
      <c r="O203" s="351"/>
      <c r="Q203" s="366"/>
      <c r="T203" s="351"/>
      <c r="V203" s="351"/>
      <c r="BG203" s="454"/>
    </row>
    <row r="204" spans="4:59" s="164" customFormat="1" x14ac:dyDescent="0.25">
      <c r="D204" s="351"/>
      <c r="E204" s="351"/>
      <c r="K204" s="366"/>
      <c r="O204" s="351"/>
      <c r="Q204" s="366"/>
      <c r="T204" s="351"/>
      <c r="V204" s="351"/>
      <c r="BG204" s="454"/>
    </row>
    <row r="205" spans="4:59" s="164" customFormat="1" x14ac:dyDescent="0.25">
      <c r="D205" s="351"/>
      <c r="E205" s="351"/>
      <c r="K205" s="366"/>
      <c r="O205" s="351"/>
      <c r="Q205" s="366"/>
      <c r="T205" s="351"/>
      <c r="V205" s="351"/>
      <c r="BG205" s="454"/>
    </row>
    <row r="206" spans="4:59" s="164" customFormat="1" x14ac:dyDescent="0.25">
      <c r="D206" s="351"/>
      <c r="E206" s="351"/>
      <c r="K206" s="366"/>
      <c r="O206" s="351"/>
      <c r="Q206" s="366"/>
      <c r="T206" s="351"/>
      <c r="V206" s="351"/>
      <c r="BG206" s="454"/>
    </row>
    <row r="207" spans="4:59" s="164" customFormat="1" x14ac:dyDescent="0.25">
      <c r="D207" s="351"/>
      <c r="E207" s="351"/>
      <c r="K207" s="366"/>
      <c r="O207" s="351"/>
      <c r="Q207" s="366"/>
      <c r="T207" s="351"/>
      <c r="V207" s="351"/>
      <c r="BG207" s="454"/>
    </row>
    <row r="208" spans="4:59" s="164" customFormat="1" x14ac:dyDescent="0.25">
      <c r="D208" s="351"/>
      <c r="E208" s="351"/>
      <c r="K208" s="366"/>
      <c r="O208" s="351"/>
      <c r="Q208" s="366"/>
      <c r="T208" s="351"/>
      <c r="V208" s="351"/>
      <c r="BG208" s="454"/>
    </row>
    <row r="209" spans="4:59" s="164" customFormat="1" x14ac:dyDescent="0.25">
      <c r="D209" s="351"/>
      <c r="E209" s="351"/>
      <c r="K209" s="366"/>
      <c r="O209" s="351"/>
      <c r="Q209" s="366"/>
      <c r="T209" s="351"/>
      <c r="V209" s="351"/>
      <c r="BG209" s="454"/>
    </row>
    <row r="210" spans="4:59" s="164" customFormat="1" x14ac:dyDescent="0.25">
      <c r="D210" s="351"/>
      <c r="E210" s="351"/>
      <c r="K210" s="366"/>
      <c r="O210" s="351"/>
      <c r="Q210" s="366"/>
      <c r="T210" s="351"/>
      <c r="V210" s="351"/>
      <c r="BG210" s="454"/>
    </row>
    <row r="211" spans="4:59" s="164" customFormat="1" x14ac:dyDescent="0.25">
      <c r="D211" s="351"/>
      <c r="E211" s="351"/>
      <c r="K211" s="366"/>
      <c r="O211" s="351"/>
      <c r="Q211" s="366"/>
      <c r="T211" s="351"/>
      <c r="V211" s="351"/>
      <c r="BG211" s="454"/>
    </row>
    <row r="212" spans="4:59" s="164" customFormat="1" x14ac:dyDescent="0.25">
      <c r="D212" s="351"/>
      <c r="E212" s="351"/>
      <c r="K212" s="366"/>
      <c r="O212" s="351"/>
      <c r="Q212" s="366"/>
      <c r="T212" s="351"/>
      <c r="V212" s="351"/>
      <c r="BG212" s="454"/>
    </row>
    <row r="213" spans="4:59" s="164" customFormat="1" x14ac:dyDescent="0.25">
      <c r="D213" s="351"/>
      <c r="E213" s="351"/>
      <c r="K213" s="366"/>
      <c r="O213" s="351"/>
      <c r="Q213" s="366"/>
      <c r="T213" s="351"/>
      <c r="V213" s="351"/>
      <c r="BG213" s="454"/>
    </row>
    <row r="214" spans="4:59" s="164" customFormat="1" x14ac:dyDescent="0.25">
      <c r="D214" s="351"/>
      <c r="E214" s="351"/>
      <c r="K214" s="366"/>
      <c r="O214" s="351"/>
      <c r="Q214" s="366"/>
      <c r="T214" s="351"/>
      <c r="V214" s="351"/>
      <c r="BG214" s="454"/>
    </row>
    <row r="215" spans="4:59" s="164" customFormat="1" x14ac:dyDescent="0.25">
      <c r="D215" s="351"/>
      <c r="E215" s="351"/>
      <c r="K215" s="366"/>
      <c r="O215" s="351"/>
      <c r="Q215" s="366"/>
      <c r="T215" s="351"/>
      <c r="V215" s="351"/>
      <c r="BG215" s="454"/>
    </row>
    <row r="216" spans="4:59" s="164" customFormat="1" x14ac:dyDescent="0.25">
      <c r="D216" s="351"/>
      <c r="E216" s="351"/>
      <c r="K216" s="366"/>
      <c r="O216" s="351"/>
      <c r="Q216" s="366"/>
      <c r="T216" s="351"/>
      <c r="V216" s="351"/>
      <c r="BG216" s="454"/>
    </row>
    <row r="217" spans="4:59" s="164" customFormat="1" x14ac:dyDescent="0.25">
      <c r="D217" s="351"/>
      <c r="E217" s="351"/>
      <c r="K217" s="366"/>
      <c r="O217" s="351"/>
      <c r="Q217" s="366"/>
      <c r="T217" s="351"/>
      <c r="V217" s="351"/>
      <c r="BG217" s="454"/>
    </row>
    <row r="218" spans="4:59" s="164" customFormat="1" x14ac:dyDescent="0.25">
      <c r="D218" s="351"/>
      <c r="E218" s="351"/>
      <c r="K218" s="366"/>
      <c r="O218" s="351"/>
      <c r="Q218" s="366"/>
      <c r="T218" s="351"/>
      <c r="V218" s="351"/>
      <c r="BG218" s="454"/>
    </row>
    <row r="219" spans="4:59" s="164" customFormat="1" x14ac:dyDescent="0.25">
      <c r="D219" s="351"/>
      <c r="E219" s="351"/>
      <c r="K219" s="366"/>
      <c r="O219" s="351"/>
      <c r="Q219" s="366"/>
      <c r="T219" s="351"/>
      <c r="V219" s="351"/>
      <c r="BG219" s="454"/>
    </row>
    <row r="220" spans="4:59" s="164" customFormat="1" x14ac:dyDescent="0.25">
      <c r="D220" s="351"/>
      <c r="E220" s="351"/>
      <c r="K220" s="366"/>
      <c r="O220" s="351"/>
      <c r="Q220" s="366"/>
      <c r="T220" s="351"/>
      <c r="V220" s="351"/>
      <c r="BG220" s="454"/>
    </row>
    <row r="221" spans="4:59" s="164" customFormat="1" x14ac:dyDescent="0.25">
      <c r="D221" s="351"/>
      <c r="E221" s="351"/>
      <c r="K221" s="366"/>
      <c r="O221" s="351"/>
      <c r="Q221" s="366"/>
      <c r="T221" s="351"/>
      <c r="V221" s="351"/>
      <c r="BG221" s="454"/>
    </row>
    <row r="222" spans="4:59" s="164" customFormat="1" x14ac:dyDescent="0.25">
      <c r="D222" s="351"/>
      <c r="E222" s="351"/>
      <c r="K222" s="366"/>
      <c r="O222" s="351"/>
      <c r="Q222" s="366"/>
      <c r="T222" s="351"/>
      <c r="V222" s="351"/>
      <c r="BG222" s="454"/>
    </row>
    <row r="223" spans="4:59" s="164" customFormat="1" x14ac:dyDescent="0.25">
      <c r="D223" s="351"/>
      <c r="E223" s="351"/>
      <c r="K223" s="366"/>
      <c r="O223" s="351"/>
      <c r="Q223" s="366"/>
      <c r="T223" s="351"/>
      <c r="V223" s="351"/>
      <c r="BG223" s="454"/>
    </row>
    <row r="224" spans="4:59" s="164" customFormat="1" x14ac:dyDescent="0.25">
      <c r="D224" s="351"/>
      <c r="E224" s="351"/>
      <c r="K224" s="366"/>
      <c r="O224" s="351"/>
      <c r="Q224" s="366"/>
      <c r="T224" s="351"/>
      <c r="V224" s="351"/>
      <c r="BG224" s="454"/>
    </row>
    <row r="225" spans="4:59" s="164" customFormat="1" x14ac:dyDescent="0.25">
      <c r="D225" s="351"/>
      <c r="E225" s="351"/>
      <c r="K225" s="366"/>
      <c r="O225" s="351"/>
      <c r="Q225" s="366"/>
      <c r="T225" s="351"/>
      <c r="V225" s="351"/>
      <c r="BG225" s="454"/>
    </row>
    <row r="226" spans="4:59" s="164" customFormat="1" x14ac:dyDescent="0.25">
      <c r="D226" s="351"/>
      <c r="E226" s="351"/>
      <c r="K226" s="366"/>
      <c r="O226" s="351"/>
      <c r="Q226" s="366"/>
      <c r="T226" s="351"/>
      <c r="V226" s="351"/>
      <c r="BG226" s="454"/>
    </row>
    <row r="227" spans="4:59" s="164" customFormat="1" x14ac:dyDescent="0.25">
      <c r="D227" s="351"/>
      <c r="E227" s="351"/>
      <c r="K227" s="366"/>
      <c r="O227" s="351"/>
      <c r="Q227" s="366"/>
      <c r="T227" s="351"/>
      <c r="V227" s="351"/>
      <c r="BG227" s="454"/>
    </row>
    <row r="228" spans="4:59" s="164" customFormat="1" x14ac:dyDescent="0.25">
      <c r="D228" s="351"/>
      <c r="E228" s="351"/>
      <c r="K228" s="366"/>
      <c r="O228" s="351"/>
      <c r="Q228" s="366"/>
      <c r="T228" s="351"/>
      <c r="V228" s="351"/>
      <c r="BG228" s="454"/>
    </row>
    <row r="229" spans="4:59" s="164" customFormat="1" x14ac:dyDescent="0.25">
      <c r="D229" s="351"/>
      <c r="E229" s="351"/>
      <c r="K229" s="366"/>
      <c r="O229" s="351"/>
      <c r="Q229" s="366"/>
      <c r="T229" s="351"/>
      <c r="V229" s="351"/>
      <c r="BG229" s="454"/>
    </row>
    <row r="230" spans="4:59" s="164" customFormat="1" x14ac:dyDescent="0.25">
      <c r="D230" s="351"/>
      <c r="E230" s="351"/>
      <c r="K230" s="366"/>
      <c r="O230" s="351"/>
      <c r="Q230" s="366"/>
      <c r="T230" s="351"/>
      <c r="V230" s="351"/>
      <c r="BG230" s="454"/>
    </row>
    <row r="231" spans="4:59" s="164" customFormat="1" x14ac:dyDescent="0.25">
      <c r="D231" s="351"/>
      <c r="E231" s="351"/>
      <c r="K231" s="366"/>
      <c r="O231" s="351"/>
      <c r="Q231" s="366"/>
      <c r="T231" s="351"/>
      <c r="V231" s="351"/>
      <c r="BG231" s="454"/>
    </row>
    <row r="232" spans="4:59" s="164" customFormat="1" x14ac:dyDescent="0.25">
      <c r="D232" s="351"/>
      <c r="E232" s="351"/>
      <c r="K232" s="366"/>
      <c r="O232" s="351"/>
      <c r="Q232" s="366"/>
      <c r="T232" s="351"/>
      <c r="V232" s="351"/>
      <c r="BG232" s="454"/>
    </row>
    <row r="233" spans="4:59" s="164" customFormat="1" x14ac:dyDescent="0.25">
      <c r="D233" s="351"/>
      <c r="E233" s="351"/>
      <c r="K233" s="366"/>
      <c r="O233" s="351"/>
      <c r="Q233" s="366"/>
      <c r="T233" s="351"/>
      <c r="V233" s="351"/>
      <c r="BG233" s="454"/>
    </row>
    <row r="234" spans="4:59" s="164" customFormat="1" x14ac:dyDescent="0.25">
      <c r="D234" s="351"/>
      <c r="E234" s="351"/>
      <c r="K234" s="366"/>
      <c r="O234" s="351"/>
      <c r="Q234" s="366"/>
      <c r="T234" s="351"/>
      <c r="V234" s="351"/>
      <c r="BG234" s="454"/>
    </row>
    <row r="235" spans="4:59" s="164" customFormat="1" x14ac:dyDescent="0.25">
      <c r="D235" s="351"/>
      <c r="E235" s="351"/>
      <c r="K235" s="366"/>
      <c r="O235" s="351"/>
      <c r="Q235" s="366"/>
      <c r="T235" s="351"/>
      <c r="V235" s="351"/>
      <c r="BG235" s="454"/>
    </row>
    <row r="236" spans="4:59" s="164" customFormat="1" x14ac:dyDescent="0.25">
      <c r="D236" s="351"/>
      <c r="E236" s="351"/>
      <c r="K236" s="366"/>
      <c r="O236" s="351"/>
      <c r="Q236" s="366"/>
      <c r="T236" s="351"/>
      <c r="V236" s="351"/>
      <c r="BG236" s="454"/>
    </row>
    <row r="237" spans="4:59" s="164" customFormat="1" x14ac:dyDescent="0.25">
      <c r="D237" s="351"/>
      <c r="E237" s="351"/>
      <c r="K237" s="366"/>
      <c r="O237" s="351"/>
      <c r="Q237" s="366"/>
      <c r="T237" s="351"/>
      <c r="V237" s="351"/>
      <c r="BG237" s="454"/>
    </row>
    <row r="238" spans="4:59" s="164" customFormat="1" x14ac:dyDescent="0.25">
      <c r="D238" s="351"/>
      <c r="E238" s="351"/>
      <c r="K238" s="366"/>
      <c r="O238" s="351"/>
      <c r="Q238" s="366"/>
      <c r="T238" s="351"/>
      <c r="V238" s="351"/>
      <c r="BG238" s="454"/>
    </row>
    <row r="239" spans="4:59" s="164" customFormat="1" x14ac:dyDescent="0.25">
      <c r="D239" s="351"/>
      <c r="E239" s="351"/>
      <c r="K239" s="366"/>
      <c r="O239" s="351"/>
      <c r="Q239" s="366"/>
      <c r="T239" s="351"/>
      <c r="V239" s="351"/>
      <c r="BG239" s="454"/>
    </row>
    <row r="240" spans="4:59" s="164" customFormat="1" x14ac:dyDescent="0.25">
      <c r="D240" s="351"/>
      <c r="E240" s="351"/>
      <c r="K240" s="366"/>
      <c r="O240" s="351"/>
      <c r="Q240" s="366"/>
      <c r="T240" s="351"/>
      <c r="V240" s="351"/>
      <c r="BG240" s="454"/>
    </row>
    <row r="241" spans="4:59" s="164" customFormat="1" x14ac:dyDescent="0.25">
      <c r="D241" s="351"/>
      <c r="E241" s="351"/>
      <c r="K241" s="366"/>
      <c r="O241" s="351"/>
      <c r="Q241" s="366"/>
      <c r="T241" s="351"/>
      <c r="V241" s="351"/>
      <c r="BG241" s="454"/>
    </row>
    <row r="242" spans="4:59" s="164" customFormat="1" x14ac:dyDescent="0.25">
      <c r="D242" s="351"/>
      <c r="E242" s="351"/>
      <c r="K242" s="366"/>
      <c r="O242" s="351"/>
      <c r="Q242" s="366"/>
      <c r="T242" s="351"/>
      <c r="V242" s="351"/>
      <c r="BG242" s="454"/>
    </row>
    <row r="243" spans="4:59" s="164" customFormat="1" x14ac:dyDescent="0.25">
      <c r="D243" s="351"/>
      <c r="E243" s="351"/>
      <c r="K243" s="366"/>
      <c r="O243" s="351"/>
      <c r="Q243" s="366"/>
      <c r="T243" s="351"/>
      <c r="V243" s="351"/>
      <c r="BG243" s="454"/>
    </row>
    <row r="244" spans="4:59" s="164" customFormat="1" x14ac:dyDescent="0.25">
      <c r="D244" s="351"/>
      <c r="E244" s="351"/>
      <c r="K244" s="366"/>
      <c r="O244" s="351"/>
      <c r="Q244" s="366"/>
      <c r="T244" s="351"/>
      <c r="V244" s="351"/>
      <c r="BG244" s="454"/>
    </row>
    <row r="245" spans="4:59" s="164" customFormat="1" x14ac:dyDescent="0.25">
      <c r="D245" s="351"/>
      <c r="E245" s="351"/>
      <c r="K245" s="366"/>
      <c r="O245" s="351"/>
      <c r="Q245" s="366"/>
      <c r="T245" s="351"/>
      <c r="V245" s="351"/>
      <c r="BG245" s="454"/>
    </row>
    <row r="246" spans="4:59" s="164" customFormat="1" x14ac:dyDescent="0.25">
      <c r="D246" s="351"/>
      <c r="E246" s="351"/>
      <c r="K246" s="366"/>
      <c r="O246" s="351"/>
      <c r="Q246" s="366"/>
      <c r="T246" s="351"/>
      <c r="V246" s="351"/>
      <c r="BG246" s="454"/>
    </row>
    <row r="247" spans="4:59" s="164" customFormat="1" x14ac:dyDescent="0.25">
      <c r="D247" s="351"/>
      <c r="E247" s="351"/>
      <c r="K247" s="366"/>
      <c r="O247" s="351"/>
      <c r="Q247" s="366"/>
      <c r="T247" s="351"/>
      <c r="V247" s="351"/>
      <c r="BG247" s="454"/>
    </row>
    <row r="248" spans="4:59" s="164" customFormat="1" x14ac:dyDescent="0.25">
      <c r="D248" s="351"/>
      <c r="E248" s="351"/>
      <c r="K248" s="366"/>
      <c r="O248" s="351"/>
      <c r="Q248" s="366"/>
      <c r="T248" s="351"/>
      <c r="V248" s="351"/>
      <c r="BG248" s="454"/>
    </row>
    <row r="249" spans="4:59" s="164" customFormat="1" x14ac:dyDescent="0.25">
      <c r="D249" s="351"/>
      <c r="E249" s="351"/>
      <c r="K249" s="366"/>
      <c r="O249" s="351"/>
      <c r="Q249" s="366"/>
      <c r="T249" s="351"/>
      <c r="V249" s="351"/>
      <c r="BG249" s="454"/>
    </row>
    <row r="250" spans="4:59" s="164" customFormat="1" x14ac:dyDescent="0.25">
      <c r="D250" s="351"/>
      <c r="E250" s="351"/>
      <c r="K250" s="366"/>
      <c r="O250" s="351"/>
      <c r="Q250" s="366"/>
      <c r="T250" s="351"/>
      <c r="V250" s="351"/>
      <c r="BG250" s="454"/>
    </row>
    <row r="251" spans="4:59" s="164" customFormat="1" x14ac:dyDescent="0.25">
      <c r="D251" s="351"/>
      <c r="E251" s="351"/>
      <c r="K251" s="366"/>
      <c r="O251" s="351"/>
      <c r="Q251" s="366"/>
      <c r="T251" s="351"/>
      <c r="V251" s="351"/>
      <c r="BG251" s="454"/>
    </row>
    <row r="252" spans="4:59" s="164" customFormat="1" x14ac:dyDescent="0.25">
      <c r="D252" s="351"/>
      <c r="E252" s="351"/>
      <c r="K252" s="366"/>
      <c r="O252" s="351"/>
      <c r="Q252" s="366"/>
      <c r="T252" s="351"/>
      <c r="V252" s="351"/>
      <c r="BG252" s="454"/>
    </row>
    <row r="253" spans="4:59" s="164" customFormat="1" x14ac:dyDescent="0.25">
      <c r="D253" s="351"/>
      <c r="E253" s="351"/>
      <c r="K253" s="366"/>
      <c r="O253" s="351"/>
      <c r="Q253" s="366"/>
      <c r="T253" s="351"/>
      <c r="V253" s="351"/>
      <c r="BG253" s="454"/>
    </row>
    <row r="254" spans="4:59" s="164" customFormat="1" x14ac:dyDescent="0.25">
      <c r="D254" s="351"/>
      <c r="E254" s="351"/>
      <c r="K254" s="366"/>
      <c r="O254" s="351"/>
      <c r="Q254" s="366"/>
      <c r="T254" s="351"/>
      <c r="V254" s="351"/>
      <c r="BG254" s="454"/>
    </row>
    <row r="255" spans="4:59" s="164" customFormat="1" x14ac:dyDescent="0.25">
      <c r="D255" s="351"/>
      <c r="E255" s="351"/>
      <c r="K255" s="366"/>
      <c r="O255" s="351"/>
      <c r="Q255" s="366"/>
      <c r="T255" s="351"/>
      <c r="V255" s="351"/>
      <c r="BG255" s="454"/>
    </row>
    <row r="256" spans="4:59" s="164" customFormat="1" x14ac:dyDescent="0.25">
      <c r="D256" s="351"/>
      <c r="E256" s="351"/>
      <c r="K256" s="366"/>
      <c r="O256" s="351"/>
      <c r="Q256" s="366"/>
      <c r="T256" s="351"/>
      <c r="V256" s="351"/>
      <c r="BG256" s="454"/>
    </row>
    <row r="257" spans="4:59" s="164" customFormat="1" x14ac:dyDescent="0.25">
      <c r="D257" s="351"/>
      <c r="E257" s="351"/>
      <c r="K257" s="366"/>
      <c r="O257" s="351"/>
      <c r="Q257" s="366"/>
      <c r="T257" s="351"/>
      <c r="V257" s="351"/>
      <c r="BG257" s="454"/>
    </row>
    <row r="258" spans="4:59" s="164" customFormat="1" x14ac:dyDescent="0.25">
      <c r="D258" s="351"/>
      <c r="E258" s="351"/>
      <c r="K258" s="366"/>
      <c r="O258" s="351"/>
      <c r="Q258" s="366"/>
      <c r="T258" s="351"/>
      <c r="V258" s="351"/>
      <c r="BG258" s="454"/>
    </row>
    <row r="259" spans="4:59" s="164" customFormat="1" x14ac:dyDescent="0.25">
      <c r="D259" s="351"/>
      <c r="E259" s="351"/>
      <c r="K259" s="366"/>
      <c r="O259" s="351"/>
      <c r="Q259" s="366"/>
      <c r="T259" s="351"/>
      <c r="V259" s="351"/>
      <c r="BG259" s="454"/>
    </row>
    <row r="260" spans="4:59" s="164" customFormat="1" x14ac:dyDescent="0.25">
      <c r="D260" s="351"/>
      <c r="E260" s="351"/>
      <c r="K260" s="366"/>
      <c r="O260" s="351"/>
      <c r="Q260" s="366"/>
      <c r="T260" s="351"/>
      <c r="V260" s="351"/>
      <c r="BG260" s="454"/>
    </row>
    <row r="261" spans="4:59" s="164" customFormat="1" x14ac:dyDescent="0.25">
      <c r="D261" s="351"/>
      <c r="E261" s="351"/>
      <c r="K261" s="366"/>
      <c r="O261" s="351"/>
      <c r="Q261" s="366"/>
      <c r="T261" s="351"/>
      <c r="V261" s="351"/>
      <c r="BG261" s="454"/>
    </row>
    <row r="262" spans="4:59" s="164" customFormat="1" x14ac:dyDescent="0.25">
      <c r="D262" s="351"/>
      <c r="E262" s="351"/>
      <c r="K262" s="366"/>
      <c r="O262" s="351"/>
      <c r="Q262" s="366"/>
      <c r="T262" s="351"/>
      <c r="V262" s="351"/>
      <c r="BG262" s="454"/>
    </row>
    <row r="263" spans="4:59" s="164" customFormat="1" x14ac:dyDescent="0.25">
      <c r="D263" s="351"/>
      <c r="E263" s="351"/>
      <c r="K263" s="366"/>
      <c r="O263" s="351"/>
      <c r="Q263" s="366"/>
      <c r="T263" s="351"/>
      <c r="V263" s="351"/>
      <c r="BG263" s="454"/>
    </row>
    <row r="264" spans="4:59" s="164" customFormat="1" x14ac:dyDescent="0.25">
      <c r="D264" s="351"/>
      <c r="E264" s="351"/>
      <c r="K264" s="366"/>
      <c r="O264" s="351"/>
      <c r="Q264" s="366"/>
      <c r="T264" s="351"/>
      <c r="V264" s="351"/>
      <c r="BG264" s="454"/>
    </row>
    <row r="265" spans="4:59" s="164" customFormat="1" x14ac:dyDescent="0.25">
      <c r="D265" s="351"/>
      <c r="E265" s="351"/>
      <c r="K265" s="366"/>
      <c r="O265" s="351"/>
      <c r="Q265" s="366"/>
      <c r="T265" s="351"/>
      <c r="V265" s="351"/>
      <c r="BG265" s="454"/>
    </row>
    <row r="266" spans="4:59" s="164" customFormat="1" x14ac:dyDescent="0.25">
      <c r="D266" s="351"/>
      <c r="E266" s="351"/>
      <c r="K266" s="366"/>
      <c r="O266" s="351"/>
      <c r="Q266" s="366"/>
      <c r="T266" s="351"/>
      <c r="V266" s="351"/>
      <c r="BG266" s="454"/>
    </row>
    <row r="267" spans="4:59" s="164" customFormat="1" x14ac:dyDescent="0.25">
      <c r="D267" s="351"/>
      <c r="E267" s="351"/>
      <c r="K267" s="366"/>
      <c r="O267" s="351"/>
      <c r="Q267" s="366"/>
      <c r="T267" s="351"/>
      <c r="V267" s="351"/>
      <c r="BG267" s="454"/>
    </row>
    <row r="268" spans="4:59" s="164" customFormat="1" x14ac:dyDescent="0.25">
      <c r="D268" s="351"/>
      <c r="E268" s="351"/>
      <c r="K268" s="366"/>
      <c r="O268" s="351"/>
      <c r="Q268" s="366"/>
      <c r="T268" s="351"/>
      <c r="V268" s="351"/>
      <c r="BG268" s="454"/>
    </row>
    <row r="269" spans="4:59" s="164" customFormat="1" x14ac:dyDescent="0.25">
      <c r="D269" s="351"/>
      <c r="E269" s="351"/>
      <c r="K269" s="366"/>
      <c r="O269" s="351"/>
      <c r="Q269" s="366"/>
      <c r="T269" s="351"/>
      <c r="V269" s="351"/>
      <c r="BG269" s="454"/>
    </row>
    <row r="270" spans="4:59" s="164" customFormat="1" x14ac:dyDescent="0.25">
      <c r="D270" s="351"/>
      <c r="E270" s="351"/>
      <c r="K270" s="366"/>
      <c r="O270" s="351"/>
      <c r="Q270" s="366"/>
      <c r="T270" s="351"/>
      <c r="V270" s="351"/>
      <c r="BG270" s="454"/>
    </row>
    <row r="271" spans="4:59" s="164" customFormat="1" x14ac:dyDescent="0.25">
      <c r="D271" s="351"/>
      <c r="E271" s="351"/>
      <c r="K271" s="366"/>
      <c r="O271" s="351"/>
      <c r="Q271" s="366"/>
      <c r="T271" s="351"/>
      <c r="V271" s="351"/>
      <c r="BG271" s="454"/>
    </row>
    <row r="272" spans="4:59" s="164" customFormat="1" x14ac:dyDescent="0.25">
      <c r="D272" s="351"/>
      <c r="E272" s="351"/>
      <c r="K272" s="366"/>
      <c r="O272" s="351"/>
      <c r="Q272" s="366"/>
      <c r="T272" s="351"/>
      <c r="V272" s="351"/>
      <c r="BG272" s="454"/>
    </row>
    <row r="273" spans="4:59" s="164" customFormat="1" x14ac:dyDescent="0.25">
      <c r="D273" s="351"/>
      <c r="E273" s="351"/>
      <c r="K273" s="366"/>
      <c r="O273" s="351"/>
      <c r="Q273" s="366"/>
      <c r="T273" s="351"/>
      <c r="V273" s="351"/>
      <c r="BG273" s="454"/>
    </row>
    <row r="274" spans="4:59" s="164" customFormat="1" x14ac:dyDescent="0.25">
      <c r="D274" s="351"/>
      <c r="E274" s="351"/>
      <c r="K274" s="366"/>
      <c r="O274" s="351"/>
      <c r="Q274" s="366"/>
      <c r="T274" s="351"/>
      <c r="V274" s="351"/>
      <c r="BG274" s="454"/>
    </row>
    <row r="275" spans="4:59" s="164" customFormat="1" x14ac:dyDescent="0.25">
      <c r="D275" s="351"/>
      <c r="E275" s="351"/>
      <c r="K275" s="366"/>
      <c r="O275" s="351"/>
      <c r="Q275" s="366"/>
      <c r="T275" s="351"/>
      <c r="V275" s="351"/>
      <c r="BG275" s="454"/>
    </row>
    <row r="276" spans="4:59" s="164" customFormat="1" x14ac:dyDescent="0.25">
      <c r="D276" s="351"/>
      <c r="E276" s="351"/>
      <c r="K276" s="366"/>
      <c r="O276" s="351"/>
      <c r="Q276" s="366"/>
      <c r="T276" s="351"/>
      <c r="V276" s="351"/>
      <c r="BG276" s="454"/>
    </row>
    <row r="277" spans="4:59" s="164" customFormat="1" x14ac:dyDescent="0.25">
      <c r="D277" s="351"/>
      <c r="E277" s="351"/>
      <c r="K277" s="366"/>
      <c r="O277" s="351"/>
      <c r="Q277" s="366"/>
      <c r="T277" s="351"/>
      <c r="V277" s="351"/>
      <c r="BG277" s="454"/>
    </row>
    <row r="278" spans="4:59" s="164" customFormat="1" x14ac:dyDescent="0.25">
      <c r="D278" s="351"/>
      <c r="E278" s="351"/>
      <c r="K278" s="366"/>
      <c r="O278" s="351"/>
      <c r="Q278" s="366"/>
      <c r="T278" s="351"/>
      <c r="V278" s="351"/>
      <c r="BG278" s="454"/>
    </row>
    <row r="279" spans="4:59" s="164" customFormat="1" x14ac:dyDescent="0.25">
      <c r="D279" s="351"/>
      <c r="E279" s="351"/>
      <c r="K279" s="366"/>
      <c r="O279" s="351"/>
      <c r="Q279" s="366"/>
      <c r="T279" s="351"/>
      <c r="V279" s="351"/>
      <c r="BG279" s="454"/>
    </row>
    <row r="280" spans="4:59" s="164" customFormat="1" x14ac:dyDescent="0.25">
      <c r="D280" s="351"/>
      <c r="E280" s="351"/>
      <c r="K280" s="366"/>
      <c r="O280" s="351"/>
      <c r="Q280" s="366"/>
      <c r="T280" s="351"/>
      <c r="V280" s="351"/>
      <c r="BG280" s="454"/>
    </row>
    <row r="281" spans="4:59" s="164" customFormat="1" x14ac:dyDescent="0.25">
      <c r="D281" s="351"/>
      <c r="E281" s="351"/>
      <c r="K281" s="366"/>
      <c r="O281" s="351"/>
      <c r="Q281" s="366"/>
      <c r="T281" s="351"/>
      <c r="V281" s="351"/>
      <c r="BG281" s="454"/>
    </row>
    <row r="282" spans="4:59" s="164" customFormat="1" x14ac:dyDescent="0.25">
      <c r="D282" s="351"/>
      <c r="E282" s="351"/>
      <c r="K282" s="366"/>
      <c r="O282" s="351"/>
      <c r="Q282" s="366"/>
      <c r="T282" s="351"/>
      <c r="V282" s="351"/>
      <c r="BG282" s="454"/>
    </row>
    <row r="283" spans="4:59" s="164" customFormat="1" x14ac:dyDescent="0.25">
      <c r="D283" s="351"/>
      <c r="E283" s="351"/>
      <c r="K283" s="366"/>
      <c r="O283" s="351"/>
      <c r="Q283" s="366"/>
      <c r="T283" s="351"/>
      <c r="V283" s="351"/>
      <c r="BG283" s="454"/>
    </row>
    <row r="284" spans="4:59" s="164" customFormat="1" x14ac:dyDescent="0.25">
      <c r="D284" s="351"/>
      <c r="E284" s="351"/>
      <c r="K284" s="366"/>
      <c r="O284" s="351"/>
      <c r="Q284" s="366"/>
      <c r="T284" s="351"/>
      <c r="V284" s="351"/>
      <c r="BG284" s="454"/>
    </row>
    <row r="285" spans="4:59" s="164" customFormat="1" x14ac:dyDescent="0.25">
      <c r="D285" s="351"/>
      <c r="E285" s="351"/>
      <c r="K285" s="366"/>
      <c r="O285" s="351"/>
      <c r="Q285" s="366"/>
      <c r="T285" s="351"/>
      <c r="V285" s="351"/>
      <c r="BG285" s="454"/>
    </row>
    <row r="286" spans="4:59" s="164" customFormat="1" x14ac:dyDescent="0.25">
      <c r="D286" s="351"/>
      <c r="E286" s="351"/>
      <c r="K286" s="366"/>
      <c r="O286" s="351"/>
      <c r="Q286" s="366"/>
      <c r="T286" s="351"/>
      <c r="V286" s="351"/>
      <c r="BG286" s="454"/>
    </row>
    <row r="287" spans="4:59" s="164" customFormat="1" x14ac:dyDescent="0.25">
      <c r="D287" s="351"/>
      <c r="E287" s="351"/>
      <c r="K287" s="366"/>
      <c r="O287" s="351"/>
      <c r="Q287" s="366"/>
      <c r="T287" s="351"/>
      <c r="V287" s="351"/>
      <c r="BG287" s="454"/>
    </row>
    <row r="288" spans="4:59" s="164" customFormat="1" x14ac:dyDescent="0.25">
      <c r="D288" s="351"/>
      <c r="E288" s="351"/>
      <c r="K288" s="366"/>
      <c r="O288" s="351"/>
      <c r="Q288" s="366"/>
      <c r="T288" s="351"/>
      <c r="V288" s="351"/>
      <c r="BG288" s="454"/>
    </row>
    <row r="289" spans="4:59" s="164" customFormat="1" x14ac:dyDescent="0.25">
      <c r="D289" s="351"/>
      <c r="E289" s="351"/>
      <c r="K289" s="366"/>
      <c r="O289" s="351"/>
      <c r="Q289" s="366"/>
      <c r="T289" s="351"/>
      <c r="V289" s="351"/>
      <c r="BG289" s="454"/>
    </row>
    <row r="290" spans="4:59" s="164" customFormat="1" x14ac:dyDescent="0.25">
      <c r="D290" s="351"/>
      <c r="E290" s="351"/>
      <c r="K290" s="366"/>
      <c r="O290" s="351"/>
      <c r="Q290" s="366"/>
      <c r="T290" s="351"/>
      <c r="V290" s="351"/>
      <c r="BG290" s="454"/>
    </row>
    <row r="291" spans="4:59" s="164" customFormat="1" x14ac:dyDescent="0.25">
      <c r="D291" s="351"/>
      <c r="E291" s="351"/>
      <c r="K291" s="366"/>
      <c r="O291" s="351"/>
      <c r="Q291" s="366"/>
      <c r="T291" s="351"/>
      <c r="V291" s="351"/>
      <c r="BG291" s="454"/>
    </row>
    <row r="292" spans="4:59" s="164" customFormat="1" x14ac:dyDescent="0.25">
      <c r="D292" s="351"/>
      <c r="E292" s="351"/>
      <c r="K292" s="366"/>
      <c r="O292" s="351"/>
      <c r="Q292" s="366"/>
      <c r="T292" s="351"/>
      <c r="V292" s="351"/>
      <c r="BG292" s="454"/>
    </row>
    <row r="293" spans="4:59" s="164" customFormat="1" x14ac:dyDescent="0.25">
      <c r="D293" s="351"/>
      <c r="E293" s="351"/>
      <c r="K293" s="366"/>
      <c r="O293" s="351"/>
      <c r="Q293" s="366"/>
      <c r="T293" s="351"/>
      <c r="V293" s="351"/>
      <c r="BG293" s="454"/>
    </row>
    <row r="294" spans="4:59" s="164" customFormat="1" x14ac:dyDescent="0.25">
      <c r="D294" s="351"/>
      <c r="E294" s="351"/>
      <c r="K294" s="366"/>
      <c r="O294" s="351"/>
      <c r="Q294" s="366"/>
      <c r="T294" s="351"/>
      <c r="V294" s="351"/>
      <c r="BG294" s="454"/>
    </row>
    <row r="295" spans="4:59" s="164" customFormat="1" x14ac:dyDescent="0.25">
      <c r="D295" s="351"/>
      <c r="E295" s="351"/>
      <c r="K295" s="366"/>
      <c r="O295" s="351"/>
      <c r="Q295" s="366"/>
      <c r="T295" s="351"/>
      <c r="V295" s="351"/>
      <c r="BG295" s="454"/>
    </row>
    <row r="296" spans="4:59" s="164" customFormat="1" x14ac:dyDescent="0.25">
      <c r="D296" s="351"/>
      <c r="E296" s="351"/>
      <c r="K296" s="366"/>
      <c r="O296" s="351"/>
      <c r="Q296" s="366"/>
      <c r="T296" s="351"/>
      <c r="V296" s="351"/>
      <c r="BG296" s="454"/>
    </row>
    <row r="297" spans="4:59" s="164" customFormat="1" x14ac:dyDescent="0.25">
      <c r="D297" s="351"/>
      <c r="E297" s="351"/>
      <c r="K297" s="366"/>
      <c r="O297" s="351"/>
      <c r="Q297" s="366"/>
      <c r="T297" s="351"/>
      <c r="V297" s="351"/>
      <c r="BG297" s="454"/>
    </row>
    <row r="298" spans="4:59" s="164" customFormat="1" x14ac:dyDescent="0.25">
      <c r="D298" s="351"/>
      <c r="E298" s="351"/>
      <c r="K298" s="366"/>
      <c r="O298" s="351"/>
      <c r="Q298" s="366"/>
      <c r="T298" s="351"/>
      <c r="V298" s="351"/>
      <c r="BG298" s="454"/>
    </row>
    <row r="299" spans="4:59" s="164" customFormat="1" x14ac:dyDescent="0.25">
      <c r="D299" s="351"/>
      <c r="E299" s="351"/>
      <c r="K299" s="366"/>
      <c r="O299" s="351"/>
      <c r="Q299" s="366"/>
      <c r="T299" s="351"/>
      <c r="V299" s="351"/>
      <c r="BG299" s="454"/>
    </row>
    <row r="300" spans="4:59" s="164" customFormat="1" x14ac:dyDescent="0.25">
      <c r="D300" s="351"/>
      <c r="E300" s="351"/>
      <c r="K300" s="366"/>
      <c r="O300" s="351"/>
      <c r="Q300" s="366"/>
      <c r="T300" s="351"/>
      <c r="V300" s="351"/>
      <c r="BG300" s="454"/>
    </row>
    <row r="301" spans="4:59" s="164" customFormat="1" x14ac:dyDescent="0.25">
      <c r="D301" s="351"/>
      <c r="E301" s="351"/>
      <c r="K301" s="366"/>
      <c r="O301" s="351"/>
      <c r="Q301" s="366"/>
      <c r="T301" s="351"/>
      <c r="V301" s="351"/>
      <c r="BG301" s="454"/>
    </row>
    <row r="302" spans="4:59" s="164" customFormat="1" x14ac:dyDescent="0.25">
      <c r="D302" s="351"/>
      <c r="E302" s="351"/>
      <c r="K302" s="366"/>
      <c r="O302" s="351"/>
      <c r="Q302" s="366"/>
      <c r="T302" s="351"/>
      <c r="V302" s="351"/>
      <c r="BG302" s="454"/>
    </row>
    <row r="303" spans="4:59" s="164" customFormat="1" x14ac:dyDescent="0.25">
      <c r="D303" s="351"/>
      <c r="E303" s="351"/>
      <c r="K303" s="366"/>
      <c r="O303" s="351"/>
      <c r="Q303" s="366"/>
      <c r="T303" s="351"/>
      <c r="V303" s="351"/>
      <c r="BG303" s="454"/>
    </row>
    <row r="304" spans="4:59" s="164" customFormat="1" x14ac:dyDescent="0.25">
      <c r="D304" s="351"/>
      <c r="E304" s="351"/>
      <c r="K304" s="366"/>
      <c r="O304" s="351"/>
      <c r="Q304" s="366"/>
      <c r="T304" s="351"/>
      <c r="V304" s="351"/>
      <c r="BG304" s="454"/>
    </row>
    <row r="305" spans="4:59" s="164" customFormat="1" x14ac:dyDescent="0.25">
      <c r="D305" s="351"/>
      <c r="E305" s="351"/>
      <c r="K305" s="366"/>
      <c r="O305" s="351"/>
      <c r="Q305" s="366"/>
      <c r="T305" s="351"/>
      <c r="V305" s="351"/>
      <c r="BG305" s="454"/>
    </row>
    <row r="306" spans="4:59" s="164" customFormat="1" x14ac:dyDescent="0.25">
      <c r="D306" s="351"/>
      <c r="E306" s="351"/>
      <c r="K306" s="366"/>
      <c r="O306" s="351"/>
      <c r="Q306" s="366"/>
      <c r="T306" s="351"/>
      <c r="V306" s="351"/>
      <c r="BG306" s="454"/>
    </row>
    <row r="307" spans="4:59" s="164" customFormat="1" x14ac:dyDescent="0.25">
      <c r="D307" s="351"/>
      <c r="E307" s="351"/>
      <c r="K307" s="366"/>
      <c r="O307" s="351"/>
      <c r="Q307" s="366"/>
      <c r="T307" s="351"/>
      <c r="V307" s="351"/>
      <c r="BG307" s="454"/>
    </row>
    <row r="308" spans="4:59" s="164" customFormat="1" x14ac:dyDescent="0.25">
      <c r="D308" s="351"/>
      <c r="E308" s="351"/>
      <c r="K308" s="366"/>
      <c r="O308" s="351"/>
      <c r="Q308" s="366"/>
      <c r="T308" s="351"/>
      <c r="V308" s="351"/>
      <c r="BG308" s="454"/>
    </row>
    <row r="309" spans="4:59" s="164" customFormat="1" x14ac:dyDescent="0.25">
      <c r="D309" s="351"/>
      <c r="E309" s="351"/>
      <c r="K309" s="366"/>
      <c r="O309" s="351"/>
      <c r="Q309" s="366"/>
      <c r="T309" s="351"/>
      <c r="V309" s="351"/>
      <c r="BG309" s="454"/>
    </row>
    <row r="310" spans="4:59" s="164" customFormat="1" x14ac:dyDescent="0.25">
      <c r="D310" s="351"/>
      <c r="E310" s="351"/>
      <c r="K310" s="366"/>
      <c r="O310" s="351"/>
      <c r="Q310" s="366"/>
      <c r="T310" s="351"/>
      <c r="V310" s="351"/>
      <c r="BG310" s="454"/>
    </row>
    <row r="311" spans="4:59" s="164" customFormat="1" x14ac:dyDescent="0.25">
      <c r="D311" s="351"/>
      <c r="E311" s="351"/>
      <c r="K311" s="366"/>
      <c r="O311" s="351"/>
      <c r="Q311" s="366"/>
      <c r="T311" s="351"/>
      <c r="V311" s="351"/>
      <c r="BG311" s="454"/>
    </row>
    <row r="312" spans="4:59" s="164" customFormat="1" x14ac:dyDescent="0.25">
      <c r="D312" s="351"/>
      <c r="E312" s="351"/>
      <c r="K312" s="366"/>
      <c r="O312" s="351"/>
      <c r="Q312" s="366"/>
      <c r="T312" s="351"/>
      <c r="V312" s="351"/>
      <c r="BG312" s="454"/>
    </row>
    <row r="313" spans="4:59" s="164" customFormat="1" x14ac:dyDescent="0.25">
      <c r="D313" s="351"/>
      <c r="E313" s="351"/>
      <c r="K313" s="366"/>
      <c r="O313" s="351"/>
      <c r="Q313" s="366"/>
      <c r="T313" s="351"/>
      <c r="V313" s="351"/>
      <c r="BG313" s="454"/>
    </row>
    <row r="314" spans="4:59" s="164" customFormat="1" x14ac:dyDescent="0.25">
      <c r="D314" s="351"/>
      <c r="E314" s="351"/>
      <c r="K314" s="366"/>
      <c r="O314" s="351"/>
      <c r="Q314" s="366"/>
      <c r="T314" s="351"/>
      <c r="V314" s="351"/>
      <c r="BG314" s="454"/>
    </row>
    <row r="315" spans="4:59" s="164" customFormat="1" x14ac:dyDescent="0.25">
      <c r="D315" s="351"/>
      <c r="E315" s="351"/>
      <c r="K315" s="366"/>
      <c r="O315" s="351"/>
      <c r="Q315" s="366"/>
      <c r="T315" s="351"/>
      <c r="V315" s="351"/>
      <c r="BG315" s="454"/>
    </row>
    <row r="316" spans="4:59" s="164" customFormat="1" x14ac:dyDescent="0.25">
      <c r="D316" s="351"/>
      <c r="E316" s="351"/>
      <c r="K316" s="366"/>
      <c r="O316" s="351"/>
      <c r="Q316" s="366"/>
      <c r="T316" s="351"/>
      <c r="V316" s="351"/>
      <c r="BG316" s="454"/>
    </row>
    <row r="317" spans="4:59" s="164" customFormat="1" x14ac:dyDescent="0.25">
      <c r="D317" s="351"/>
      <c r="E317" s="351"/>
      <c r="K317" s="366"/>
      <c r="O317" s="351"/>
      <c r="Q317" s="366"/>
      <c r="T317" s="351"/>
      <c r="V317" s="351"/>
      <c r="BG317" s="454"/>
    </row>
    <row r="318" spans="4:59" s="164" customFormat="1" x14ac:dyDescent="0.25">
      <c r="D318" s="351"/>
      <c r="E318" s="351"/>
      <c r="K318" s="366"/>
      <c r="O318" s="351"/>
      <c r="Q318" s="366"/>
      <c r="T318" s="351"/>
      <c r="V318" s="351"/>
      <c r="BG318" s="454"/>
    </row>
    <row r="319" spans="4:59" s="164" customFormat="1" x14ac:dyDescent="0.25">
      <c r="D319" s="351"/>
      <c r="E319" s="351"/>
      <c r="K319" s="366"/>
      <c r="O319" s="351"/>
      <c r="Q319" s="366"/>
      <c r="T319" s="351"/>
      <c r="V319" s="351"/>
      <c r="BG319" s="454"/>
    </row>
    <row r="320" spans="4:59" s="164" customFormat="1" x14ac:dyDescent="0.25">
      <c r="D320" s="351"/>
      <c r="E320" s="351"/>
      <c r="K320" s="366"/>
      <c r="O320" s="351"/>
      <c r="Q320" s="366"/>
      <c r="T320" s="351"/>
      <c r="V320" s="351"/>
      <c r="BG320" s="454"/>
    </row>
    <row r="321" spans="4:59" s="164" customFormat="1" x14ac:dyDescent="0.25">
      <c r="D321" s="351"/>
      <c r="E321" s="351"/>
      <c r="K321" s="366"/>
      <c r="O321" s="351"/>
      <c r="Q321" s="366"/>
      <c r="T321" s="351"/>
      <c r="V321" s="351"/>
      <c r="BG321" s="454"/>
    </row>
    <row r="322" spans="4:59" s="164" customFormat="1" x14ac:dyDescent="0.25">
      <c r="D322" s="351"/>
      <c r="E322" s="351"/>
      <c r="K322" s="366"/>
      <c r="O322" s="351"/>
      <c r="Q322" s="366"/>
      <c r="T322" s="351"/>
      <c r="V322" s="351"/>
      <c r="BG322" s="454"/>
    </row>
    <row r="323" spans="4:59" s="164" customFormat="1" x14ac:dyDescent="0.25">
      <c r="D323" s="351"/>
      <c r="E323" s="351"/>
      <c r="K323" s="366"/>
      <c r="O323" s="351"/>
      <c r="Q323" s="366"/>
      <c r="T323" s="351"/>
      <c r="V323" s="351"/>
      <c r="BG323" s="454"/>
    </row>
    <row r="324" spans="4:59" s="164" customFormat="1" x14ac:dyDescent="0.25">
      <c r="D324" s="351"/>
      <c r="E324" s="351"/>
      <c r="K324" s="366"/>
      <c r="O324" s="351"/>
      <c r="Q324" s="366"/>
      <c r="T324" s="351"/>
      <c r="V324" s="351"/>
      <c r="BG324" s="454"/>
    </row>
    <row r="325" spans="4:59" s="164" customFormat="1" x14ac:dyDescent="0.25">
      <c r="D325" s="351"/>
      <c r="E325" s="351"/>
      <c r="K325" s="366"/>
      <c r="O325" s="351"/>
      <c r="Q325" s="366"/>
      <c r="T325" s="351"/>
      <c r="V325" s="351"/>
      <c r="BG325" s="454"/>
    </row>
    <row r="326" spans="4:59" s="164" customFormat="1" x14ac:dyDescent="0.25">
      <c r="D326" s="351"/>
      <c r="E326" s="351"/>
      <c r="K326" s="366"/>
      <c r="O326" s="351"/>
      <c r="Q326" s="366"/>
      <c r="T326" s="351"/>
      <c r="V326" s="351"/>
      <c r="BG326" s="454"/>
    </row>
    <row r="327" spans="4:59" s="164" customFormat="1" x14ac:dyDescent="0.25">
      <c r="D327" s="351"/>
      <c r="E327" s="351"/>
      <c r="K327" s="366"/>
      <c r="O327" s="351"/>
      <c r="Q327" s="366"/>
      <c r="T327" s="351"/>
      <c r="V327" s="351"/>
      <c r="BG327" s="454"/>
    </row>
    <row r="328" spans="4:59" s="164" customFormat="1" x14ac:dyDescent="0.25">
      <c r="D328" s="351"/>
      <c r="E328" s="351"/>
      <c r="K328" s="366"/>
      <c r="O328" s="351"/>
      <c r="Q328" s="366"/>
      <c r="T328" s="351"/>
      <c r="V328" s="351"/>
      <c r="BG328" s="454"/>
    </row>
    <row r="329" spans="4:59" s="164" customFormat="1" x14ac:dyDescent="0.25">
      <c r="D329" s="351"/>
      <c r="E329" s="351"/>
      <c r="K329" s="366"/>
      <c r="O329" s="351"/>
      <c r="Q329" s="366"/>
      <c r="T329" s="351"/>
      <c r="V329" s="351"/>
      <c r="BG329" s="454"/>
    </row>
    <row r="330" spans="4:59" s="164" customFormat="1" x14ac:dyDescent="0.25">
      <c r="D330" s="351"/>
      <c r="E330" s="351"/>
      <c r="K330" s="366"/>
      <c r="O330" s="351"/>
      <c r="Q330" s="366"/>
      <c r="T330" s="351"/>
      <c r="V330" s="351"/>
      <c r="BG330" s="454"/>
    </row>
    <row r="331" spans="4:59" s="164" customFormat="1" x14ac:dyDescent="0.25">
      <c r="D331" s="351"/>
      <c r="E331" s="351"/>
      <c r="K331" s="366"/>
      <c r="O331" s="351"/>
      <c r="Q331" s="366"/>
      <c r="T331" s="351"/>
      <c r="V331" s="351"/>
      <c r="BG331" s="454"/>
    </row>
    <row r="332" spans="4:59" s="164" customFormat="1" x14ac:dyDescent="0.25">
      <c r="D332" s="351"/>
      <c r="E332" s="351"/>
      <c r="K332" s="366"/>
      <c r="O332" s="351"/>
      <c r="Q332" s="366"/>
      <c r="T332" s="351"/>
      <c r="V332" s="351"/>
      <c r="BG332" s="454"/>
    </row>
    <row r="333" spans="4:59" s="164" customFormat="1" x14ac:dyDescent="0.25">
      <c r="D333" s="351"/>
      <c r="E333" s="351"/>
      <c r="K333" s="366"/>
      <c r="O333" s="351"/>
      <c r="Q333" s="366"/>
      <c r="T333" s="351"/>
      <c r="V333" s="351"/>
      <c r="BG333" s="454"/>
    </row>
    <row r="334" spans="4:59" s="164" customFormat="1" x14ac:dyDescent="0.25">
      <c r="D334" s="351"/>
      <c r="E334" s="351"/>
      <c r="K334" s="366"/>
      <c r="O334" s="351"/>
      <c r="Q334" s="366"/>
      <c r="T334" s="351"/>
      <c r="V334" s="351"/>
      <c r="BG334" s="454"/>
    </row>
    <row r="335" spans="4:59" s="164" customFormat="1" x14ac:dyDescent="0.25">
      <c r="D335" s="351"/>
      <c r="E335" s="351"/>
      <c r="K335" s="366"/>
      <c r="O335" s="351"/>
      <c r="Q335" s="366"/>
      <c r="T335" s="351"/>
      <c r="V335" s="351"/>
      <c r="BG335" s="454"/>
    </row>
    <row r="336" spans="4:59" s="164" customFormat="1" x14ac:dyDescent="0.25">
      <c r="D336" s="351"/>
      <c r="E336" s="351"/>
      <c r="K336" s="366"/>
      <c r="O336" s="351"/>
      <c r="Q336" s="366"/>
      <c r="T336" s="351"/>
      <c r="V336" s="351"/>
      <c r="BG336" s="454"/>
    </row>
    <row r="337" spans="4:59" s="164" customFormat="1" x14ac:dyDescent="0.25">
      <c r="D337" s="351"/>
      <c r="E337" s="351"/>
      <c r="K337" s="366"/>
      <c r="O337" s="351"/>
      <c r="Q337" s="366"/>
      <c r="T337" s="351"/>
      <c r="V337" s="351"/>
      <c r="BG337" s="454"/>
    </row>
    <row r="338" spans="4:59" s="164" customFormat="1" x14ac:dyDescent="0.25">
      <c r="D338" s="351"/>
      <c r="E338" s="351"/>
      <c r="K338" s="366"/>
      <c r="O338" s="351"/>
      <c r="Q338" s="366"/>
      <c r="T338" s="351"/>
      <c r="V338" s="351"/>
      <c r="BG338" s="454"/>
    </row>
    <row r="339" spans="4:59" s="164" customFormat="1" x14ac:dyDescent="0.25">
      <c r="D339" s="351"/>
      <c r="E339" s="351"/>
      <c r="K339" s="366"/>
      <c r="O339" s="351"/>
      <c r="Q339" s="366"/>
      <c r="T339" s="351"/>
      <c r="V339" s="351"/>
      <c r="BG339" s="454"/>
    </row>
    <row r="340" spans="4:59" s="164" customFormat="1" x14ac:dyDescent="0.25">
      <c r="D340" s="351"/>
      <c r="E340" s="351"/>
      <c r="K340" s="366"/>
      <c r="O340" s="351"/>
      <c r="Q340" s="366"/>
      <c r="T340" s="351"/>
      <c r="V340" s="351"/>
      <c r="BG340" s="454"/>
    </row>
    <row r="341" spans="4:59" s="164" customFormat="1" x14ac:dyDescent="0.25">
      <c r="D341" s="351"/>
      <c r="E341" s="351"/>
      <c r="K341" s="366"/>
      <c r="O341" s="351"/>
      <c r="Q341" s="366"/>
      <c r="T341" s="351"/>
      <c r="V341" s="351"/>
      <c r="BG341" s="454"/>
    </row>
    <row r="342" spans="4:59" s="164" customFormat="1" x14ac:dyDescent="0.25">
      <c r="D342" s="351"/>
      <c r="E342" s="351"/>
      <c r="K342" s="366"/>
      <c r="O342" s="351"/>
      <c r="Q342" s="366"/>
      <c r="T342" s="351"/>
      <c r="V342" s="351"/>
      <c r="BG342" s="454"/>
    </row>
    <row r="343" spans="4:59" s="164" customFormat="1" x14ac:dyDescent="0.25">
      <c r="D343" s="351"/>
      <c r="E343" s="351"/>
      <c r="K343" s="366"/>
      <c r="O343" s="351"/>
      <c r="Q343" s="366"/>
      <c r="T343" s="351"/>
      <c r="V343" s="351"/>
      <c r="BG343" s="454"/>
    </row>
    <row r="344" spans="4:59" s="164" customFormat="1" x14ac:dyDescent="0.25">
      <c r="D344" s="351"/>
      <c r="E344" s="351"/>
      <c r="K344" s="366"/>
      <c r="O344" s="351"/>
      <c r="Q344" s="366"/>
      <c r="T344" s="351"/>
      <c r="V344" s="351"/>
      <c r="BG344" s="454"/>
    </row>
    <row r="345" spans="4:59" s="164" customFormat="1" x14ac:dyDescent="0.25">
      <c r="D345" s="351"/>
      <c r="E345" s="351"/>
      <c r="K345" s="366"/>
      <c r="O345" s="351"/>
      <c r="Q345" s="366"/>
      <c r="T345" s="351"/>
      <c r="V345" s="351"/>
      <c r="BG345" s="454"/>
    </row>
    <row r="346" spans="4:59" s="164" customFormat="1" x14ac:dyDescent="0.25">
      <c r="D346" s="351"/>
      <c r="E346" s="351"/>
      <c r="K346" s="366"/>
      <c r="O346" s="351"/>
      <c r="Q346" s="366"/>
      <c r="T346" s="351"/>
      <c r="V346" s="351"/>
      <c r="BG346" s="454"/>
    </row>
    <row r="347" spans="4:59" s="164" customFormat="1" x14ac:dyDescent="0.25">
      <c r="D347" s="351"/>
      <c r="E347" s="351"/>
      <c r="K347" s="366"/>
      <c r="O347" s="351"/>
      <c r="Q347" s="366"/>
      <c r="T347" s="351"/>
      <c r="V347" s="351"/>
      <c r="BG347" s="454"/>
    </row>
    <row r="348" spans="4:59" s="164" customFormat="1" x14ac:dyDescent="0.25">
      <c r="D348" s="351"/>
      <c r="E348" s="351"/>
      <c r="K348" s="366"/>
      <c r="O348" s="351"/>
      <c r="Q348" s="366"/>
      <c r="T348" s="351"/>
      <c r="V348" s="351"/>
      <c r="BG348" s="454"/>
    </row>
    <row r="349" spans="4:59" s="164" customFormat="1" x14ac:dyDescent="0.25">
      <c r="D349" s="351"/>
      <c r="E349" s="351"/>
      <c r="K349" s="366"/>
      <c r="O349" s="351"/>
      <c r="Q349" s="366"/>
      <c r="T349" s="351"/>
      <c r="V349" s="351"/>
      <c r="BG349" s="454"/>
    </row>
    <row r="350" spans="4:59" s="164" customFormat="1" x14ac:dyDescent="0.25">
      <c r="D350" s="351"/>
      <c r="E350" s="351"/>
      <c r="K350" s="366"/>
      <c r="O350" s="351"/>
      <c r="Q350" s="366"/>
      <c r="T350" s="351"/>
      <c r="V350" s="351"/>
      <c r="BG350" s="454"/>
    </row>
    <row r="351" spans="4:59" s="164" customFormat="1" x14ac:dyDescent="0.25">
      <c r="D351" s="351"/>
      <c r="E351" s="351"/>
      <c r="K351" s="366"/>
      <c r="O351" s="351"/>
      <c r="Q351" s="366"/>
      <c r="T351" s="351"/>
      <c r="V351" s="351"/>
      <c r="BG351" s="454"/>
    </row>
    <row r="352" spans="4:59" s="164" customFormat="1" x14ac:dyDescent="0.25">
      <c r="D352" s="351"/>
      <c r="E352" s="351"/>
      <c r="K352" s="366"/>
      <c r="O352" s="351"/>
      <c r="Q352" s="366"/>
      <c r="T352" s="351"/>
      <c r="V352" s="351"/>
      <c r="BG352" s="454"/>
    </row>
    <row r="353" spans="4:59" s="164" customFormat="1" x14ac:dyDescent="0.25">
      <c r="D353" s="351"/>
      <c r="E353" s="351"/>
      <c r="K353" s="366"/>
      <c r="O353" s="351"/>
      <c r="Q353" s="366"/>
      <c r="T353" s="351"/>
      <c r="V353" s="351"/>
      <c r="BG353" s="454"/>
    </row>
    <row r="354" spans="4:59" s="164" customFormat="1" x14ac:dyDescent="0.25">
      <c r="D354" s="351"/>
      <c r="E354" s="351"/>
      <c r="K354" s="366"/>
      <c r="O354" s="351"/>
      <c r="Q354" s="366"/>
      <c r="T354" s="351"/>
      <c r="V354" s="351"/>
      <c r="BG354" s="454"/>
    </row>
    <row r="355" spans="4:59" s="164" customFormat="1" x14ac:dyDescent="0.25">
      <c r="D355" s="351"/>
      <c r="E355" s="351"/>
      <c r="K355" s="366"/>
      <c r="O355" s="351"/>
      <c r="Q355" s="366"/>
      <c r="T355" s="351"/>
      <c r="V355" s="351"/>
      <c r="BG355" s="454"/>
    </row>
    <row r="356" spans="4:59" s="164" customFormat="1" x14ac:dyDescent="0.25">
      <c r="D356" s="351"/>
      <c r="E356" s="351"/>
      <c r="K356" s="366"/>
      <c r="O356" s="351"/>
      <c r="Q356" s="366"/>
      <c r="T356" s="351"/>
      <c r="V356" s="351"/>
      <c r="BG356" s="454"/>
    </row>
    <row r="357" spans="4:59" s="164" customFormat="1" x14ac:dyDescent="0.25">
      <c r="D357" s="351"/>
      <c r="E357" s="351"/>
      <c r="K357" s="366"/>
      <c r="O357" s="351"/>
      <c r="Q357" s="366"/>
      <c r="T357" s="351"/>
      <c r="V357" s="351"/>
      <c r="BG357" s="454"/>
    </row>
    <row r="358" spans="4:59" s="164" customFormat="1" x14ac:dyDescent="0.25">
      <c r="D358" s="351"/>
      <c r="E358" s="351"/>
      <c r="K358" s="366"/>
      <c r="O358" s="351"/>
      <c r="Q358" s="366"/>
      <c r="T358" s="351"/>
      <c r="V358" s="351"/>
      <c r="BG358" s="454"/>
    </row>
    <row r="359" spans="4:59" s="164" customFormat="1" x14ac:dyDescent="0.25">
      <c r="D359" s="351"/>
      <c r="E359" s="351"/>
      <c r="K359" s="366"/>
      <c r="O359" s="351"/>
      <c r="Q359" s="366"/>
      <c r="T359" s="351"/>
      <c r="V359" s="351"/>
      <c r="BG359" s="454"/>
    </row>
    <row r="360" spans="4:59" s="164" customFormat="1" x14ac:dyDescent="0.25">
      <c r="D360" s="351"/>
      <c r="E360" s="351"/>
      <c r="K360" s="366"/>
      <c r="O360" s="351"/>
      <c r="Q360" s="366"/>
      <c r="T360" s="351"/>
      <c r="V360" s="351"/>
      <c r="BG360" s="454"/>
    </row>
    <row r="361" spans="4:59" s="164" customFormat="1" x14ac:dyDescent="0.25">
      <c r="D361" s="351"/>
      <c r="E361" s="351"/>
      <c r="K361" s="366"/>
      <c r="O361" s="351"/>
      <c r="Q361" s="366"/>
      <c r="T361" s="351"/>
      <c r="V361" s="351"/>
      <c r="BG361" s="454"/>
    </row>
    <row r="362" spans="4:59" s="164" customFormat="1" x14ac:dyDescent="0.25">
      <c r="D362" s="351"/>
      <c r="E362" s="351"/>
      <c r="K362" s="366"/>
      <c r="O362" s="351"/>
      <c r="Q362" s="366"/>
      <c r="T362" s="351"/>
      <c r="V362" s="351"/>
      <c r="BG362" s="454"/>
    </row>
    <row r="363" spans="4:59" s="164" customFormat="1" x14ac:dyDescent="0.25">
      <c r="D363" s="351"/>
      <c r="E363" s="351"/>
      <c r="K363" s="366"/>
      <c r="O363" s="351"/>
      <c r="Q363" s="366"/>
      <c r="T363" s="351"/>
      <c r="V363" s="351"/>
      <c r="BG363" s="454"/>
    </row>
    <row r="364" spans="4:59" s="164" customFormat="1" x14ac:dyDescent="0.25">
      <c r="D364" s="351"/>
      <c r="E364" s="351"/>
      <c r="K364" s="366"/>
      <c r="O364" s="351"/>
      <c r="Q364" s="366"/>
      <c r="T364" s="351"/>
      <c r="V364" s="351"/>
      <c r="BG364" s="454"/>
    </row>
    <row r="365" spans="4:59" s="164" customFormat="1" x14ac:dyDescent="0.25">
      <c r="D365" s="351"/>
      <c r="E365" s="351"/>
      <c r="K365" s="366"/>
      <c r="O365" s="351"/>
      <c r="Q365" s="366"/>
      <c r="T365" s="351"/>
      <c r="V365" s="351"/>
      <c r="BG365" s="454"/>
    </row>
    <row r="366" spans="4:59" s="164" customFormat="1" x14ac:dyDescent="0.25">
      <c r="D366" s="351"/>
      <c r="E366" s="351"/>
      <c r="K366" s="366"/>
      <c r="O366" s="351"/>
      <c r="Q366" s="366"/>
      <c r="T366" s="351"/>
      <c r="V366" s="351"/>
      <c r="BG366" s="454"/>
    </row>
    <row r="367" spans="4:59" s="164" customFormat="1" x14ac:dyDescent="0.25">
      <c r="D367" s="351"/>
      <c r="E367" s="351"/>
      <c r="K367" s="366"/>
      <c r="O367" s="351"/>
      <c r="Q367" s="366"/>
      <c r="T367" s="351"/>
      <c r="V367" s="351"/>
      <c r="BG367" s="454"/>
    </row>
    <row r="368" spans="4:59" s="164" customFormat="1" x14ac:dyDescent="0.25">
      <c r="D368" s="351"/>
      <c r="E368" s="351"/>
      <c r="K368" s="366"/>
      <c r="O368" s="351"/>
      <c r="Q368" s="366"/>
      <c r="T368" s="351"/>
      <c r="V368" s="351"/>
      <c r="BG368" s="454"/>
    </row>
    <row r="369" spans="4:59" s="164" customFormat="1" x14ac:dyDescent="0.25">
      <c r="D369" s="351"/>
      <c r="E369" s="351"/>
      <c r="K369" s="366"/>
      <c r="O369" s="351"/>
      <c r="Q369" s="366"/>
      <c r="T369" s="351"/>
      <c r="V369" s="351"/>
      <c r="BG369" s="454"/>
    </row>
    <row r="370" spans="4:59" s="164" customFormat="1" x14ac:dyDescent="0.25">
      <c r="D370" s="351"/>
      <c r="E370" s="351"/>
      <c r="K370" s="366"/>
      <c r="O370" s="351"/>
      <c r="Q370" s="366"/>
      <c r="T370" s="351"/>
      <c r="V370" s="351"/>
      <c r="BG370" s="454"/>
    </row>
    <row r="371" spans="4:59" s="164" customFormat="1" x14ac:dyDescent="0.25">
      <c r="D371" s="351"/>
      <c r="E371" s="351"/>
      <c r="K371" s="366"/>
      <c r="O371" s="351"/>
      <c r="Q371" s="366"/>
      <c r="T371" s="351"/>
      <c r="V371" s="351"/>
      <c r="BG371" s="454"/>
    </row>
    <row r="372" spans="4:59" s="164" customFormat="1" x14ac:dyDescent="0.25">
      <c r="D372" s="351"/>
      <c r="E372" s="351"/>
      <c r="K372" s="366"/>
      <c r="O372" s="351"/>
      <c r="Q372" s="366"/>
      <c r="T372" s="351"/>
      <c r="V372" s="351"/>
      <c r="BG372" s="454"/>
    </row>
    <row r="373" spans="4:59" s="164" customFormat="1" x14ac:dyDescent="0.25">
      <c r="D373" s="351"/>
      <c r="E373" s="351"/>
      <c r="K373" s="366"/>
      <c r="O373" s="351"/>
      <c r="Q373" s="366"/>
      <c r="T373" s="351"/>
      <c r="V373" s="351"/>
      <c r="BG373" s="454"/>
    </row>
    <row r="374" spans="4:59" s="164" customFormat="1" x14ac:dyDescent="0.25">
      <c r="D374" s="351"/>
      <c r="E374" s="351"/>
      <c r="K374" s="366"/>
      <c r="O374" s="351"/>
      <c r="Q374" s="366"/>
      <c r="T374" s="351"/>
      <c r="V374" s="351"/>
      <c r="BG374" s="454"/>
    </row>
    <row r="375" spans="4:59" s="164" customFormat="1" x14ac:dyDescent="0.25">
      <c r="D375" s="351"/>
      <c r="E375" s="351"/>
      <c r="K375" s="366"/>
      <c r="O375" s="351"/>
      <c r="Q375" s="366"/>
      <c r="T375" s="351"/>
      <c r="V375" s="351"/>
      <c r="BG375" s="454"/>
    </row>
    <row r="376" spans="4:59" s="164" customFormat="1" x14ac:dyDescent="0.25">
      <c r="D376" s="351"/>
      <c r="E376" s="351"/>
      <c r="K376" s="366"/>
      <c r="O376" s="351"/>
      <c r="Q376" s="366"/>
      <c r="T376" s="351"/>
      <c r="V376" s="351"/>
      <c r="BG376" s="454"/>
    </row>
    <row r="377" spans="4:59" s="164" customFormat="1" x14ac:dyDescent="0.25">
      <c r="D377" s="351"/>
      <c r="E377" s="351"/>
      <c r="K377" s="366"/>
      <c r="O377" s="351"/>
      <c r="Q377" s="366"/>
      <c r="T377" s="351"/>
      <c r="V377" s="351"/>
      <c r="BG377" s="454"/>
    </row>
    <row r="378" spans="4:59" s="164" customFormat="1" x14ac:dyDescent="0.25">
      <c r="D378" s="351"/>
      <c r="E378" s="351"/>
      <c r="K378" s="366"/>
      <c r="O378" s="351"/>
      <c r="Q378" s="366"/>
      <c r="T378" s="351"/>
      <c r="V378" s="351"/>
      <c r="BG378" s="454"/>
    </row>
    <row r="379" spans="4:59" s="164" customFormat="1" x14ac:dyDescent="0.25">
      <c r="D379" s="351"/>
      <c r="E379" s="351"/>
      <c r="K379" s="366"/>
      <c r="O379" s="351"/>
      <c r="Q379" s="366"/>
      <c r="T379" s="351"/>
      <c r="V379" s="351"/>
      <c r="BG379" s="454"/>
    </row>
    <row r="380" spans="4:59" s="164" customFormat="1" x14ac:dyDescent="0.25">
      <c r="D380" s="351"/>
      <c r="E380" s="351"/>
      <c r="K380" s="366"/>
      <c r="O380" s="351"/>
      <c r="Q380" s="366"/>
      <c r="T380" s="351"/>
      <c r="V380" s="351"/>
      <c r="BG380" s="454"/>
    </row>
    <row r="381" spans="4:59" s="164" customFormat="1" x14ac:dyDescent="0.25">
      <c r="D381" s="351"/>
      <c r="E381" s="351"/>
      <c r="K381" s="366"/>
      <c r="O381" s="351"/>
      <c r="Q381" s="366"/>
      <c r="T381" s="351"/>
      <c r="V381" s="351"/>
      <c r="BG381" s="454"/>
    </row>
    <row r="382" spans="4:59" s="164" customFormat="1" x14ac:dyDescent="0.25">
      <c r="D382" s="351"/>
      <c r="E382" s="351"/>
      <c r="K382" s="366"/>
      <c r="O382" s="351"/>
      <c r="Q382" s="366"/>
      <c r="T382" s="351"/>
      <c r="V382" s="351"/>
      <c r="BG382" s="454"/>
    </row>
    <row r="383" spans="4:59" s="164" customFormat="1" x14ac:dyDescent="0.25">
      <c r="D383" s="351"/>
      <c r="E383" s="351"/>
      <c r="K383" s="366"/>
      <c r="O383" s="351"/>
      <c r="Q383" s="366"/>
      <c r="T383" s="351"/>
      <c r="V383" s="351"/>
      <c r="BG383" s="454"/>
    </row>
    <row r="384" spans="4:59" s="164" customFormat="1" x14ac:dyDescent="0.25">
      <c r="D384" s="351"/>
      <c r="E384" s="351"/>
      <c r="K384" s="366"/>
      <c r="O384" s="351"/>
      <c r="Q384" s="366"/>
      <c r="T384" s="351"/>
      <c r="V384" s="351"/>
      <c r="BG384" s="454"/>
    </row>
    <row r="385" spans="4:59" s="164" customFormat="1" x14ac:dyDescent="0.25">
      <c r="D385" s="351"/>
      <c r="E385" s="351"/>
      <c r="K385" s="366"/>
      <c r="O385" s="351"/>
      <c r="Q385" s="366"/>
      <c r="T385" s="351"/>
      <c r="V385" s="351"/>
      <c r="BG385" s="454"/>
    </row>
    <row r="386" spans="4:59" s="164" customFormat="1" x14ac:dyDescent="0.25">
      <c r="D386" s="351"/>
      <c r="E386" s="351"/>
      <c r="K386" s="366"/>
      <c r="O386" s="351"/>
      <c r="Q386" s="366"/>
      <c r="T386" s="351"/>
      <c r="V386" s="351"/>
      <c r="BG386" s="454"/>
    </row>
    <row r="387" spans="4:59" s="164" customFormat="1" x14ac:dyDescent="0.25">
      <c r="D387" s="351"/>
      <c r="E387" s="351"/>
      <c r="K387" s="366"/>
      <c r="O387" s="351"/>
      <c r="Q387" s="366"/>
      <c r="T387" s="351"/>
      <c r="V387" s="351"/>
      <c r="BG387" s="454"/>
    </row>
    <row r="388" spans="4:59" s="164" customFormat="1" x14ac:dyDescent="0.25">
      <c r="D388" s="351"/>
      <c r="E388" s="351"/>
      <c r="K388" s="366"/>
      <c r="O388" s="351"/>
      <c r="Q388" s="366"/>
      <c r="T388" s="351"/>
      <c r="V388" s="351"/>
      <c r="BG388" s="454"/>
    </row>
    <row r="389" spans="4:59" s="164" customFormat="1" x14ac:dyDescent="0.25">
      <c r="D389" s="351"/>
      <c r="E389" s="351"/>
      <c r="K389" s="366"/>
      <c r="O389" s="351"/>
      <c r="Q389" s="366"/>
      <c r="T389" s="351"/>
      <c r="V389" s="351"/>
      <c r="BG389" s="454"/>
    </row>
    <row r="390" spans="4:59" s="164" customFormat="1" x14ac:dyDescent="0.25">
      <c r="D390" s="351"/>
      <c r="E390" s="351"/>
      <c r="K390" s="366"/>
      <c r="O390" s="351"/>
      <c r="Q390" s="366"/>
      <c r="T390" s="351"/>
      <c r="V390" s="351"/>
      <c r="BG390" s="454"/>
    </row>
    <row r="391" spans="4:59" s="164" customFormat="1" x14ac:dyDescent="0.25">
      <c r="D391" s="351"/>
      <c r="E391" s="351"/>
      <c r="K391" s="366"/>
      <c r="O391" s="351"/>
      <c r="Q391" s="366"/>
      <c r="T391" s="351"/>
      <c r="V391" s="351"/>
      <c r="BG391" s="454"/>
    </row>
    <row r="392" spans="4:59" s="164" customFormat="1" x14ac:dyDescent="0.25">
      <c r="D392" s="351"/>
      <c r="E392" s="351"/>
      <c r="K392" s="366"/>
      <c r="O392" s="351"/>
      <c r="Q392" s="366"/>
      <c r="T392" s="351"/>
      <c r="V392" s="351"/>
      <c r="BG392" s="454"/>
    </row>
    <row r="393" spans="4:59" s="164" customFormat="1" x14ac:dyDescent="0.25">
      <c r="D393" s="351"/>
      <c r="E393" s="351"/>
      <c r="K393" s="366"/>
      <c r="O393" s="351"/>
      <c r="Q393" s="366"/>
      <c r="T393" s="351"/>
      <c r="V393" s="351"/>
      <c r="BG393" s="454"/>
    </row>
    <row r="394" spans="4:59" s="164" customFormat="1" x14ac:dyDescent="0.25">
      <c r="D394" s="351"/>
      <c r="E394" s="351"/>
      <c r="K394" s="366"/>
      <c r="O394" s="351"/>
      <c r="Q394" s="366"/>
      <c r="T394" s="351"/>
      <c r="V394" s="351"/>
      <c r="BG394" s="454"/>
    </row>
    <row r="395" spans="4:59" s="164" customFormat="1" x14ac:dyDescent="0.25">
      <c r="D395" s="351"/>
      <c r="E395" s="351"/>
      <c r="K395" s="366"/>
      <c r="O395" s="351"/>
      <c r="Q395" s="366"/>
      <c r="T395" s="351"/>
      <c r="V395" s="351"/>
      <c r="BG395" s="454"/>
    </row>
    <row r="396" spans="4:59" s="164" customFormat="1" x14ac:dyDescent="0.25">
      <c r="D396" s="351"/>
      <c r="E396" s="351"/>
      <c r="K396" s="366"/>
      <c r="O396" s="351"/>
      <c r="Q396" s="366"/>
      <c r="T396" s="351"/>
      <c r="V396" s="351"/>
      <c r="BG396" s="454"/>
    </row>
    <row r="397" spans="4:59" s="164" customFormat="1" x14ac:dyDescent="0.25">
      <c r="D397" s="351"/>
      <c r="E397" s="351"/>
      <c r="K397" s="366"/>
      <c r="O397" s="351"/>
      <c r="Q397" s="366"/>
      <c r="T397" s="351"/>
      <c r="V397" s="351"/>
      <c r="BG397" s="454"/>
    </row>
    <row r="398" spans="4:59" s="164" customFormat="1" x14ac:dyDescent="0.25">
      <c r="D398" s="351"/>
      <c r="E398" s="351"/>
      <c r="K398" s="366"/>
      <c r="O398" s="351"/>
      <c r="Q398" s="366"/>
      <c r="T398" s="351"/>
      <c r="V398" s="351"/>
      <c r="BG398" s="454"/>
    </row>
    <row r="399" spans="4:59" s="164" customFormat="1" x14ac:dyDescent="0.25">
      <c r="D399" s="351"/>
      <c r="E399" s="351"/>
      <c r="K399" s="366"/>
      <c r="O399" s="351"/>
      <c r="Q399" s="366"/>
      <c r="T399" s="351"/>
      <c r="V399" s="351"/>
      <c r="BG399" s="454"/>
    </row>
    <row r="400" spans="4:59" s="164" customFormat="1" x14ac:dyDescent="0.25">
      <c r="D400" s="351"/>
      <c r="E400" s="351"/>
      <c r="K400" s="366"/>
      <c r="O400" s="351"/>
      <c r="Q400" s="366"/>
      <c r="T400" s="351"/>
      <c r="V400" s="351"/>
      <c r="BG400" s="454"/>
    </row>
    <row r="401" spans="4:59" s="164" customFormat="1" x14ac:dyDescent="0.25">
      <c r="D401" s="351"/>
      <c r="E401" s="351"/>
      <c r="K401" s="366"/>
      <c r="O401" s="351"/>
      <c r="Q401" s="366"/>
      <c r="T401" s="351"/>
      <c r="V401" s="351"/>
      <c r="BG401" s="454"/>
    </row>
    <row r="402" spans="4:59" s="164" customFormat="1" x14ac:dyDescent="0.25">
      <c r="D402" s="351"/>
      <c r="E402" s="351"/>
      <c r="K402" s="366"/>
      <c r="O402" s="351"/>
      <c r="Q402" s="366"/>
      <c r="T402" s="351"/>
      <c r="V402" s="351"/>
      <c r="BG402" s="454"/>
    </row>
    <row r="403" spans="4:59" s="164" customFormat="1" x14ac:dyDescent="0.25">
      <c r="D403" s="351"/>
      <c r="E403" s="351"/>
      <c r="K403" s="366"/>
      <c r="O403" s="351"/>
      <c r="Q403" s="366"/>
      <c r="T403" s="351"/>
      <c r="V403" s="351"/>
      <c r="BG403" s="454"/>
    </row>
    <row r="404" spans="4:59" s="164" customFormat="1" x14ac:dyDescent="0.25">
      <c r="D404" s="351"/>
      <c r="E404" s="351"/>
      <c r="K404" s="366"/>
      <c r="O404" s="351"/>
      <c r="Q404" s="366"/>
      <c r="T404" s="351"/>
      <c r="V404" s="351"/>
      <c r="BG404" s="454"/>
    </row>
    <row r="405" spans="4:59" s="164" customFormat="1" x14ac:dyDescent="0.25">
      <c r="D405" s="351"/>
      <c r="E405" s="351"/>
      <c r="K405" s="366"/>
      <c r="O405" s="351"/>
      <c r="Q405" s="366"/>
      <c r="T405" s="351"/>
      <c r="V405" s="351"/>
      <c r="BG405" s="454"/>
    </row>
    <row r="406" spans="4:59" s="164" customFormat="1" x14ac:dyDescent="0.25">
      <c r="D406" s="351"/>
      <c r="E406" s="351"/>
      <c r="K406" s="366"/>
      <c r="O406" s="351"/>
      <c r="Q406" s="366"/>
      <c r="T406" s="351"/>
      <c r="V406" s="351"/>
      <c r="BG406" s="454"/>
    </row>
    <row r="407" spans="4:59" s="164" customFormat="1" x14ac:dyDescent="0.25">
      <c r="D407" s="351"/>
      <c r="E407" s="351"/>
      <c r="K407" s="366"/>
      <c r="O407" s="351"/>
      <c r="Q407" s="366"/>
      <c r="T407" s="351"/>
      <c r="V407" s="351"/>
      <c r="BG407" s="454"/>
    </row>
    <row r="408" spans="4:59" s="164" customFormat="1" x14ac:dyDescent="0.25">
      <c r="D408" s="351"/>
      <c r="E408" s="351"/>
      <c r="K408" s="366"/>
      <c r="O408" s="351"/>
      <c r="Q408" s="366"/>
      <c r="T408" s="351"/>
      <c r="V408" s="351"/>
      <c r="BG408" s="454"/>
    </row>
    <row r="409" spans="4:59" s="164" customFormat="1" x14ac:dyDescent="0.25">
      <c r="D409" s="351"/>
      <c r="E409" s="351"/>
      <c r="K409" s="366"/>
      <c r="O409" s="351"/>
      <c r="Q409" s="366"/>
      <c r="T409" s="351"/>
      <c r="V409" s="351"/>
      <c r="BG409" s="454"/>
    </row>
    <row r="410" spans="4:59" s="164" customFormat="1" x14ac:dyDescent="0.25">
      <c r="D410" s="351"/>
      <c r="E410" s="351"/>
      <c r="K410" s="366"/>
      <c r="O410" s="351"/>
      <c r="Q410" s="366"/>
      <c r="T410" s="351"/>
      <c r="V410" s="351"/>
      <c r="BG410" s="454"/>
    </row>
    <row r="411" spans="4:59" s="164" customFormat="1" x14ac:dyDescent="0.25">
      <c r="D411" s="351"/>
      <c r="E411" s="351"/>
      <c r="K411" s="366"/>
      <c r="O411" s="351"/>
      <c r="Q411" s="366"/>
      <c r="T411" s="351"/>
      <c r="V411" s="351"/>
      <c r="BG411" s="454"/>
    </row>
    <row r="412" spans="4:59" s="164" customFormat="1" x14ac:dyDescent="0.25">
      <c r="D412" s="351"/>
      <c r="E412" s="351"/>
      <c r="K412" s="366"/>
      <c r="O412" s="351"/>
      <c r="Q412" s="366"/>
      <c r="T412" s="351"/>
      <c r="V412" s="351"/>
      <c r="BG412" s="454"/>
    </row>
    <row r="413" spans="4:59" s="164" customFormat="1" x14ac:dyDescent="0.25">
      <c r="D413" s="351"/>
      <c r="E413" s="351"/>
      <c r="K413" s="366"/>
      <c r="O413" s="351"/>
      <c r="Q413" s="366"/>
      <c r="T413" s="351"/>
      <c r="V413" s="351"/>
      <c r="BG413" s="454"/>
    </row>
    <row r="414" spans="4:59" s="164" customFormat="1" x14ac:dyDescent="0.25">
      <c r="D414" s="351"/>
      <c r="E414" s="351"/>
      <c r="K414" s="366"/>
      <c r="O414" s="351"/>
      <c r="Q414" s="366"/>
      <c r="T414" s="351"/>
      <c r="V414" s="351"/>
      <c r="BG414" s="454"/>
    </row>
    <row r="415" spans="4:59" s="164" customFormat="1" x14ac:dyDescent="0.25">
      <c r="D415" s="351"/>
      <c r="E415" s="351"/>
      <c r="K415" s="366"/>
      <c r="O415" s="351"/>
      <c r="Q415" s="366"/>
      <c r="T415" s="351"/>
      <c r="V415" s="351"/>
      <c r="BG415" s="454"/>
    </row>
    <row r="416" spans="4:59" s="164" customFormat="1" x14ac:dyDescent="0.25">
      <c r="D416" s="351"/>
      <c r="E416" s="351"/>
      <c r="K416" s="366"/>
      <c r="O416" s="351"/>
      <c r="Q416" s="366"/>
      <c r="T416" s="351"/>
      <c r="V416" s="351"/>
      <c r="BG416" s="454"/>
    </row>
    <row r="417" spans="4:59" s="164" customFormat="1" x14ac:dyDescent="0.25">
      <c r="D417" s="351"/>
      <c r="E417" s="351"/>
      <c r="K417" s="366"/>
      <c r="O417" s="351"/>
      <c r="Q417" s="366"/>
      <c r="T417" s="351"/>
      <c r="V417" s="351"/>
      <c r="BG417" s="454"/>
    </row>
    <row r="418" spans="4:59" s="164" customFormat="1" x14ac:dyDescent="0.25">
      <c r="D418" s="351"/>
      <c r="E418" s="351"/>
      <c r="K418" s="366"/>
      <c r="O418" s="351"/>
      <c r="Q418" s="366"/>
      <c r="T418" s="351"/>
      <c r="V418" s="351"/>
      <c r="BG418" s="454"/>
    </row>
    <row r="419" spans="4:59" s="164" customFormat="1" x14ac:dyDescent="0.25">
      <c r="D419" s="351"/>
      <c r="E419" s="351"/>
      <c r="K419" s="366"/>
      <c r="O419" s="351"/>
      <c r="Q419" s="366"/>
      <c r="T419" s="351"/>
      <c r="V419" s="351"/>
      <c r="BG419" s="454"/>
    </row>
    <row r="420" spans="4:59" s="164" customFormat="1" x14ac:dyDescent="0.25">
      <c r="D420" s="351"/>
      <c r="E420" s="351"/>
      <c r="K420" s="366"/>
      <c r="O420" s="351"/>
      <c r="Q420" s="366"/>
      <c r="T420" s="351"/>
      <c r="V420" s="351"/>
      <c r="BG420" s="454"/>
    </row>
    <row r="421" spans="4:59" s="164" customFormat="1" x14ac:dyDescent="0.25">
      <c r="D421" s="351"/>
      <c r="E421" s="351"/>
      <c r="K421" s="366"/>
      <c r="O421" s="351"/>
      <c r="Q421" s="366"/>
      <c r="T421" s="351"/>
      <c r="V421" s="351"/>
      <c r="BG421" s="454"/>
    </row>
    <row r="422" spans="4:59" s="164" customFormat="1" x14ac:dyDescent="0.25">
      <c r="D422" s="351"/>
      <c r="E422" s="351"/>
      <c r="K422" s="366"/>
      <c r="O422" s="351"/>
      <c r="Q422" s="366"/>
      <c r="T422" s="351"/>
      <c r="V422" s="351"/>
      <c r="BG422" s="454"/>
    </row>
    <row r="423" spans="4:59" s="164" customFormat="1" x14ac:dyDescent="0.25">
      <c r="D423" s="351"/>
      <c r="E423" s="351"/>
      <c r="K423" s="366"/>
      <c r="O423" s="351"/>
      <c r="Q423" s="366"/>
      <c r="T423" s="351"/>
      <c r="V423" s="351"/>
      <c r="BG423" s="454"/>
    </row>
    <row r="424" spans="4:59" s="164" customFormat="1" x14ac:dyDescent="0.25">
      <c r="D424" s="351"/>
      <c r="E424" s="351"/>
      <c r="K424" s="366"/>
      <c r="O424" s="351"/>
      <c r="Q424" s="366"/>
      <c r="T424" s="351"/>
      <c r="V424" s="351"/>
      <c r="BG424" s="454"/>
    </row>
    <row r="425" spans="4:59" s="164" customFormat="1" x14ac:dyDescent="0.25">
      <c r="D425" s="351"/>
      <c r="E425" s="351"/>
      <c r="K425" s="366"/>
      <c r="O425" s="351"/>
      <c r="Q425" s="366"/>
      <c r="T425" s="351"/>
      <c r="V425" s="351"/>
      <c r="BG425" s="454"/>
    </row>
    <row r="426" spans="4:59" s="164" customFormat="1" x14ac:dyDescent="0.25">
      <c r="D426" s="351"/>
      <c r="E426" s="351"/>
      <c r="K426" s="366"/>
      <c r="O426" s="351"/>
      <c r="Q426" s="366"/>
      <c r="T426" s="351"/>
      <c r="V426" s="351"/>
      <c r="BG426" s="454"/>
    </row>
    <row r="427" spans="4:59" s="164" customFormat="1" x14ac:dyDescent="0.25">
      <c r="D427" s="351"/>
      <c r="E427" s="351"/>
      <c r="K427" s="366"/>
      <c r="O427" s="351"/>
      <c r="Q427" s="366"/>
      <c r="T427" s="351"/>
      <c r="V427" s="351"/>
      <c r="BG427" s="454"/>
    </row>
    <row r="428" spans="4:59" s="164" customFormat="1" x14ac:dyDescent="0.25">
      <c r="D428" s="351"/>
      <c r="E428" s="351"/>
      <c r="K428" s="366"/>
      <c r="O428" s="351"/>
      <c r="Q428" s="366"/>
      <c r="T428" s="351"/>
      <c r="V428" s="351"/>
      <c r="BG428" s="454"/>
    </row>
    <row r="429" spans="4:59" s="164" customFormat="1" x14ac:dyDescent="0.25">
      <c r="D429" s="351"/>
      <c r="E429" s="351"/>
      <c r="K429" s="366"/>
      <c r="O429" s="351"/>
      <c r="Q429" s="366"/>
      <c r="T429" s="351"/>
      <c r="V429" s="351"/>
      <c r="BG429" s="454"/>
    </row>
    <row r="430" spans="4:59" s="164" customFormat="1" x14ac:dyDescent="0.25">
      <c r="D430" s="351"/>
      <c r="E430" s="351"/>
      <c r="K430" s="366"/>
      <c r="O430" s="351"/>
      <c r="Q430" s="366"/>
      <c r="T430" s="351"/>
      <c r="V430" s="351"/>
      <c r="BG430" s="454"/>
    </row>
    <row r="431" spans="4:59" s="164" customFormat="1" x14ac:dyDescent="0.25">
      <c r="D431" s="351"/>
      <c r="E431" s="351"/>
      <c r="K431" s="366"/>
      <c r="O431" s="351"/>
      <c r="Q431" s="366"/>
      <c r="T431" s="351"/>
      <c r="V431" s="351"/>
      <c r="BG431" s="454"/>
    </row>
    <row r="432" spans="4:59" s="164" customFormat="1" x14ac:dyDescent="0.25">
      <c r="D432" s="351"/>
      <c r="E432" s="351"/>
      <c r="K432" s="366"/>
      <c r="O432" s="351"/>
      <c r="Q432" s="366"/>
      <c r="T432" s="351"/>
      <c r="V432" s="351"/>
      <c r="BG432" s="454"/>
    </row>
    <row r="433" spans="4:59" s="164" customFormat="1" x14ac:dyDescent="0.25">
      <c r="D433" s="351"/>
      <c r="E433" s="351"/>
      <c r="K433" s="366"/>
      <c r="O433" s="351"/>
      <c r="Q433" s="366"/>
      <c r="T433" s="351"/>
      <c r="V433" s="351"/>
      <c r="BG433" s="454"/>
    </row>
    <row r="434" spans="4:59" s="164" customFormat="1" x14ac:dyDescent="0.25">
      <c r="D434" s="351"/>
      <c r="E434" s="351"/>
      <c r="K434" s="366"/>
      <c r="O434" s="351"/>
      <c r="Q434" s="366"/>
      <c r="T434" s="351"/>
      <c r="V434" s="351"/>
      <c r="BG434" s="454"/>
    </row>
    <row r="435" spans="4:59" s="164" customFormat="1" x14ac:dyDescent="0.25">
      <c r="D435" s="351"/>
      <c r="E435" s="351"/>
      <c r="K435" s="366"/>
      <c r="O435" s="351"/>
      <c r="Q435" s="366"/>
      <c r="T435" s="351"/>
      <c r="V435" s="351"/>
      <c r="BG435" s="454"/>
    </row>
    <row r="436" spans="4:59" s="164" customFormat="1" x14ac:dyDescent="0.25">
      <c r="D436" s="351"/>
      <c r="E436" s="351"/>
      <c r="K436" s="366"/>
      <c r="O436" s="351"/>
      <c r="Q436" s="366"/>
      <c r="T436" s="351"/>
      <c r="V436" s="351"/>
      <c r="BG436" s="454"/>
    </row>
    <row r="437" spans="4:59" s="164" customFormat="1" x14ac:dyDescent="0.25">
      <c r="D437" s="351"/>
      <c r="E437" s="351"/>
      <c r="K437" s="366"/>
      <c r="O437" s="351"/>
      <c r="Q437" s="366"/>
      <c r="T437" s="351"/>
      <c r="V437" s="351"/>
      <c r="BG437" s="454"/>
    </row>
    <row r="438" spans="4:59" s="164" customFormat="1" x14ac:dyDescent="0.25">
      <c r="D438" s="351"/>
      <c r="E438" s="351"/>
      <c r="K438" s="366"/>
      <c r="O438" s="351"/>
      <c r="Q438" s="366"/>
      <c r="T438" s="351"/>
      <c r="V438" s="351"/>
      <c r="BG438" s="454"/>
    </row>
    <row r="439" spans="4:59" s="164" customFormat="1" x14ac:dyDescent="0.25">
      <c r="D439" s="351"/>
      <c r="E439" s="351"/>
      <c r="K439" s="366"/>
      <c r="O439" s="351"/>
      <c r="Q439" s="366"/>
      <c r="T439" s="351"/>
      <c r="V439" s="351"/>
      <c r="BG439" s="454"/>
    </row>
    <row r="440" spans="4:59" s="164" customFormat="1" x14ac:dyDescent="0.25">
      <c r="D440" s="351"/>
      <c r="E440" s="351"/>
      <c r="K440" s="366"/>
      <c r="O440" s="351"/>
      <c r="Q440" s="366"/>
      <c r="T440" s="351"/>
      <c r="V440" s="351"/>
      <c r="BG440" s="454"/>
    </row>
    <row r="441" spans="4:59" s="164" customFormat="1" x14ac:dyDescent="0.25">
      <c r="D441" s="351"/>
      <c r="E441" s="351"/>
      <c r="K441" s="366"/>
      <c r="O441" s="351"/>
      <c r="Q441" s="366"/>
      <c r="T441" s="351"/>
      <c r="V441" s="351"/>
      <c r="BG441" s="454"/>
    </row>
    <row r="442" spans="4:59" s="164" customFormat="1" x14ac:dyDescent="0.25">
      <c r="D442" s="351"/>
      <c r="E442" s="351"/>
      <c r="K442" s="366"/>
      <c r="O442" s="351"/>
      <c r="Q442" s="366"/>
      <c r="T442" s="351"/>
      <c r="V442" s="351"/>
      <c r="BG442" s="454"/>
    </row>
    <row r="443" spans="4:59" s="164" customFormat="1" x14ac:dyDescent="0.25">
      <c r="D443" s="351"/>
      <c r="E443" s="351"/>
      <c r="K443" s="366"/>
      <c r="O443" s="351"/>
      <c r="Q443" s="366"/>
      <c r="T443" s="351"/>
      <c r="V443" s="351"/>
      <c r="BG443" s="454"/>
    </row>
    <row r="444" spans="4:59" s="164" customFormat="1" x14ac:dyDescent="0.25">
      <c r="D444" s="351"/>
      <c r="E444" s="351"/>
      <c r="K444" s="366"/>
      <c r="O444" s="351"/>
      <c r="Q444" s="366"/>
      <c r="T444" s="351"/>
      <c r="V444" s="351"/>
      <c r="BG444" s="454"/>
    </row>
    <row r="445" spans="4:59" s="164" customFormat="1" x14ac:dyDescent="0.25">
      <c r="D445" s="351"/>
      <c r="E445" s="351"/>
      <c r="K445" s="366"/>
      <c r="O445" s="351"/>
      <c r="Q445" s="366"/>
      <c r="T445" s="351"/>
      <c r="V445" s="351"/>
      <c r="BG445" s="454"/>
    </row>
    <row r="446" spans="4:59" s="164" customFormat="1" x14ac:dyDescent="0.25">
      <c r="D446" s="351"/>
      <c r="E446" s="351"/>
      <c r="K446" s="366"/>
      <c r="O446" s="351"/>
      <c r="Q446" s="366"/>
      <c r="T446" s="351"/>
      <c r="V446" s="351"/>
      <c r="BG446" s="454"/>
    </row>
    <row r="447" spans="4:59" s="164" customFormat="1" x14ac:dyDescent="0.25">
      <c r="D447" s="351"/>
      <c r="E447" s="351"/>
      <c r="K447" s="366"/>
      <c r="O447" s="351"/>
      <c r="Q447" s="366"/>
      <c r="T447" s="351"/>
      <c r="V447" s="351"/>
      <c r="BG447" s="454"/>
    </row>
    <row r="448" spans="4:59" s="164" customFormat="1" x14ac:dyDescent="0.25">
      <c r="D448" s="351"/>
      <c r="E448" s="351"/>
      <c r="K448" s="366"/>
      <c r="O448" s="351"/>
      <c r="Q448" s="366"/>
      <c r="T448" s="351"/>
      <c r="V448" s="351"/>
      <c r="BG448" s="454"/>
    </row>
    <row r="449" spans="4:59" s="164" customFormat="1" x14ac:dyDescent="0.25">
      <c r="D449" s="351"/>
      <c r="E449" s="351"/>
      <c r="K449" s="366"/>
      <c r="O449" s="351"/>
      <c r="Q449" s="366"/>
      <c r="T449" s="351"/>
      <c r="V449" s="351"/>
      <c r="BG449" s="454"/>
    </row>
    <row r="450" spans="4:59" s="164" customFormat="1" x14ac:dyDescent="0.25">
      <c r="D450" s="351"/>
      <c r="E450" s="351"/>
      <c r="K450" s="366"/>
      <c r="O450" s="351"/>
      <c r="Q450" s="366"/>
      <c r="T450" s="351"/>
      <c r="V450" s="351"/>
      <c r="BG450" s="454"/>
    </row>
    <row r="451" spans="4:59" s="164" customFormat="1" x14ac:dyDescent="0.25">
      <c r="D451" s="351"/>
      <c r="E451" s="351"/>
      <c r="K451" s="366"/>
      <c r="O451" s="351"/>
      <c r="Q451" s="366"/>
      <c r="T451" s="351"/>
      <c r="V451" s="351"/>
      <c r="BG451" s="454"/>
    </row>
    <row r="452" spans="4:59" s="164" customFormat="1" x14ac:dyDescent="0.25">
      <c r="D452" s="351"/>
      <c r="E452" s="351"/>
      <c r="K452" s="366"/>
      <c r="O452" s="351"/>
      <c r="Q452" s="366"/>
      <c r="T452" s="351"/>
      <c r="V452" s="351"/>
      <c r="BG452" s="454"/>
    </row>
    <row r="453" spans="4:59" s="164" customFormat="1" x14ac:dyDescent="0.25">
      <c r="D453" s="351"/>
      <c r="E453" s="351"/>
      <c r="K453" s="366"/>
      <c r="O453" s="351"/>
      <c r="Q453" s="366"/>
      <c r="T453" s="351"/>
      <c r="V453" s="351"/>
      <c r="BG453" s="454"/>
    </row>
    <row r="454" spans="4:59" s="164" customFormat="1" x14ac:dyDescent="0.25">
      <c r="D454" s="351"/>
      <c r="E454" s="351"/>
      <c r="K454" s="366"/>
      <c r="O454" s="351"/>
      <c r="Q454" s="366"/>
      <c r="T454" s="351"/>
      <c r="V454" s="351"/>
      <c r="BG454" s="454"/>
    </row>
    <row r="455" spans="4:59" s="164" customFormat="1" x14ac:dyDescent="0.25">
      <c r="D455" s="351"/>
      <c r="E455" s="351"/>
      <c r="K455" s="366"/>
      <c r="O455" s="351"/>
      <c r="Q455" s="366"/>
      <c r="T455" s="351"/>
      <c r="V455" s="351"/>
      <c r="BG455" s="454"/>
    </row>
    <row r="456" spans="4:59" s="164" customFormat="1" x14ac:dyDescent="0.25">
      <c r="D456" s="351"/>
      <c r="E456" s="351"/>
      <c r="K456" s="366"/>
      <c r="O456" s="351"/>
      <c r="Q456" s="366"/>
      <c r="T456" s="351"/>
      <c r="V456" s="351"/>
      <c r="BG456" s="454"/>
    </row>
    <row r="457" spans="4:59" s="164" customFormat="1" x14ac:dyDescent="0.25">
      <c r="D457" s="351"/>
      <c r="E457" s="351"/>
      <c r="K457" s="366"/>
      <c r="O457" s="351"/>
      <c r="Q457" s="366"/>
      <c r="T457" s="351"/>
      <c r="V457" s="351"/>
      <c r="BG457" s="454"/>
    </row>
    <row r="458" spans="4:59" s="164" customFormat="1" x14ac:dyDescent="0.25">
      <c r="D458" s="351"/>
      <c r="E458" s="351"/>
      <c r="K458" s="366"/>
      <c r="O458" s="351"/>
      <c r="Q458" s="366"/>
      <c r="T458" s="351"/>
      <c r="V458" s="351"/>
      <c r="BG458" s="454"/>
    </row>
    <row r="459" spans="4:59" s="164" customFormat="1" x14ac:dyDescent="0.25">
      <c r="D459" s="351"/>
      <c r="E459" s="351"/>
      <c r="K459" s="366"/>
      <c r="O459" s="351"/>
      <c r="Q459" s="366"/>
      <c r="T459" s="351"/>
      <c r="V459" s="351"/>
      <c r="BG459" s="454"/>
    </row>
    <row r="460" spans="4:59" s="164" customFormat="1" x14ac:dyDescent="0.25">
      <c r="D460" s="351"/>
      <c r="E460" s="351"/>
      <c r="K460" s="366"/>
      <c r="O460" s="351"/>
      <c r="Q460" s="366"/>
      <c r="T460" s="351"/>
      <c r="V460" s="351"/>
      <c r="BG460" s="454"/>
    </row>
    <row r="461" spans="4:59" s="164" customFormat="1" x14ac:dyDescent="0.25">
      <c r="D461" s="351"/>
      <c r="E461" s="351"/>
      <c r="K461" s="366"/>
      <c r="O461" s="351"/>
      <c r="Q461" s="366"/>
      <c r="T461" s="351"/>
      <c r="V461" s="351"/>
      <c r="BG461" s="454"/>
    </row>
    <row r="462" spans="4:59" s="164" customFormat="1" x14ac:dyDescent="0.25">
      <c r="D462" s="351"/>
      <c r="E462" s="351"/>
      <c r="K462" s="366"/>
      <c r="O462" s="351"/>
      <c r="Q462" s="366"/>
      <c r="T462" s="351"/>
      <c r="V462" s="351"/>
      <c r="BG462" s="454"/>
    </row>
    <row r="463" spans="4:59" s="164" customFormat="1" x14ac:dyDescent="0.25">
      <c r="D463" s="351"/>
      <c r="E463" s="351"/>
      <c r="K463" s="366"/>
      <c r="O463" s="351"/>
      <c r="Q463" s="366"/>
      <c r="T463" s="351"/>
      <c r="V463" s="351"/>
      <c r="BG463" s="454"/>
    </row>
    <row r="464" spans="4:59" s="164" customFormat="1" x14ac:dyDescent="0.25">
      <c r="D464" s="351"/>
      <c r="E464" s="351"/>
      <c r="K464" s="366"/>
      <c r="O464" s="351"/>
      <c r="Q464" s="366"/>
      <c r="T464" s="351"/>
      <c r="V464" s="351"/>
      <c r="BG464" s="454"/>
    </row>
    <row r="465" spans="4:59" s="164" customFormat="1" x14ac:dyDescent="0.25">
      <c r="D465" s="351"/>
      <c r="E465" s="351"/>
      <c r="K465" s="366"/>
      <c r="O465" s="351"/>
      <c r="Q465" s="366"/>
      <c r="T465" s="351"/>
      <c r="V465" s="351"/>
      <c r="BG465" s="454"/>
    </row>
    <row r="466" spans="4:59" s="164" customFormat="1" x14ac:dyDescent="0.25">
      <c r="D466" s="351"/>
      <c r="E466" s="351"/>
      <c r="K466" s="366"/>
      <c r="O466" s="351"/>
      <c r="Q466" s="366"/>
      <c r="T466" s="351"/>
      <c r="V466" s="351"/>
      <c r="BG466" s="454"/>
    </row>
    <row r="467" spans="4:59" s="164" customFormat="1" x14ac:dyDescent="0.25">
      <c r="D467" s="351"/>
      <c r="E467" s="351"/>
      <c r="K467" s="366"/>
      <c r="O467" s="351"/>
      <c r="Q467" s="366"/>
      <c r="T467" s="351"/>
      <c r="V467" s="351"/>
      <c r="BG467" s="454"/>
    </row>
    <row r="468" spans="4:59" s="164" customFormat="1" x14ac:dyDescent="0.25">
      <c r="D468" s="351"/>
      <c r="E468" s="351"/>
      <c r="K468" s="366"/>
      <c r="O468" s="351"/>
      <c r="Q468" s="366"/>
      <c r="T468" s="351"/>
      <c r="V468" s="351"/>
      <c r="BG468" s="454"/>
    </row>
    <row r="469" spans="4:59" s="164" customFormat="1" x14ac:dyDescent="0.25">
      <c r="D469" s="351"/>
      <c r="E469" s="351"/>
      <c r="K469" s="366"/>
      <c r="O469" s="351"/>
      <c r="Q469" s="366"/>
      <c r="T469" s="351"/>
      <c r="V469" s="351"/>
      <c r="BG469" s="454"/>
    </row>
    <row r="470" spans="4:59" s="164" customFormat="1" x14ac:dyDescent="0.25">
      <c r="D470" s="351"/>
      <c r="E470" s="351"/>
      <c r="K470" s="366"/>
      <c r="O470" s="351"/>
      <c r="Q470" s="366"/>
      <c r="T470" s="351"/>
      <c r="V470" s="351"/>
      <c r="BG470" s="454"/>
    </row>
    <row r="471" spans="4:59" s="164" customFormat="1" x14ac:dyDescent="0.25">
      <c r="D471" s="351"/>
      <c r="E471" s="351"/>
      <c r="K471" s="366"/>
      <c r="O471" s="351"/>
      <c r="Q471" s="366"/>
      <c r="T471" s="351"/>
      <c r="V471" s="351"/>
      <c r="BG471" s="454"/>
    </row>
    <row r="472" spans="4:59" s="164" customFormat="1" x14ac:dyDescent="0.25">
      <c r="D472" s="351"/>
      <c r="E472" s="351"/>
      <c r="K472" s="366"/>
      <c r="O472" s="351"/>
      <c r="Q472" s="366"/>
      <c r="T472" s="351"/>
      <c r="V472" s="351"/>
      <c r="BG472" s="454"/>
    </row>
    <row r="473" spans="4:59" s="164" customFormat="1" x14ac:dyDescent="0.25">
      <c r="D473" s="351"/>
      <c r="E473" s="351"/>
      <c r="K473" s="366"/>
      <c r="O473" s="351"/>
      <c r="Q473" s="366"/>
      <c r="T473" s="351"/>
      <c r="V473" s="351"/>
      <c r="BG473" s="454"/>
    </row>
    <row r="474" spans="4:59" s="164" customFormat="1" x14ac:dyDescent="0.25">
      <c r="D474" s="351"/>
      <c r="E474" s="351"/>
      <c r="K474" s="366"/>
      <c r="O474" s="351"/>
      <c r="Q474" s="366"/>
      <c r="T474" s="351"/>
      <c r="V474" s="351"/>
      <c r="BG474" s="454"/>
    </row>
    <row r="475" spans="4:59" s="164" customFormat="1" x14ac:dyDescent="0.25">
      <c r="D475" s="351"/>
      <c r="E475" s="351"/>
      <c r="K475" s="366"/>
      <c r="O475" s="351"/>
      <c r="Q475" s="366"/>
      <c r="T475" s="351"/>
      <c r="V475" s="351"/>
      <c r="BG475" s="454"/>
    </row>
    <row r="476" spans="4:59" s="164" customFormat="1" x14ac:dyDescent="0.25">
      <c r="D476" s="351"/>
      <c r="E476" s="351"/>
      <c r="K476" s="366"/>
      <c r="O476" s="351"/>
      <c r="Q476" s="366"/>
      <c r="T476" s="351"/>
      <c r="V476" s="351"/>
      <c r="BG476" s="454"/>
    </row>
    <row r="477" spans="4:59" s="164" customFormat="1" x14ac:dyDescent="0.25">
      <c r="D477" s="351"/>
      <c r="E477" s="351"/>
      <c r="K477" s="366"/>
      <c r="O477" s="351"/>
      <c r="Q477" s="366"/>
      <c r="T477" s="351"/>
      <c r="V477" s="351"/>
      <c r="BG477" s="454"/>
    </row>
    <row r="478" spans="4:59" s="164" customFormat="1" x14ac:dyDescent="0.25">
      <c r="D478" s="351"/>
      <c r="E478" s="351"/>
      <c r="K478" s="366"/>
      <c r="O478" s="351"/>
      <c r="Q478" s="366"/>
      <c r="T478" s="351"/>
      <c r="V478" s="351"/>
      <c r="BG478" s="454"/>
    </row>
    <row r="479" spans="4:59" s="164" customFormat="1" x14ac:dyDescent="0.25">
      <c r="D479" s="351"/>
      <c r="E479" s="351"/>
      <c r="K479" s="366"/>
      <c r="O479" s="351"/>
      <c r="Q479" s="366"/>
      <c r="T479" s="351"/>
      <c r="V479" s="351"/>
      <c r="BG479" s="454"/>
    </row>
    <row r="480" spans="4:59" s="164" customFormat="1" x14ac:dyDescent="0.25">
      <c r="D480" s="351"/>
      <c r="E480" s="351"/>
      <c r="K480" s="366"/>
      <c r="O480" s="351"/>
      <c r="Q480" s="366"/>
      <c r="T480" s="351"/>
      <c r="V480" s="351"/>
      <c r="BG480" s="454"/>
    </row>
    <row r="481" spans="4:59" s="164" customFormat="1" x14ac:dyDescent="0.25">
      <c r="D481" s="351"/>
      <c r="E481" s="351"/>
      <c r="K481" s="366"/>
      <c r="O481" s="351"/>
      <c r="Q481" s="366"/>
      <c r="T481" s="351"/>
      <c r="V481" s="351"/>
      <c r="BG481" s="454"/>
    </row>
    <row r="482" spans="4:59" s="164" customFormat="1" x14ac:dyDescent="0.25">
      <c r="D482" s="351"/>
      <c r="E482" s="351"/>
      <c r="K482" s="366"/>
      <c r="O482" s="351"/>
      <c r="Q482" s="366"/>
      <c r="T482" s="351"/>
      <c r="V482" s="351"/>
      <c r="BG482" s="454"/>
    </row>
    <row r="483" spans="4:59" s="164" customFormat="1" x14ac:dyDescent="0.25">
      <c r="D483" s="351"/>
      <c r="E483" s="351"/>
      <c r="K483" s="366"/>
      <c r="O483" s="351"/>
      <c r="Q483" s="366"/>
      <c r="T483" s="351"/>
      <c r="V483" s="351"/>
      <c r="BG483" s="454"/>
    </row>
    <row r="484" spans="4:59" s="164" customFormat="1" x14ac:dyDescent="0.25">
      <c r="D484" s="351"/>
      <c r="E484" s="351"/>
      <c r="K484" s="366"/>
      <c r="O484" s="351"/>
      <c r="Q484" s="366"/>
      <c r="T484" s="351"/>
      <c r="V484" s="351"/>
      <c r="BG484" s="454"/>
    </row>
    <row r="485" spans="4:59" s="164" customFormat="1" x14ac:dyDescent="0.25">
      <c r="D485" s="351"/>
      <c r="E485" s="351"/>
      <c r="K485" s="366"/>
      <c r="O485" s="351"/>
      <c r="Q485" s="366"/>
      <c r="T485" s="351"/>
      <c r="V485" s="351"/>
      <c r="BG485" s="454"/>
    </row>
    <row r="486" spans="4:59" s="164" customFormat="1" x14ac:dyDescent="0.25">
      <c r="D486" s="351"/>
      <c r="E486" s="351"/>
      <c r="K486" s="366"/>
      <c r="O486" s="351"/>
      <c r="Q486" s="366"/>
      <c r="T486" s="351"/>
      <c r="V486" s="351"/>
      <c r="BG486" s="454"/>
    </row>
    <row r="487" spans="4:59" s="164" customFormat="1" x14ac:dyDescent="0.25">
      <c r="D487" s="351"/>
      <c r="E487" s="351"/>
      <c r="K487" s="366"/>
      <c r="O487" s="351"/>
      <c r="Q487" s="366"/>
      <c r="T487" s="351"/>
      <c r="V487" s="351"/>
      <c r="BG487" s="454"/>
    </row>
    <row r="488" spans="4:59" s="164" customFormat="1" x14ac:dyDescent="0.25">
      <c r="D488" s="351"/>
      <c r="E488" s="351"/>
      <c r="K488" s="366"/>
      <c r="O488" s="351"/>
      <c r="Q488" s="366"/>
      <c r="T488" s="351"/>
      <c r="V488" s="351"/>
      <c r="BG488" s="454"/>
    </row>
    <row r="489" spans="4:59" s="164" customFormat="1" x14ac:dyDescent="0.25">
      <c r="D489" s="351"/>
      <c r="E489" s="351"/>
      <c r="K489" s="366"/>
      <c r="O489" s="351"/>
      <c r="Q489" s="366"/>
      <c r="T489" s="351"/>
      <c r="V489" s="351"/>
      <c r="BG489" s="454"/>
    </row>
    <row r="490" spans="4:59" s="164" customFormat="1" x14ac:dyDescent="0.25">
      <c r="D490" s="351"/>
      <c r="E490" s="351"/>
      <c r="K490" s="366"/>
      <c r="O490" s="351"/>
      <c r="Q490" s="366"/>
      <c r="T490" s="351"/>
      <c r="V490" s="351"/>
      <c r="BG490" s="454"/>
    </row>
    <row r="491" spans="4:59" s="164" customFormat="1" x14ac:dyDescent="0.25">
      <c r="D491" s="351"/>
      <c r="E491" s="351"/>
      <c r="K491" s="366"/>
      <c r="O491" s="351"/>
      <c r="Q491" s="366"/>
      <c r="T491" s="351"/>
      <c r="V491" s="351"/>
      <c r="BG491" s="454"/>
    </row>
    <row r="492" spans="4:59" s="164" customFormat="1" x14ac:dyDescent="0.25">
      <c r="D492" s="351"/>
      <c r="E492" s="351"/>
      <c r="K492" s="366"/>
      <c r="O492" s="351"/>
      <c r="Q492" s="366"/>
      <c r="T492" s="351"/>
      <c r="V492" s="351"/>
      <c r="BG492" s="454"/>
    </row>
    <row r="493" spans="4:59" s="164" customFormat="1" x14ac:dyDescent="0.25">
      <c r="D493" s="351"/>
      <c r="E493" s="351"/>
      <c r="K493" s="366"/>
      <c r="O493" s="351"/>
      <c r="Q493" s="366"/>
      <c r="T493" s="351"/>
      <c r="V493" s="351"/>
      <c r="BG493" s="454"/>
    </row>
    <row r="494" spans="4:59" s="164" customFormat="1" x14ac:dyDescent="0.25">
      <c r="D494" s="351"/>
      <c r="E494" s="351"/>
      <c r="K494" s="366"/>
      <c r="O494" s="351"/>
      <c r="Q494" s="366"/>
      <c r="T494" s="351"/>
      <c r="V494" s="351"/>
      <c r="BG494" s="454"/>
    </row>
    <row r="495" spans="4:59" s="164" customFormat="1" x14ac:dyDescent="0.25">
      <c r="D495" s="351"/>
      <c r="E495" s="351"/>
      <c r="K495" s="366"/>
      <c r="O495" s="351"/>
      <c r="Q495" s="366"/>
      <c r="T495" s="351"/>
      <c r="V495" s="351"/>
      <c r="BG495" s="454"/>
    </row>
    <row r="496" spans="4:59" s="164" customFormat="1" x14ac:dyDescent="0.25">
      <c r="D496" s="351"/>
      <c r="E496" s="351"/>
      <c r="K496" s="366"/>
      <c r="O496" s="351"/>
      <c r="Q496" s="366"/>
      <c r="T496" s="351"/>
      <c r="V496" s="351"/>
      <c r="BG496" s="454"/>
    </row>
    <row r="497" spans="4:59" s="164" customFormat="1" x14ac:dyDescent="0.25">
      <c r="D497" s="351"/>
      <c r="E497" s="351"/>
      <c r="K497" s="366"/>
      <c r="O497" s="351"/>
      <c r="Q497" s="366"/>
      <c r="T497" s="351"/>
      <c r="V497" s="351"/>
      <c r="BG497" s="454"/>
    </row>
    <row r="498" spans="4:59" s="164" customFormat="1" x14ac:dyDescent="0.25">
      <c r="D498" s="351"/>
      <c r="E498" s="351"/>
      <c r="K498" s="366"/>
      <c r="O498" s="351"/>
      <c r="Q498" s="366"/>
      <c r="T498" s="351"/>
      <c r="V498" s="351"/>
      <c r="BG498" s="454"/>
    </row>
    <row r="499" spans="4:59" s="164" customFormat="1" x14ac:dyDescent="0.25">
      <c r="D499" s="351"/>
      <c r="E499" s="351"/>
      <c r="K499" s="366"/>
      <c r="O499" s="351"/>
      <c r="Q499" s="366"/>
      <c r="T499" s="351"/>
      <c r="V499" s="351"/>
      <c r="BG499" s="454"/>
    </row>
    <row r="500" spans="4:59" s="164" customFormat="1" x14ac:dyDescent="0.25">
      <c r="D500" s="351"/>
      <c r="E500" s="351"/>
      <c r="K500" s="366"/>
      <c r="O500" s="351"/>
      <c r="Q500" s="366"/>
      <c r="T500" s="351"/>
      <c r="V500" s="351"/>
      <c r="BG500" s="454"/>
    </row>
    <row r="501" spans="4:59" s="164" customFormat="1" x14ac:dyDescent="0.25">
      <c r="D501" s="351"/>
      <c r="E501" s="351"/>
      <c r="K501" s="366"/>
      <c r="O501" s="351"/>
      <c r="Q501" s="366"/>
      <c r="T501" s="351"/>
      <c r="V501" s="351"/>
      <c r="BG501" s="454"/>
    </row>
    <row r="502" spans="4:59" s="164" customFormat="1" x14ac:dyDescent="0.25">
      <c r="D502" s="351"/>
      <c r="E502" s="351"/>
      <c r="K502" s="366"/>
      <c r="O502" s="351"/>
      <c r="Q502" s="366"/>
      <c r="T502" s="351"/>
      <c r="V502" s="351"/>
      <c r="BG502" s="454"/>
    </row>
    <row r="503" spans="4:59" s="164" customFormat="1" x14ac:dyDescent="0.25">
      <c r="D503" s="351"/>
      <c r="E503" s="351"/>
      <c r="K503" s="366"/>
      <c r="O503" s="351"/>
      <c r="Q503" s="366"/>
      <c r="T503" s="351"/>
      <c r="V503" s="351"/>
      <c r="BG503" s="454"/>
    </row>
    <row r="504" spans="4:59" s="164" customFormat="1" x14ac:dyDescent="0.25">
      <c r="D504" s="351"/>
      <c r="E504" s="351"/>
      <c r="K504" s="366"/>
      <c r="O504" s="351"/>
      <c r="Q504" s="366"/>
      <c r="T504" s="351"/>
      <c r="V504" s="351"/>
      <c r="BG504" s="454"/>
    </row>
    <row r="505" spans="4:59" s="164" customFormat="1" x14ac:dyDescent="0.25">
      <c r="D505" s="351"/>
      <c r="E505" s="351"/>
      <c r="K505" s="366"/>
      <c r="O505" s="351"/>
      <c r="Q505" s="366"/>
      <c r="T505" s="351"/>
      <c r="V505" s="351"/>
      <c r="BG505" s="454"/>
    </row>
    <row r="506" spans="4:59" s="164" customFormat="1" x14ac:dyDescent="0.25">
      <c r="D506" s="351"/>
      <c r="E506" s="351"/>
      <c r="K506" s="366"/>
      <c r="O506" s="351"/>
      <c r="Q506" s="366"/>
      <c r="T506" s="351"/>
      <c r="V506" s="351"/>
      <c r="BG506" s="454"/>
    </row>
    <row r="507" spans="4:59" s="164" customFormat="1" x14ac:dyDescent="0.25">
      <c r="D507" s="351"/>
      <c r="E507" s="351"/>
      <c r="K507" s="366"/>
      <c r="O507" s="351"/>
      <c r="Q507" s="366"/>
      <c r="T507" s="351"/>
      <c r="V507" s="351"/>
      <c r="BG507" s="454"/>
    </row>
    <row r="508" spans="4:59" s="164" customFormat="1" x14ac:dyDescent="0.25">
      <c r="D508" s="351"/>
      <c r="E508" s="351"/>
      <c r="K508" s="366"/>
      <c r="O508" s="351"/>
      <c r="Q508" s="366"/>
      <c r="T508" s="351"/>
      <c r="V508" s="351"/>
      <c r="BG508" s="454"/>
    </row>
    <row r="509" spans="4:59" s="164" customFormat="1" x14ac:dyDescent="0.25">
      <c r="D509" s="351"/>
      <c r="E509" s="351"/>
      <c r="K509" s="366"/>
      <c r="O509" s="351"/>
      <c r="Q509" s="366"/>
      <c r="T509" s="351"/>
      <c r="V509" s="351"/>
      <c r="BG509" s="454"/>
    </row>
    <row r="510" spans="4:59" s="164" customFormat="1" x14ac:dyDescent="0.25">
      <c r="D510" s="351"/>
      <c r="E510" s="351"/>
      <c r="K510" s="366"/>
      <c r="O510" s="351"/>
      <c r="Q510" s="366"/>
      <c r="T510" s="351"/>
      <c r="V510" s="351"/>
      <c r="BG510" s="454"/>
    </row>
    <row r="511" spans="4:59" s="164" customFormat="1" x14ac:dyDescent="0.25">
      <c r="D511" s="351"/>
      <c r="E511" s="351"/>
      <c r="K511" s="366"/>
      <c r="O511" s="351"/>
      <c r="Q511" s="366"/>
      <c r="T511" s="351"/>
      <c r="V511" s="351"/>
      <c r="BG511" s="454"/>
    </row>
    <row r="512" spans="4:59" s="164" customFormat="1" x14ac:dyDescent="0.25">
      <c r="D512" s="351"/>
      <c r="E512" s="351"/>
      <c r="K512" s="366"/>
      <c r="O512" s="351"/>
      <c r="Q512" s="366"/>
      <c r="T512" s="351"/>
      <c r="V512" s="351"/>
      <c r="BG512" s="454"/>
    </row>
    <row r="513" spans="4:59" s="164" customFormat="1" x14ac:dyDescent="0.25">
      <c r="D513" s="351"/>
      <c r="E513" s="351"/>
      <c r="K513" s="366"/>
      <c r="O513" s="351"/>
      <c r="Q513" s="366"/>
      <c r="T513" s="351"/>
      <c r="V513" s="351"/>
      <c r="BG513" s="454"/>
    </row>
    <row r="514" spans="4:59" s="164" customFormat="1" x14ac:dyDescent="0.25">
      <c r="D514" s="351"/>
      <c r="E514" s="351"/>
      <c r="K514" s="366"/>
      <c r="O514" s="351"/>
      <c r="Q514" s="366"/>
      <c r="T514" s="351"/>
      <c r="V514" s="351"/>
      <c r="BG514" s="454"/>
    </row>
    <row r="515" spans="4:59" s="164" customFormat="1" x14ac:dyDescent="0.25">
      <c r="D515" s="351"/>
      <c r="E515" s="351"/>
      <c r="K515" s="366"/>
      <c r="O515" s="351"/>
      <c r="Q515" s="366"/>
      <c r="T515" s="351"/>
      <c r="V515" s="351"/>
      <c r="BG515" s="454"/>
    </row>
    <row r="516" spans="4:59" s="164" customFormat="1" x14ac:dyDescent="0.25">
      <c r="D516" s="351"/>
      <c r="E516" s="351"/>
      <c r="K516" s="366"/>
      <c r="O516" s="351"/>
      <c r="Q516" s="366"/>
      <c r="T516" s="351"/>
      <c r="V516" s="351"/>
      <c r="BG516" s="454"/>
    </row>
    <row r="517" spans="4:59" s="164" customFormat="1" x14ac:dyDescent="0.25">
      <c r="D517" s="351"/>
      <c r="E517" s="351"/>
      <c r="K517" s="366"/>
      <c r="O517" s="351"/>
      <c r="Q517" s="366"/>
      <c r="T517" s="351"/>
      <c r="V517" s="351"/>
      <c r="BG517" s="454"/>
    </row>
    <row r="518" spans="4:59" s="164" customFormat="1" x14ac:dyDescent="0.25">
      <c r="D518" s="351"/>
      <c r="E518" s="351"/>
      <c r="K518" s="366"/>
      <c r="O518" s="351"/>
      <c r="Q518" s="366"/>
      <c r="T518" s="351"/>
      <c r="V518" s="351"/>
      <c r="BG518" s="454"/>
    </row>
    <row r="519" spans="4:59" s="164" customFormat="1" x14ac:dyDescent="0.25">
      <c r="D519" s="351"/>
      <c r="E519" s="351"/>
      <c r="K519" s="366"/>
      <c r="O519" s="351"/>
      <c r="Q519" s="366"/>
      <c r="T519" s="351"/>
      <c r="V519" s="351"/>
      <c r="BG519" s="454"/>
    </row>
    <row r="520" spans="4:59" s="164" customFormat="1" x14ac:dyDescent="0.25">
      <c r="D520" s="351"/>
      <c r="E520" s="351"/>
      <c r="K520" s="366"/>
      <c r="O520" s="351"/>
      <c r="Q520" s="366"/>
      <c r="T520" s="351"/>
      <c r="V520" s="351"/>
      <c r="BG520" s="454"/>
    </row>
    <row r="521" spans="4:59" s="164" customFormat="1" x14ac:dyDescent="0.25">
      <c r="D521" s="351"/>
      <c r="E521" s="351"/>
      <c r="K521" s="366"/>
      <c r="O521" s="351"/>
      <c r="Q521" s="366"/>
      <c r="T521" s="351"/>
      <c r="V521" s="351"/>
      <c r="BG521" s="454"/>
    </row>
    <row r="522" spans="4:59" s="164" customFormat="1" x14ac:dyDescent="0.25">
      <c r="D522" s="351"/>
      <c r="E522" s="351"/>
      <c r="K522" s="366"/>
      <c r="O522" s="351"/>
      <c r="Q522" s="366"/>
      <c r="T522" s="351"/>
      <c r="V522" s="351"/>
      <c r="BG522" s="454"/>
    </row>
    <row r="523" spans="4:59" s="164" customFormat="1" x14ac:dyDescent="0.25">
      <c r="D523" s="351"/>
      <c r="E523" s="351"/>
      <c r="K523" s="366"/>
      <c r="O523" s="351"/>
      <c r="Q523" s="366"/>
      <c r="T523" s="351"/>
      <c r="V523" s="351"/>
      <c r="BG523" s="454"/>
    </row>
    <row r="524" spans="4:59" s="164" customFormat="1" x14ac:dyDescent="0.25">
      <c r="D524" s="351"/>
      <c r="E524" s="351"/>
      <c r="K524" s="366"/>
      <c r="O524" s="351"/>
      <c r="Q524" s="366"/>
      <c r="T524" s="351"/>
      <c r="V524" s="351"/>
      <c r="BG524" s="454"/>
    </row>
    <row r="525" spans="4:59" s="164" customFormat="1" x14ac:dyDescent="0.25">
      <c r="D525" s="351"/>
      <c r="E525" s="351"/>
      <c r="K525" s="366"/>
      <c r="O525" s="351"/>
      <c r="Q525" s="366"/>
      <c r="T525" s="351"/>
      <c r="V525" s="351"/>
      <c r="BG525" s="454"/>
    </row>
    <row r="526" spans="4:59" s="164" customFormat="1" x14ac:dyDescent="0.25">
      <c r="D526" s="351"/>
      <c r="E526" s="351"/>
      <c r="K526" s="366"/>
      <c r="O526" s="351"/>
      <c r="Q526" s="366"/>
      <c r="T526" s="351"/>
      <c r="V526" s="351"/>
      <c r="BG526" s="454"/>
    </row>
    <row r="527" spans="4:59" s="164" customFormat="1" x14ac:dyDescent="0.25">
      <c r="D527" s="351"/>
      <c r="E527" s="351"/>
      <c r="K527" s="366"/>
      <c r="O527" s="351"/>
      <c r="Q527" s="366"/>
      <c r="T527" s="351"/>
      <c r="V527" s="351"/>
      <c r="BG527" s="454"/>
    </row>
    <row r="528" spans="4:59" s="164" customFormat="1" x14ac:dyDescent="0.25">
      <c r="D528" s="351"/>
      <c r="E528" s="351"/>
      <c r="K528" s="366"/>
      <c r="O528" s="351"/>
      <c r="Q528" s="366"/>
      <c r="T528" s="351"/>
      <c r="V528" s="351"/>
      <c r="BG528" s="454"/>
    </row>
    <row r="529" spans="4:59" s="164" customFormat="1" x14ac:dyDescent="0.25">
      <c r="D529" s="351"/>
      <c r="E529" s="351"/>
      <c r="K529" s="366"/>
      <c r="O529" s="351"/>
      <c r="Q529" s="366"/>
      <c r="T529" s="351"/>
      <c r="V529" s="351"/>
      <c r="BG529" s="454"/>
    </row>
    <row r="530" spans="4:59" s="164" customFormat="1" x14ac:dyDescent="0.25">
      <c r="D530" s="351"/>
      <c r="E530" s="351"/>
      <c r="K530" s="366"/>
      <c r="O530" s="351"/>
      <c r="Q530" s="366"/>
      <c r="T530" s="351"/>
      <c r="V530" s="351"/>
      <c r="BG530" s="454"/>
    </row>
    <row r="531" spans="4:59" s="164" customFormat="1" x14ac:dyDescent="0.25">
      <c r="D531" s="351"/>
      <c r="E531" s="351"/>
      <c r="K531" s="366"/>
      <c r="O531" s="351"/>
      <c r="Q531" s="366"/>
      <c r="T531" s="351"/>
      <c r="V531" s="351"/>
      <c r="BG531" s="454"/>
    </row>
    <row r="532" spans="4:59" s="164" customFormat="1" x14ac:dyDescent="0.25">
      <c r="D532" s="351"/>
      <c r="E532" s="351"/>
      <c r="K532" s="366"/>
      <c r="O532" s="351"/>
      <c r="Q532" s="366"/>
      <c r="T532" s="351"/>
      <c r="V532" s="351"/>
      <c r="BG532" s="454"/>
    </row>
    <row r="533" spans="4:59" s="164" customFormat="1" x14ac:dyDescent="0.25">
      <c r="D533" s="351"/>
      <c r="E533" s="351"/>
      <c r="K533" s="366"/>
      <c r="O533" s="351"/>
      <c r="Q533" s="366"/>
      <c r="T533" s="351"/>
      <c r="V533" s="351"/>
      <c r="BG533" s="454"/>
    </row>
    <row r="534" spans="4:59" s="164" customFormat="1" x14ac:dyDescent="0.25">
      <c r="D534" s="351"/>
      <c r="E534" s="351"/>
      <c r="K534" s="366"/>
      <c r="O534" s="351"/>
      <c r="Q534" s="366"/>
      <c r="T534" s="351"/>
      <c r="V534" s="351"/>
      <c r="BG534" s="454"/>
    </row>
    <row r="535" spans="4:59" s="164" customFormat="1" x14ac:dyDescent="0.25">
      <c r="D535" s="351"/>
      <c r="E535" s="351"/>
      <c r="K535" s="366"/>
      <c r="O535" s="351"/>
      <c r="Q535" s="366"/>
      <c r="T535" s="351"/>
      <c r="V535" s="351"/>
      <c r="BG535" s="454"/>
    </row>
    <row r="536" spans="4:59" s="164" customFormat="1" x14ac:dyDescent="0.25">
      <c r="D536" s="351"/>
      <c r="E536" s="351"/>
      <c r="K536" s="366"/>
      <c r="O536" s="351"/>
      <c r="Q536" s="366"/>
      <c r="T536" s="351"/>
      <c r="V536" s="351"/>
      <c r="BG536" s="454"/>
    </row>
    <row r="537" spans="4:59" s="164" customFormat="1" x14ac:dyDescent="0.25">
      <c r="D537" s="351"/>
      <c r="E537" s="351"/>
      <c r="K537" s="366"/>
      <c r="O537" s="351"/>
      <c r="Q537" s="366"/>
      <c r="T537" s="351"/>
      <c r="V537" s="351"/>
      <c r="BG537" s="454"/>
    </row>
    <row r="538" spans="4:59" s="164" customFormat="1" x14ac:dyDescent="0.25">
      <c r="D538" s="351"/>
      <c r="E538" s="351"/>
      <c r="K538" s="366"/>
      <c r="O538" s="351"/>
      <c r="Q538" s="366"/>
      <c r="T538" s="351"/>
      <c r="V538" s="351"/>
      <c r="BG538" s="454"/>
    </row>
    <row r="539" spans="4:59" s="164" customFormat="1" x14ac:dyDescent="0.25">
      <c r="D539" s="351"/>
      <c r="E539" s="351"/>
      <c r="K539" s="366"/>
      <c r="O539" s="351"/>
      <c r="Q539" s="366"/>
      <c r="T539" s="351"/>
      <c r="V539" s="351"/>
      <c r="BG539" s="454"/>
    </row>
    <row r="540" spans="4:59" s="164" customFormat="1" x14ac:dyDescent="0.25">
      <c r="D540" s="351"/>
      <c r="E540" s="351"/>
      <c r="K540" s="366"/>
      <c r="O540" s="351"/>
      <c r="Q540" s="366"/>
      <c r="T540" s="351"/>
      <c r="V540" s="351"/>
      <c r="BG540" s="454"/>
    </row>
    <row r="541" spans="4:59" s="164" customFormat="1" x14ac:dyDescent="0.25">
      <c r="D541" s="351"/>
      <c r="E541" s="351"/>
      <c r="K541" s="366"/>
      <c r="O541" s="351"/>
      <c r="Q541" s="366"/>
      <c r="T541" s="351"/>
      <c r="V541" s="351"/>
      <c r="BG541" s="454"/>
    </row>
    <row r="542" spans="4:59" s="164" customFormat="1" x14ac:dyDescent="0.25">
      <c r="D542" s="351"/>
      <c r="E542" s="351"/>
      <c r="K542" s="366"/>
      <c r="O542" s="351"/>
      <c r="Q542" s="366"/>
      <c r="T542" s="351"/>
      <c r="V542" s="351"/>
      <c r="BG542" s="454"/>
    </row>
    <row r="543" spans="4:59" s="164" customFormat="1" x14ac:dyDescent="0.25">
      <c r="D543" s="351"/>
      <c r="E543" s="351"/>
      <c r="K543" s="366"/>
      <c r="O543" s="351"/>
      <c r="Q543" s="366"/>
      <c r="T543" s="351"/>
      <c r="V543" s="351"/>
      <c r="BG543" s="454"/>
    </row>
    <row r="544" spans="4:59" s="164" customFormat="1" x14ac:dyDescent="0.25">
      <c r="D544" s="351"/>
      <c r="E544" s="351"/>
      <c r="K544" s="366"/>
      <c r="O544" s="351"/>
      <c r="Q544" s="366"/>
      <c r="T544" s="351"/>
      <c r="V544" s="351"/>
      <c r="BG544" s="454"/>
    </row>
    <row r="545" spans="4:59" s="164" customFormat="1" x14ac:dyDescent="0.25">
      <c r="D545" s="351"/>
      <c r="E545" s="351"/>
      <c r="K545" s="366"/>
      <c r="O545" s="351"/>
      <c r="Q545" s="366"/>
      <c r="T545" s="351"/>
      <c r="V545" s="351"/>
      <c r="BG545" s="454"/>
    </row>
    <row r="546" spans="4:59" s="164" customFormat="1" x14ac:dyDescent="0.25">
      <c r="D546" s="351"/>
      <c r="E546" s="351"/>
      <c r="K546" s="366"/>
      <c r="O546" s="351"/>
      <c r="Q546" s="366"/>
      <c r="T546" s="351"/>
      <c r="V546" s="351"/>
      <c r="BG546" s="454"/>
    </row>
    <row r="547" spans="4:59" s="164" customFormat="1" x14ac:dyDescent="0.25">
      <c r="D547" s="351"/>
      <c r="E547" s="351"/>
      <c r="K547" s="366"/>
      <c r="O547" s="351"/>
      <c r="Q547" s="366"/>
      <c r="T547" s="351"/>
      <c r="V547" s="351"/>
      <c r="BG547" s="454"/>
    </row>
    <row r="548" spans="4:59" s="164" customFormat="1" x14ac:dyDescent="0.25">
      <c r="D548" s="351"/>
      <c r="E548" s="351"/>
      <c r="K548" s="366"/>
      <c r="O548" s="351"/>
      <c r="Q548" s="366"/>
      <c r="T548" s="351"/>
      <c r="V548" s="351"/>
      <c r="BG548" s="454"/>
    </row>
    <row r="549" spans="4:59" s="164" customFormat="1" x14ac:dyDescent="0.25">
      <c r="D549" s="351"/>
      <c r="E549" s="351"/>
      <c r="K549" s="366"/>
      <c r="O549" s="351"/>
      <c r="Q549" s="366"/>
      <c r="T549" s="351"/>
      <c r="V549" s="351"/>
      <c r="BG549" s="454"/>
    </row>
    <row r="550" spans="4:59" s="164" customFormat="1" x14ac:dyDescent="0.25">
      <c r="D550" s="351"/>
      <c r="E550" s="351"/>
      <c r="K550" s="366"/>
      <c r="O550" s="351"/>
      <c r="Q550" s="366"/>
      <c r="T550" s="351"/>
      <c r="V550" s="351"/>
      <c r="BG550" s="454"/>
    </row>
    <row r="551" spans="4:59" s="164" customFormat="1" x14ac:dyDescent="0.25">
      <c r="D551" s="351"/>
      <c r="E551" s="351"/>
      <c r="K551" s="366"/>
      <c r="O551" s="351"/>
      <c r="Q551" s="366"/>
      <c r="T551" s="351"/>
      <c r="V551" s="351"/>
      <c r="BG551" s="454"/>
    </row>
    <row r="552" spans="4:59" s="164" customFormat="1" x14ac:dyDescent="0.25">
      <c r="D552" s="351"/>
      <c r="E552" s="351"/>
      <c r="K552" s="366"/>
      <c r="O552" s="351"/>
      <c r="Q552" s="366"/>
      <c r="T552" s="351"/>
      <c r="V552" s="351"/>
      <c r="BG552" s="454"/>
    </row>
    <row r="553" spans="4:59" s="164" customFormat="1" x14ac:dyDescent="0.25">
      <c r="D553" s="351"/>
      <c r="E553" s="351"/>
      <c r="K553" s="366"/>
      <c r="O553" s="351"/>
      <c r="Q553" s="366"/>
      <c r="T553" s="351"/>
      <c r="V553" s="351"/>
      <c r="BG553" s="454"/>
    </row>
    <row r="554" spans="4:59" s="164" customFormat="1" x14ac:dyDescent="0.25">
      <c r="D554" s="351"/>
      <c r="E554" s="351"/>
      <c r="K554" s="366"/>
      <c r="O554" s="351"/>
      <c r="Q554" s="366"/>
      <c r="T554" s="351"/>
      <c r="V554" s="351"/>
      <c r="BG554" s="454"/>
    </row>
    <row r="555" spans="4:59" s="164" customFormat="1" x14ac:dyDescent="0.25">
      <c r="D555" s="351"/>
      <c r="E555" s="351"/>
      <c r="K555" s="366"/>
      <c r="O555" s="351"/>
      <c r="Q555" s="366"/>
      <c r="T555" s="351"/>
      <c r="V555" s="351"/>
      <c r="BG555" s="454"/>
    </row>
    <row r="556" spans="4:59" s="164" customFormat="1" x14ac:dyDescent="0.25">
      <c r="D556" s="351"/>
      <c r="E556" s="351"/>
      <c r="K556" s="366"/>
      <c r="O556" s="351"/>
      <c r="Q556" s="366"/>
      <c r="T556" s="351"/>
      <c r="V556" s="351"/>
      <c r="BG556" s="454"/>
    </row>
    <row r="557" spans="4:59" s="164" customFormat="1" x14ac:dyDescent="0.25">
      <c r="D557" s="351"/>
      <c r="E557" s="351"/>
      <c r="K557" s="366"/>
      <c r="O557" s="351"/>
      <c r="Q557" s="366"/>
      <c r="T557" s="351"/>
      <c r="V557" s="351"/>
      <c r="BG557" s="454"/>
    </row>
    <row r="558" spans="4:59" s="164" customFormat="1" x14ac:dyDescent="0.25">
      <c r="D558" s="351"/>
      <c r="E558" s="351"/>
      <c r="K558" s="366"/>
      <c r="O558" s="351"/>
      <c r="Q558" s="366"/>
      <c r="T558" s="351"/>
      <c r="V558" s="351"/>
      <c r="BG558" s="454"/>
    </row>
    <row r="559" spans="4:59" s="164" customFormat="1" x14ac:dyDescent="0.25">
      <c r="D559" s="351"/>
      <c r="E559" s="351"/>
      <c r="K559" s="366"/>
      <c r="O559" s="351"/>
      <c r="Q559" s="366"/>
      <c r="T559" s="351"/>
      <c r="V559" s="351"/>
      <c r="BG559" s="454"/>
    </row>
    <row r="560" spans="4:59" s="164" customFormat="1" x14ac:dyDescent="0.25">
      <c r="D560" s="351"/>
      <c r="E560" s="351"/>
      <c r="K560" s="366"/>
      <c r="O560" s="351"/>
      <c r="Q560" s="366"/>
      <c r="T560" s="351"/>
      <c r="V560" s="351"/>
      <c r="BG560" s="454"/>
    </row>
    <row r="561" spans="4:59" s="164" customFormat="1" x14ac:dyDescent="0.25">
      <c r="D561" s="351"/>
      <c r="E561" s="351"/>
      <c r="K561" s="366"/>
      <c r="O561" s="351"/>
      <c r="Q561" s="366"/>
      <c r="T561" s="351"/>
      <c r="V561" s="351"/>
      <c r="BG561" s="454"/>
    </row>
    <row r="562" spans="4:59" s="164" customFormat="1" x14ac:dyDescent="0.25">
      <c r="D562" s="351"/>
      <c r="E562" s="351"/>
      <c r="K562" s="366"/>
      <c r="O562" s="351"/>
      <c r="Q562" s="366"/>
      <c r="T562" s="351"/>
      <c r="V562" s="351"/>
      <c r="BG562" s="454"/>
    </row>
    <row r="563" spans="4:59" s="164" customFormat="1" x14ac:dyDescent="0.25">
      <c r="D563" s="351"/>
      <c r="E563" s="351"/>
      <c r="K563" s="366"/>
      <c r="O563" s="351"/>
      <c r="Q563" s="366"/>
      <c r="T563" s="351"/>
      <c r="V563" s="351"/>
      <c r="BG563" s="454"/>
    </row>
    <row r="564" spans="4:59" s="164" customFormat="1" x14ac:dyDescent="0.25">
      <c r="D564" s="351"/>
      <c r="E564" s="351"/>
      <c r="K564" s="366"/>
      <c r="O564" s="351"/>
      <c r="Q564" s="366"/>
      <c r="T564" s="351"/>
      <c r="V564" s="351"/>
      <c r="BG564" s="454"/>
    </row>
    <row r="565" spans="4:59" s="164" customFormat="1" x14ac:dyDescent="0.25">
      <c r="D565" s="351"/>
      <c r="E565" s="351"/>
      <c r="K565" s="366"/>
      <c r="O565" s="351"/>
      <c r="Q565" s="366"/>
      <c r="T565" s="351"/>
      <c r="V565" s="351"/>
      <c r="BG565" s="454"/>
    </row>
    <row r="566" spans="4:59" s="164" customFormat="1" x14ac:dyDescent="0.25">
      <c r="D566" s="351"/>
      <c r="E566" s="351"/>
      <c r="K566" s="366"/>
      <c r="O566" s="351"/>
      <c r="Q566" s="366"/>
      <c r="T566" s="351"/>
      <c r="V566" s="351"/>
      <c r="BG566" s="454"/>
    </row>
    <row r="567" spans="4:59" s="164" customFormat="1" x14ac:dyDescent="0.25">
      <c r="D567" s="351"/>
      <c r="E567" s="351"/>
      <c r="K567" s="366"/>
      <c r="O567" s="351"/>
      <c r="Q567" s="366"/>
      <c r="T567" s="351"/>
      <c r="V567" s="351"/>
      <c r="BG567" s="454"/>
    </row>
    <row r="568" spans="4:59" s="164" customFormat="1" x14ac:dyDescent="0.25">
      <c r="D568" s="351"/>
      <c r="E568" s="351"/>
      <c r="K568" s="366"/>
      <c r="O568" s="351"/>
      <c r="Q568" s="366"/>
      <c r="T568" s="351"/>
      <c r="V568" s="351"/>
      <c r="BG568" s="454"/>
    </row>
    <row r="569" spans="4:59" s="164" customFormat="1" x14ac:dyDescent="0.25">
      <c r="D569" s="351"/>
      <c r="E569" s="351"/>
      <c r="K569" s="366"/>
      <c r="O569" s="351"/>
      <c r="Q569" s="366"/>
      <c r="T569" s="351"/>
      <c r="V569" s="351"/>
      <c r="BG569" s="454"/>
    </row>
    <row r="570" spans="4:59" s="164" customFormat="1" x14ac:dyDescent="0.25">
      <c r="D570" s="351"/>
      <c r="E570" s="351"/>
      <c r="K570" s="366"/>
      <c r="O570" s="351"/>
      <c r="Q570" s="366"/>
      <c r="T570" s="351"/>
      <c r="V570" s="351"/>
      <c r="BG570" s="454"/>
    </row>
    <row r="571" spans="4:59" s="164" customFormat="1" x14ac:dyDescent="0.25">
      <c r="D571" s="351"/>
      <c r="E571" s="351"/>
      <c r="K571" s="366"/>
      <c r="O571" s="351"/>
      <c r="Q571" s="366"/>
      <c r="T571" s="351"/>
      <c r="V571" s="351"/>
      <c r="BG571" s="454"/>
    </row>
    <row r="572" spans="4:59" s="164" customFormat="1" x14ac:dyDescent="0.25">
      <c r="D572" s="351"/>
      <c r="E572" s="351"/>
      <c r="K572" s="366"/>
      <c r="O572" s="351"/>
      <c r="Q572" s="366"/>
      <c r="T572" s="351"/>
      <c r="V572" s="351"/>
      <c r="BG572" s="454"/>
    </row>
    <row r="573" spans="4:59" s="164" customFormat="1" x14ac:dyDescent="0.25">
      <c r="D573" s="351"/>
      <c r="E573" s="351"/>
      <c r="K573" s="366"/>
      <c r="O573" s="351"/>
      <c r="Q573" s="366"/>
      <c r="T573" s="351"/>
      <c r="V573" s="351"/>
      <c r="BG573" s="454"/>
    </row>
    <row r="574" spans="4:59" s="164" customFormat="1" x14ac:dyDescent="0.25">
      <c r="D574" s="351"/>
      <c r="E574" s="351"/>
      <c r="K574" s="366"/>
      <c r="O574" s="351"/>
      <c r="Q574" s="366"/>
      <c r="T574" s="351"/>
      <c r="V574" s="351"/>
      <c r="BG574" s="454"/>
    </row>
    <row r="575" spans="4:59" s="164" customFormat="1" x14ac:dyDescent="0.25">
      <c r="D575" s="351"/>
      <c r="E575" s="351"/>
      <c r="K575" s="366"/>
      <c r="O575" s="351"/>
      <c r="Q575" s="366"/>
      <c r="T575" s="351"/>
      <c r="V575" s="351"/>
      <c r="BG575" s="454"/>
    </row>
    <row r="576" spans="4:59" s="164" customFormat="1" x14ac:dyDescent="0.25">
      <c r="D576" s="351"/>
      <c r="E576" s="351"/>
      <c r="K576" s="366"/>
      <c r="O576" s="351"/>
      <c r="Q576" s="366"/>
      <c r="T576" s="351"/>
      <c r="V576" s="351"/>
      <c r="BG576" s="454"/>
    </row>
    <row r="577" spans="4:59" s="164" customFormat="1" x14ac:dyDescent="0.25">
      <c r="D577" s="351"/>
      <c r="E577" s="351"/>
      <c r="K577" s="366"/>
      <c r="O577" s="351"/>
      <c r="Q577" s="366"/>
      <c r="T577" s="351"/>
      <c r="V577" s="351"/>
      <c r="BG577" s="454"/>
    </row>
    <row r="578" spans="4:59" s="164" customFormat="1" x14ac:dyDescent="0.25">
      <c r="D578" s="351"/>
      <c r="E578" s="351"/>
      <c r="K578" s="366"/>
      <c r="O578" s="351"/>
      <c r="Q578" s="366"/>
      <c r="T578" s="351"/>
      <c r="V578" s="351"/>
      <c r="BG578" s="454"/>
    </row>
    <row r="579" spans="4:59" s="164" customFormat="1" x14ac:dyDescent="0.25">
      <c r="D579" s="351"/>
      <c r="E579" s="351"/>
      <c r="K579" s="366"/>
      <c r="O579" s="351"/>
      <c r="Q579" s="366"/>
      <c r="T579" s="351"/>
      <c r="V579" s="351"/>
      <c r="BG579" s="454"/>
    </row>
    <row r="580" spans="4:59" s="164" customFormat="1" x14ac:dyDescent="0.25">
      <c r="D580" s="351"/>
      <c r="E580" s="351"/>
      <c r="K580" s="366"/>
      <c r="O580" s="351"/>
      <c r="Q580" s="366"/>
      <c r="T580" s="351"/>
      <c r="V580" s="351"/>
      <c r="BG580" s="454"/>
    </row>
    <row r="581" spans="4:59" s="164" customFormat="1" x14ac:dyDescent="0.25">
      <c r="D581" s="351"/>
      <c r="E581" s="351"/>
      <c r="K581" s="366"/>
      <c r="O581" s="351"/>
      <c r="Q581" s="366"/>
      <c r="T581" s="351"/>
      <c r="V581" s="351"/>
      <c r="BG581" s="454"/>
    </row>
    <row r="582" spans="4:59" s="164" customFormat="1" x14ac:dyDescent="0.25">
      <c r="D582" s="351"/>
      <c r="E582" s="351"/>
      <c r="K582" s="366"/>
      <c r="O582" s="351"/>
      <c r="Q582" s="366"/>
      <c r="T582" s="351"/>
      <c r="V582" s="351"/>
      <c r="BG582" s="454"/>
    </row>
    <row r="583" spans="4:59" s="164" customFormat="1" x14ac:dyDescent="0.25">
      <c r="D583" s="351"/>
      <c r="E583" s="351"/>
      <c r="K583" s="366"/>
      <c r="O583" s="351"/>
      <c r="Q583" s="366"/>
      <c r="T583" s="351"/>
      <c r="V583" s="351"/>
      <c r="BG583" s="454"/>
    </row>
    <row r="584" spans="4:59" s="164" customFormat="1" x14ac:dyDescent="0.25">
      <c r="D584" s="351"/>
      <c r="E584" s="351"/>
      <c r="K584" s="366"/>
      <c r="O584" s="351"/>
      <c r="Q584" s="366"/>
      <c r="T584" s="351"/>
      <c r="V584" s="351"/>
      <c r="BG584" s="454"/>
    </row>
    <row r="585" spans="4:59" s="164" customFormat="1" x14ac:dyDescent="0.25">
      <c r="D585" s="351"/>
      <c r="E585" s="351"/>
      <c r="K585" s="366"/>
      <c r="O585" s="351"/>
      <c r="Q585" s="366"/>
      <c r="T585" s="351"/>
      <c r="V585" s="351"/>
      <c r="BG585" s="454"/>
    </row>
    <row r="586" spans="4:59" s="164" customFormat="1" x14ac:dyDescent="0.25">
      <c r="D586" s="351"/>
      <c r="E586" s="351"/>
      <c r="K586" s="366"/>
      <c r="O586" s="351"/>
      <c r="Q586" s="366"/>
      <c r="T586" s="351"/>
      <c r="V586" s="351"/>
      <c r="BG586" s="454"/>
    </row>
    <row r="587" spans="4:59" s="164" customFormat="1" x14ac:dyDescent="0.25">
      <c r="D587" s="351"/>
      <c r="E587" s="351"/>
      <c r="K587" s="366"/>
      <c r="O587" s="351"/>
      <c r="Q587" s="366"/>
      <c r="T587" s="351"/>
      <c r="V587" s="351"/>
      <c r="BG587" s="454"/>
    </row>
    <row r="588" spans="4:59" s="164" customFormat="1" x14ac:dyDescent="0.25">
      <c r="D588" s="351"/>
      <c r="E588" s="351"/>
      <c r="K588" s="366"/>
      <c r="O588" s="351"/>
      <c r="Q588" s="366"/>
      <c r="T588" s="351"/>
      <c r="V588" s="351"/>
      <c r="BG588" s="454"/>
    </row>
    <row r="589" spans="4:59" s="164" customFormat="1" x14ac:dyDescent="0.25">
      <c r="D589" s="351"/>
      <c r="E589" s="351"/>
      <c r="K589" s="366"/>
      <c r="O589" s="351"/>
      <c r="Q589" s="366"/>
      <c r="T589" s="351"/>
      <c r="V589" s="351"/>
      <c r="BG589" s="454"/>
    </row>
    <row r="590" spans="4:59" s="164" customFormat="1" x14ac:dyDescent="0.25">
      <c r="D590" s="351"/>
      <c r="E590" s="351"/>
      <c r="K590" s="366"/>
      <c r="O590" s="351"/>
      <c r="Q590" s="366"/>
      <c r="T590" s="351"/>
      <c r="V590" s="351"/>
      <c r="BG590" s="454"/>
    </row>
    <row r="591" spans="4:59" s="164" customFormat="1" x14ac:dyDescent="0.25">
      <c r="D591" s="351"/>
      <c r="E591" s="351"/>
      <c r="K591" s="366"/>
      <c r="O591" s="351"/>
      <c r="Q591" s="366"/>
      <c r="T591" s="351"/>
      <c r="V591" s="351"/>
      <c r="BG591" s="454"/>
    </row>
    <row r="592" spans="4:59" s="164" customFormat="1" x14ac:dyDescent="0.25">
      <c r="D592" s="351"/>
      <c r="E592" s="351"/>
      <c r="K592" s="366"/>
      <c r="O592" s="351"/>
      <c r="Q592" s="366"/>
      <c r="T592" s="351"/>
      <c r="V592" s="351"/>
      <c r="BG592" s="454"/>
    </row>
    <row r="593" spans="4:59" s="164" customFormat="1" x14ac:dyDescent="0.25">
      <c r="D593" s="351"/>
      <c r="E593" s="351"/>
      <c r="K593" s="366"/>
      <c r="O593" s="351"/>
      <c r="Q593" s="366"/>
      <c r="T593" s="351"/>
      <c r="V593" s="351"/>
      <c r="BG593" s="454"/>
    </row>
    <row r="594" spans="4:59" s="164" customFormat="1" x14ac:dyDescent="0.25">
      <c r="D594" s="351"/>
      <c r="E594" s="351"/>
      <c r="K594" s="366"/>
      <c r="O594" s="351"/>
      <c r="Q594" s="366"/>
      <c r="T594" s="351"/>
      <c r="V594" s="351"/>
      <c r="BG594" s="454"/>
    </row>
    <row r="595" spans="4:59" s="164" customFormat="1" x14ac:dyDescent="0.25">
      <c r="D595" s="351"/>
      <c r="E595" s="351"/>
      <c r="K595" s="366"/>
      <c r="O595" s="351"/>
      <c r="Q595" s="366"/>
      <c r="T595" s="351"/>
      <c r="V595" s="351"/>
      <c r="BG595" s="454"/>
    </row>
    <row r="596" spans="4:59" s="164" customFormat="1" x14ac:dyDescent="0.25">
      <c r="D596" s="351"/>
      <c r="E596" s="351"/>
      <c r="K596" s="366"/>
      <c r="O596" s="351"/>
      <c r="Q596" s="366"/>
      <c r="T596" s="351"/>
      <c r="V596" s="351"/>
      <c r="BG596" s="454"/>
    </row>
    <row r="597" spans="4:59" s="164" customFormat="1" x14ac:dyDescent="0.25">
      <c r="D597" s="351"/>
      <c r="E597" s="351"/>
      <c r="K597" s="366"/>
      <c r="O597" s="351"/>
      <c r="Q597" s="366"/>
      <c r="T597" s="351"/>
      <c r="V597" s="351"/>
      <c r="BG597" s="454"/>
    </row>
    <row r="598" spans="4:59" s="164" customFormat="1" x14ac:dyDescent="0.25">
      <c r="D598" s="351"/>
      <c r="E598" s="351"/>
      <c r="K598" s="366"/>
      <c r="O598" s="351"/>
      <c r="Q598" s="366"/>
      <c r="T598" s="351"/>
      <c r="V598" s="351"/>
      <c r="BG598" s="454"/>
    </row>
    <row r="599" spans="4:59" s="164" customFormat="1" x14ac:dyDescent="0.25">
      <c r="D599" s="351"/>
      <c r="E599" s="351"/>
      <c r="K599" s="366"/>
      <c r="O599" s="351"/>
      <c r="Q599" s="366"/>
      <c r="T599" s="351"/>
      <c r="V599" s="351"/>
      <c r="BG599" s="454"/>
    </row>
    <row r="600" spans="4:59" s="164" customFormat="1" x14ac:dyDescent="0.25">
      <c r="D600" s="351"/>
      <c r="E600" s="351"/>
      <c r="K600" s="366"/>
      <c r="O600" s="351"/>
      <c r="Q600" s="366"/>
      <c r="T600" s="351"/>
      <c r="V600" s="351"/>
      <c r="BG600" s="454"/>
    </row>
    <row r="601" spans="4:59" s="164" customFormat="1" x14ac:dyDescent="0.25">
      <c r="D601" s="351"/>
      <c r="E601" s="351"/>
      <c r="K601" s="366"/>
      <c r="O601" s="351"/>
      <c r="Q601" s="366"/>
      <c r="T601" s="351"/>
      <c r="V601" s="351"/>
      <c r="BG601" s="454"/>
    </row>
    <row r="602" spans="4:59" s="164" customFormat="1" x14ac:dyDescent="0.25">
      <c r="D602" s="351"/>
      <c r="E602" s="351"/>
      <c r="K602" s="366"/>
      <c r="O602" s="351"/>
      <c r="Q602" s="366"/>
      <c r="T602" s="351"/>
      <c r="V602" s="351"/>
      <c r="BG602" s="454"/>
    </row>
    <row r="603" spans="4:59" s="164" customFormat="1" x14ac:dyDescent="0.25">
      <c r="D603" s="351"/>
      <c r="E603" s="351"/>
      <c r="K603" s="366"/>
      <c r="O603" s="351"/>
      <c r="Q603" s="366"/>
      <c r="T603" s="351"/>
      <c r="V603" s="351"/>
      <c r="BG603" s="454"/>
    </row>
    <row r="604" spans="4:59" s="164" customFormat="1" x14ac:dyDescent="0.25">
      <c r="D604" s="351"/>
      <c r="E604" s="351"/>
      <c r="K604" s="366"/>
      <c r="O604" s="351"/>
      <c r="Q604" s="366"/>
      <c r="T604" s="351"/>
      <c r="V604" s="351"/>
      <c r="BG604" s="454"/>
    </row>
    <row r="605" spans="4:59" s="164" customFormat="1" x14ac:dyDescent="0.25">
      <c r="D605" s="351"/>
      <c r="E605" s="351"/>
      <c r="K605" s="366"/>
      <c r="O605" s="351"/>
      <c r="Q605" s="366"/>
      <c r="T605" s="351"/>
      <c r="V605" s="351"/>
      <c r="BG605" s="454"/>
    </row>
    <row r="606" spans="4:59" s="164" customFormat="1" x14ac:dyDescent="0.25">
      <c r="D606" s="351"/>
      <c r="E606" s="351"/>
      <c r="K606" s="366"/>
      <c r="O606" s="351"/>
      <c r="Q606" s="366"/>
      <c r="T606" s="351"/>
      <c r="V606" s="351"/>
      <c r="BG606" s="454"/>
    </row>
    <row r="607" spans="4:59" s="164" customFormat="1" x14ac:dyDescent="0.25">
      <c r="D607" s="351"/>
      <c r="E607" s="351"/>
      <c r="K607" s="366"/>
      <c r="O607" s="351"/>
      <c r="Q607" s="366"/>
      <c r="T607" s="351"/>
      <c r="V607" s="351"/>
      <c r="BG607" s="454"/>
    </row>
    <row r="608" spans="4:59" s="164" customFormat="1" x14ac:dyDescent="0.25">
      <c r="D608" s="351"/>
      <c r="E608" s="351"/>
      <c r="K608" s="366"/>
      <c r="O608" s="351"/>
      <c r="Q608" s="366"/>
      <c r="T608" s="351"/>
      <c r="V608" s="351"/>
      <c r="BG608" s="454"/>
    </row>
    <row r="609" spans="4:59" s="164" customFormat="1" x14ac:dyDescent="0.25">
      <c r="D609" s="351"/>
      <c r="E609" s="351"/>
      <c r="K609" s="366"/>
      <c r="O609" s="351"/>
      <c r="Q609" s="366"/>
      <c r="T609" s="351"/>
      <c r="V609" s="351"/>
      <c r="BG609" s="454"/>
    </row>
    <row r="610" spans="4:59" s="164" customFormat="1" x14ac:dyDescent="0.25">
      <c r="D610" s="351"/>
      <c r="E610" s="351"/>
      <c r="K610" s="366"/>
      <c r="O610" s="351"/>
      <c r="Q610" s="366"/>
      <c r="T610" s="351"/>
      <c r="V610" s="351"/>
      <c r="BG610" s="454"/>
    </row>
    <row r="611" spans="4:59" s="164" customFormat="1" x14ac:dyDescent="0.25">
      <c r="D611" s="351"/>
      <c r="E611" s="351"/>
      <c r="K611" s="366"/>
      <c r="O611" s="351"/>
      <c r="Q611" s="366"/>
      <c r="T611" s="351"/>
      <c r="V611" s="351"/>
      <c r="BG611" s="454"/>
    </row>
    <row r="612" spans="4:59" s="164" customFormat="1" x14ac:dyDescent="0.25">
      <c r="D612" s="351"/>
      <c r="E612" s="351"/>
      <c r="K612" s="366"/>
      <c r="O612" s="351"/>
      <c r="Q612" s="366"/>
      <c r="T612" s="351"/>
      <c r="V612" s="351"/>
      <c r="BG612" s="454"/>
    </row>
    <row r="613" spans="4:59" s="164" customFormat="1" x14ac:dyDescent="0.25">
      <c r="D613" s="351"/>
      <c r="E613" s="351"/>
      <c r="K613" s="366"/>
      <c r="O613" s="351"/>
      <c r="Q613" s="366"/>
      <c r="T613" s="351"/>
      <c r="V613" s="351"/>
      <c r="BG613" s="454"/>
    </row>
    <row r="614" spans="4:59" s="164" customFormat="1" x14ac:dyDescent="0.25">
      <c r="D614" s="351"/>
      <c r="E614" s="351"/>
      <c r="K614" s="366"/>
      <c r="O614" s="351"/>
      <c r="Q614" s="366"/>
      <c r="T614" s="351"/>
      <c r="V614" s="351"/>
      <c r="BG614" s="454"/>
    </row>
    <row r="615" spans="4:59" s="164" customFormat="1" x14ac:dyDescent="0.25">
      <c r="D615" s="351"/>
      <c r="E615" s="351"/>
      <c r="K615" s="366"/>
      <c r="O615" s="351"/>
      <c r="Q615" s="366"/>
      <c r="T615" s="351"/>
      <c r="V615" s="351"/>
      <c r="BG615" s="454"/>
    </row>
    <row r="616" spans="4:59" s="164" customFormat="1" x14ac:dyDescent="0.25">
      <c r="D616" s="351"/>
      <c r="E616" s="351"/>
      <c r="K616" s="366"/>
      <c r="O616" s="351"/>
      <c r="Q616" s="366"/>
      <c r="T616" s="351"/>
      <c r="V616" s="351"/>
      <c r="BG616" s="454"/>
    </row>
    <row r="617" spans="4:59" s="164" customFormat="1" x14ac:dyDescent="0.25">
      <c r="D617" s="351"/>
      <c r="E617" s="351"/>
      <c r="K617" s="366"/>
      <c r="O617" s="351"/>
      <c r="Q617" s="366"/>
      <c r="T617" s="351"/>
      <c r="V617" s="351"/>
      <c r="BG617" s="454"/>
    </row>
    <row r="618" spans="4:59" s="164" customFormat="1" x14ac:dyDescent="0.25">
      <c r="D618" s="351"/>
      <c r="E618" s="351"/>
      <c r="K618" s="366"/>
      <c r="O618" s="351"/>
      <c r="Q618" s="366"/>
      <c r="T618" s="351"/>
      <c r="V618" s="351"/>
      <c r="BG618" s="454"/>
    </row>
    <row r="619" spans="4:59" s="164" customFormat="1" x14ac:dyDescent="0.25">
      <c r="D619" s="351"/>
      <c r="E619" s="351"/>
      <c r="K619" s="366"/>
      <c r="O619" s="351"/>
      <c r="Q619" s="366"/>
      <c r="T619" s="351"/>
      <c r="V619" s="351"/>
      <c r="BG619" s="454"/>
    </row>
    <row r="620" spans="4:59" s="164" customFormat="1" x14ac:dyDescent="0.25">
      <c r="D620" s="351"/>
      <c r="E620" s="351"/>
      <c r="K620" s="366"/>
      <c r="O620" s="351"/>
      <c r="Q620" s="366"/>
      <c r="T620" s="351"/>
      <c r="V620" s="351"/>
      <c r="BG620" s="454"/>
    </row>
    <row r="621" spans="4:59" s="164" customFormat="1" x14ac:dyDescent="0.25">
      <c r="D621" s="351"/>
      <c r="E621" s="351"/>
      <c r="K621" s="366"/>
      <c r="O621" s="351"/>
      <c r="Q621" s="366"/>
      <c r="T621" s="351"/>
      <c r="V621" s="351"/>
      <c r="BG621" s="454"/>
    </row>
    <row r="622" spans="4:59" s="164" customFormat="1" x14ac:dyDescent="0.25">
      <c r="D622" s="351"/>
      <c r="E622" s="351"/>
      <c r="K622" s="366"/>
      <c r="O622" s="351"/>
      <c r="Q622" s="366"/>
      <c r="T622" s="351"/>
      <c r="V622" s="351"/>
      <c r="BG622" s="454"/>
    </row>
    <row r="623" spans="4:59" s="164" customFormat="1" x14ac:dyDescent="0.25">
      <c r="D623" s="351"/>
      <c r="E623" s="351"/>
      <c r="K623" s="366"/>
      <c r="O623" s="351"/>
      <c r="Q623" s="366"/>
      <c r="T623" s="351"/>
      <c r="V623" s="351"/>
      <c r="BG623" s="454"/>
    </row>
    <row r="624" spans="4:59" s="164" customFormat="1" x14ac:dyDescent="0.25">
      <c r="D624" s="351"/>
      <c r="E624" s="351"/>
      <c r="K624" s="366"/>
      <c r="O624" s="351"/>
      <c r="Q624" s="366"/>
      <c r="T624" s="351"/>
      <c r="V624" s="351"/>
      <c r="BG624" s="454"/>
    </row>
    <row r="625" spans="4:59" s="164" customFormat="1" x14ac:dyDescent="0.25">
      <c r="D625" s="351"/>
      <c r="E625" s="351"/>
      <c r="K625" s="366"/>
      <c r="O625" s="351"/>
      <c r="Q625" s="366"/>
      <c r="T625" s="351"/>
      <c r="V625" s="351"/>
      <c r="BG625" s="454"/>
    </row>
    <row r="626" spans="4:59" s="164" customFormat="1" x14ac:dyDescent="0.25">
      <c r="D626" s="351"/>
      <c r="E626" s="351"/>
      <c r="K626" s="366"/>
      <c r="O626" s="351"/>
      <c r="Q626" s="366"/>
      <c r="T626" s="351"/>
      <c r="V626" s="351"/>
      <c r="BG626" s="454"/>
    </row>
    <row r="627" spans="4:59" s="164" customFormat="1" x14ac:dyDescent="0.25">
      <c r="D627" s="351"/>
      <c r="E627" s="351"/>
      <c r="K627" s="366"/>
      <c r="O627" s="351"/>
      <c r="Q627" s="366"/>
      <c r="T627" s="351"/>
      <c r="V627" s="351"/>
      <c r="BG627" s="454"/>
    </row>
    <row r="628" spans="4:59" s="164" customFormat="1" x14ac:dyDescent="0.25">
      <c r="D628" s="351"/>
      <c r="E628" s="351"/>
      <c r="K628" s="366"/>
      <c r="O628" s="351"/>
      <c r="Q628" s="366"/>
      <c r="T628" s="351"/>
      <c r="V628" s="351"/>
      <c r="BG628" s="454"/>
    </row>
    <row r="629" spans="4:59" s="164" customFormat="1" x14ac:dyDescent="0.25">
      <c r="D629" s="351"/>
      <c r="E629" s="351"/>
      <c r="K629" s="366"/>
      <c r="O629" s="351"/>
      <c r="Q629" s="366"/>
      <c r="T629" s="351"/>
      <c r="V629" s="351"/>
      <c r="BG629" s="454"/>
    </row>
    <row r="630" spans="4:59" s="164" customFormat="1" x14ac:dyDescent="0.25">
      <c r="D630" s="351"/>
      <c r="E630" s="351"/>
      <c r="K630" s="366"/>
      <c r="O630" s="351"/>
      <c r="Q630" s="366"/>
      <c r="T630" s="351"/>
      <c r="V630" s="351"/>
      <c r="BG630" s="454"/>
    </row>
    <row r="631" spans="4:59" s="164" customFormat="1" x14ac:dyDescent="0.25">
      <c r="D631" s="351"/>
      <c r="E631" s="351"/>
      <c r="K631" s="366"/>
      <c r="O631" s="351"/>
      <c r="Q631" s="366"/>
      <c r="T631" s="351"/>
      <c r="V631" s="351"/>
      <c r="BG631" s="454"/>
    </row>
    <row r="632" spans="4:59" s="164" customFormat="1" x14ac:dyDescent="0.25">
      <c r="D632" s="351"/>
      <c r="E632" s="351"/>
      <c r="K632" s="366"/>
      <c r="O632" s="351"/>
      <c r="Q632" s="366"/>
      <c r="T632" s="351"/>
      <c r="V632" s="351"/>
      <c r="BG632" s="454"/>
    </row>
    <row r="633" spans="4:59" s="164" customFormat="1" x14ac:dyDescent="0.25">
      <c r="D633" s="351"/>
      <c r="E633" s="351"/>
      <c r="K633" s="366"/>
      <c r="O633" s="351"/>
      <c r="Q633" s="366"/>
      <c r="T633" s="351"/>
      <c r="V633" s="351"/>
      <c r="BG633" s="454"/>
    </row>
    <row r="634" spans="4:59" s="164" customFormat="1" x14ac:dyDescent="0.25">
      <c r="D634" s="351"/>
      <c r="E634" s="351"/>
      <c r="K634" s="366"/>
      <c r="O634" s="351"/>
      <c r="Q634" s="366"/>
      <c r="T634" s="351"/>
      <c r="V634" s="351"/>
      <c r="BG634" s="454"/>
    </row>
    <row r="635" spans="4:59" s="164" customFormat="1" x14ac:dyDescent="0.25">
      <c r="D635" s="351"/>
      <c r="E635" s="351"/>
      <c r="K635" s="366"/>
      <c r="O635" s="351"/>
      <c r="Q635" s="366"/>
      <c r="T635" s="351"/>
      <c r="V635" s="351"/>
      <c r="BG635" s="454"/>
    </row>
    <row r="636" spans="4:59" s="164" customFormat="1" x14ac:dyDescent="0.25">
      <c r="D636" s="351"/>
      <c r="E636" s="351"/>
      <c r="K636" s="366"/>
      <c r="O636" s="351"/>
      <c r="Q636" s="366"/>
      <c r="T636" s="351"/>
      <c r="V636" s="351"/>
      <c r="BG636" s="454"/>
    </row>
    <row r="637" spans="4:59" s="164" customFormat="1" x14ac:dyDescent="0.25">
      <c r="D637" s="351"/>
      <c r="E637" s="351"/>
      <c r="K637" s="366"/>
      <c r="O637" s="351"/>
      <c r="Q637" s="366"/>
      <c r="T637" s="351"/>
      <c r="V637" s="351"/>
      <c r="BG637" s="454"/>
    </row>
    <row r="638" spans="4:59" s="164" customFormat="1" x14ac:dyDescent="0.25">
      <c r="D638" s="351"/>
      <c r="E638" s="351"/>
      <c r="K638" s="366"/>
      <c r="O638" s="351"/>
      <c r="Q638" s="366"/>
      <c r="T638" s="351"/>
      <c r="V638" s="351"/>
      <c r="BG638" s="454"/>
    </row>
    <row r="639" spans="4:59" s="164" customFormat="1" x14ac:dyDescent="0.25">
      <c r="D639" s="351"/>
      <c r="E639" s="351"/>
      <c r="K639" s="366"/>
      <c r="O639" s="351"/>
      <c r="Q639" s="366"/>
      <c r="T639" s="351"/>
      <c r="V639" s="351"/>
      <c r="BG639" s="454"/>
    </row>
    <row r="640" spans="4:59" s="164" customFormat="1" x14ac:dyDescent="0.25">
      <c r="D640" s="351"/>
      <c r="E640" s="351"/>
      <c r="K640" s="366"/>
      <c r="O640" s="351"/>
      <c r="Q640" s="366"/>
      <c r="T640" s="351"/>
      <c r="V640" s="351"/>
      <c r="BG640" s="454"/>
    </row>
    <row r="641" spans="4:59" s="164" customFormat="1" x14ac:dyDescent="0.25">
      <c r="D641" s="351"/>
      <c r="E641" s="351"/>
      <c r="K641" s="366"/>
      <c r="O641" s="351"/>
      <c r="Q641" s="366"/>
      <c r="T641" s="351"/>
      <c r="V641" s="351"/>
      <c r="BG641" s="454"/>
    </row>
    <row r="642" spans="4:59" s="164" customFormat="1" x14ac:dyDescent="0.25">
      <c r="D642" s="351"/>
      <c r="E642" s="351"/>
      <c r="K642" s="366"/>
      <c r="O642" s="351"/>
      <c r="Q642" s="366"/>
      <c r="T642" s="351"/>
      <c r="V642" s="351"/>
      <c r="BG642" s="454"/>
    </row>
    <row r="643" spans="4:59" s="164" customFormat="1" x14ac:dyDescent="0.25">
      <c r="D643" s="351"/>
      <c r="E643" s="351"/>
      <c r="K643" s="366"/>
      <c r="O643" s="351"/>
      <c r="Q643" s="366"/>
      <c r="T643" s="351"/>
      <c r="V643" s="351"/>
      <c r="BG643" s="454"/>
    </row>
    <row r="644" spans="4:59" s="164" customFormat="1" x14ac:dyDescent="0.25">
      <c r="D644" s="351"/>
      <c r="E644" s="351"/>
      <c r="K644" s="366"/>
      <c r="O644" s="351"/>
      <c r="Q644" s="366"/>
      <c r="T644" s="351"/>
      <c r="V644" s="351"/>
      <c r="BG644" s="454"/>
    </row>
    <row r="645" spans="4:59" s="164" customFormat="1" x14ac:dyDescent="0.25">
      <c r="D645" s="351"/>
      <c r="E645" s="351"/>
      <c r="K645" s="366"/>
      <c r="O645" s="351"/>
      <c r="Q645" s="366"/>
      <c r="T645" s="351"/>
      <c r="V645" s="351"/>
      <c r="BG645" s="454"/>
    </row>
    <row r="646" spans="4:59" s="164" customFormat="1" x14ac:dyDescent="0.25">
      <c r="D646" s="351"/>
      <c r="E646" s="351"/>
      <c r="K646" s="366"/>
      <c r="O646" s="351"/>
      <c r="Q646" s="366"/>
      <c r="T646" s="351"/>
      <c r="V646" s="351"/>
      <c r="BG646" s="454"/>
    </row>
    <row r="647" spans="4:59" s="164" customFormat="1" x14ac:dyDescent="0.25">
      <c r="D647" s="351"/>
      <c r="E647" s="351"/>
      <c r="K647" s="366"/>
      <c r="O647" s="351"/>
      <c r="Q647" s="366"/>
      <c r="T647" s="351"/>
      <c r="V647" s="351"/>
      <c r="BG647" s="454"/>
    </row>
    <row r="648" spans="4:59" s="164" customFormat="1" x14ac:dyDescent="0.25">
      <c r="D648" s="351"/>
      <c r="E648" s="351"/>
      <c r="K648" s="366"/>
      <c r="O648" s="351"/>
      <c r="Q648" s="366"/>
      <c r="T648" s="351"/>
      <c r="V648" s="351"/>
      <c r="BG648" s="454"/>
    </row>
    <row r="649" spans="4:59" s="164" customFormat="1" x14ac:dyDescent="0.25">
      <c r="D649" s="351"/>
      <c r="E649" s="351"/>
      <c r="K649" s="366"/>
      <c r="O649" s="351"/>
      <c r="Q649" s="366"/>
      <c r="T649" s="351"/>
      <c r="V649" s="351"/>
      <c r="BG649" s="454"/>
    </row>
    <row r="650" spans="4:59" s="164" customFormat="1" x14ac:dyDescent="0.25">
      <c r="D650" s="351"/>
      <c r="E650" s="351"/>
      <c r="K650" s="366"/>
      <c r="O650" s="351"/>
      <c r="Q650" s="366"/>
      <c r="T650" s="351"/>
      <c r="V650" s="351"/>
      <c r="BG650" s="454"/>
    </row>
    <row r="651" spans="4:59" s="164" customFormat="1" x14ac:dyDescent="0.25">
      <c r="D651" s="351"/>
      <c r="E651" s="351"/>
      <c r="K651" s="366"/>
      <c r="O651" s="351"/>
      <c r="Q651" s="366"/>
      <c r="T651" s="351"/>
      <c r="V651" s="351"/>
      <c r="BG651" s="454"/>
    </row>
    <row r="652" spans="4:59" s="164" customFormat="1" x14ac:dyDescent="0.25">
      <c r="D652" s="351"/>
      <c r="E652" s="351"/>
      <c r="K652" s="366"/>
      <c r="O652" s="351"/>
      <c r="Q652" s="366"/>
      <c r="T652" s="351"/>
      <c r="V652" s="351"/>
      <c r="BG652" s="454"/>
    </row>
    <row r="653" spans="4:59" s="164" customFormat="1" x14ac:dyDescent="0.25">
      <c r="D653" s="351"/>
      <c r="E653" s="351"/>
      <c r="K653" s="366"/>
      <c r="O653" s="351"/>
      <c r="Q653" s="366"/>
      <c r="T653" s="351"/>
      <c r="V653" s="351"/>
      <c r="BG653" s="454"/>
    </row>
    <row r="654" spans="4:59" s="164" customFormat="1" x14ac:dyDescent="0.25">
      <c r="D654" s="351"/>
      <c r="E654" s="351"/>
      <c r="K654" s="366"/>
      <c r="O654" s="351"/>
      <c r="Q654" s="366"/>
      <c r="T654" s="351"/>
      <c r="V654" s="351"/>
      <c r="BG654" s="454"/>
    </row>
    <row r="655" spans="4:59" s="164" customFormat="1" x14ac:dyDescent="0.25">
      <c r="D655" s="351"/>
      <c r="E655" s="351"/>
      <c r="K655" s="366"/>
      <c r="O655" s="351"/>
      <c r="Q655" s="366"/>
      <c r="T655" s="351"/>
      <c r="V655" s="351"/>
      <c r="BG655" s="454"/>
    </row>
    <row r="656" spans="4:59" s="164" customFormat="1" x14ac:dyDescent="0.25">
      <c r="D656" s="351"/>
      <c r="E656" s="351"/>
      <c r="K656" s="366"/>
      <c r="O656" s="351"/>
      <c r="Q656" s="366"/>
      <c r="T656" s="351"/>
      <c r="V656" s="351"/>
      <c r="BG656" s="454"/>
    </row>
    <row r="657" spans="4:59" s="164" customFormat="1" x14ac:dyDescent="0.25">
      <c r="D657" s="351"/>
      <c r="E657" s="351"/>
      <c r="K657" s="366"/>
      <c r="O657" s="351"/>
      <c r="Q657" s="366"/>
      <c r="T657" s="351"/>
      <c r="V657" s="351"/>
      <c r="BG657" s="454"/>
    </row>
    <row r="658" spans="4:59" s="164" customFormat="1" x14ac:dyDescent="0.25">
      <c r="D658" s="351"/>
      <c r="E658" s="351"/>
      <c r="K658" s="366"/>
      <c r="O658" s="351"/>
      <c r="Q658" s="366"/>
      <c r="T658" s="351"/>
      <c r="V658" s="351"/>
      <c r="BG658" s="454"/>
    </row>
    <row r="659" spans="4:59" s="164" customFormat="1" x14ac:dyDescent="0.25">
      <c r="D659" s="351"/>
      <c r="E659" s="351"/>
      <c r="K659" s="366"/>
      <c r="O659" s="351"/>
      <c r="Q659" s="366"/>
      <c r="T659" s="351"/>
      <c r="V659" s="351"/>
      <c r="BG659" s="454"/>
    </row>
    <row r="660" spans="4:59" s="164" customFormat="1" x14ac:dyDescent="0.25">
      <c r="D660" s="351"/>
      <c r="E660" s="351"/>
      <c r="K660" s="366"/>
      <c r="O660" s="351"/>
      <c r="Q660" s="366"/>
      <c r="T660" s="351"/>
      <c r="V660" s="351"/>
      <c r="BG660" s="454"/>
    </row>
    <row r="661" spans="4:59" s="164" customFormat="1" x14ac:dyDescent="0.25">
      <c r="D661" s="351"/>
      <c r="E661" s="351"/>
      <c r="K661" s="366"/>
      <c r="O661" s="351"/>
      <c r="Q661" s="366"/>
      <c r="T661" s="351"/>
      <c r="V661" s="351"/>
      <c r="BG661" s="454"/>
    </row>
    <row r="662" spans="4:59" s="164" customFormat="1" x14ac:dyDescent="0.25">
      <c r="D662" s="351"/>
      <c r="E662" s="351"/>
      <c r="K662" s="366"/>
      <c r="O662" s="351"/>
      <c r="Q662" s="366"/>
      <c r="T662" s="351"/>
      <c r="V662" s="351"/>
      <c r="BG662" s="454"/>
    </row>
    <row r="663" spans="4:59" s="164" customFormat="1" x14ac:dyDescent="0.25">
      <c r="D663" s="351"/>
      <c r="E663" s="351"/>
      <c r="K663" s="366"/>
      <c r="O663" s="351"/>
      <c r="Q663" s="366"/>
      <c r="T663" s="351"/>
      <c r="V663" s="351"/>
      <c r="BG663" s="454"/>
    </row>
    <row r="664" spans="4:59" s="164" customFormat="1" x14ac:dyDescent="0.25">
      <c r="D664" s="351"/>
      <c r="E664" s="351"/>
      <c r="K664" s="366"/>
      <c r="O664" s="351"/>
      <c r="Q664" s="366"/>
      <c r="T664" s="351"/>
      <c r="V664" s="351"/>
      <c r="BG664" s="454"/>
    </row>
    <row r="665" spans="4:59" s="164" customFormat="1" x14ac:dyDescent="0.25">
      <c r="D665" s="351"/>
      <c r="E665" s="351"/>
      <c r="K665" s="366"/>
      <c r="O665" s="351"/>
      <c r="Q665" s="366"/>
      <c r="T665" s="351"/>
      <c r="V665" s="351"/>
      <c r="BG665" s="454"/>
    </row>
    <row r="666" spans="4:59" s="164" customFormat="1" x14ac:dyDescent="0.25">
      <c r="D666" s="351"/>
      <c r="E666" s="351"/>
      <c r="K666" s="366"/>
      <c r="O666" s="351"/>
      <c r="Q666" s="366"/>
      <c r="T666" s="351"/>
      <c r="V666" s="351"/>
      <c r="BG666" s="454"/>
    </row>
    <row r="667" spans="4:59" s="164" customFormat="1" x14ac:dyDescent="0.25">
      <c r="D667" s="351"/>
      <c r="E667" s="351"/>
      <c r="K667" s="366"/>
      <c r="O667" s="351"/>
      <c r="Q667" s="366"/>
      <c r="T667" s="351"/>
      <c r="V667" s="351"/>
      <c r="BG667" s="454"/>
    </row>
    <row r="668" spans="4:59" s="164" customFormat="1" x14ac:dyDescent="0.25">
      <c r="D668" s="351"/>
      <c r="E668" s="351"/>
      <c r="K668" s="366"/>
      <c r="O668" s="351"/>
      <c r="Q668" s="366"/>
      <c r="T668" s="351"/>
      <c r="V668" s="351"/>
      <c r="BG668" s="454"/>
    </row>
    <row r="669" spans="4:59" s="164" customFormat="1" x14ac:dyDescent="0.25">
      <c r="D669" s="351"/>
      <c r="E669" s="351"/>
      <c r="K669" s="366"/>
      <c r="O669" s="351"/>
      <c r="Q669" s="366"/>
      <c r="T669" s="351"/>
      <c r="V669" s="351"/>
      <c r="BG669" s="454"/>
    </row>
    <row r="670" spans="4:59" s="164" customFormat="1" x14ac:dyDescent="0.25">
      <c r="D670" s="351"/>
      <c r="E670" s="351"/>
      <c r="K670" s="366"/>
      <c r="O670" s="351"/>
      <c r="Q670" s="366"/>
      <c r="T670" s="351"/>
      <c r="V670" s="351"/>
      <c r="BG670" s="454"/>
    </row>
    <row r="671" spans="4:59" s="164" customFormat="1" x14ac:dyDescent="0.25">
      <c r="D671" s="351"/>
      <c r="E671" s="351"/>
      <c r="K671" s="366"/>
      <c r="O671" s="351"/>
      <c r="Q671" s="366"/>
      <c r="T671" s="351"/>
      <c r="V671" s="351"/>
      <c r="BG671" s="454"/>
    </row>
    <row r="672" spans="4:59" s="164" customFormat="1" x14ac:dyDescent="0.25">
      <c r="D672" s="351"/>
      <c r="E672" s="351"/>
      <c r="K672" s="366"/>
      <c r="O672" s="351"/>
      <c r="Q672" s="366"/>
      <c r="T672" s="351"/>
      <c r="V672" s="351"/>
      <c r="BG672" s="454"/>
    </row>
    <row r="673" spans="4:59" s="164" customFormat="1" x14ac:dyDescent="0.25">
      <c r="D673" s="351"/>
      <c r="E673" s="351"/>
      <c r="K673" s="366"/>
      <c r="O673" s="351"/>
      <c r="Q673" s="366"/>
      <c r="T673" s="351"/>
      <c r="V673" s="351"/>
      <c r="BG673" s="454"/>
    </row>
    <row r="674" spans="4:59" s="164" customFormat="1" x14ac:dyDescent="0.25">
      <c r="D674" s="351"/>
      <c r="E674" s="351"/>
      <c r="K674" s="366"/>
      <c r="O674" s="351"/>
      <c r="Q674" s="366"/>
      <c r="T674" s="351"/>
      <c r="V674" s="351"/>
      <c r="BG674" s="454"/>
    </row>
    <row r="675" spans="4:59" s="164" customFormat="1" x14ac:dyDescent="0.25">
      <c r="D675" s="351"/>
      <c r="E675" s="351"/>
      <c r="K675" s="366"/>
      <c r="O675" s="351"/>
      <c r="Q675" s="366"/>
      <c r="T675" s="351"/>
      <c r="V675" s="351"/>
      <c r="BG675" s="454"/>
    </row>
    <row r="676" spans="4:59" s="164" customFormat="1" x14ac:dyDescent="0.25">
      <c r="D676" s="351"/>
      <c r="E676" s="351"/>
      <c r="K676" s="366"/>
      <c r="O676" s="351"/>
      <c r="Q676" s="366"/>
      <c r="T676" s="351"/>
      <c r="V676" s="351"/>
      <c r="BG676" s="454"/>
    </row>
    <row r="677" spans="4:59" s="164" customFormat="1" x14ac:dyDescent="0.25">
      <c r="D677" s="351"/>
      <c r="E677" s="351"/>
      <c r="K677" s="366"/>
      <c r="O677" s="351"/>
      <c r="Q677" s="366"/>
      <c r="T677" s="351"/>
      <c r="V677" s="351"/>
      <c r="BG677" s="454"/>
    </row>
    <row r="678" spans="4:59" s="164" customFormat="1" x14ac:dyDescent="0.25">
      <c r="D678" s="351"/>
      <c r="E678" s="351"/>
      <c r="K678" s="366"/>
      <c r="O678" s="351"/>
      <c r="Q678" s="366"/>
      <c r="T678" s="351"/>
      <c r="V678" s="351"/>
      <c r="BG678" s="454"/>
    </row>
    <row r="679" spans="4:59" s="164" customFormat="1" x14ac:dyDescent="0.25">
      <c r="D679" s="351"/>
      <c r="E679" s="351"/>
      <c r="K679" s="366"/>
      <c r="O679" s="351"/>
      <c r="Q679" s="366"/>
      <c r="T679" s="351"/>
      <c r="V679" s="351"/>
      <c r="BG679" s="454"/>
    </row>
    <row r="680" spans="4:59" s="164" customFormat="1" x14ac:dyDescent="0.25">
      <c r="D680" s="351"/>
      <c r="E680" s="351"/>
      <c r="K680" s="366"/>
      <c r="O680" s="351"/>
      <c r="Q680" s="366"/>
      <c r="T680" s="351"/>
      <c r="V680" s="351"/>
      <c r="BG680" s="454"/>
    </row>
    <row r="681" spans="4:59" s="164" customFormat="1" x14ac:dyDescent="0.25">
      <c r="D681" s="351"/>
      <c r="E681" s="351"/>
      <c r="K681" s="366"/>
      <c r="O681" s="351"/>
      <c r="Q681" s="366"/>
      <c r="T681" s="351"/>
      <c r="V681" s="351"/>
      <c r="BG681" s="454"/>
    </row>
    <row r="682" spans="4:59" s="164" customFormat="1" x14ac:dyDescent="0.25">
      <c r="D682" s="351"/>
      <c r="E682" s="351"/>
      <c r="K682" s="366"/>
      <c r="O682" s="351"/>
      <c r="Q682" s="366"/>
      <c r="T682" s="351"/>
      <c r="V682" s="351"/>
      <c r="BG682" s="454"/>
    </row>
    <row r="683" spans="4:59" s="164" customFormat="1" x14ac:dyDescent="0.25">
      <c r="D683" s="351"/>
      <c r="E683" s="351"/>
      <c r="K683" s="366"/>
      <c r="O683" s="351"/>
      <c r="Q683" s="366"/>
      <c r="T683" s="351"/>
      <c r="V683" s="351"/>
      <c r="BG683" s="454"/>
    </row>
    <row r="684" spans="4:59" s="164" customFormat="1" x14ac:dyDescent="0.25">
      <c r="D684" s="351"/>
      <c r="E684" s="351"/>
      <c r="K684" s="366"/>
      <c r="O684" s="351"/>
      <c r="Q684" s="366"/>
      <c r="T684" s="351"/>
      <c r="V684" s="351"/>
      <c r="BG684" s="454"/>
    </row>
    <row r="685" spans="4:59" s="164" customFormat="1" x14ac:dyDescent="0.25">
      <c r="D685" s="351"/>
      <c r="E685" s="351"/>
      <c r="K685" s="366"/>
      <c r="O685" s="351"/>
      <c r="Q685" s="366"/>
      <c r="T685" s="351"/>
      <c r="V685" s="351"/>
      <c r="BG685" s="454"/>
    </row>
    <row r="686" spans="4:59" s="164" customFormat="1" x14ac:dyDescent="0.25">
      <c r="D686" s="351"/>
      <c r="E686" s="351"/>
      <c r="K686" s="366"/>
      <c r="O686" s="351"/>
      <c r="Q686" s="366"/>
      <c r="T686" s="351"/>
      <c r="V686" s="351"/>
      <c r="BG686" s="454"/>
    </row>
    <row r="687" spans="4:59" s="164" customFormat="1" x14ac:dyDescent="0.25">
      <c r="D687" s="351"/>
      <c r="E687" s="351"/>
      <c r="K687" s="366"/>
      <c r="O687" s="351"/>
      <c r="Q687" s="366"/>
      <c r="T687" s="351"/>
      <c r="V687" s="351"/>
      <c r="BG687" s="454"/>
    </row>
    <row r="688" spans="4:59" s="164" customFormat="1" x14ac:dyDescent="0.25">
      <c r="D688" s="351"/>
      <c r="E688" s="351"/>
      <c r="K688" s="366"/>
      <c r="O688" s="351"/>
      <c r="Q688" s="366"/>
      <c r="T688" s="351"/>
      <c r="V688" s="351"/>
      <c r="BG688" s="454"/>
    </row>
    <row r="689" spans="4:59" s="164" customFormat="1" x14ac:dyDescent="0.25">
      <c r="D689" s="351"/>
      <c r="E689" s="351"/>
      <c r="K689" s="366"/>
      <c r="O689" s="351"/>
      <c r="Q689" s="366"/>
      <c r="T689" s="351"/>
      <c r="V689" s="351"/>
      <c r="BG689" s="454"/>
    </row>
    <row r="690" spans="4:59" s="164" customFormat="1" x14ac:dyDescent="0.25">
      <c r="D690" s="351"/>
      <c r="E690" s="351"/>
      <c r="K690" s="366"/>
      <c r="O690" s="351"/>
      <c r="Q690" s="366"/>
      <c r="T690" s="351"/>
      <c r="V690" s="351"/>
      <c r="BG690" s="454"/>
    </row>
    <row r="691" spans="4:59" s="164" customFormat="1" x14ac:dyDescent="0.25">
      <c r="D691" s="351"/>
      <c r="E691" s="351"/>
      <c r="K691" s="366"/>
      <c r="O691" s="351"/>
      <c r="Q691" s="366"/>
      <c r="T691" s="351"/>
      <c r="V691" s="351"/>
      <c r="BG691" s="454"/>
    </row>
    <row r="692" spans="4:59" s="164" customFormat="1" x14ac:dyDescent="0.25">
      <c r="D692" s="351"/>
      <c r="E692" s="351"/>
      <c r="K692" s="366"/>
      <c r="O692" s="351"/>
      <c r="Q692" s="366"/>
      <c r="T692" s="351"/>
      <c r="V692" s="351"/>
      <c r="BG692" s="454"/>
    </row>
    <row r="693" spans="4:59" s="164" customFormat="1" x14ac:dyDescent="0.25">
      <c r="D693" s="351"/>
      <c r="E693" s="351"/>
      <c r="K693" s="366"/>
      <c r="O693" s="351"/>
      <c r="Q693" s="366"/>
      <c r="T693" s="351"/>
      <c r="V693" s="351"/>
      <c r="BG693" s="454"/>
    </row>
    <row r="694" spans="4:59" s="164" customFormat="1" x14ac:dyDescent="0.25">
      <c r="D694" s="351"/>
      <c r="E694" s="351"/>
      <c r="K694" s="366"/>
      <c r="O694" s="351"/>
      <c r="Q694" s="366"/>
      <c r="T694" s="351"/>
      <c r="V694" s="351"/>
      <c r="BG694" s="454"/>
    </row>
    <row r="695" spans="4:59" s="164" customFormat="1" x14ac:dyDescent="0.25">
      <c r="D695" s="351"/>
      <c r="E695" s="351"/>
      <c r="K695" s="366"/>
      <c r="O695" s="351"/>
      <c r="Q695" s="366"/>
      <c r="T695" s="351"/>
      <c r="V695" s="351"/>
      <c r="BG695" s="454"/>
    </row>
    <row r="696" spans="4:59" s="164" customFormat="1" x14ac:dyDescent="0.25">
      <c r="D696" s="351"/>
      <c r="E696" s="351"/>
      <c r="K696" s="366"/>
      <c r="O696" s="351"/>
      <c r="Q696" s="366"/>
      <c r="T696" s="351"/>
      <c r="V696" s="351"/>
      <c r="BG696" s="454"/>
    </row>
    <row r="697" spans="4:59" s="164" customFormat="1" x14ac:dyDescent="0.25">
      <c r="D697" s="351"/>
      <c r="E697" s="351"/>
      <c r="K697" s="366"/>
      <c r="O697" s="351"/>
      <c r="Q697" s="366"/>
      <c r="T697" s="351"/>
      <c r="V697" s="351"/>
      <c r="BG697" s="454"/>
    </row>
    <row r="698" spans="4:59" s="164" customFormat="1" x14ac:dyDescent="0.25">
      <c r="D698" s="351"/>
      <c r="E698" s="351"/>
      <c r="K698" s="366"/>
      <c r="O698" s="351"/>
      <c r="Q698" s="366"/>
      <c r="T698" s="351"/>
      <c r="V698" s="351"/>
      <c r="BG698" s="454"/>
    </row>
    <row r="699" spans="4:59" s="164" customFormat="1" x14ac:dyDescent="0.25">
      <c r="D699" s="351"/>
      <c r="E699" s="351"/>
      <c r="K699" s="366"/>
      <c r="O699" s="351"/>
      <c r="Q699" s="366"/>
      <c r="T699" s="351"/>
      <c r="V699" s="351"/>
      <c r="BG699" s="454"/>
    </row>
    <row r="700" spans="4:59" s="164" customFormat="1" x14ac:dyDescent="0.25">
      <c r="D700" s="351"/>
      <c r="E700" s="351"/>
      <c r="K700" s="366"/>
      <c r="O700" s="351"/>
      <c r="Q700" s="366"/>
      <c r="T700" s="351"/>
      <c r="V700" s="351"/>
      <c r="BG700" s="454"/>
    </row>
    <row r="701" spans="4:59" s="164" customFormat="1" x14ac:dyDescent="0.25">
      <c r="D701" s="351"/>
      <c r="E701" s="351"/>
      <c r="K701" s="366"/>
      <c r="O701" s="351"/>
      <c r="Q701" s="366"/>
      <c r="T701" s="351"/>
      <c r="V701" s="351"/>
      <c r="BG701" s="454"/>
    </row>
    <row r="702" spans="4:59" s="164" customFormat="1" x14ac:dyDescent="0.25">
      <c r="D702" s="351"/>
      <c r="E702" s="351"/>
      <c r="K702" s="366"/>
      <c r="O702" s="351"/>
      <c r="Q702" s="366"/>
      <c r="T702" s="351"/>
      <c r="V702" s="351"/>
      <c r="BG702" s="454"/>
    </row>
    <row r="703" spans="4:59" s="164" customFormat="1" x14ac:dyDescent="0.25">
      <c r="D703" s="351"/>
      <c r="E703" s="351"/>
      <c r="K703" s="366"/>
      <c r="O703" s="351"/>
      <c r="Q703" s="366"/>
      <c r="T703" s="351"/>
      <c r="V703" s="351"/>
      <c r="BG703" s="454"/>
    </row>
    <row r="704" spans="4:59" s="164" customFormat="1" x14ac:dyDescent="0.25">
      <c r="D704" s="351"/>
      <c r="E704" s="351"/>
      <c r="K704" s="366"/>
      <c r="O704" s="351"/>
      <c r="Q704" s="366"/>
      <c r="T704" s="351"/>
      <c r="V704" s="351"/>
      <c r="BG704" s="454"/>
    </row>
    <row r="705" spans="4:59" s="164" customFormat="1" x14ac:dyDescent="0.25">
      <c r="D705" s="351"/>
      <c r="E705" s="351"/>
      <c r="K705" s="366"/>
      <c r="O705" s="351"/>
      <c r="Q705" s="366"/>
      <c r="T705" s="351"/>
      <c r="V705" s="351"/>
      <c r="BG705" s="454"/>
    </row>
    <row r="706" spans="4:59" s="164" customFormat="1" x14ac:dyDescent="0.25">
      <c r="D706" s="351"/>
      <c r="E706" s="351"/>
      <c r="K706" s="366"/>
      <c r="O706" s="351"/>
      <c r="Q706" s="366"/>
      <c r="T706" s="351"/>
      <c r="V706" s="351"/>
      <c r="BG706" s="454"/>
    </row>
    <row r="707" spans="4:59" s="164" customFormat="1" x14ac:dyDescent="0.25">
      <c r="D707" s="351"/>
      <c r="E707" s="351"/>
      <c r="K707" s="366"/>
      <c r="O707" s="351"/>
      <c r="Q707" s="366"/>
      <c r="T707" s="351"/>
      <c r="V707" s="351"/>
      <c r="BG707" s="454"/>
    </row>
    <row r="708" spans="4:59" s="164" customFormat="1" x14ac:dyDescent="0.25">
      <c r="D708" s="351"/>
      <c r="E708" s="351"/>
      <c r="K708" s="366"/>
      <c r="O708" s="351"/>
      <c r="Q708" s="366"/>
      <c r="T708" s="351"/>
      <c r="V708" s="351"/>
      <c r="BG708" s="454"/>
    </row>
    <row r="709" spans="4:59" s="164" customFormat="1" x14ac:dyDescent="0.25">
      <c r="D709" s="351"/>
      <c r="E709" s="351"/>
      <c r="K709" s="366"/>
      <c r="O709" s="351"/>
      <c r="Q709" s="366"/>
      <c r="T709" s="351"/>
      <c r="V709" s="351"/>
      <c r="BG709" s="454"/>
    </row>
    <row r="710" spans="4:59" s="164" customFormat="1" x14ac:dyDescent="0.25">
      <c r="D710" s="351"/>
      <c r="E710" s="351"/>
      <c r="K710" s="366"/>
      <c r="O710" s="351"/>
      <c r="Q710" s="366"/>
      <c r="T710" s="351"/>
      <c r="V710" s="351"/>
      <c r="BG710" s="454"/>
    </row>
    <row r="711" spans="4:59" s="164" customFormat="1" x14ac:dyDescent="0.25">
      <c r="D711" s="351"/>
      <c r="E711" s="351"/>
      <c r="K711" s="366"/>
      <c r="O711" s="351"/>
      <c r="Q711" s="366"/>
      <c r="T711" s="351"/>
      <c r="V711" s="351"/>
      <c r="BG711" s="454"/>
    </row>
    <row r="712" spans="4:59" s="164" customFormat="1" x14ac:dyDescent="0.25">
      <c r="D712" s="351"/>
      <c r="E712" s="351"/>
      <c r="K712" s="366"/>
      <c r="O712" s="351"/>
      <c r="Q712" s="366"/>
      <c r="T712" s="351"/>
      <c r="V712" s="351"/>
      <c r="BG712" s="454"/>
    </row>
    <row r="713" spans="4:59" s="164" customFormat="1" x14ac:dyDescent="0.25">
      <c r="D713" s="351"/>
      <c r="E713" s="351"/>
      <c r="K713" s="366"/>
      <c r="O713" s="351"/>
      <c r="Q713" s="366"/>
      <c r="T713" s="351"/>
      <c r="V713" s="351"/>
      <c r="BG713" s="454"/>
    </row>
    <row r="714" spans="4:59" s="164" customFormat="1" x14ac:dyDescent="0.25">
      <c r="D714" s="351"/>
      <c r="E714" s="351"/>
      <c r="K714" s="366"/>
      <c r="O714" s="351"/>
      <c r="Q714" s="366"/>
      <c r="T714" s="351"/>
      <c r="V714" s="351"/>
      <c r="BG714" s="454"/>
    </row>
    <row r="715" spans="4:59" s="164" customFormat="1" x14ac:dyDescent="0.25">
      <c r="D715" s="351"/>
      <c r="E715" s="351"/>
      <c r="K715" s="366"/>
      <c r="O715" s="351"/>
      <c r="Q715" s="366"/>
      <c r="T715" s="351"/>
      <c r="V715" s="351"/>
      <c r="BG715" s="454"/>
    </row>
    <row r="716" spans="4:59" s="164" customFormat="1" x14ac:dyDescent="0.25">
      <c r="D716" s="351"/>
      <c r="E716" s="351"/>
      <c r="K716" s="366"/>
      <c r="O716" s="351"/>
      <c r="Q716" s="366"/>
      <c r="T716" s="351"/>
      <c r="V716" s="351"/>
      <c r="BG716" s="454"/>
    </row>
    <row r="717" spans="4:59" s="164" customFormat="1" x14ac:dyDescent="0.25">
      <c r="D717" s="351"/>
      <c r="E717" s="351"/>
      <c r="K717" s="366"/>
      <c r="O717" s="351"/>
      <c r="Q717" s="366"/>
      <c r="T717" s="351"/>
      <c r="V717" s="351"/>
      <c r="BG717" s="454"/>
    </row>
    <row r="718" spans="4:59" s="164" customFormat="1" x14ac:dyDescent="0.25">
      <c r="D718" s="351"/>
      <c r="E718" s="351"/>
      <c r="K718" s="366"/>
      <c r="O718" s="351"/>
      <c r="Q718" s="366"/>
      <c r="T718" s="351"/>
      <c r="V718" s="351"/>
      <c r="BG718" s="454"/>
    </row>
    <row r="719" spans="4:59" s="164" customFormat="1" x14ac:dyDescent="0.25">
      <c r="D719" s="351"/>
      <c r="E719" s="351"/>
      <c r="K719" s="366"/>
      <c r="O719" s="351"/>
      <c r="Q719" s="366"/>
      <c r="T719" s="351"/>
      <c r="V719" s="351"/>
      <c r="BG719" s="454"/>
    </row>
    <row r="720" spans="4:59" s="164" customFormat="1" x14ac:dyDescent="0.25">
      <c r="D720" s="351"/>
      <c r="E720" s="351"/>
      <c r="K720" s="366"/>
      <c r="O720" s="351"/>
      <c r="Q720" s="366"/>
      <c r="T720" s="351"/>
      <c r="V720" s="351"/>
      <c r="BG720" s="454"/>
    </row>
    <row r="721" spans="4:59" s="164" customFormat="1" x14ac:dyDescent="0.25">
      <c r="D721" s="351"/>
      <c r="E721" s="351"/>
      <c r="K721" s="366"/>
      <c r="O721" s="351"/>
      <c r="Q721" s="366"/>
      <c r="T721" s="351"/>
      <c r="V721" s="351"/>
      <c r="BG721" s="454"/>
    </row>
    <row r="722" spans="4:59" s="164" customFormat="1" x14ac:dyDescent="0.25">
      <c r="D722" s="351"/>
      <c r="E722" s="351"/>
      <c r="K722" s="366"/>
      <c r="O722" s="351"/>
      <c r="Q722" s="366"/>
      <c r="T722" s="351"/>
      <c r="V722" s="351"/>
      <c r="BG722" s="454"/>
    </row>
    <row r="723" spans="4:59" s="164" customFormat="1" x14ac:dyDescent="0.25">
      <c r="D723" s="351"/>
      <c r="E723" s="351"/>
      <c r="K723" s="366"/>
      <c r="O723" s="351"/>
      <c r="Q723" s="366"/>
      <c r="T723" s="351"/>
      <c r="V723" s="351"/>
      <c r="BG723" s="454"/>
    </row>
    <row r="724" spans="4:59" s="164" customFormat="1" x14ac:dyDescent="0.25">
      <c r="D724" s="351"/>
      <c r="E724" s="351"/>
      <c r="K724" s="366"/>
      <c r="O724" s="351"/>
      <c r="Q724" s="366"/>
      <c r="T724" s="351"/>
      <c r="V724" s="351"/>
      <c r="BG724" s="454"/>
    </row>
    <row r="725" spans="4:59" s="164" customFormat="1" x14ac:dyDescent="0.25">
      <c r="D725" s="351"/>
      <c r="E725" s="351"/>
      <c r="K725" s="366"/>
      <c r="O725" s="351"/>
      <c r="Q725" s="366"/>
      <c r="T725" s="351"/>
      <c r="V725" s="351"/>
      <c r="BG725" s="454"/>
    </row>
    <row r="726" spans="4:59" s="164" customFormat="1" x14ac:dyDescent="0.25">
      <c r="D726" s="351"/>
      <c r="E726" s="351"/>
      <c r="K726" s="366"/>
      <c r="O726" s="351"/>
      <c r="Q726" s="366"/>
      <c r="T726" s="351"/>
      <c r="V726" s="351"/>
      <c r="BG726" s="454"/>
    </row>
    <row r="727" spans="4:59" s="164" customFormat="1" x14ac:dyDescent="0.25">
      <c r="D727" s="351"/>
      <c r="E727" s="351"/>
      <c r="K727" s="366"/>
      <c r="O727" s="351"/>
      <c r="Q727" s="366"/>
      <c r="T727" s="351"/>
      <c r="V727" s="351"/>
      <c r="BG727" s="454"/>
    </row>
    <row r="728" spans="4:59" s="164" customFormat="1" x14ac:dyDescent="0.25">
      <c r="D728" s="351"/>
      <c r="E728" s="351"/>
      <c r="K728" s="366"/>
      <c r="O728" s="351"/>
      <c r="Q728" s="366"/>
      <c r="T728" s="351"/>
      <c r="V728" s="351"/>
      <c r="BG728" s="454"/>
    </row>
    <row r="729" spans="4:59" s="164" customFormat="1" x14ac:dyDescent="0.25">
      <c r="D729" s="351"/>
      <c r="E729" s="351"/>
      <c r="K729" s="366"/>
      <c r="O729" s="351"/>
      <c r="Q729" s="366"/>
      <c r="T729" s="351"/>
      <c r="V729" s="351"/>
      <c r="BG729" s="454"/>
    </row>
    <row r="730" spans="4:59" s="164" customFormat="1" x14ac:dyDescent="0.25">
      <c r="D730" s="351"/>
      <c r="E730" s="351"/>
      <c r="K730" s="366"/>
      <c r="O730" s="351"/>
      <c r="Q730" s="366"/>
      <c r="T730" s="351"/>
      <c r="V730" s="351"/>
      <c r="BG730" s="454"/>
    </row>
    <row r="731" spans="4:59" s="164" customFormat="1" x14ac:dyDescent="0.25">
      <c r="D731" s="351"/>
      <c r="E731" s="351"/>
      <c r="K731" s="366"/>
      <c r="O731" s="351"/>
      <c r="Q731" s="366"/>
      <c r="T731" s="351"/>
      <c r="V731" s="351"/>
      <c r="BG731" s="454"/>
    </row>
    <row r="732" spans="4:59" s="164" customFormat="1" x14ac:dyDescent="0.25">
      <c r="D732" s="351"/>
      <c r="E732" s="351"/>
      <c r="K732" s="366"/>
      <c r="O732" s="351"/>
      <c r="Q732" s="366"/>
      <c r="T732" s="351"/>
      <c r="V732" s="351"/>
      <c r="BG732" s="454"/>
    </row>
    <row r="733" spans="4:59" s="164" customFormat="1" x14ac:dyDescent="0.25">
      <c r="D733" s="351"/>
      <c r="E733" s="351"/>
      <c r="K733" s="366"/>
      <c r="O733" s="351"/>
      <c r="Q733" s="366"/>
      <c r="T733" s="351"/>
      <c r="V733" s="351"/>
      <c r="BG733" s="454"/>
    </row>
    <row r="734" spans="4:59" s="164" customFormat="1" x14ac:dyDescent="0.25">
      <c r="D734" s="351"/>
      <c r="E734" s="351"/>
      <c r="K734" s="366"/>
      <c r="O734" s="351"/>
      <c r="Q734" s="366"/>
      <c r="T734" s="351"/>
      <c r="V734" s="351"/>
      <c r="BG734" s="454"/>
    </row>
    <row r="735" spans="4:59" s="164" customFormat="1" x14ac:dyDescent="0.25">
      <c r="D735" s="351"/>
      <c r="E735" s="351"/>
      <c r="K735" s="366"/>
      <c r="O735" s="351"/>
      <c r="Q735" s="366"/>
      <c r="T735" s="351"/>
      <c r="V735" s="351"/>
      <c r="BG735" s="454"/>
    </row>
    <row r="736" spans="4:59" s="164" customFormat="1" x14ac:dyDescent="0.25">
      <c r="D736" s="351"/>
      <c r="E736" s="351"/>
      <c r="K736" s="366"/>
      <c r="O736" s="351"/>
      <c r="Q736" s="366"/>
      <c r="T736" s="351"/>
      <c r="V736" s="351"/>
      <c r="BG736" s="454"/>
    </row>
    <row r="737" spans="4:59" s="164" customFormat="1" x14ac:dyDescent="0.25">
      <c r="D737" s="351"/>
      <c r="E737" s="351"/>
      <c r="K737" s="366"/>
      <c r="O737" s="351"/>
      <c r="Q737" s="366"/>
      <c r="T737" s="351"/>
      <c r="V737" s="351"/>
      <c r="BG737" s="454"/>
    </row>
    <row r="738" spans="4:59" s="164" customFormat="1" x14ac:dyDescent="0.25">
      <c r="D738" s="351"/>
      <c r="E738" s="351"/>
      <c r="K738" s="366"/>
      <c r="O738" s="351"/>
      <c r="Q738" s="366"/>
      <c r="T738" s="351"/>
      <c r="V738" s="351"/>
      <c r="BG738" s="454"/>
    </row>
    <row r="739" spans="4:59" s="164" customFormat="1" x14ac:dyDescent="0.25">
      <c r="D739" s="351"/>
      <c r="E739" s="351"/>
      <c r="K739" s="366"/>
      <c r="O739" s="351"/>
      <c r="Q739" s="366"/>
      <c r="T739" s="351"/>
      <c r="V739" s="351"/>
      <c r="BG739" s="454"/>
    </row>
    <row r="740" spans="4:59" s="164" customFormat="1" x14ac:dyDescent="0.25">
      <c r="D740" s="351"/>
      <c r="E740" s="351"/>
      <c r="K740" s="366"/>
      <c r="O740" s="351"/>
      <c r="Q740" s="366"/>
      <c r="T740" s="351"/>
      <c r="V740" s="351"/>
      <c r="BG740" s="454"/>
    </row>
    <row r="741" spans="4:59" s="164" customFormat="1" x14ac:dyDescent="0.25">
      <c r="D741" s="351"/>
      <c r="E741" s="351"/>
      <c r="K741" s="366"/>
      <c r="O741" s="351"/>
      <c r="Q741" s="366"/>
      <c r="T741" s="351"/>
      <c r="V741" s="351"/>
      <c r="BG741" s="454"/>
    </row>
    <row r="742" spans="4:59" s="164" customFormat="1" x14ac:dyDescent="0.25">
      <c r="D742" s="351"/>
      <c r="E742" s="351"/>
      <c r="K742" s="366"/>
      <c r="O742" s="351"/>
      <c r="Q742" s="366"/>
      <c r="T742" s="351"/>
      <c r="V742" s="351"/>
      <c r="BG742" s="454"/>
    </row>
    <row r="743" spans="4:59" s="164" customFormat="1" x14ac:dyDescent="0.25">
      <c r="D743" s="351"/>
      <c r="E743" s="351"/>
      <c r="K743" s="366"/>
      <c r="O743" s="351"/>
      <c r="Q743" s="366"/>
      <c r="T743" s="351"/>
      <c r="V743" s="351"/>
      <c r="BG743" s="454"/>
    </row>
    <row r="744" spans="4:59" s="164" customFormat="1" x14ac:dyDescent="0.25">
      <c r="D744" s="351"/>
      <c r="E744" s="351"/>
      <c r="K744" s="366"/>
      <c r="O744" s="351"/>
      <c r="Q744" s="366"/>
      <c r="T744" s="351"/>
      <c r="V744" s="351"/>
      <c r="BG744" s="454"/>
    </row>
    <row r="745" spans="4:59" s="164" customFormat="1" x14ac:dyDescent="0.25">
      <c r="D745" s="351"/>
      <c r="E745" s="351"/>
      <c r="K745" s="366"/>
      <c r="O745" s="351"/>
      <c r="Q745" s="366"/>
      <c r="T745" s="351"/>
      <c r="V745" s="351"/>
      <c r="BG745" s="454"/>
    </row>
    <row r="746" spans="4:59" s="164" customFormat="1" x14ac:dyDescent="0.25">
      <c r="D746" s="351"/>
      <c r="E746" s="351"/>
      <c r="K746" s="366"/>
      <c r="O746" s="351"/>
      <c r="Q746" s="366"/>
      <c r="T746" s="351"/>
      <c r="V746" s="351"/>
      <c r="BG746" s="454"/>
    </row>
    <row r="747" spans="4:59" s="164" customFormat="1" x14ac:dyDescent="0.25">
      <c r="D747" s="351"/>
      <c r="E747" s="351"/>
      <c r="K747" s="366"/>
      <c r="O747" s="351"/>
      <c r="Q747" s="366"/>
      <c r="T747" s="351"/>
      <c r="V747" s="351"/>
      <c r="BG747" s="454"/>
    </row>
    <row r="748" spans="4:59" s="164" customFormat="1" x14ac:dyDescent="0.25">
      <c r="D748" s="351"/>
      <c r="E748" s="351"/>
      <c r="K748" s="366"/>
      <c r="O748" s="351"/>
      <c r="Q748" s="366"/>
      <c r="T748" s="351"/>
      <c r="V748" s="351"/>
      <c r="BG748" s="454"/>
    </row>
    <row r="749" spans="4:59" s="164" customFormat="1" x14ac:dyDescent="0.25">
      <c r="D749" s="351"/>
      <c r="E749" s="351"/>
      <c r="K749" s="366"/>
      <c r="O749" s="351"/>
      <c r="Q749" s="366"/>
      <c r="T749" s="351"/>
      <c r="V749" s="351"/>
      <c r="BG749" s="454"/>
    </row>
    <row r="750" spans="4:59" s="164" customFormat="1" x14ac:dyDescent="0.25">
      <c r="D750" s="351"/>
      <c r="E750" s="351"/>
      <c r="K750" s="366"/>
      <c r="O750" s="351"/>
      <c r="Q750" s="366"/>
      <c r="T750" s="351"/>
      <c r="V750" s="351"/>
      <c r="BG750" s="454"/>
    </row>
    <row r="751" spans="4:59" s="164" customFormat="1" x14ac:dyDescent="0.25">
      <c r="D751" s="351"/>
      <c r="E751" s="351"/>
      <c r="K751" s="366"/>
      <c r="O751" s="351"/>
      <c r="Q751" s="366"/>
      <c r="T751" s="351"/>
      <c r="V751" s="351"/>
      <c r="BG751" s="454"/>
    </row>
    <row r="752" spans="4:59" s="164" customFormat="1" x14ac:dyDescent="0.25">
      <c r="D752" s="351"/>
      <c r="E752" s="351"/>
      <c r="K752" s="366"/>
      <c r="O752" s="351"/>
      <c r="Q752" s="366"/>
      <c r="T752" s="351"/>
      <c r="V752" s="351"/>
      <c r="BG752" s="454"/>
    </row>
    <row r="753" spans="4:59" s="164" customFormat="1" x14ac:dyDescent="0.25">
      <c r="D753" s="351"/>
      <c r="E753" s="351"/>
      <c r="K753" s="366"/>
      <c r="O753" s="351"/>
      <c r="Q753" s="366"/>
      <c r="T753" s="351"/>
      <c r="V753" s="351"/>
      <c r="BG753" s="454"/>
    </row>
    <row r="754" spans="4:59" s="164" customFormat="1" x14ac:dyDescent="0.25">
      <c r="D754" s="351"/>
      <c r="E754" s="351"/>
      <c r="K754" s="366"/>
      <c r="O754" s="351"/>
      <c r="Q754" s="366"/>
      <c r="T754" s="351"/>
      <c r="V754" s="351"/>
      <c r="BG754" s="454"/>
    </row>
    <row r="755" spans="4:59" s="164" customFormat="1" x14ac:dyDescent="0.25">
      <c r="D755" s="351"/>
      <c r="E755" s="351"/>
      <c r="K755" s="366"/>
      <c r="O755" s="351"/>
      <c r="Q755" s="366"/>
      <c r="T755" s="351"/>
      <c r="V755" s="351"/>
      <c r="BG755" s="454"/>
    </row>
    <row r="756" spans="4:59" s="164" customFormat="1" x14ac:dyDescent="0.25">
      <c r="D756" s="351"/>
      <c r="E756" s="351"/>
      <c r="K756" s="366"/>
      <c r="O756" s="351"/>
      <c r="Q756" s="366"/>
      <c r="T756" s="351"/>
      <c r="V756" s="351"/>
      <c r="BG756" s="454"/>
    </row>
    <row r="757" spans="4:59" s="164" customFormat="1" x14ac:dyDescent="0.25">
      <c r="D757" s="351"/>
      <c r="E757" s="351"/>
      <c r="K757" s="366"/>
      <c r="O757" s="351"/>
      <c r="Q757" s="366"/>
      <c r="T757" s="351"/>
      <c r="V757" s="351"/>
      <c r="BG757" s="454"/>
    </row>
    <row r="758" spans="4:59" s="164" customFormat="1" x14ac:dyDescent="0.25">
      <c r="D758" s="351"/>
      <c r="E758" s="351"/>
      <c r="K758" s="366"/>
      <c r="O758" s="351"/>
      <c r="Q758" s="366"/>
      <c r="T758" s="351"/>
      <c r="V758" s="351"/>
      <c r="BG758" s="454"/>
    </row>
    <row r="759" spans="4:59" s="164" customFormat="1" x14ac:dyDescent="0.25">
      <c r="D759" s="351"/>
      <c r="E759" s="351"/>
      <c r="K759" s="366"/>
      <c r="O759" s="351"/>
      <c r="Q759" s="366"/>
      <c r="T759" s="351"/>
      <c r="V759" s="351"/>
      <c r="BG759" s="454"/>
    </row>
    <row r="760" spans="4:59" s="164" customFormat="1" x14ac:dyDescent="0.25">
      <c r="D760" s="351"/>
      <c r="E760" s="351"/>
      <c r="K760" s="366"/>
      <c r="O760" s="351"/>
      <c r="Q760" s="366"/>
      <c r="T760" s="351"/>
      <c r="V760" s="351"/>
      <c r="BG760" s="454"/>
    </row>
    <row r="761" spans="4:59" s="164" customFormat="1" x14ac:dyDescent="0.25">
      <c r="D761" s="351"/>
      <c r="E761" s="351"/>
      <c r="K761" s="366"/>
      <c r="O761" s="351"/>
      <c r="Q761" s="366"/>
      <c r="T761" s="351"/>
      <c r="V761" s="351"/>
      <c r="BG761" s="454"/>
    </row>
    <row r="762" spans="4:59" s="164" customFormat="1" x14ac:dyDescent="0.25">
      <c r="D762" s="351"/>
      <c r="E762" s="351"/>
      <c r="K762" s="366"/>
      <c r="O762" s="351"/>
      <c r="Q762" s="366"/>
      <c r="T762" s="351"/>
      <c r="V762" s="351"/>
      <c r="BG762" s="454"/>
    </row>
    <row r="763" spans="4:59" s="164" customFormat="1" x14ac:dyDescent="0.25">
      <c r="D763" s="351"/>
      <c r="E763" s="351"/>
      <c r="K763" s="366"/>
      <c r="O763" s="351"/>
      <c r="Q763" s="366"/>
      <c r="T763" s="351"/>
      <c r="V763" s="351"/>
      <c r="BG763" s="454"/>
    </row>
    <row r="764" spans="4:59" s="164" customFormat="1" x14ac:dyDescent="0.25">
      <c r="D764" s="351"/>
      <c r="E764" s="351"/>
      <c r="K764" s="366"/>
      <c r="O764" s="351"/>
      <c r="Q764" s="366"/>
      <c r="T764" s="351"/>
      <c r="V764" s="351"/>
      <c r="BG764" s="454"/>
    </row>
    <row r="765" spans="4:59" s="164" customFormat="1" x14ac:dyDescent="0.25">
      <c r="D765" s="351"/>
      <c r="E765" s="351"/>
      <c r="K765" s="366"/>
      <c r="O765" s="351"/>
      <c r="Q765" s="366"/>
      <c r="T765" s="351"/>
      <c r="V765" s="351"/>
      <c r="BG765" s="454"/>
    </row>
    <row r="766" spans="4:59" s="164" customFormat="1" x14ac:dyDescent="0.25">
      <c r="D766" s="351"/>
      <c r="E766" s="351"/>
      <c r="K766" s="366"/>
      <c r="O766" s="351"/>
      <c r="Q766" s="366"/>
      <c r="T766" s="351"/>
      <c r="V766" s="351"/>
      <c r="BG766" s="454"/>
    </row>
    <row r="767" spans="4:59" s="164" customFormat="1" x14ac:dyDescent="0.25">
      <c r="D767" s="351"/>
      <c r="E767" s="351"/>
      <c r="K767" s="366"/>
      <c r="O767" s="351"/>
      <c r="Q767" s="366"/>
      <c r="T767" s="351"/>
      <c r="V767" s="351"/>
      <c r="BG767" s="454"/>
    </row>
    <row r="768" spans="4:59" s="164" customFormat="1" x14ac:dyDescent="0.25">
      <c r="D768" s="351"/>
      <c r="E768" s="351"/>
      <c r="K768" s="366"/>
      <c r="O768" s="351"/>
      <c r="Q768" s="366"/>
      <c r="T768" s="351"/>
      <c r="V768" s="351"/>
      <c r="BG768" s="454"/>
    </row>
    <row r="769" spans="4:59" s="164" customFormat="1" x14ac:dyDescent="0.25">
      <c r="D769" s="351"/>
      <c r="E769" s="351"/>
      <c r="K769" s="366"/>
      <c r="O769" s="351"/>
      <c r="Q769" s="366"/>
      <c r="T769" s="351"/>
      <c r="V769" s="351"/>
      <c r="BG769" s="454"/>
    </row>
    <row r="770" spans="4:59" s="164" customFormat="1" x14ac:dyDescent="0.25">
      <c r="D770" s="351"/>
      <c r="E770" s="351"/>
      <c r="K770" s="366"/>
      <c r="O770" s="351"/>
      <c r="Q770" s="366"/>
      <c r="T770" s="351"/>
      <c r="V770" s="351"/>
      <c r="BG770" s="454"/>
    </row>
    <row r="771" spans="4:59" s="164" customFormat="1" x14ac:dyDescent="0.25">
      <c r="D771" s="351"/>
      <c r="E771" s="351"/>
      <c r="K771" s="366"/>
      <c r="O771" s="351"/>
      <c r="Q771" s="366"/>
      <c r="T771" s="351"/>
      <c r="V771" s="351"/>
      <c r="BG771" s="454"/>
    </row>
    <row r="772" spans="4:59" s="164" customFormat="1" x14ac:dyDescent="0.25">
      <c r="D772" s="351"/>
      <c r="E772" s="351"/>
      <c r="K772" s="366"/>
      <c r="O772" s="351"/>
      <c r="Q772" s="366"/>
      <c r="T772" s="351"/>
      <c r="V772" s="351"/>
      <c r="BG772" s="454"/>
    </row>
    <row r="773" spans="4:59" s="164" customFormat="1" x14ac:dyDescent="0.25">
      <c r="D773" s="351"/>
      <c r="E773" s="351"/>
      <c r="K773" s="366"/>
      <c r="O773" s="351"/>
      <c r="Q773" s="366"/>
      <c r="T773" s="351"/>
      <c r="V773" s="351"/>
      <c r="BG773" s="454"/>
    </row>
    <row r="774" spans="4:59" s="164" customFormat="1" x14ac:dyDescent="0.25">
      <c r="D774" s="351"/>
      <c r="E774" s="351"/>
      <c r="K774" s="366"/>
      <c r="O774" s="351"/>
      <c r="Q774" s="366"/>
      <c r="T774" s="351"/>
      <c r="V774" s="351"/>
      <c r="BG774" s="454"/>
    </row>
    <row r="775" spans="4:59" s="164" customFormat="1" x14ac:dyDescent="0.25">
      <c r="D775" s="351"/>
      <c r="E775" s="351"/>
      <c r="K775" s="366"/>
      <c r="O775" s="351"/>
      <c r="Q775" s="366"/>
      <c r="T775" s="351"/>
      <c r="V775" s="351"/>
      <c r="BG775" s="454"/>
    </row>
    <row r="776" spans="4:59" s="164" customFormat="1" x14ac:dyDescent="0.25">
      <c r="D776" s="351"/>
      <c r="E776" s="351"/>
      <c r="K776" s="366"/>
      <c r="O776" s="351"/>
      <c r="Q776" s="366"/>
      <c r="T776" s="351"/>
      <c r="V776" s="351"/>
      <c r="BG776" s="454"/>
    </row>
    <row r="777" spans="4:59" s="164" customFormat="1" x14ac:dyDescent="0.25">
      <c r="D777" s="351"/>
      <c r="E777" s="351"/>
      <c r="K777" s="366"/>
      <c r="O777" s="351"/>
      <c r="Q777" s="366"/>
      <c r="T777" s="351"/>
      <c r="V777" s="351"/>
      <c r="BG777" s="454"/>
    </row>
    <row r="778" spans="4:59" s="164" customFormat="1" x14ac:dyDescent="0.25">
      <c r="D778" s="351"/>
      <c r="E778" s="351"/>
      <c r="K778" s="366"/>
      <c r="O778" s="351"/>
      <c r="Q778" s="366"/>
      <c r="T778" s="351"/>
      <c r="V778" s="351"/>
      <c r="BG778" s="454"/>
    </row>
    <row r="779" spans="4:59" s="164" customFormat="1" x14ac:dyDescent="0.25">
      <c r="D779" s="351"/>
      <c r="E779" s="351"/>
      <c r="K779" s="366"/>
      <c r="O779" s="351"/>
      <c r="Q779" s="366"/>
      <c r="T779" s="351"/>
      <c r="V779" s="351"/>
      <c r="BG779" s="454"/>
    </row>
    <row r="780" spans="4:59" s="164" customFormat="1" x14ac:dyDescent="0.25">
      <c r="D780" s="351"/>
      <c r="E780" s="351"/>
      <c r="K780" s="366"/>
      <c r="O780" s="351"/>
      <c r="Q780" s="366"/>
      <c r="T780" s="351"/>
      <c r="V780" s="351"/>
      <c r="BG780" s="454"/>
    </row>
    <row r="781" spans="4:59" s="164" customFormat="1" x14ac:dyDescent="0.25">
      <c r="D781" s="351"/>
      <c r="E781" s="351"/>
      <c r="K781" s="366"/>
      <c r="O781" s="351"/>
      <c r="Q781" s="366"/>
      <c r="T781" s="351"/>
      <c r="V781" s="351"/>
      <c r="BG781" s="454"/>
    </row>
    <row r="782" spans="4:59" s="164" customFormat="1" x14ac:dyDescent="0.25">
      <c r="D782" s="351"/>
      <c r="E782" s="351"/>
      <c r="K782" s="366"/>
      <c r="O782" s="351"/>
      <c r="Q782" s="366"/>
      <c r="T782" s="351"/>
      <c r="V782" s="351"/>
      <c r="BG782" s="454"/>
    </row>
    <row r="783" spans="4:59" s="164" customFormat="1" x14ac:dyDescent="0.25">
      <c r="D783" s="351"/>
      <c r="E783" s="351"/>
      <c r="K783" s="366"/>
      <c r="O783" s="351"/>
      <c r="Q783" s="366"/>
      <c r="T783" s="351"/>
      <c r="V783" s="351"/>
      <c r="BG783" s="454"/>
    </row>
    <row r="784" spans="4:59" s="164" customFormat="1" x14ac:dyDescent="0.25">
      <c r="D784" s="351"/>
      <c r="E784" s="351"/>
      <c r="K784" s="366"/>
      <c r="O784" s="351"/>
      <c r="Q784" s="366"/>
      <c r="T784" s="351"/>
      <c r="V784" s="351"/>
      <c r="BG784" s="454"/>
    </row>
    <row r="785" spans="4:59" s="164" customFormat="1" x14ac:dyDescent="0.25">
      <c r="D785" s="351"/>
      <c r="E785" s="351"/>
      <c r="K785" s="366"/>
      <c r="O785" s="351"/>
      <c r="Q785" s="366"/>
      <c r="T785" s="351"/>
      <c r="V785" s="351"/>
      <c r="BG785" s="454"/>
    </row>
    <row r="786" spans="4:59" s="164" customFormat="1" x14ac:dyDescent="0.25">
      <c r="D786" s="351"/>
      <c r="E786" s="351"/>
      <c r="K786" s="366"/>
      <c r="O786" s="351"/>
      <c r="Q786" s="366"/>
      <c r="T786" s="351"/>
      <c r="V786" s="351"/>
      <c r="BG786" s="454"/>
    </row>
    <row r="787" spans="4:59" s="164" customFormat="1" x14ac:dyDescent="0.25">
      <c r="D787" s="351"/>
      <c r="E787" s="351"/>
      <c r="K787" s="366"/>
      <c r="O787" s="351"/>
      <c r="Q787" s="366"/>
      <c r="T787" s="351"/>
      <c r="V787" s="351"/>
      <c r="BG787" s="454"/>
    </row>
    <row r="788" spans="4:59" s="164" customFormat="1" x14ac:dyDescent="0.25">
      <c r="D788" s="351"/>
      <c r="E788" s="351"/>
      <c r="K788" s="366"/>
      <c r="O788" s="351"/>
      <c r="Q788" s="366"/>
      <c r="T788" s="351"/>
      <c r="V788" s="351"/>
      <c r="BG788" s="454"/>
    </row>
    <row r="789" spans="4:59" s="164" customFormat="1" x14ac:dyDescent="0.25">
      <c r="D789" s="351"/>
      <c r="E789" s="351"/>
      <c r="K789" s="366"/>
      <c r="O789" s="351"/>
      <c r="Q789" s="366"/>
      <c r="T789" s="351"/>
      <c r="V789" s="351"/>
      <c r="BG789" s="454"/>
    </row>
    <row r="790" spans="4:59" s="164" customFormat="1" x14ac:dyDescent="0.25">
      <c r="D790" s="351"/>
      <c r="E790" s="351"/>
      <c r="K790" s="366"/>
      <c r="O790" s="351"/>
      <c r="Q790" s="366"/>
      <c r="T790" s="351"/>
      <c r="V790" s="351"/>
      <c r="BG790" s="454"/>
    </row>
    <row r="791" spans="4:59" s="164" customFormat="1" x14ac:dyDescent="0.25">
      <c r="D791" s="351"/>
      <c r="E791" s="351"/>
      <c r="K791" s="366"/>
      <c r="O791" s="351"/>
      <c r="Q791" s="366"/>
      <c r="T791" s="351"/>
      <c r="V791" s="351"/>
      <c r="BG791" s="454"/>
    </row>
    <row r="792" spans="4:59" s="164" customFormat="1" x14ac:dyDescent="0.25">
      <c r="D792" s="351"/>
      <c r="E792" s="351"/>
      <c r="K792" s="366"/>
      <c r="O792" s="351"/>
      <c r="Q792" s="366"/>
      <c r="T792" s="351"/>
      <c r="V792" s="351"/>
      <c r="BG792" s="454"/>
    </row>
    <row r="793" spans="4:59" s="164" customFormat="1" x14ac:dyDescent="0.25">
      <c r="D793" s="351"/>
      <c r="E793" s="351"/>
      <c r="K793" s="366"/>
      <c r="O793" s="351"/>
      <c r="Q793" s="366"/>
      <c r="T793" s="351"/>
      <c r="V793" s="351"/>
      <c r="BG793" s="454"/>
    </row>
    <row r="794" spans="4:59" s="164" customFormat="1" x14ac:dyDescent="0.25">
      <c r="D794" s="351"/>
      <c r="E794" s="351"/>
      <c r="K794" s="366"/>
      <c r="O794" s="351"/>
      <c r="Q794" s="366"/>
      <c r="T794" s="351"/>
      <c r="V794" s="351"/>
      <c r="BG794" s="454"/>
    </row>
    <row r="795" spans="4:59" s="164" customFormat="1" x14ac:dyDescent="0.25">
      <c r="D795" s="351"/>
      <c r="E795" s="351"/>
      <c r="K795" s="366"/>
      <c r="O795" s="351"/>
      <c r="Q795" s="366"/>
      <c r="T795" s="351"/>
      <c r="V795" s="351"/>
      <c r="BG795" s="454"/>
    </row>
    <row r="796" spans="4:59" s="164" customFormat="1" x14ac:dyDescent="0.25">
      <c r="D796" s="351"/>
      <c r="E796" s="351"/>
      <c r="K796" s="366"/>
      <c r="O796" s="351"/>
      <c r="Q796" s="366"/>
      <c r="T796" s="351"/>
      <c r="V796" s="351"/>
      <c r="BG796" s="454"/>
    </row>
    <row r="797" spans="4:59" s="164" customFormat="1" x14ac:dyDescent="0.25">
      <c r="D797" s="351"/>
      <c r="E797" s="351"/>
      <c r="K797" s="366"/>
      <c r="O797" s="351"/>
      <c r="Q797" s="366"/>
      <c r="T797" s="351"/>
      <c r="V797" s="351"/>
      <c r="BG797" s="454"/>
    </row>
    <row r="798" spans="4:59" s="164" customFormat="1" x14ac:dyDescent="0.25">
      <c r="D798" s="351"/>
      <c r="E798" s="351"/>
      <c r="K798" s="366"/>
      <c r="O798" s="351"/>
      <c r="Q798" s="366"/>
      <c r="T798" s="351"/>
      <c r="V798" s="351"/>
      <c r="BG798" s="454"/>
    </row>
    <row r="799" spans="4:59" s="164" customFormat="1" x14ac:dyDescent="0.25">
      <c r="D799" s="351"/>
      <c r="E799" s="351"/>
      <c r="K799" s="366"/>
      <c r="O799" s="351"/>
      <c r="Q799" s="366"/>
      <c r="T799" s="351"/>
      <c r="V799" s="351"/>
      <c r="BG799" s="454"/>
    </row>
    <row r="800" spans="4:59" s="164" customFormat="1" x14ac:dyDescent="0.25">
      <c r="D800" s="351"/>
      <c r="E800" s="351"/>
      <c r="K800" s="366"/>
      <c r="O800" s="351"/>
      <c r="Q800" s="366"/>
      <c r="T800" s="351"/>
      <c r="V800" s="351"/>
      <c r="BG800" s="454"/>
    </row>
    <row r="801" spans="4:59" s="164" customFormat="1" x14ac:dyDescent="0.25">
      <c r="D801" s="351"/>
      <c r="E801" s="351"/>
      <c r="K801" s="366"/>
      <c r="O801" s="351"/>
      <c r="Q801" s="366"/>
      <c r="T801" s="351"/>
      <c r="V801" s="351"/>
      <c r="BG801" s="454"/>
    </row>
    <row r="802" spans="4:59" s="164" customFormat="1" x14ac:dyDescent="0.25">
      <c r="D802" s="351"/>
      <c r="E802" s="351"/>
      <c r="K802" s="366"/>
      <c r="O802" s="351"/>
      <c r="Q802" s="366"/>
      <c r="T802" s="351"/>
      <c r="V802" s="351"/>
      <c r="BG802" s="454"/>
    </row>
    <row r="803" spans="4:59" s="164" customFormat="1" x14ac:dyDescent="0.25">
      <c r="D803" s="351"/>
      <c r="E803" s="351"/>
      <c r="K803" s="366"/>
      <c r="O803" s="351"/>
      <c r="Q803" s="366"/>
      <c r="T803" s="351"/>
      <c r="V803" s="351"/>
      <c r="BG803" s="454"/>
    </row>
    <row r="804" spans="4:59" s="164" customFormat="1" x14ac:dyDescent="0.25">
      <c r="D804" s="351"/>
      <c r="E804" s="351"/>
      <c r="K804" s="366"/>
      <c r="O804" s="351"/>
      <c r="Q804" s="366"/>
      <c r="T804" s="351"/>
      <c r="V804" s="351"/>
      <c r="BG804" s="454"/>
    </row>
    <row r="805" spans="4:59" s="164" customFormat="1" x14ac:dyDescent="0.25">
      <c r="D805" s="351"/>
      <c r="E805" s="351"/>
      <c r="K805" s="366"/>
      <c r="O805" s="351"/>
      <c r="Q805" s="366"/>
      <c r="T805" s="351"/>
      <c r="V805" s="351"/>
      <c r="BG805" s="454"/>
    </row>
    <row r="806" spans="4:59" s="164" customFormat="1" x14ac:dyDescent="0.25">
      <c r="D806" s="351"/>
      <c r="E806" s="351"/>
      <c r="K806" s="366"/>
      <c r="O806" s="351"/>
      <c r="Q806" s="366"/>
      <c r="T806" s="351"/>
      <c r="V806" s="351"/>
      <c r="BG806" s="454"/>
    </row>
    <row r="807" spans="4:59" s="164" customFormat="1" x14ac:dyDescent="0.25">
      <c r="D807" s="351"/>
      <c r="E807" s="351"/>
      <c r="K807" s="366"/>
      <c r="O807" s="351"/>
      <c r="Q807" s="366"/>
      <c r="T807" s="351"/>
      <c r="V807" s="351"/>
      <c r="BG807" s="454"/>
    </row>
    <row r="808" spans="4:59" s="164" customFormat="1" x14ac:dyDescent="0.25">
      <c r="D808" s="351"/>
      <c r="E808" s="351"/>
      <c r="K808" s="366"/>
      <c r="O808" s="351"/>
      <c r="Q808" s="366"/>
      <c r="T808" s="351"/>
      <c r="V808" s="351"/>
      <c r="BG808" s="454"/>
    </row>
    <row r="809" spans="4:59" s="164" customFormat="1" x14ac:dyDescent="0.25">
      <c r="D809" s="351"/>
      <c r="E809" s="351"/>
      <c r="K809" s="366"/>
      <c r="O809" s="351"/>
      <c r="Q809" s="366"/>
      <c r="T809" s="351"/>
      <c r="V809" s="351"/>
      <c r="BG809" s="454"/>
    </row>
    <row r="810" spans="4:59" s="164" customFormat="1" x14ac:dyDescent="0.25">
      <c r="D810" s="351"/>
      <c r="E810" s="351"/>
      <c r="K810" s="366"/>
      <c r="O810" s="351"/>
      <c r="Q810" s="366"/>
      <c r="T810" s="351"/>
      <c r="V810" s="351"/>
      <c r="BG810" s="454"/>
    </row>
    <row r="811" spans="4:59" s="164" customFormat="1" x14ac:dyDescent="0.25">
      <c r="D811" s="351"/>
      <c r="E811" s="351"/>
      <c r="K811" s="366"/>
      <c r="O811" s="351"/>
      <c r="Q811" s="366"/>
      <c r="T811" s="351"/>
      <c r="V811" s="351"/>
      <c r="BG811" s="454"/>
    </row>
    <row r="812" spans="4:59" s="164" customFormat="1" x14ac:dyDescent="0.25">
      <c r="D812" s="351"/>
      <c r="E812" s="351"/>
      <c r="K812" s="366"/>
      <c r="O812" s="351"/>
      <c r="Q812" s="366"/>
      <c r="T812" s="351"/>
      <c r="V812" s="351"/>
      <c r="BG812" s="454"/>
    </row>
    <row r="813" spans="4:59" s="164" customFormat="1" x14ac:dyDescent="0.25">
      <c r="D813" s="351"/>
      <c r="E813" s="351"/>
      <c r="K813" s="366"/>
      <c r="O813" s="351"/>
      <c r="Q813" s="366"/>
      <c r="T813" s="351"/>
      <c r="V813" s="351"/>
      <c r="BG813" s="454"/>
    </row>
    <row r="814" spans="4:59" s="164" customFormat="1" x14ac:dyDescent="0.25">
      <c r="D814" s="351"/>
      <c r="E814" s="351"/>
      <c r="K814" s="366"/>
      <c r="O814" s="351"/>
      <c r="Q814" s="366"/>
      <c r="T814" s="351"/>
      <c r="V814" s="351"/>
      <c r="BG814" s="454"/>
    </row>
    <row r="815" spans="4:59" s="164" customFormat="1" x14ac:dyDescent="0.25">
      <c r="D815" s="351"/>
      <c r="E815" s="351"/>
      <c r="K815" s="366"/>
      <c r="O815" s="351"/>
      <c r="Q815" s="366"/>
      <c r="T815" s="351"/>
      <c r="V815" s="351"/>
      <c r="BG815" s="454"/>
    </row>
    <row r="816" spans="4:59" s="164" customFormat="1" x14ac:dyDescent="0.25">
      <c r="D816" s="351"/>
      <c r="E816" s="351"/>
      <c r="K816" s="366"/>
      <c r="O816" s="351"/>
      <c r="Q816" s="366"/>
      <c r="T816" s="351"/>
      <c r="V816" s="351"/>
      <c r="BG816" s="454"/>
    </row>
    <row r="817" spans="4:59" s="164" customFormat="1" x14ac:dyDescent="0.25">
      <c r="D817" s="351"/>
      <c r="E817" s="351"/>
      <c r="K817" s="366"/>
      <c r="O817" s="351"/>
      <c r="Q817" s="366"/>
      <c r="T817" s="351"/>
      <c r="V817" s="351"/>
      <c r="BG817" s="454"/>
    </row>
    <row r="818" spans="4:59" s="164" customFormat="1" x14ac:dyDescent="0.25">
      <c r="D818" s="351"/>
      <c r="E818" s="351"/>
      <c r="K818" s="366"/>
      <c r="O818" s="351"/>
      <c r="Q818" s="366"/>
      <c r="T818" s="351"/>
      <c r="V818" s="351"/>
      <c r="BG818" s="454"/>
    </row>
    <row r="819" spans="4:59" s="164" customFormat="1" x14ac:dyDescent="0.25">
      <c r="D819" s="351"/>
      <c r="E819" s="351"/>
      <c r="K819" s="366"/>
      <c r="O819" s="351"/>
      <c r="Q819" s="366"/>
      <c r="T819" s="351"/>
      <c r="V819" s="351"/>
      <c r="BG819" s="454"/>
    </row>
    <row r="820" spans="4:59" s="164" customFormat="1" x14ac:dyDescent="0.25">
      <c r="D820" s="351"/>
      <c r="E820" s="351"/>
      <c r="K820" s="366"/>
      <c r="O820" s="351"/>
      <c r="Q820" s="366"/>
      <c r="T820" s="351"/>
      <c r="V820" s="351"/>
      <c r="BG820" s="454"/>
    </row>
    <row r="821" spans="4:59" s="164" customFormat="1" x14ac:dyDescent="0.25">
      <c r="D821" s="351"/>
      <c r="E821" s="351"/>
      <c r="K821" s="366"/>
      <c r="O821" s="351"/>
      <c r="Q821" s="366"/>
      <c r="T821" s="351"/>
      <c r="V821" s="351"/>
      <c r="BG821" s="454"/>
    </row>
    <row r="822" spans="4:59" s="164" customFormat="1" x14ac:dyDescent="0.25">
      <c r="D822" s="351"/>
      <c r="E822" s="351"/>
      <c r="K822" s="366"/>
      <c r="O822" s="351"/>
      <c r="Q822" s="366"/>
      <c r="T822" s="351"/>
      <c r="V822" s="351"/>
      <c r="BG822" s="454"/>
    </row>
    <row r="823" spans="4:59" s="164" customFormat="1" x14ac:dyDescent="0.25">
      <c r="D823" s="351"/>
      <c r="E823" s="351"/>
      <c r="K823" s="366"/>
      <c r="O823" s="351"/>
      <c r="Q823" s="366"/>
      <c r="T823" s="351"/>
      <c r="V823" s="351"/>
      <c r="BG823" s="454"/>
    </row>
    <row r="824" spans="4:59" s="164" customFormat="1" x14ac:dyDescent="0.25">
      <c r="D824" s="351"/>
      <c r="E824" s="351"/>
      <c r="K824" s="366"/>
      <c r="O824" s="351"/>
      <c r="Q824" s="366"/>
      <c r="T824" s="351"/>
      <c r="V824" s="351"/>
      <c r="BG824" s="454"/>
    </row>
    <row r="825" spans="4:59" s="164" customFormat="1" x14ac:dyDescent="0.25">
      <c r="D825" s="351"/>
      <c r="E825" s="351"/>
      <c r="K825" s="366"/>
      <c r="O825" s="351"/>
      <c r="Q825" s="366"/>
      <c r="T825" s="351"/>
      <c r="V825" s="351"/>
      <c r="BG825" s="454"/>
    </row>
    <row r="826" spans="4:59" s="164" customFormat="1" x14ac:dyDescent="0.25">
      <c r="D826" s="351"/>
      <c r="E826" s="351"/>
      <c r="K826" s="366"/>
      <c r="O826" s="351"/>
      <c r="Q826" s="366"/>
      <c r="T826" s="351"/>
      <c r="V826" s="351"/>
      <c r="BG826" s="454"/>
    </row>
    <row r="827" spans="4:59" s="164" customFormat="1" x14ac:dyDescent="0.25">
      <c r="D827" s="351"/>
      <c r="E827" s="351"/>
      <c r="K827" s="366"/>
      <c r="O827" s="351"/>
      <c r="Q827" s="366"/>
      <c r="T827" s="351"/>
      <c r="V827" s="351"/>
      <c r="BG827" s="454"/>
    </row>
    <row r="828" spans="4:59" s="164" customFormat="1" x14ac:dyDescent="0.25">
      <c r="D828" s="351"/>
      <c r="E828" s="351"/>
      <c r="K828" s="366"/>
      <c r="O828" s="351"/>
      <c r="Q828" s="366"/>
      <c r="T828" s="351"/>
      <c r="V828" s="351"/>
      <c r="BG828" s="454"/>
    </row>
    <row r="829" spans="4:59" s="164" customFormat="1" x14ac:dyDescent="0.25">
      <c r="D829" s="351"/>
      <c r="E829" s="351"/>
      <c r="K829" s="366"/>
      <c r="O829" s="351"/>
      <c r="Q829" s="366"/>
      <c r="T829" s="351"/>
      <c r="V829" s="351"/>
      <c r="BG829" s="454"/>
    </row>
    <row r="830" spans="4:59" s="164" customFormat="1" x14ac:dyDescent="0.25">
      <c r="D830" s="351"/>
      <c r="E830" s="351"/>
      <c r="K830" s="366"/>
      <c r="O830" s="351"/>
      <c r="Q830" s="366"/>
      <c r="T830" s="351"/>
      <c r="V830" s="351"/>
      <c r="BG830" s="454"/>
    </row>
    <row r="831" spans="4:59" s="164" customFormat="1" x14ac:dyDescent="0.25">
      <c r="D831" s="351"/>
      <c r="E831" s="351"/>
      <c r="K831" s="366"/>
      <c r="O831" s="351"/>
      <c r="Q831" s="366"/>
      <c r="T831" s="351"/>
      <c r="V831" s="351"/>
      <c r="BG831" s="454"/>
    </row>
    <row r="832" spans="4:59" s="164" customFormat="1" x14ac:dyDescent="0.25">
      <c r="D832" s="351"/>
      <c r="E832" s="351"/>
      <c r="K832" s="366"/>
      <c r="O832" s="351"/>
      <c r="Q832" s="366"/>
      <c r="T832" s="351"/>
      <c r="V832" s="351"/>
      <c r="BG832" s="454"/>
    </row>
    <row r="833" spans="4:59" s="164" customFormat="1" x14ac:dyDescent="0.25">
      <c r="D833" s="351"/>
      <c r="E833" s="351"/>
      <c r="K833" s="366"/>
      <c r="O833" s="351"/>
      <c r="Q833" s="366"/>
      <c r="T833" s="351"/>
      <c r="V833" s="351"/>
      <c r="BG833" s="454"/>
    </row>
    <row r="834" spans="4:59" s="164" customFormat="1" x14ac:dyDescent="0.25">
      <c r="D834" s="351"/>
      <c r="E834" s="351"/>
      <c r="K834" s="366"/>
      <c r="O834" s="351"/>
      <c r="Q834" s="366"/>
      <c r="T834" s="351"/>
      <c r="V834" s="351"/>
      <c r="BG834" s="454"/>
    </row>
    <row r="835" spans="4:59" s="164" customFormat="1" x14ac:dyDescent="0.25">
      <c r="D835" s="351"/>
      <c r="E835" s="351"/>
      <c r="K835" s="366"/>
      <c r="O835" s="351"/>
      <c r="Q835" s="366"/>
      <c r="T835" s="351"/>
      <c r="V835" s="351"/>
      <c r="BG835" s="454"/>
    </row>
    <row r="836" spans="4:59" s="164" customFormat="1" x14ac:dyDescent="0.25">
      <c r="D836" s="351"/>
      <c r="E836" s="351"/>
      <c r="K836" s="366"/>
      <c r="O836" s="351"/>
      <c r="Q836" s="366"/>
      <c r="T836" s="351"/>
      <c r="V836" s="351"/>
      <c r="BG836" s="454"/>
    </row>
    <row r="837" spans="4:59" s="164" customFormat="1" x14ac:dyDescent="0.25">
      <c r="D837" s="351"/>
      <c r="E837" s="351"/>
      <c r="K837" s="366"/>
      <c r="O837" s="351"/>
      <c r="Q837" s="366"/>
      <c r="T837" s="351"/>
      <c r="V837" s="351"/>
      <c r="BG837" s="454"/>
    </row>
    <row r="838" spans="4:59" s="164" customFormat="1" x14ac:dyDescent="0.25">
      <c r="D838" s="351"/>
      <c r="E838" s="351"/>
      <c r="K838" s="366"/>
      <c r="O838" s="351"/>
      <c r="Q838" s="366"/>
      <c r="T838" s="351"/>
      <c r="V838" s="351"/>
      <c r="BG838" s="454"/>
    </row>
    <row r="839" spans="4:59" s="164" customFormat="1" x14ac:dyDescent="0.25">
      <c r="D839" s="351"/>
      <c r="E839" s="351"/>
      <c r="K839" s="366"/>
      <c r="O839" s="351"/>
      <c r="Q839" s="366"/>
      <c r="T839" s="351"/>
      <c r="V839" s="351"/>
      <c r="BG839" s="454"/>
    </row>
    <row r="840" spans="4:59" s="164" customFormat="1" x14ac:dyDescent="0.25">
      <c r="D840" s="351"/>
      <c r="E840" s="351"/>
      <c r="K840" s="366"/>
      <c r="O840" s="351"/>
      <c r="Q840" s="366"/>
      <c r="T840" s="351"/>
      <c r="V840" s="351"/>
      <c r="BG840" s="454"/>
    </row>
    <row r="841" spans="4:59" s="164" customFormat="1" x14ac:dyDescent="0.25">
      <c r="D841" s="351"/>
      <c r="E841" s="351"/>
      <c r="K841" s="366"/>
      <c r="O841" s="351"/>
      <c r="Q841" s="366"/>
      <c r="T841" s="351"/>
      <c r="V841" s="351"/>
      <c r="BG841" s="454"/>
    </row>
    <row r="842" spans="4:59" s="164" customFormat="1" x14ac:dyDescent="0.25">
      <c r="D842" s="351"/>
      <c r="E842" s="351"/>
      <c r="K842" s="366"/>
      <c r="O842" s="351"/>
      <c r="Q842" s="366"/>
      <c r="T842" s="351"/>
      <c r="V842" s="351"/>
      <c r="BG842" s="454"/>
    </row>
    <row r="843" spans="4:59" s="164" customFormat="1" x14ac:dyDescent="0.25">
      <c r="D843" s="351"/>
      <c r="E843" s="351"/>
      <c r="K843" s="366"/>
      <c r="O843" s="351"/>
      <c r="Q843" s="366"/>
      <c r="T843" s="351"/>
      <c r="V843" s="351"/>
      <c r="BG843" s="454"/>
    </row>
    <row r="844" spans="4:59" s="164" customFormat="1" x14ac:dyDescent="0.25">
      <c r="D844" s="351"/>
      <c r="E844" s="351"/>
      <c r="K844" s="366"/>
      <c r="O844" s="351"/>
      <c r="Q844" s="366"/>
      <c r="T844" s="351"/>
      <c r="V844" s="351"/>
      <c r="BG844" s="454"/>
    </row>
    <row r="845" spans="4:59" s="164" customFormat="1" x14ac:dyDescent="0.25">
      <c r="D845" s="351"/>
      <c r="E845" s="351"/>
      <c r="K845" s="366"/>
      <c r="O845" s="351"/>
      <c r="Q845" s="366"/>
      <c r="T845" s="351"/>
      <c r="V845" s="351"/>
      <c r="BG845" s="454"/>
    </row>
    <row r="846" spans="4:59" s="164" customFormat="1" x14ac:dyDescent="0.25">
      <c r="D846" s="351"/>
      <c r="E846" s="351"/>
      <c r="K846" s="366"/>
      <c r="O846" s="351"/>
      <c r="Q846" s="366"/>
      <c r="T846" s="351"/>
      <c r="V846" s="351"/>
      <c r="BG846" s="454"/>
    </row>
    <row r="847" spans="4:59" s="164" customFormat="1" x14ac:dyDescent="0.25">
      <c r="D847" s="351"/>
      <c r="E847" s="351"/>
      <c r="K847" s="366"/>
      <c r="O847" s="351"/>
      <c r="Q847" s="366"/>
      <c r="T847" s="351"/>
      <c r="V847" s="351"/>
      <c r="BG847" s="454"/>
    </row>
    <row r="848" spans="4:59" s="164" customFormat="1" x14ac:dyDescent="0.25">
      <c r="D848" s="351"/>
      <c r="E848" s="351"/>
      <c r="K848" s="366"/>
      <c r="O848" s="351"/>
      <c r="Q848" s="366"/>
      <c r="T848" s="351"/>
      <c r="V848" s="351"/>
      <c r="BG848" s="454"/>
    </row>
    <row r="849" spans="4:59" s="164" customFormat="1" x14ac:dyDescent="0.25">
      <c r="D849" s="351"/>
      <c r="E849" s="351"/>
      <c r="K849" s="366"/>
      <c r="O849" s="351"/>
      <c r="Q849" s="366"/>
      <c r="T849" s="351"/>
      <c r="V849" s="351"/>
      <c r="BG849" s="454"/>
    </row>
    <row r="850" spans="4:59" s="164" customFormat="1" x14ac:dyDescent="0.25">
      <c r="D850" s="351"/>
      <c r="E850" s="351"/>
      <c r="K850" s="366"/>
      <c r="O850" s="351"/>
      <c r="Q850" s="366"/>
      <c r="T850" s="351"/>
      <c r="V850" s="351"/>
      <c r="BG850" s="454"/>
    </row>
    <row r="851" spans="4:59" s="164" customFormat="1" x14ac:dyDescent="0.25">
      <c r="D851" s="351"/>
      <c r="E851" s="351"/>
      <c r="K851" s="366"/>
      <c r="O851" s="351"/>
      <c r="Q851" s="366"/>
      <c r="T851" s="351"/>
      <c r="V851" s="351"/>
      <c r="BG851" s="454"/>
    </row>
    <row r="852" spans="4:59" s="164" customFormat="1" x14ac:dyDescent="0.25">
      <c r="D852" s="351"/>
      <c r="E852" s="351"/>
      <c r="K852" s="366"/>
      <c r="O852" s="351"/>
      <c r="Q852" s="366"/>
      <c r="T852" s="351"/>
      <c r="V852" s="351"/>
      <c r="BG852" s="454"/>
    </row>
    <row r="853" spans="4:59" s="164" customFormat="1" x14ac:dyDescent="0.25">
      <c r="D853" s="351"/>
      <c r="E853" s="351"/>
      <c r="K853" s="366"/>
      <c r="O853" s="351"/>
      <c r="Q853" s="366"/>
      <c r="T853" s="351"/>
      <c r="V853" s="351"/>
      <c r="BG853" s="454"/>
    </row>
    <row r="854" spans="4:59" s="164" customFormat="1" x14ac:dyDescent="0.25">
      <c r="D854" s="351"/>
      <c r="E854" s="351"/>
      <c r="K854" s="366"/>
      <c r="O854" s="351"/>
      <c r="Q854" s="366"/>
      <c r="T854" s="351"/>
      <c r="V854" s="351"/>
      <c r="BG854" s="454"/>
    </row>
    <row r="855" spans="4:59" s="164" customFormat="1" x14ac:dyDescent="0.25">
      <c r="D855" s="351"/>
      <c r="E855" s="351"/>
      <c r="K855" s="366"/>
      <c r="O855" s="351"/>
      <c r="Q855" s="366"/>
      <c r="T855" s="351"/>
      <c r="V855" s="351"/>
      <c r="BG855" s="454"/>
    </row>
    <row r="856" spans="4:59" s="164" customFormat="1" x14ac:dyDescent="0.25">
      <c r="D856" s="351"/>
      <c r="E856" s="351"/>
      <c r="K856" s="366"/>
      <c r="O856" s="351"/>
      <c r="Q856" s="366"/>
      <c r="T856" s="351"/>
      <c r="V856" s="351"/>
      <c r="BG856" s="454"/>
    </row>
    <row r="857" spans="4:59" s="164" customFormat="1" x14ac:dyDescent="0.25">
      <c r="D857" s="351"/>
      <c r="E857" s="351"/>
      <c r="K857" s="366"/>
      <c r="O857" s="351"/>
      <c r="Q857" s="366"/>
      <c r="T857" s="351"/>
      <c r="V857" s="351"/>
      <c r="BG857" s="454"/>
    </row>
    <row r="858" spans="4:59" s="164" customFormat="1" x14ac:dyDescent="0.25">
      <c r="D858" s="351"/>
      <c r="E858" s="351"/>
      <c r="K858" s="366"/>
      <c r="O858" s="351"/>
      <c r="Q858" s="366"/>
      <c r="T858" s="351"/>
      <c r="V858" s="351"/>
      <c r="BG858" s="454"/>
    </row>
    <row r="859" spans="4:59" s="164" customFormat="1" x14ac:dyDescent="0.25">
      <c r="D859" s="351"/>
      <c r="E859" s="351"/>
      <c r="K859" s="366"/>
      <c r="O859" s="351"/>
      <c r="Q859" s="366"/>
      <c r="T859" s="351"/>
      <c r="V859" s="351"/>
      <c r="BG859" s="454"/>
    </row>
    <row r="860" spans="4:59" s="164" customFormat="1" x14ac:dyDescent="0.25">
      <c r="D860" s="351"/>
      <c r="E860" s="351"/>
      <c r="K860" s="366"/>
      <c r="O860" s="351"/>
      <c r="Q860" s="366"/>
      <c r="T860" s="351"/>
      <c r="V860" s="351"/>
      <c r="BG860" s="454"/>
    </row>
    <row r="861" spans="4:59" s="164" customFormat="1" x14ac:dyDescent="0.25">
      <c r="D861" s="351"/>
      <c r="E861" s="351"/>
      <c r="K861" s="366"/>
      <c r="O861" s="351"/>
      <c r="Q861" s="366"/>
      <c r="T861" s="351"/>
      <c r="V861" s="351"/>
      <c r="BG861" s="454"/>
    </row>
    <row r="862" spans="4:59" s="164" customFormat="1" x14ac:dyDescent="0.25">
      <c r="D862" s="351"/>
      <c r="E862" s="351"/>
      <c r="K862" s="366"/>
      <c r="O862" s="351"/>
      <c r="Q862" s="366"/>
      <c r="T862" s="351"/>
      <c r="V862" s="351"/>
      <c r="BG862" s="454"/>
    </row>
    <row r="863" spans="4:59" s="164" customFormat="1" x14ac:dyDescent="0.25">
      <c r="D863" s="351"/>
      <c r="E863" s="351"/>
      <c r="K863" s="366"/>
      <c r="O863" s="351"/>
      <c r="Q863" s="366"/>
      <c r="T863" s="351"/>
      <c r="V863" s="351"/>
      <c r="BG863" s="454"/>
    </row>
    <row r="864" spans="4:59" s="164" customFormat="1" x14ac:dyDescent="0.25">
      <c r="D864" s="351"/>
      <c r="E864" s="351"/>
      <c r="K864" s="366"/>
      <c r="O864" s="351"/>
      <c r="Q864" s="366"/>
      <c r="T864" s="351"/>
      <c r="V864" s="351"/>
      <c r="BG864" s="454"/>
    </row>
    <row r="865" spans="4:59" s="164" customFormat="1" x14ac:dyDescent="0.25">
      <c r="D865" s="351"/>
      <c r="E865" s="351"/>
      <c r="K865" s="366"/>
      <c r="O865" s="351"/>
      <c r="Q865" s="366"/>
      <c r="T865" s="351"/>
      <c r="V865" s="351"/>
      <c r="BG865" s="454"/>
    </row>
    <row r="866" spans="4:59" s="164" customFormat="1" x14ac:dyDescent="0.25">
      <c r="D866" s="351"/>
      <c r="E866" s="351"/>
      <c r="K866" s="366"/>
      <c r="O866" s="351"/>
      <c r="Q866" s="366"/>
      <c r="T866" s="351"/>
      <c r="V866" s="351"/>
      <c r="BG866" s="454"/>
    </row>
    <row r="867" spans="4:59" s="164" customFormat="1" x14ac:dyDescent="0.25">
      <c r="D867" s="351"/>
      <c r="E867" s="351"/>
      <c r="K867" s="366"/>
      <c r="O867" s="351"/>
      <c r="Q867" s="366"/>
      <c r="T867" s="351"/>
      <c r="V867" s="351"/>
      <c r="BG867" s="454"/>
    </row>
    <row r="868" spans="4:59" s="164" customFormat="1" x14ac:dyDescent="0.25">
      <c r="D868" s="351"/>
      <c r="E868" s="351"/>
      <c r="K868" s="366"/>
      <c r="O868" s="351"/>
      <c r="Q868" s="366"/>
      <c r="T868" s="351"/>
      <c r="V868" s="351"/>
      <c r="BG868" s="454"/>
    </row>
    <row r="869" spans="4:59" s="164" customFormat="1" x14ac:dyDescent="0.25">
      <c r="D869" s="351"/>
      <c r="E869" s="351"/>
      <c r="K869" s="366"/>
      <c r="O869" s="351"/>
      <c r="Q869" s="366"/>
      <c r="T869" s="351"/>
      <c r="V869" s="351"/>
      <c r="BG869" s="454"/>
    </row>
    <row r="870" spans="4:59" s="164" customFormat="1" x14ac:dyDescent="0.25">
      <c r="D870" s="351"/>
      <c r="E870" s="351"/>
      <c r="K870" s="366"/>
      <c r="O870" s="351"/>
      <c r="Q870" s="366"/>
      <c r="T870" s="351"/>
      <c r="V870" s="351"/>
      <c r="BG870" s="454"/>
    </row>
    <row r="871" spans="4:59" s="164" customFormat="1" x14ac:dyDescent="0.25">
      <c r="D871" s="351"/>
      <c r="E871" s="351"/>
      <c r="K871" s="366"/>
      <c r="O871" s="351"/>
      <c r="Q871" s="366"/>
      <c r="T871" s="351"/>
      <c r="V871" s="351"/>
      <c r="BG871" s="454"/>
    </row>
    <row r="872" spans="4:59" s="164" customFormat="1" x14ac:dyDescent="0.25">
      <c r="D872" s="351"/>
      <c r="E872" s="351"/>
      <c r="K872" s="366"/>
      <c r="O872" s="351"/>
      <c r="Q872" s="366"/>
      <c r="T872" s="351"/>
      <c r="V872" s="351"/>
      <c r="BG872" s="454"/>
    </row>
    <row r="873" spans="4:59" s="164" customFormat="1" x14ac:dyDescent="0.25">
      <c r="D873" s="351"/>
      <c r="E873" s="351"/>
      <c r="K873" s="366"/>
      <c r="O873" s="351"/>
      <c r="Q873" s="366"/>
      <c r="T873" s="351"/>
      <c r="V873" s="351"/>
      <c r="BG873" s="454"/>
    </row>
    <row r="874" spans="4:59" s="164" customFormat="1" x14ac:dyDescent="0.25">
      <c r="D874" s="351"/>
      <c r="E874" s="351"/>
      <c r="K874" s="366"/>
      <c r="O874" s="351"/>
      <c r="Q874" s="366"/>
      <c r="T874" s="351"/>
      <c r="V874" s="351"/>
      <c r="BG874" s="454"/>
    </row>
    <row r="875" spans="4:59" s="164" customFormat="1" x14ac:dyDescent="0.25">
      <c r="D875" s="351"/>
      <c r="E875" s="351"/>
      <c r="K875" s="366"/>
      <c r="O875" s="351"/>
      <c r="Q875" s="366"/>
      <c r="T875" s="351"/>
      <c r="V875" s="351"/>
      <c r="BG875" s="454"/>
    </row>
    <row r="876" spans="4:59" s="164" customFormat="1" x14ac:dyDescent="0.25">
      <c r="D876" s="351"/>
      <c r="E876" s="351"/>
      <c r="K876" s="366"/>
      <c r="O876" s="351"/>
      <c r="Q876" s="366"/>
      <c r="T876" s="351"/>
      <c r="V876" s="351"/>
      <c r="BG876" s="454"/>
    </row>
    <row r="877" spans="4:59" s="164" customFormat="1" x14ac:dyDescent="0.25">
      <c r="D877" s="351"/>
      <c r="E877" s="351"/>
      <c r="K877" s="366"/>
      <c r="O877" s="351"/>
      <c r="Q877" s="366"/>
      <c r="T877" s="351"/>
      <c r="V877" s="351"/>
      <c r="BG877" s="454"/>
    </row>
    <row r="878" spans="4:59" s="164" customFormat="1" x14ac:dyDescent="0.25">
      <c r="D878" s="351"/>
      <c r="E878" s="351"/>
      <c r="K878" s="366"/>
      <c r="O878" s="351"/>
      <c r="Q878" s="366"/>
      <c r="T878" s="351"/>
      <c r="V878" s="351"/>
      <c r="BG878" s="454"/>
    </row>
    <row r="879" spans="4:59" s="164" customFormat="1" x14ac:dyDescent="0.25">
      <c r="D879" s="351"/>
      <c r="E879" s="351"/>
      <c r="K879" s="366"/>
      <c r="O879" s="351"/>
      <c r="Q879" s="366"/>
      <c r="T879" s="351"/>
      <c r="V879" s="351"/>
      <c r="BG879" s="454"/>
    </row>
    <row r="880" spans="4:59" s="164" customFormat="1" x14ac:dyDescent="0.25">
      <c r="D880" s="351"/>
      <c r="E880" s="351"/>
      <c r="K880" s="366"/>
      <c r="O880" s="351"/>
      <c r="Q880" s="366"/>
      <c r="T880" s="351"/>
      <c r="V880" s="351"/>
      <c r="BG880" s="454"/>
    </row>
    <row r="881" spans="4:59" s="164" customFormat="1" x14ac:dyDescent="0.25">
      <c r="D881" s="351"/>
      <c r="E881" s="351"/>
      <c r="K881" s="366"/>
      <c r="O881" s="351"/>
      <c r="Q881" s="366"/>
      <c r="T881" s="351"/>
      <c r="V881" s="351"/>
      <c r="BG881" s="454"/>
    </row>
    <row r="882" spans="4:59" s="164" customFormat="1" x14ac:dyDescent="0.25">
      <c r="D882" s="351"/>
      <c r="E882" s="351"/>
      <c r="K882" s="366"/>
      <c r="O882" s="351"/>
      <c r="Q882" s="366"/>
      <c r="T882" s="351"/>
      <c r="V882" s="351"/>
      <c r="BG882" s="454"/>
    </row>
    <row r="883" spans="4:59" s="164" customFormat="1" x14ac:dyDescent="0.25">
      <c r="D883" s="351"/>
      <c r="E883" s="351"/>
      <c r="K883" s="366"/>
      <c r="O883" s="351"/>
      <c r="Q883" s="366"/>
      <c r="T883" s="351"/>
      <c r="V883" s="351"/>
      <c r="BG883" s="454"/>
    </row>
    <row r="884" spans="4:59" s="164" customFormat="1" x14ac:dyDescent="0.25">
      <c r="D884" s="351"/>
      <c r="E884" s="351"/>
      <c r="K884" s="366"/>
      <c r="O884" s="351"/>
      <c r="Q884" s="366"/>
      <c r="T884" s="351"/>
      <c r="V884" s="351"/>
      <c r="BG884" s="454"/>
    </row>
    <row r="885" spans="4:59" s="164" customFormat="1" x14ac:dyDescent="0.25">
      <c r="D885" s="351"/>
      <c r="E885" s="351"/>
      <c r="K885" s="366"/>
      <c r="O885" s="351"/>
      <c r="Q885" s="366"/>
      <c r="T885" s="351"/>
      <c r="V885" s="351"/>
      <c r="BG885" s="454"/>
    </row>
    <row r="886" spans="4:59" s="164" customFormat="1" x14ac:dyDescent="0.25">
      <c r="D886" s="351"/>
      <c r="E886" s="351"/>
      <c r="K886" s="366"/>
      <c r="O886" s="351"/>
      <c r="Q886" s="366"/>
      <c r="T886" s="351"/>
      <c r="V886" s="351"/>
      <c r="BG886" s="454"/>
    </row>
    <row r="887" spans="4:59" s="164" customFormat="1" x14ac:dyDescent="0.25">
      <c r="D887" s="351"/>
      <c r="E887" s="351"/>
      <c r="K887" s="366"/>
      <c r="O887" s="351"/>
      <c r="Q887" s="366"/>
      <c r="T887" s="351"/>
      <c r="V887" s="351"/>
      <c r="BG887" s="454"/>
    </row>
    <row r="888" spans="4:59" s="164" customFormat="1" x14ac:dyDescent="0.25">
      <c r="D888" s="351"/>
      <c r="E888" s="351"/>
      <c r="K888" s="366"/>
      <c r="O888" s="351"/>
      <c r="Q888" s="366"/>
      <c r="T888" s="351"/>
      <c r="V888" s="351"/>
      <c r="BG888" s="454"/>
    </row>
    <row r="889" spans="4:59" s="164" customFormat="1" x14ac:dyDescent="0.25">
      <c r="D889" s="351"/>
      <c r="E889" s="351"/>
      <c r="K889" s="366"/>
      <c r="O889" s="351"/>
      <c r="Q889" s="366"/>
      <c r="T889" s="351"/>
      <c r="V889" s="351"/>
      <c r="BG889" s="454"/>
    </row>
    <row r="890" spans="4:59" s="164" customFormat="1" x14ac:dyDescent="0.25">
      <c r="D890" s="351"/>
      <c r="E890" s="351"/>
      <c r="K890" s="366"/>
      <c r="O890" s="351"/>
      <c r="Q890" s="366"/>
      <c r="T890" s="351"/>
      <c r="V890" s="351"/>
      <c r="BG890" s="454"/>
    </row>
    <row r="891" spans="4:59" s="164" customFormat="1" x14ac:dyDescent="0.25">
      <c r="D891" s="351"/>
      <c r="E891" s="351"/>
      <c r="K891" s="366"/>
      <c r="O891" s="351"/>
      <c r="Q891" s="366"/>
      <c r="T891" s="351"/>
      <c r="V891" s="351"/>
      <c r="BG891" s="454"/>
    </row>
    <row r="892" spans="4:59" s="164" customFormat="1" x14ac:dyDescent="0.25">
      <c r="D892" s="351"/>
      <c r="E892" s="351"/>
      <c r="K892" s="366"/>
      <c r="O892" s="351"/>
      <c r="Q892" s="366"/>
      <c r="T892" s="351"/>
      <c r="V892" s="351"/>
      <c r="BG892" s="454"/>
    </row>
    <row r="893" spans="4:59" s="164" customFormat="1" x14ac:dyDescent="0.25">
      <c r="D893" s="351"/>
      <c r="E893" s="351"/>
      <c r="K893" s="366"/>
      <c r="O893" s="351"/>
      <c r="Q893" s="366"/>
      <c r="T893" s="351"/>
      <c r="V893" s="351"/>
      <c r="BG893" s="454"/>
    </row>
    <row r="894" spans="4:59" s="164" customFormat="1" x14ac:dyDescent="0.25">
      <c r="D894" s="351"/>
      <c r="E894" s="351"/>
      <c r="K894" s="366"/>
      <c r="O894" s="351"/>
      <c r="Q894" s="366"/>
      <c r="T894" s="351"/>
      <c r="V894" s="351"/>
      <c r="BG894" s="454"/>
    </row>
    <row r="895" spans="4:59" s="164" customFormat="1" x14ac:dyDescent="0.25">
      <c r="D895" s="351"/>
      <c r="E895" s="351"/>
      <c r="K895" s="366"/>
      <c r="O895" s="351"/>
      <c r="Q895" s="366"/>
      <c r="T895" s="351"/>
      <c r="V895" s="351"/>
      <c r="BG895" s="454"/>
    </row>
    <row r="896" spans="4:59" s="164" customFormat="1" x14ac:dyDescent="0.25">
      <c r="D896" s="351"/>
      <c r="E896" s="351"/>
      <c r="K896" s="366"/>
      <c r="O896" s="351"/>
      <c r="Q896" s="366"/>
      <c r="T896" s="351"/>
      <c r="V896" s="351"/>
      <c r="BG896" s="454"/>
    </row>
    <row r="897" spans="4:59" s="164" customFormat="1" x14ac:dyDescent="0.25">
      <c r="D897" s="351"/>
      <c r="E897" s="351"/>
      <c r="K897" s="366"/>
      <c r="O897" s="351"/>
      <c r="Q897" s="366"/>
      <c r="T897" s="351"/>
      <c r="V897" s="351"/>
      <c r="BG897" s="454"/>
    </row>
    <row r="898" spans="4:59" s="164" customFormat="1" x14ac:dyDescent="0.25">
      <c r="D898" s="351"/>
      <c r="E898" s="351"/>
      <c r="K898" s="366"/>
      <c r="O898" s="351"/>
      <c r="Q898" s="366"/>
      <c r="T898" s="351"/>
      <c r="V898" s="351"/>
      <c r="BG898" s="454"/>
    </row>
    <row r="899" spans="4:59" s="164" customFormat="1" x14ac:dyDescent="0.25">
      <c r="D899" s="351"/>
      <c r="E899" s="351"/>
      <c r="K899" s="366"/>
      <c r="O899" s="351"/>
      <c r="Q899" s="366"/>
      <c r="T899" s="351"/>
      <c r="V899" s="351"/>
      <c r="BG899" s="454"/>
    </row>
    <row r="900" spans="4:59" s="164" customFormat="1" x14ac:dyDescent="0.25">
      <c r="D900" s="351"/>
      <c r="E900" s="351"/>
      <c r="K900" s="366"/>
      <c r="O900" s="351"/>
      <c r="Q900" s="366"/>
      <c r="T900" s="351"/>
      <c r="V900" s="351"/>
      <c r="BG900" s="454"/>
    </row>
    <row r="901" spans="4:59" s="164" customFormat="1" x14ac:dyDescent="0.25">
      <c r="D901" s="351"/>
      <c r="E901" s="351"/>
      <c r="K901" s="366"/>
      <c r="O901" s="351"/>
      <c r="Q901" s="366"/>
      <c r="T901" s="351"/>
      <c r="V901" s="351"/>
      <c r="BG901" s="454"/>
    </row>
    <row r="902" spans="4:59" s="164" customFormat="1" x14ac:dyDescent="0.25">
      <c r="D902" s="351"/>
      <c r="E902" s="351"/>
      <c r="K902" s="366"/>
      <c r="O902" s="351"/>
      <c r="Q902" s="366"/>
      <c r="T902" s="351"/>
      <c r="V902" s="351"/>
      <c r="BG902" s="454"/>
    </row>
    <row r="903" spans="4:59" s="164" customFormat="1" x14ac:dyDescent="0.25">
      <c r="D903" s="351"/>
      <c r="E903" s="351"/>
      <c r="K903" s="366"/>
      <c r="O903" s="351"/>
      <c r="Q903" s="366"/>
      <c r="T903" s="351"/>
      <c r="V903" s="351"/>
      <c r="BG903" s="454"/>
    </row>
    <row r="904" spans="4:59" s="164" customFormat="1" x14ac:dyDescent="0.25">
      <c r="D904" s="351"/>
      <c r="E904" s="351"/>
      <c r="K904" s="366"/>
      <c r="O904" s="351"/>
      <c r="Q904" s="366"/>
      <c r="T904" s="351"/>
      <c r="V904" s="351"/>
      <c r="BG904" s="454"/>
    </row>
    <row r="905" spans="4:59" s="164" customFormat="1" x14ac:dyDescent="0.25">
      <c r="D905" s="351"/>
      <c r="E905" s="351"/>
      <c r="K905" s="366"/>
      <c r="O905" s="351"/>
      <c r="Q905" s="366"/>
      <c r="T905" s="351"/>
      <c r="V905" s="351"/>
      <c r="BG905" s="454"/>
    </row>
    <row r="906" spans="4:59" s="164" customFormat="1" x14ac:dyDescent="0.25">
      <c r="D906" s="351"/>
      <c r="E906" s="351"/>
      <c r="K906" s="366"/>
      <c r="O906" s="351"/>
      <c r="Q906" s="366"/>
      <c r="T906" s="351"/>
      <c r="V906" s="351"/>
      <c r="BG906" s="454"/>
    </row>
    <row r="907" spans="4:59" s="164" customFormat="1" x14ac:dyDescent="0.25">
      <c r="D907" s="351"/>
      <c r="E907" s="351"/>
      <c r="K907" s="366"/>
      <c r="O907" s="351"/>
      <c r="Q907" s="366"/>
      <c r="T907" s="351"/>
      <c r="V907" s="351"/>
      <c r="BG907" s="454"/>
    </row>
    <row r="908" spans="4:59" s="164" customFormat="1" x14ac:dyDescent="0.25">
      <c r="D908" s="351"/>
      <c r="E908" s="351"/>
      <c r="K908" s="366"/>
      <c r="O908" s="351"/>
      <c r="Q908" s="366"/>
      <c r="T908" s="351"/>
      <c r="V908" s="351"/>
      <c r="BG908" s="454"/>
    </row>
    <row r="909" spans="4:59" s="164" customFormat="1" x14ac:dyDescent="0.25">
      <c r="D909" s="351"/>
      <c r="E909" s="351"/>
      <c r="K909" s="366"/>
      <c r="O909" s="351"/>
      <c r="Q909" s="366"/>
      <c r="T909" s="351"/>
      <c r="V909" s="351"/>
      <c r="BG909" s="454"/>
    </row>
    <row r="910" spans="4:59" s="164" customFormat="1" x14ac:dyDescent="0.25">
      <c r="D910" s="351"/>
      <c r="E910" s="351"/>
      <c r="K910" s="366"/>
      <c r="O910" s="351"/>
      <c r="Q910" s="366"/>
      <c r="T910" s="351"/>
      <c r="V910" s="351"/>
      <c r="BG910" s="454"/>
    </row>
    <row r="911" spans="4:59" s="164" customFormat="1" x14ac:dyDescent="0.25">
      <c r="D911" s="351"/>
      <c r="E911" s="351"/>
      <c r="K911" s="366"/>
      <c r="O911" s="351"/>
      <c r="Q911" s="366"/>
      <c r="T911" s="351"/>
      <c r="V911" s="351"/>
      <c r="BG911" s="454"/>
    </row>
    <row r="912" spans="4:59" s="164" customFormat="1" x14ac:dyDescent="0.25">
      <c r="D912" s="351"/>
      <c r="E912" s="351"/>
      <c r="K912" s="366"/>
      <c r="O912" s="351"/>
      <c r="Q912" s="366"/>
      <c r="T912" s="351"/>
      <c r="V912" s="351"/>
      <c r="BG912" s="454"/>
    </row>
    <row r="913" spans="4:59" s="164" customFormat="1" x14ac:dyDescent="0.25">
      <c r="D913" s="351"/>
      <c r="E913" s="351"/>
      <c r="K913" s="366"/>
      <c r="O913" s="351"/>
      <c r="Q913" s="366"/>
      <c r="T913" s="351"/>
      <c r="V913" s="351"/>
      <c r="BG913" s="454"/>
    </row>
    <row r="914" spans="4:59" s="164" customFormat="1" x14ac:dyDescent="0.25">
      <c r="D914" s="351"/>
      <c r="E914" s="351"/>
      <c r="K914" s="366"/>
      <c r="O914" s="351"/>
      <c r="Q914" s="366"/>
      <c r="T914" s="351"/>
      <c r="V914" s="351"/>
      <c r="BG914" s="454"/>
    </row>
    <row r="915" spans="4:59" s="164" customFormat="1" x14ac:dyDescent="0.25">
      <c r="D915" s="351"/>
      <c r="E915" s="351"/>
      <c r="K915" s="366"/>
      <c r="O915" s="351"/>
      <c r="Q915" s="366"/>
      <c r="T915" s="351"/>
      <c r="V915" s="351"/>
      <c r="BG915" s="454"/>
    </row>
    <row r="916" spans="4:59" s="164" customFormat="1" x14ac:dyDescent="0.25">
      <c r="D916" s="351"/>
      <c r="E916" s="351"/>
      <c r="K916" s="366"/>
      <c r="O916" s="351"/>
      <c r="Q916" s="366"/>
      <c r="T916" s="351"/>
      <c r="V916" s="351"/>
      <c r="BG916" s="454"/>
    </row>
    <row r="917" spans="4:59" s="164" customFormat="1" x14ac:dyDescent="0.25">
      <c r="D917" s="351"/>
      <c r="E917" s="351"/>
      <c r="K917" s="366"/>
      <c r="O917" s="351"/>
      <c r="Q917" s="366"/>
      <c r="T917" s="351"/>
      <c r="V917" s="351"/>
      <c r="BG917" s="454"/>
    </row>
    <row r="918" spans="4:59" s="164" customFormat="1" x14ac:dyDescent="0.25">
      <c r="D918" s="351"/>
      <c r="E918" s="351"/>
      <c r="K918" s="366"/>
      <c r="O918" s="351"/>
      <c r="Q918" s="366"/>
      <c r="T918" s="351"/>
      <c r="V918" s="351"/>
      <c r="BG918" s="454"/>
    </row>
    <row r="919" spans="4:59" s="164" customFormat="1" x14ac:dyDescent="0.25">
      <c r="D919" s="351"/>
      <c r="E919" s="351"/>
      <c r="K919" s="366"/>
      <c r="O919" s="351"/>
      <c r="Q919" s="366"/>
      <c r="T919" s="351"/>
      <c r="V919" s="351"/>
      <c r="BG919" s="454"/>
    </row>
    <row r="920" spans="4:59" s="164" customFormat="1" x14ac:dyDescent="0.25">
      <c r="D920" s="351"/>
      <c r="E920" s="351"/>
      <c r="K920" s="366"/>
      <c r="O920" s="351"/>
      <c r="Q920" s="366"/>
      <c r="T920" s="351"/>
      <c r="V920" s="351"/>
      <c r="BG920" s="454"/>
    </row>
    <row r="921" spans="4:59" s="164" customFormat="1" x14ac:dyDescent="0.25">
      <c r="D921" s="351"/>
      <c r="E921" s="351"/>
      <c r="K921" s="366"/>
      <c r="O921" s="351"/>
      <c r="Q921" s="366"/>
      <c r="T921" s="351"/>
      <c r="V921" s="351"/>
      <c r="BG921" s="454"/>
    </row>
    <row r="922" spans="4:59" s="164" customFormat="1" x14ac:dyDescent="0.25">
      <c r="D922" s="351"/>
      <c r="E922" s="351"/>
      <c r="K922" s="366"/>
      <c r="O922" s="351"/>
      <c r="Q922" s="366"/>
      <c r="T922" s="351"/>
      <c r="V922" s="351"/>
      <c r="BG922" s="454"/>
    </row>
    <row r="923" spans="4:59" s="164" customFormat="1" x14ac:dyDescent="0.25">
      <c r="D923" s="351"/>
      <c r="E923" s="351"/>
      <c r="K923" s="366"/>
      <c r="O923" s="351"/>
      <c r="Q923" s="366"/>
      <c r="T923" s="351"/>
      <c r="V923" s="351"/>
      <c r="BG923" s="454"/>
    </row>
    <row r="924" spans="4:59" s="164" customFormat="1" x14ac:dyDescent="0.25">
      <c r="D924" s="351"/>
      <c r="E924" s="351"/>
      <c r="K924" s="366"/>
      <c r="O924" s="351"/>
      <c r="Q924" s="366"/>
      <c r="T924" s="351"/>
      <c r="V924" s="351"/>
      <c r="BG924" s="454"/>
    </row>
    <row r="925" spans="4:59" s="164" customFormat="1" x14ac:dyDescent="0.25">
      <c r="D925" s="351"/>
      <c r="E925" s="351"/>
      <c r="K925" s="366"/>
      <c r="O925" s="351"/>
      <c r="Q925" s="366"/>
      <c r="T925" s="351"/>
      <c r="V925" s="351"/>
      <c r="BG925" s="454"/>
    </row>
    <row r="926" spans="4:59" s="164" customFormat="1" x14ac:dyDescent="0.25">
      <c r="D926" s="351"/>
      <c r="E926" s="351"/>
      <c r="K926" s="366"/>
      <c r="O926" s="351"/>
      <c r="Q926" s="366"/>
      <c r="T926" s="351"/>
      <c r="V926" s="351"/>
      <c r="BG926" s="454"/>
    </row>
    <row r="927" spans="4:59" s="164" customFormat="1" x14ac:dyDescent="0.25">
      <c r="D927" s="351"/>
      <c r="E927" s="351"/>
      <c r="K927" s="366"/>
      <c r="O927" s="351"/>
      <c r="Q927" s="366"/>
      <c r="T927" s="351"/>
      <c r="V927" s="351"/>
      <c r="BG927" s="454"/>
    </row>
    <row r="928" spans="4:59" s="164" customFormat="1" x14ac:dyDescent="0.25">
      <c r="D928" s="351"/>
      <c r="E928" s="351"/>
      <c r="K928" s="366"/>
      <c r="O928" s="351"/>
      <c r="Q928" s="366"/>
      <c r="T928" s="351"/>
      <c r="V928" s="351"/>
      <c r="BG928" s="454"/>
    </row>
    <row r="929" spans="4:59" s="164" customFormat="1" x14ac:dyDescent="0.25">
      <c r="D929" s="351"/>
      <c r="E929" s="351"/>
      <c r="K929" s="366"/>
      <c r="O929" s="351"/>
      <c r="Q929" s="366"/>
      <c r="T929" s="351"/>
      <c r="V929" s="351"/>
      <c r="BG929" s="454"/>
    </row>
    <row r="930" spans="4:59" s="164" customFormat="1" x14ac:dyDescent="0.25">
      <c r="D930" s="351"/>
      <c r="E930" s="351"/>
      <c r="K930" s="366"/>
      <c r="O930" s="351"/>
      <c r="Q930" s="366"/>
      <c r="T930" s="351"/>
      <c r="V930" s="351"/>
      <c r="BG930" s="454"/>
    </row>
    <row r="931" spans="4:59" s="164" customFormat="1" x14ac:dyDescent="0.25">
      <c r="D931" s="351"/>
      <c r="E931" s="351"/>
      <c r="K931" s="366"/>
      <c r="O931" s="351"/>
      <c r="Q931" s="366"/>
      <c r="T931" s="351"/>
      <c r="V931" s="351"/>
      <c r="BG931" s="454"/>
    </row>
    <row r="932" spans="4:59" s="164" customFormat="1" x14ac:dyDescent="0.25">
      <c r="D932" s="351"/>
      <c r="E932" s="351"/>
      <c r="K932" s="366"/>
      <c r="O932" s="351"/>
      <c r="Q932" s="366"/>
      <c r="T932" s="351"/>
      <c r="V932" s="351"/>
      <c r="BG932" s="454"/>
    </row>
    <row r="933" spans="4:59" s="164" customFormat="1" x14ac:dyDescent="0.25">
      <c r="D933" s="351"/>
      <c r="E933" s="351"/>
      <c r="K933" s="366"/>
      <c r="O933" s="351"/>
      <c r="Q933" s="366"/>
      <c r="T933" s="351"/>
      <c r="V933" s="351"/>
      <c r="BG933" s="454"/>
    </row>
    <row r="934" spans="4:59" s="164" customFormat="1" x14ac:dyDescent="0.25">
      <c r="D934" s="351"/>
      <c r="E934" s="351"/>
      <c r="K934" s="366"/>
      <c r="O934" s="351"/>
      <c r="Q934" s="366"/>
      <c r="T934" s="351"/>
      <c r="V934" s="351"/>
      <c r="BG934" s="454"/>
    </row>
    <row r="935" spans="4:59" s="164" customFormat="1" x14ac:dyDescent="0.25">
      <c r="D935" s="351"/>
      <c r="E935" s="351"/>
      <c r="K935" s="366"/>
      <c r="O935" s="351"/>
      <c r="Q935" s="366"/>
      <c r="T935" s="351"/>
      <c r="V935" s="351"/>
      <c r="BG935" s="454"/>
    </row>
    <row r="936" spans="4:59" s="164" customFormat="1" x14ac:dyDescent="0.25">
      <c r="D936" s="351"/>
      <c r="E936" s="351"/>
      <c r="K936" s="366"/>
      <c r="O936" s="351"/>
      <c r="Q936" s="366"/>
      <c r="T936" s="351"/>
      <c r="V936" s="351"/>
      <c r="BG936" s="454"/>
    </row>
    <row r="937" spans="4:59" s="164" customFormat="1" x14ac:dyDescent="0.25">
      <c r="D937" s="351"/>
      <c r="E937" s="351"/>
      <c r="K937" s="366"/>
      <c r="O937" s="351"/>
      <c r="Q937" s="366"/>
      <c r="T937" s="351"/>
      <c r="V937" s="351"/>
      <c r="BG937" s="454"/>
    </row>
    <row r="938" spans="4:59" s="164" customFormat="1" x14ac:dyDescent="0.25">
      <c r="D938" s="351"/>
      <c r="E938" s="351"/>
      <c r="K938" s="366"/>
      <c r="O938" s="351"/>
      <c r="Q938" s="366"/>
      <c r="T938" s="351"/>
      <c r="V938" s="351"/>
      <c r="BG938" s="454"/>
    </row>
    <row r="939" spans="4:59" s="164" customFormat="1" x14ac:dyDescent="0.25">
      <c r="D939" s="351"/>
      <c r="E939" s="351"/>
      <c r="K939" s="366"/>
      <c r="O939" s="351"/>
      <c r="Q939" s="366"/>
      <c r="T939" s="351"/>
      <c r="V939" s="351"/>
      <c r="BG939" s="454"/>
    </row>
    <row r="940" spans="4:59" s="164" customFormat="1" x14ac:dyDescent="0.25">
      <c r="D940" s="351"/>
      <c r="E940" s="351"/>
      <c r="K940" s="366"/>
      <c r="O940" s="351"/>
      <c r="Q940" s="366"/>
      <c r="T940" s="351"/>
      <c r="V940" s="351"/>
      <c r="BG940" s="454"/>
    </row>
    <row r="941" spans="4:59" s="164" customFormat="1" x14ac:dyDescent="0.25">
      <c r="D941" s="351"/>
      <c r="E941" s="351"/>
      <c r="K941" s="366"/>
      <c r="O941" s="351"/>
      <c r="Q941" s="366"/>
      <c r="T941" s="351"/>
      <c r="V941" s="351"/>
      <c r="BG941" s="454"/>
    </row>
    <row r="942" spans="4:59" s="164" customFormat="1" x14ac:dyDescent="0.25">
      <c r="D942" s="351"/>
      <c r="E942" s="351"/>
      <c r="K942" s="366"/>
      <c r="O942" s="351"/>
      <c r="Q942" s="366"/>
      <c r="T942" s="351"/>
      <c r="V942" s="351"/>
      <c r="BG942" s="454"/>
    </row>
    <row r="943" spans="4:59" s="164" customFormat="1" x14ac:dyDescent="0.25">
      <c r="D943" s="351"/>
      <c r="E943" s="351"/>
      <c r="K943" s="366"/>
      <c r="O943" s="351"/>
      <c r="Q943" s="366"/>
      <c r="T943" s="351"/>
      <c r="V943" s="351"/>
      <c r="BG943" s="454"/>
    </row>
    <row r="944" spans="4:59" s="164" customFormat="1" x14ac:dyDescent="0.25">
      <c r="D944" s="351"/>
      <c r="E944" s="351"/>
      <c r="K944" s="366"/>
      <c r="O944" s="351"/>
      <c r="Q944" s="366"/>
      <c r="T944" s="351"/>
      <c r="V944" s="351"/>
      <c r="BG944" s="454"/>
    </row>
    <row r="945" spans="4:59" s="164" customFormat="1" x14ac:dyDescent="0.25">
      <c r="D945" s="351"/>
      <c r="E945" s="351"/>
      <c r="K945" s="366"/>
      <c r="O945" s="351"/>
      <c r="Q945" s="366"/>
      <c r="T945" s="351"/>
      <c r="V945" s="351"/>
      <c r="BG945" s="454"/>
    </row>
    <row r="946" spans="4:59" s="164" customFormat="1" x14ac:dyDescent="0.25">
      <c r="D946" s="351"/>
      <c r="E946" s="351"/>
      <c r="K946" s="366"/>
      <c r="O946" s="351"/>
      <c r="Q946" s="366"/>
      <c r="T946" s="351"/>
      <c r="V946" s="351"/>
      <c r="BG946" s="454"/>
    </row>
    <row r="947" spans="4:59" s="164" customFormat="1" x14ac:dyDescent="0.25">
      <c r="D947" s="351"/>
      <c r="E947" s="351"/>
      <c r="K947" s="366"/>
      <c r="O947" s="351"/>
      <c r="Q947" s="366"/>
      <c r="T947" s="351"/>
      <c r="V947" s="351"/>
      <c r="BG947" s="454"/>
    </row>
    <row r="948" spans="4:59" s="164" customFormat="1" x14ac:dyDescent="0.25">
      <c r="D948" s="351"/>
      <c r="E948" s="351"/>
      <c r="K948" s="366"/>
      <c r="O948" s="351"/>
      <c r="Q948" s="366"/>
      <c r="T948" s="351"/>
      <c r="V948" s="351"/>
      <c r="BG948" s="454"/>
    </row>
    <row r="949" spans="4:59" s="164" customFormat="1" x14ac:dyDescent="0.25">
      <c r="D949" s="351"/>
      <c r="E949" s="351"/>
      <c r="K949" s="366"/>
      <c r="O949" s="351"/>
      <c r="Q949" s="366"/>
      <c r="T949" s="351"/>
      <c r="V949" s="351"/>
      <c r="BG949" s="454"/>
    </row>
    <row r="950" spans="4:59" s="164" customFormat="1" x14ac:dyDescent="0.25">
      <c r="D950" s="351"/>
      <c r="E950" s="351"/>
      <c r="K950" s="366"/>
      <c r="O950" s="351"/>
      <c r="Q950" s="366"/>
      <c r="T950" s="351"/>
      <c r="V950" s="351"/>
      <c r="BG950" s="454"/>
    </row>
    <row r="951" spans="4:59" s="164" customFormat="1" x14ac:dyDescent="0.25">
      <c r="D951" s="351"/>
      <c r="E951" s="351"/>
      <c r="K951" s="366"/>
      <c r="O951" s="351"/>
      <c r="Q951" s="366"/>
      <c r="T951" s="351"/>
      <c r="V951" s="351"/>
      <c r="BG951" s="454"/>
    </row>
    <row r="952" spans="4:59" s="164" customFormat="1" x14ac:dyDescent="0.25">
      <c r="D952" s="351"/>
      <c r="E952" s="351"/>
      <c r="K952" s="366"/>
      <c r="O952" s="351"/>
      <c r="Q952" s="366"/>
      <c r="T952" s="351"/>
      <c r="V952" s="351"/>
      <c r="BG952" s="454"/>
    </row>
    <row r="953" spans="4:59" s="164" customFormat="1" x14ac:dyDescent="0.25">
      <c r="D953" s="351"/>
      <c r="E953" s="351"/>
      <c r="K953" s="366"/>
      <c r="O953" s="351"/>
      <c r="Q953" s="366"/>
      <c r="T953" s="351"/>
      <c r="V953" s="351"/>
      <c r="BG953" s="454"/>
    </row>
    <row r="954" spans="4:59" s="164" customFormat="1" x14ac:dyDescent="0.25">
      <c r="D954" s="351"/>
      <c r="E954" s="351"/>
      <c r="K954" s="366"/>
      <c r="O954" s="351"/>
      <c r="Q954" s="366"/>
      <c r="T954" s="351"/>
      <c r="V954" s="351"/>
      <c r="BG954" s="454"/>
    </row>
    <row r="955" spans="4:59" s="164" customFormat="1" x14ac:dyDescent="0.25">
      <c r="D955" s="351"/>
      <c r="E955" s="351"/>
      <c r="K955" s="366"/>
      <c r="O955" s="351"/>
      <c r="Q955" s="366"/>
      <c r="T955" s="351"/>
      <c r="V955" s="351"/>
      <c r="BG955" s="454"/>
    </row>
    <row r="956" spans="4:59" s="164" customFormat="1" x14ac:dyDescent="0.25">
      <c r="D956" s="351"/>
      <c r="E956" s="351"/>
      <c r="K956" s="366"/>
      <c r="O956" s="351"/>
      <c r="Q956" s="366"/>
      <c r="T956" s="351"/>
      <c r="V956" s="351"/>
      <c r="BG956" s="454"/>
    </row>
    <row r="957" spans="4:59" s="164" customFormat="1" x14ac:dyDescent="0.25">
      <c r="D957" s="351"/>
      <c r="E957" s="351"/>
      <c r="K957" s="366"/>
      <c r="O957" s="351"/>
      <c r="Q957" s="366"/>
      <c r="T957" s="351"/>
      <c r="V957" s="351"/>
      <c r="BG957" s="454"/>
    </row>
    <row r="958" spans="4:59" s="164" customFormat="1" x14ac:dyDescent="0.25">
      <c r="D958" s="351"/>
      <c r="E958" s="351"/>
      <c r="K958" s="366"/>
      <c r="O958" s="351"/>
      <c r="Q958" s="366"/>
      <c r="T958" s="351"/>
      <c r="V958" s="351"/>
      <c r="BG958" s="454"/>
    </row>
    <row r="959" spans="4:59" s="164" customFormat="1" x14ac:dyDescent="0.25">
      <c r="D959" s="351"/>
      <c r="E959" s="351"/>
      <c r="K959" s="366"/>
      <c r="O959" s="351"/>
      <c r="Q959" s="366"/>
      <c r="T959" s="351"/>
      <c r="V959" s="351"/>
      <c r="BG959" s="454"/>
    </row>
    <row r="960" spans="4:59" s="164" customFormat="1" x14ac:dyDescent="0.25">
      <c r="D960" s="351"/>
      <c r="E960" s="351"/>
      <c r="K960" s="366"/>
      <c r="O960" s="351"/>
      <c r="Q960" s="366"/>
      <c r="T960" s="351"/>
      <c r="V960" s="351"/>
      <c r="BG960" s="454"/>
    </row>
    <row r="961" spans="4:59" s="164" customFormat="1" x14ac:dyDescent="0.25">
      <c r="D961" s="351"/>
      <c r="E961" s="351"/>
      <c r="K961" s="366"/>
      <c r="O961" s="351"/>
      <c r="Q961" s="366"/>
      <c r="T961" s="351"/>
      <c r="V961" s="351"/>
      <c r="BG961" s="454"/>
    </row>
    <row r="962" spans="4:59" s="164" customFormat="1" x14ac:dyDescent="0.25">
      <c r="D962" s="351"/>
      <c r="E962" s="351"/>
      <c r="K962" s="366"/>
      <c r="O962" s="351"/>
      <c r="Q962" s="366"/>
      <c r="T962" s="351"/>
      <c r="V962" s="351"/>
      <c r="BG962" s="454"/>
    </row>
    <row r="963" spans="4:59" s="164" customFormat="1" x14ac:dyDescent="0.25">
      <c r="D963" s="351"/>
      <c r="E963" s="351"/>
      <c r="K963" s="366"/>
      <c r="O963" s="351"/>
      <c r="Q963" s="366"/>
      <c r="T963" s="351"/>
      <c r="V963" s="351"/>
      <c r="BG963" s="454"/>
    </row>
    <row r="964" spans="4:59" s="164" customFormat="1" x14ac:dyDescent="0.25">
      <c r="D964" s="351"/>
      <c r="E964" s="351"/>
      <c r="K964" s="366"/>
      <c r="O964" s="351"/>
      <c r="Q964" s="366"/>
      <c r="T964" s="351"/>
      <c r="V964" s="351"/>
      <c r="BG964" s="454"/>
    </row>
    <row r="965" spans="4:59" s="164" customFormat="1" x14ac:dyDescent="0.25">
      <c r="D965" s="351"/>
      <c r="E965" s="351"/>
      <c r="K965" s="366"/>
      <c r="O965" s="351"/>
      <c r="Q965" s="366"/>
      <c r="T965" s="351"/>
      <c r="V965" s="351"/>
      <c r="BG965" s="454"/>
    </row>
    <row r="966" spans="4:59" s="164" customFormat="1" x14ac:dyDescent="0.25">
      <c r="D966" s="351"/>
      <c r="E966" s="351"/>
      <c r="K966" s="366"/>
      <c r="O966" s="351"/>
      <c r="Q966" s="366"/>
      <c r="T966" s="351"/>
      <c r="V966" s="351"/>
      <c r="BG966" s="454"/>
    </row>
    <row r="967" spans="4:59" s="164" customFormat="1" x14ac:dyDescent="0.25">
      <c r="D967" s="351"/>
      <c r="E967" s="351"/>
      <c r="K967" s="366"/>
      <c r="O967" s="351"/>
      <c r="Q967" s="366"/>
      <c r="T967" s="351"/>
      <c r="V967" s="351"/>
      <c r="BG967" s="454"/>
    </row>
    <row r="968" spans="4:59" s="164" customFormat="1" x14ac:dyDescent="0.25">
      <c r="D968" s="351"/>
      <c r="E968" s="351"/>
      <c r="K968" s="366"/>
      <c r="O968" s="351"/>
      <c r="Q968" s="366"/>
      <c r="T968" s="351"/>
      <c r="V968" s="351"/>
      <c r="BG968" s="454"/>
    </row>
    <row r="969" spans="4:59" s="164" customFormat="1" x14ac:dyDescent="0.25">
      <c r="D969" s="351"/>
      <c r="E969" s="351"/>
      <c r="K969" s="366"/>
      <c r="O969" s="351"/>
      <c r="Q969" s="366"/>
      <c r="T969" s="351"/>
      <c r="V969" s="351"/>
      <c r="BG969" s="454"/>
    </row>
    <row r="970" spans="4:59" s="164" customFormat="1" x14ac:dyDescent="0.25">
      <c r="D970" s="351"/>
      <c r="E970" s="351"/>
      <c r="K970" s="366"/>
      <c r="O970" s="351"/>
      <c r="Q970" s="366"/>
      <c r="T970" s="351"/>
      <c r="V970" s="351"/>
      <c r="BG970" s="454"/>
    </row>
    <row r="971" spans="4:59" s="164" customFormat="1" x14ac:dyDescent="0.25">
      <c r="D971" s="351"/>
      <c r="E971" s="351"/>
      <c r="K971" s="366"/>
      <c r="O971" s="351"/>
      <c r="Q971" s="366"/>
      <c r="T971" s="351"/>
      <c r="V971" s="351"/>
      <c r="BG971" s="454"/>
    </row>
    <row r="972" spans="4:59" s="164" customFormat="1" x14ac:dyDescent="0.25">
      <c r="D972" s="351"/>
      <c r="E972" s="351"/>
      <c r="K972" s="366"/>
      <c r="O972" s="351"/>
      <c r="Q972" s="366"/>
      <c r="T972" s="351"/>
      <c r="V972" s="351"/>
      <c r="BG972" s="454"/>
    </row>
    <row r="973" spans="4:59" s="164" customFormat="1" x14ac:dyDescent="0.25">
      <c r="D973" s="351"/>
      <c r="E973" s="351"/>
      <c r="K973" s="366"/>
      <c r="O973" s="351"/>
      <c r="Q973" s="366"/>
      <c r="T973" s="351"/>
      <c r="V973" s="351"/>
      <c r="BG973" s="454"/>
    </row>
    <row r="974" spans="4:59" s="164" customFormat="1" x14ac:dyDescent="0.25">
      <c r="D974" s="351"/>
      <c r="E974" s="351"/>
      <c r="K974" s="366"/>
      <c r="O974" s="351"/>
      <c r="Q974" s="366"/>
      <c r="T974" s="351"/>
      <c r="V974" s="351"/>
      <c r="BG974" s="454"/>
    </row>
    <row r="975" spans="4:59" s="164" customFormat="1" x14ac:dyDescent="0.25">
      <c r="D975" s="351"/>
      <c r="E975" s="351"/>
      <c r="K975" s="366"/>
      <c r="O975" s="351"/>
      <c r="Q975" s="366"/>
      <c r="T975" s="351"/>
      <c r="V975" s="351"/>
      <c r="BG975" s="454"/>
    </row>
    <row r="976" spans="4:59" s="164" customFormat="1" x14ac:dyDescent="0.25">
      <c r="D976" s="351"/>
      <c r="E976" s="351"/>
      <c r="K976" s="366"/>
      <c r="O976" s="351"/>
      <c r="Q976" s="366"/>
      <c r="T976" s="351"/>
      <c r="V976" s="351"/>
      <c r="BG976" s="454"/>
    </row>
    <row r="977" spans="4:59" s="164" customFormat="1" x14ac:dyDescent="0.25">
      <c r="D977" s="351"/>
      <c r="E977" s="351"/>
      <c r="K977" s="366"/>
      <c r="O977" s="351"/>
      <c r="Q977" s="366"/>
      <c r="T977" s="351"/>
      <c r="V977" s="351"/>
      <c r="BG977" s="454"/>
    </row>
    <row r="978" spans="4:59" s="164" customFormat="1" x14ac:dyDescent="0.25">
      <c r="D978" s="351"/>
      <c r="E978" s="351"/>
      <c r="K978" s="366"/>
      <c r="O978" s="351"/>
      <c r="Q978" s="366"/>
      <c r="T978" s="351"/>
      <c r="V978" s="351"/>
      <c r="BG978" s="454"/>
    </row>
    <row r="979" spans="4:59" s="164" customFormat="1" x14ac:dyDescent="0.25">
      <c r="D979" s="351"/>
      <c r="E979" s="351"/>
      <c r="K979" s="366"/>
      <c r="O979" s="351"/>
      <c r="Q979" s="366"/>
      <c r="T979" s="351"/>
      <c r="V979" s="351"/>
      <c r="BG979" s="454"/>
    </row>
    <row r="980" spans="4:59" s="164" customFormat="1" x14ac:dyDescent="0.25">
      <c r="D980" s="351"/>
      <c r="E980" s="351"/>
      <c r="K980" s="366"/>
      <c r="O980" s="351"/>
      <c r="Q980" s="366"/>
      <c r="T980" s="351"/>
      <c r="V980" s="351"/>
      <c r="BG980" s="454"/>
    </row>
    <row r="981" spans="4:59" s="164" customFormat="1" x14ac:dyDescent="0.25">
      <c r="D981" s="351"/>
      <c r="E981" s="351"/>
      <c r="K981" s="366"/>
      <c r="O981" s="351"/>
      <c r="Q981" s="366"/>
      <c r="T981" s="351"/>
      <c r="V981" s="351"/>
      <c r="BG981" s="454"/>
    </row>
    <row r="982" spans="4:59" s="164" customFormat="1" x14ac:dyDescent="0.25">
      <c r="D982" s="351"/>
      <c r="E982" s="351"/>
      <c r="K982" s="366"/>
      <c r="O982" s="351"/>
      <c r="Q982" s="366"/>
      <c r="T982" s="351"/>
      <c r="V982" s="351"/>
      <c r="BG982" s="454"/>
    </row>
    <row r="983" spans="4:59" s="164" customFormat="1" x14ac:dyDescent="0.25">
      <c r="D983" s="351"/>
      <c r="E983" s="351"/>
      <c r="K983" s="366"/>
      <c r="O983" s="351"/>
      <c r="Q983" s="366"/>
      <c r="T983" s="351"/>
      <c r="V983" s="351"/>
      <c r="BG983" s="454"/>
    </row>
    <row r="984" spans="4:59" s="164" customFormat="1" x14ac:dyDescent="0.25">
      <c r="D984" s="351"/>
      <c r="E984" s="351"/>
      <c r="K984" s="366"/>
      <c r="O984" s="351"/>
      <c r="Q984" s="366"/>
      <c r="T984" s="351"/>
      <c r="V984" s="351"/>
      <c r="BG984" s="454"/>
    </row>
    <row r="985" spans="4:59" s="164" customFormat="1" x14ac:dyDescent="0.25">
      <c r="D985" s="351"/>
      <c r="E985" s="351"/>
      <c r="K985" s="366"/>
      <c r="O985" s="351"/>
      <c r="Q985" s="366"/>
      <c r="T985" s="351"/>
      <c r="V985" s="351"/>
      <c r="BG985" s="454"/>
    </row>
    <row r="986" spans="4:59" s="164" customFormat="1" x14ac:dyDescent="0.25">
      <c r="D986" s="351"/>
      <c r="E986" s="351"/>
      <c r="K986" s="366"/>
      <c r="O986" s="351"/>
      <c r="Q986" s="366"/>
      <c r="T986" s="351"/>
      <c r="V986" s="351"/>
      <c r="BG986" s="454"/>
    </row>
    <row r="987" spans="4:59" s="164" customFormat="1" x14ac:dyDescent="0.25">
      <c r="D987" s="351"/>
      <c r="E987" s="351"/>
      <c r="K987" s="366"/>
      <c r="O987" s="351"/>
      <c r="Q987" s="366"/>
      <c r="T987" s="351"/>
      <c r="V987" s="351"/>
      <c r="BG987" s="454"/>
    </row>
    <row r="988" spans="4:59" s="164" customFormat="1" x14ac:dyDescent="0.25">
      <c r="D988" s="351"/>
      <c r="E988" s="351"/>
      <c r="K988" s="366"/>
      <c r="O988" s="351"/>
      <c r="Q988" s="366"/>
      <c r="T988" s="351"/>
      <c r="V988" s="351"/>
      <c r="BG988" s="454"/>
    </row>
    <row r="989" spans="4:59" s="164" customFormat="1" x14ac:dyDescent="0.25">
      <c r="D989" s="351"/>
      <c r="E989" s="351"/>
      <c r="K989" s="366"/>
      <c r="O989" s="351"/>
      <c r="Q989" s="366"/>
      <c r="T989" s="351"/>
      <c r="V989" s="351"/>
      <c r="BG989" s="454"/>
    </row>
    <row r="990" spans="4:59" s="164" customFormat="1" x14ac:dyDescent="0.25">
      <c r="D990" s="351"/>
      <c r="E990" s="351"/>
      <c r="K990" s="366"/>
      <c r="O990" s="351"/>
      <c r="Q990" s="366"/>
      <c r="T990" s="351"/>
      <c r="V990" s="351"/>
      <c r="BG990" s="454"/>
    </row>
    <row r="991" spans="4:59" s="164" customFormat="1" x14ac:dyDescent="0.25">
      <c r="D991" s="351"/>
      <c r="E991" s="351"/>
      <c r="K991" s="366"/>
      <c r="O991" s="351"/>
      <c r="Q991" s="366"/>
      <c r="T991" s="351"/>
      <c r="V991" s="351"/>
      <c r="BG991" s="454"/>
    </row>
    <row r="992" spans="4:59" s="164" customFormat="1" x14ac:dyDescent="0.25">
      <c r="D992" s="351"/>
      <c r="E992" s="351"/>
      <c r="K992" s="366"/>
      <c r="O992" s="351"/>
      <c r="Q992" s="366"/>
      <c r="T992" s="351"/>
      <c r="V992" s="351"/>
      <c r="BG992" s="454"/>
    </row>
    <row r="993" spans="4:59" s="164" customFormat="1" x14ac:dyDescent="0.25">
      <c r="D993" s="351"/>
      <c r="E993" s="351"/>
      <c r="K993" s="366"/>
      <c r="O993" s="351"/>
      <c r="Q993" s="366"/>
      <c r="T993" s="351"/>
      <c r="V993" s="351"/>
      <c r="BG993" s="454"/>
    </row>
    <row r="994" spans="4:59" s="164" customFormat="1" x14ac:dyDescent="0.25">
      <c r="D994" s="351"/>
      <c r="E994" s="351"/>
      <c r="K994" s="366"/>
      <c r="O994" s="351"/>
      <c r="Q994" s="366"/>
      <c r="T994" s="351"/>
      <c r="V994" s="351"/>
      <c r="BG994" s="454"/>
    </row>
    <row r="995" spans="4:59" s="164" customFormat="1" x14ac:dyDescent="0.25">
      <c r="D995" s="351"/>
      <c r="E995" s="351"/>
      <c r="K995" s="366"/>
      <c r="O995" s="351"/>
      <c r="Q995" s="366"/>
      <c r="T995" s="351"/>
      <c r="V995" s="351"/>
      <c r="BG995" s="454"/>
    </row>
    <row r="996" spans="4:59" s="164" customFormat="1" x14ac:dyDescent="0.25">
      <c r="D996" s="351"/>
      <c r="E996" s="351"/>
      <c r="K996" s="366"/>
      <c r="O996" s="351"/>
      <c r="Q996" s="366"/>
      <c r="T996" s="351"/>
      <c r="V996" s="351"/>
      <c r="BG996" s="454"/>
    </row>
    <row r="997" spans="4:59" s="164" customFormat="1" x14ac:dyDescent="0.25">
      <c r="D997" s="351"/>
      <c r="E997" s="351"/>
      <c r="K997" s="366"/>
      <c r="O997" s="351"/>
      <c r="Q997" s="366"/>
      <c r="T997" s="351"/>
      <c r="V997" s="351"/>
      <c r="BG997" s="454"/>
    </row>
    <row r="998" spans="4:59" s="164" customFormat="1" x14ac:dyDescent="0.25">
      <c r="D998" s="351"/>
      <c r="E998" s="351"/>
      <c r="K998" s="366"/>
      <c r="O998" s="351"/>
      <c r="Q998" s="366"/>
      <c r="T998" s="351"/>
      <c r="V998" s="351"/>
      <c r="BG998" s="454"/>
    </row>
    <row r="999" spans="4:59" s="164" customFormat="1" x14ac:dyDescent="0.25">
      <c r="D999" s="351"/>
      <c r="E999" s="351"/>
      <c r="K999" s="366"/>
      <c r="O999" s="351"/>
      <c r="Q999" s="366"/>
      <c r="T999" s="351"/>
      <c r="V999" s="351"/>
      <c r="BG999" s="454"/>
    </row>
    <row r="1000" spans="4:59" s="164" customFormat="1" x14ac:dyDescent="0.25">
      <c r="D1000" s="351"/>
      <c r="E1000" s="351"/>
      <c r="K1000" s="366"/>
      <c r="O1000" s="351"/>
      <c r="Q1000" s="366"/>
      <c r="T1000" s="351"/>
      <c r="V1000" s="351"/>
      <c r="BG1000" s="454"/>
    </row>
    <row r="1001" spans="4:59" s="164" customFormat="1" x14ac:dyDescent="0.25">
      <c r="D1001" s="351"/>
      <c r="E1001" s="351"/>
      <c r="K1001" s="366"/>
      <c r="O1001" s="351"/>
      <c r="Q1001" s="366"/>
      <c r="T1001" s="351"/>
      <c r="V1001" s="351"/>
      <c r="BG1001" s="454"/>
    </row>
    <row r="1002" spans="4:59" s="164" customFormat="1" x14ac:dyDescent="0.25">
      <c r="D1002" s="351"/>
      <c r="E1002" s="351"/>
      <c r="K1002" s="366"/>
      <c r="O1002" s="351"/>
      <c r="Q1002" s="366"/>
      <c r="T1002" s="351"/>
      <c r="V1002" s="351"/>
      <c r="BG1002" s="454"/>
    </row>
    <row r="1003" spans="4:59" s="164" customFormat="1" x14ac:dyDescent="0.25">
      <c r="D1003" s="351"/>
      <c r="E1003" s="351"/>
      <c r="K1003" s="366"/>
      <c r="O1003" s="351"/>
      <c r="Q1003" s="366"/>
      <c r="T1003" s="351"/>
      <c r="V1003" s="351"/>
      <c r="BG1003" s="454"/>
    </row>
    <row r="1004" spans="4:59" s="164" customFormat="1" x14ac:dyDescent="0.25">
      <c r="D1004" s="351"/>
      <c r="E1004" s="351"/>
      <c r="K1004" s="366"/>
      <c r="O1004" s="351"/>
      <c r="Q1004" s="366"/>
      <c r="T1004" s="351"/>
      <c r="V1004" s="351"/>
      <c r="BG1004" s="454"/>
    </row>
    <row r="1005" spans="4:59" s="164" customFormat="1" x14ac:dyDescent="0.25">
      <c r="D1005" s="351"/>
      <c r="E1005" s="351"/>
      <c r="K1005" s="366"/>
      <c r="O1005" s="351"/>
      <c r="Q1005" s="366"/>
      <c r="T1005" s="351"/>
      <c r="V1005" s="351"/>
      <c r="BG1005" s="454"/>
    </row>
    <row r="1006" spans="4:59" s="164" customFormat="1" x14ac:dyDescent="0.25">
      <c r="D1006" s="351"/>
      <c r="E1006" s="351"/>
      <c r="K1006" s="366"/>
      <c r="O1006" s="351"/>
      <c r="Q1006" s="366"/>
      <c r="T1006" s="351"/>
      <c r="V1006" s="351"/>
      <c r="BG1006" s="454"/>
    </row>
    <row r="1007" spans="4:59" s="164" customFormat="1" x14ac:dyDescent="0.25">
      <c r="D1007" s="351"/>
      <c r="E1007" s="351"/>
      <c r="K1007" s="366"/>
      <c r="O1007" s="351"/>
      <c r="Q1007" s="366"/>
      <c r="T1007" s="351"/>
      <c r="V1007" s="351"/>
      <c r="BG1007" s="454"/>
    </row>
    <row r="1008" spans="4:59" s="164" customFormat="1" x14ac:dyDescent="0.25">
      <c r="D1008" s="351"/>
      <c r="E1008" s="351"/>
      <c r="K1008" s="366"/>
      <c r="O1008" s="351"/>
      <c r="Q1008" s="366"/>
      <c r="T1008" s="351"/>
      <c r="V1008" s="351"/>
      <c r="BG1008" s="454"/>
    </row>
    <row r="1009" spans="4:59" s="164" customFormat="1" x14ac:dyDescent="0.25">
      <c r="D1009" s="351"/>
      <c r="E1009" s="351"/>
      <c r="K1009" s="366"/>
      <c r="O1009" s="351"/>
      <c r="Q1009" s="366"/>
      <c r="T1009" s="351"/>
      <c r="V1009" s="351"/>
      <c r="BG1009" s="454"/>
    </row>
    <row r="1010" spans="4:59" s="164" customFormat="1" x14ac:dyDescent="0.25">
      <c r="D1010" s="351"/>
      <c r="E1010" s="351"/>
      <c r="K1010" s="366"/>
      <c r="O1010" s="351"/>
      <c r="Q1010" s="366"/>
      <c r="T1010" s="351"/>
      <c r="V1010" s="351"/>
      <c r="BG1010" s="454"/>
    </row>
    <row r="1011" spans="4:59" s="164" customFormat="1" x14ac:dyDescent="0.25">
      <c r="D1011" s="351"/>
      <c r="E1011" s="351"/>
      <c r="K1011" s="366"/>
      <c r="O1011" s="351"/>
      <c r="Q1011" s="366"/>
      <c r="T1011" s="351"/>
      <c r="V1011" s="351"/>
      <c r="BG1011" s="454"/>
    </row>
    <row r="1012" spans="4:59" s="164" customFormat="1" x14ac:dyDescent="0.25">
      <c r="D1012" s="351"/>
      <c r="E1012" s="351"/>
      <c r="K1012" s="366"/>
      <c r="O1012" s="351"/>
      <c r="Q1012" s="366"/>
      <c r="T1012" s="351"/>
      <c r="V1012" s="351"/>
      <c r="BG1012" s="454"/>
    </row>
    <row r="1013" spans="4:59" s="164" customFormat="1" x14ac:dyDescent="0.25">
      <c r="D1013" s="351"/>
      <c r="E1013" s="351"/>
      <c r="K1013" s="366"/>
      <c r="O1013" s="351"/>
      <c r="Q1013" s="366"/>
      <c r="T1013" s="351"/>
      <c r="V1013" s="351"/>
      <c r="BG1013" s="454"/>
    </row>
    <row r="1014" spans="4:59" s="164" customFormat="1" x14ac:dyDescent="0.25">
      <c r="D1014" s="351"/>
      <c r="E1014" s="351"/>
      <c r="K1014" s="366"/>
      <c r="O1014" s="351"/>
      <c r="Q1014" s="366"/>
      <c r="T1014" s="351"/>
      <c r="V1014" s="351"/>
      <c r="BG1014" s="454"/>
    </row>
    <row r="1015" spans="4:59" s="164" customFormat="1" x14ac:dyDescent="0.25">
      <c r="D1015" s="351"/>
      <c r="E1015" s="351"/>
      <c r="K1015" s="366"/>
      <c r="O1015" s="351"/>
      <c r="Q1015" s="366"/>
      <c r="T1015" s="351"/>
      <c r="V1015" s="351"/>
      <c r="BG1015" s="454"/>
    </row>
    <row r="1016" spans="4:59" s="164" customFormat="1" x14ac:dyDescent="0.25">
      <c r="D1016" s="351"/>
      <c r="E1016" s="351"/>
      <c r="K1016" s="366"/>
      <c r="O1016" s="351"/>
      <c r="Q1016" s="366"/>
      <c r="T1016" s="351"/>
      <c r="V1016" s="351"/>
      <c r="BG1016" s="454"/>
    </row>
    <row r="1017" spans="4:59" s="164" customFormat="1" x14ac:dyDescent="0.25">
      <c r="D1017" s="351"/>
      <c r="E1017" s="351"/>
      <c r="K1017" s="366"/>
      <c r="O1017" s="351"/>
      <c r="Q1017" s="366"/>
      <c r="T1017" s="351"/>
      <c r="V1017" s="351"/>
      <c r="BG1017" s="454"/>
    </row>
    <row r="1018" spans="4:59" s="164" customFormat="1" x14ac:dyDescent="0.25">
      <c r="D1018" s="351"/>
      <c r="E1018" s="351"/>
      <c r="K1018" s="366"/>
      <c r="O1018" s="351"/>
      <c r="Q1018" s="366"/>
      <c r="T1018" s="351"/>
      <c r="V1018" s="351"/>
      <c r="BG1018" s="454"/>
    </row>
    <row r="1019" spans="4:59" s="164" customFormat="1" x14ac:dyDescent="0.25">
      <c r="D1019" s="351"/>
      <c r="E1019" s="351"/>
      <c r="K1019" s="366"/>
      <c r="O1019" s="351"/>
      <c r="Q1019" s="366"/>
      <c r="T1019" s="351"/>
      <c r="V1019" s="351"/>
      <c r="BG1019" s="454"/>
    </row>
    <row r="1020" spans="4:59" s="164" customFormat="1" x14ac:dyDescent="0.25">
      <c r="D1020" s="351"/>
      <c r="E1020" s="351"/>
      <c r="K1020" s="366"/>
      <c r="O1020" s="351"/>
      <c r="Q1020" s="366"/>
      <c r="T1020" s="351"/>
      <c r="V1020" s="351"/>
      <c r="BG1020" s="454"/>
    </row>
    <row r="1021" spans="4:59" s="164" customFormat="1" x14ac:dyDescent="0.25">
      <c r="D1021" s="351"/>
      <c r="E1021" s="351"/>
      <c r="K1021" s="366"/>
      <c r="O1021" s="351"/>
      <c r="Q1021" s="366"/>
      <c r="T1021" s="351"/>
      <c r="V1021" s="351"/>
      <c r="BG1021" s="454"/>
    </row>
    <row r="1022" spans="4:59" s="164" customFormat="1" x14ac:dyDescent="0.25">
      <c r="D1022" s="351"/>
      <c r="E1022" s="351"/>
      <c r="K1022" s="366"/>
      <c r="O1022" s="351"/>
      <c r="Q1022" s="366"/>
      <c r="T1022" s="351"/>
      <c r="V1022" s="351"/>
      <c r="BG1022" s="454"/>
    </row>
    <row r="1023" spans="4:59" s="164" customFormat="1" x14ac:dyDescent="0.25">
      <c r="D1023" s="351"/>
      <c r="E1023" s="351"/>
      <c r="K1023" s="366"/>
      <c r="O1023" s="351"/>
      <c r="Q1023" s="366"/>
      <c r="T1023" s="351"/>
      <c r="V1023" s="351"/>
      <c r="BG1023" s="454"/>
    </row>
    <row r="1024" spans="4:59" s="164" customFormat="1" x14ac:dyDescent="0.25">
      <c r="D1024" s="351"/>
      <c r="E1024" s="351"/>
      <c r="K1024" s="366"/>
      <c r="O1024" s="351"/>
      <c r="Q1024" s="366"/>
      <c r="T1024" s="351"/>
      <c r="V1024" s="351"/>
      <c r="BG1024" s="454"/>
    </row>
    <row r="1025" spans="4:59" s="164" customFormat="1" x14ac:dyDescent="0.25">
      <c r="D1025" s="351"/>
      <c r="E1025" s="351"/>
      <c r="K1025" s="366"/>
      <c r="O1025" s="351"/>
      <c r="Q1025" s="366"/>
      <c r="T1025" s="351"/>
      <c r="V1025" s="351"/>
      <c r="BG1025" s="454"/>
    </row>
    <row r="1026" spans="4:59" s="164" customFormat="1" x14ac:dyDescent="0.25">
      <c r="D1026" s="351"/>
      <c r="E1026" s="351"/>
      <c r="K1026" s="366"/>
      <c r="O1026" s="351"/>
      <c r="Q1026" s="366"/>
      <c r="T1026" s="351"/>
      <c r="V1026" s="351"/>
      <c r="BG1026" s="454"/>
    </row>
    <row r="1027" spans="4:59" s="164" customFormat="1" x14ac:dyDescent="0.25">
      <c r="D1027" s="351"/>
      <c r="E1027" s="351"/>
      <c r="K1027" s="366"/>
      <c r="O1027" s="351"/>
      <c r="Q1027" s="366"/>
      <c r="T1027" s="351"/>
      <c r="V1027" s="351"/>
      <c r="BG1027" s="454"/>
    </row>
    <row r="1028" spans="4:59" s="164" customFormat="1" x14ac:dyDescent="0.25">
      <c r="D1028" s="351"/>
      <c r="E1028" s="351"/>
      <c r="K1028" s="366"/>
      <c r="O1028" s="351"/>
      <c r="Q1028" s="366"/>
      <c r="T1028" s="351"/>
      <c r="V1028" s="351"/>
      <c r="BG1028" s="454"/>
    </row>
    <row r="1029" spans="4:59" s="164" customFormat="1" x14ac:dyDescent="0.25">
      <c r="D1029" s="351"/>
      <c r="E1029" s="351"/>
      <c r="K1029" s="366"/>
      <c r="O1029" s="351"/>
      <c r="Q1029" s="366"/>
      <c r="T1029" s="351"/>
      <c r="V1029" s="351"/>
      <c r="BG1029" s="454"/>
    </row>
    <row r="1030" spans="4:59" s="164" customFormat="1" x14ac:dyDescent="0.25">
      <c r="D1030" s="351"/>
      <c r="E1030" s="351"/>
      <c r="K1030" s="366"/>
      <c r="O1030" s="351"/>
      <c r="Q1030" s="366"/>
      <c r="T1030" s="351"/>
      <c r="V1030" s="351"/>
      <c r="BG1030" s="454"/>
    </row>
    <row r="1031" spans="4:59" s="164" customFormat="1" x14ac:dyDescent="0.25">
      <c r="D1031" s="351"/>
      <c r="E1031" s="351"/>
      <c r="K1031" s="366"/>
      <c r="O1031" s="351"/>
      <c r="Q1031" s="366"/>
      <c r="T1031" s="351"/>
      <c r="V1031" s="351"/>
      <c r="BG1031" s="454"/>
    </row>
    <row r="1032" spans="4:59" s="164" customFormat="1" x14ac:dyDescent="0.25">
      <c r="D1032" s="351"/>
      <c r="E1032" s="351"/>
      <c r="K1032" s="366"/>
      <c r="O1032" s="351"/>
      <c r="Q1032" s="366"/>
      <c r="T1032" s="351"/>
      <c r="V1032" s="351"/>
      <c r="BG1032" s="454"/>
    </row>
    <row r="1033" spans="4:59" s="164" customFormat="1" x14ac:dyDescent="0.25">
      <c r="D1033" s="351"/>
      <c r="E1033" s="351"/>
      <c r="K1033" s="366"/>
      <c r="O1033" s="351"/>
      <c r="Q1033" s="366"/>
      <c r="T1033" s="351"/>
      <c r="V1033" s="351"/>
      <c r="BG1033" s="454"/>
    </row>
    <row r="1034" spans="4:59" s="164" customFormat="1" x14ac:dyDescent="0.25">
      <c r="D1034" s="351"/>
      <c r="E1034" s="351"/>
      <c r="K1034" s="366"/>
      <c r="O1034" s="351"/>
      <c r="Q1034" s="366"/>
      <c r="T1034" s="351"/>
      <c r="V1034" s="351"/>
      <c r="BG1034" s="454"/>
    </row>
    <row r="1035" spans="4:59" s="164" customFormat="1" x14ac:dyDescent="0.25">
      <c r="D1035" s="351"/>
      <c r="E1035" s="351"/>
      <c r="K1035" s="366"/>
      <c r="O1035" s="351"/>
      <c r="Q1035" s="366"/>
      <c r="T1035" s="351"/>
      <c r="V1035" s="351"/>
      <c r="BG1035" s="454"/>
    </row>
    <row r="1036" spans="4:59" s="164" customFormat="1" x14ac:dyDescent="0.25">
      <c r="D1036" s="351"/>
      <c r="E1036" s="351"/>
      <c r="K1036" s="366"/>
      <c r="O1036" s="351"/>
      <c r="Q1036" s="366"/>
      <c r="T1036" s="351"/>
      <c r="V1036" s="351"/>
      <c r="BG1036" s="454"/>
    </row>
    <row r="1037" spans="4:59" s="164" customFormat="1" x14ac:dyDescent="0.25">
      <c r="D1037" s="351"/>
      <c r="E1037" s="351"/>
      <c r="K1037" s="366"/>
      <c r="O1037" s="351"/>
      <c r="Q1037" s="366"/>
      <c r="T1037" s="351"/>
      <c r="V1037" s="351"/>
      <c r="BG1037" s="454"/>
    </row>
    <row r="1038" spans="4:59" s="164" customFormat="1" x14ac:dyDescent="0.25">
      <c r="D1038" s="351"/>
      <c r="E1038" s="351"/>
      <c r="K1038" s="366"/>
      <c r="O1038" s="351"/>
      <c r="Q1038" s="366"/>
      <c r="T1038" s="351"/>
      <c r="V1038" s="351"/>
      <c r="BG1038" s="454"/>
    </row>
    <row r="1039" spans="4:59" s="164" customFormat="1" x14ac:dyDescent="0.25">
      <c r="D1039" s="351"/>
      <c r="E1039" s="351"/>
      <c r="K1039" s="366"/>
      <c r="O1039" s="351"/>
      <c r="Q1039" s="366"/>
      <c r="T1039" s="351"/>
      <c r="V1039" s="351"/>
      <c r="BG1039" s="454"/>
    </row>
    <row r="1040" spans="4:59" s="164" customFormat="1" x14ac:dyDescent="0.25">
      <c r="D1040" s="351"/>
      <c r="E1040" s="351"/>
      <c r="K1040" s="366"/>
      <c r="O1040" s="351"/>
      <c r="Q1040" s="366"/>
      <c r="T1040" s="351"/>
      <c r="V1040" s="351"/>
      <c r="BG1040" s="454"/>
    </row>
    <row r="1041" spans="4:59" s="164" customFormat="1" x14ac:dyDescent="0.25">
      <c r="D1041" s="351"/>
      <c r="E1041" s="351"/>
      <c r="K1041" s="366"/>
      <c r="O1041" s="351"/>
      <c r="Q1041" s="366"/>
      <c r="T1041" s="351"/>
      <c r="V1041" s="351"/>
      <c r="BG1041" s="454"/>
    </row>
    <row r="1042" spans="4:59" s="164" customFormat="1" x14ac:dyDescent="0.25">
      <c r="D1042" s="351"/>
      <c r="E1042" s="351"/>
      <c r="K1042" s="366"/>
      <c r="O1042" s="351"/>
      <c r="Q1042" s="366"/>
      <c r="T1042" s="351"/>
      <c r="V1042" s="351"/>
      <c r="BG1042" s="454"/>
    </row>
    <row r="1043" spans="4:59" s="164" customFormat="1" x14ac:dyDescent="0.25">
      <c r="D1043" s="351"/>
      <c r="E1043" s="351"/>
      <c r="K1043" s="366"/>
      <c r="O1043" s="351"/>
      <c r="Q1043" s="366"/>
      <c r="T1043" s="351"/>
      <c r="V1043" s="351"/>
      <c r="BG1043" s="454"/>
    </row>
    <row r="1044" spans="4:59" s="164" customFormat="1" x14ac:dyDescent="0.25">
      <c r="D1044" s="351"/>
      <c r="E1044" s="351"/>
      <c r="K1044" s="366"/>
      <c r="O1044" s="351"/>
      <c r="Q1044" s="366"/>
      <c r="T1044" s="351"/>
      <c r="V1044" s="351"/>
      <c r="BG1044" s="454"/>
    </row>
    <row r="1045" spans="4:59" s="164" customFormat="1" x14ac:dyDescent="0.25">
      <c r="D1045" s="351"/>
      <c r="E1045" s="351"/>
      <c r="K1045" s="366"/>
      <c r="O1045" s="351"/>
      <c r="Q1045" s="366"/>
      <c r="T1045" s="351"/>
      <c r="V1045" s="351"/>
      <c r="BG1045" s="454"/>
    </row>
    <row r="1046" spans="4:59" s="164" customFormat="1" x14ac:dyDescent="0.25">
      <c r="D1046" s="351"/>
      <c r="E1046" s="351"/>
      <c r="K1046" s="366"/>
      <c r="O1046" s="351"/>
      <c r="Q1046" s="366"/>
      <c r="T1046" s="351"/>
      <c r="V1046" s="351"/>
      <c r="BG1046" s="454"/>
    </row>
    <row r="1047" spans="4:59" s="164" customFormat="1" x14ac:dyDescent="0.25">
      <c r="D1047" s="351"/>
      <c r="E1047" s="351"/>
      <c r="K1047" s="366"/>
      <c r="O1047" s="351"/>
      <c r="Q1047" s="366"/>
      <c r="T1047" s="351"/>
      <c r="V1047" s="351"/>
      <c r="BG1047" s="454"/>
    </row>
    <row r="1048" spans="4:59" s="164" customFormat="1" x14ac:dyDescent="0.25">
      <c r="D1048" s="351"/>
      <c r="E1048" s="351"/>
      <c r="K1048" s="366"/>
      <c r="O1048" s="351"/>
      <c r="Q1048" s="366"/>
      <c r="T1048" s="351"/>
      <c r="V1048" s="351"/>
      <c r="BG1048" s="454"/>
    </row>
    <row r="1049" spans="4:59" s="164" customFormat="1" x14ac:dyDescent="0.25">
      <c r="D1049" s="351"/>
      <c r="E1049" s="351"/>
      <c r="K1049" s="366"/>
      <c r="O1049" s="351"/>
      <c r="Q1049" s="366"/>
      <c r="T1049" s="351"/>
      <c r="V1049" s="351"/>
      <c r="BG1049" s="454"/>
    </row>
    <row r="1050" spans="4:59" s="164" customFormat="1" x14ac:dyDescent="0.25">
      <c r="D1050" s="351"/>
      <c r="E1050" s="351"/>
      <c r="K1050" s="366"/>
      <c r="O1050" s="351"/>
      <c r="Q1050" s="366"/>
      <c r="T1050" s="351"/>
      <c r="V1050" s="351"/>
      <c r="BG1050" s="454"/>
    </row>
    <row r="1051" spans="4:59" s="164" customFormat="1" x14ac:dyDescent="0.25">
      <c r="D1051" s="351"/>
      <c r="E1051" s="351"/>
      <c r="K1051" s="366"/>
      <c r="O1051" s="351"/>
      <c r="Q1051" s="366"/>
      <c r="T1051" s="351"/>
      <c r="V1051" s="351"/>
      <c r="BG1051" s="454"/>
    </row>
    <row r="1052" spans="4:59" s="164" customFormat="1" x14ac:dyDescent="0.25">
      <c r="D1052" s="351"/>
      <c r="E1052" s="351"/>
      <c r="K1052" s="366"/>
      <c r="O1052" s="351"/>
      <c r="Q1052" s="366"/>
      <c r="T1052" s="351"/>
      <c r="V1052" s="351"/>
      <c r="BG1052" s="454"/>
    </row>
    <row r="1053" spans="4:59" s="164" customFormat="1" x14ac:dyDescent="0.25">
      <c r="D1053" s="351"/>
      <c r="E1053" s="351"/>
      <c r="K1053" s="366"/>
      <c r="O1053" s="351"/>
      <c r="Q1053" s="366"/>
      <c r="T1053" s="351"/>
      <c r="V1053" s="351"/>
      <c r="BG1053" s="454"/>
    </row>
    <row r="1054" spans="4:59" s="164" customFormat="1" x14ac:dyDescent="0.25">
      <c r="D1054" s="351"/>
      <c r="E1054" s="351"/>
      <c r="K1054" s="366"/>
      <c r="O1054" s="351"/>
      <c r="Q1054" s="366"/>
      <c r="T1054" s="351"/>
      <c r="V1054" s="351"/>
      <c r="BG1054" s="454"/>
    </row>
    <row r="1055" spans="4:59" s="164" customFormat="1" x14ac:dyDescent="0.25">
      <c r="D1055" s="351"/>
      <c r="E1055" s="351"/>
      <c r="K1055" s="366"/>
      <c r="O1055" s="351"/>
      <c r="Q1055" s="366"/>
      <c r="T1055" s="351"/>
      <c r="V1055" s="351"/>
      <c r="BG1055" s="454"/>
    </row>
    <row r="1056" spans="4:59" s="164" customFormat="1" x14ac:dyDescent="0.25">
      <c r="D1056" s="351"/>
      <c r="E1056" s="351"/>
      <c r="K1056" s="366"/>
      <c r="O1056" s="351"/>
      <c r="Q1056" s="366"/>
      <c r="T1056" s="351"/>
      <c r="V1056" s="351"/>
      <c r="BG1056" s="454"/>
    </row>
    <row r="1057" spans="4:59" s="164" customFormat="1" x14ac:dyDescent="0.25">
      <c r="D1057" s="351"/>
      <c r="E1057" s="351"/>
      <c r="K1057" s="366"/>
      <c r="O1057" s="351"/>
      <c r="Q1057" s="366"/>
      <c r="T1057" s="351"/>
      <c r="V1057" s="351"/>
      <c r="BG1057" s="454"/>
    </row>
    <row r="1058" spans="4:59" s="164" customFormat="1" x14ac:dyDescent="0.25">
      <c r="D1058" s="351"/>
      <c r="E1058" s="351"/>
      <c r="K1058" s="366"/>
      <c r="O1058" s="351"/>
      <c r="Q1058" s="366"/>
      <c r="T1058" s="351"/>
      <c r="V1058" s="351"/>
      <c r="BG1058" s="454"/>
    </row>
    <row r="1059" spans="4:59" s="164" customFormat="1" x14ac:dyDescent="0.25">
      <c r="D1059" s="351"/>
      <c r="E1059" s="351"/>
      <c r="K1059" s="366"/>
      <c r="O1059" s="351"/>
      <c r="Q1059" s="366"/>
      <c r="T1059" s="351"/>
      <c r="V1059" s="351"/>
      <c r="BG1059" s="454"/>
    </row>
    <row r="1060" spans="4:59" s="164" customFormat="1" x14ac:dyDescent="0.25">
      <c r="D1060" s="351"/>
      <c r="E1060" s="351"/>
      <c r="K1060" s="366"/>
      <c r="O1060" s="351"/>
      <c r="Q1060" s="366"/>
      <c r="T1060" s="351"/>
      <c r="V1060" s="351"/>
      <c r="BG1060" s="454"/>
    </row>
    <row r="1061" spans="4:59" s="164" customFormat="1" x14ac:dyDescent="0.25">
      <c r="D1061" s="351"/>
      <c r="E1061" s="351"/>
      <c r="K1061" s="366"/>
      <c r="O1061" s="351"/>
      <c r="Q1061" s="366"/>
      <c r="T1061" s="351"/>
      <c r="V1061" s="351"/>
      <c r="BG1061" s="454"/>
    </row>
    <row r="1062" spans="4:59" s="164" customFormat="1" x14ac:dyDescent="0.25">
      <c r="D1062" s="351"/>
      <c r="E1062" s="351"/>
      <c r="K1062" s="366"/>
      <c r="O1062" s="351"/>
      <c r="Q1062" s="366"/>
      <c r="T1062" s="351"/>
      <c r="V1062" s="351"/>
      <c r="BG1062" s="454"/>
    </row>
    <row r="1063" spans="4:59" s="164" customFormat="1" x14ac:dyDescent="0.25">
      <c r="D1063" s="351"/>
      <c r="E1063" s="351"/>
      <c r="K1063" s="366"/>
      <c r="O1063" s="351"/>
      <c r="Q1063" s="366"/>
      <c r="T1063" s="351"/>
      <c r="V1063" s="351"/>
      <c r="BG1063" s="454"/>
    </row>
    <row r="1064" spans="4:59" s="164" customFormat="1" x14ac:dyDescent="0.25">
      <c r="D1064" s="351"/>
      <c r="E1064" s="351"/>
      <c r="K1064" s="366"/>
      <c r="O1064" s="351"/>
      <c r="Q1064" s="366"/>
      <c r="T1064" s="351"/>
      <c r="V1064" s="351"/>
      <c r="BG1064" s="454"/>
    </row>
    <row r="1065" spans="4:59" s="164" customFormat="1" x14ac:dyDescent="0.25">
      <c r="D1065" s="351"/>
      <c r="E1065" s="351"/>
      <c r="K1065" s="366"/>
      <c r="O1065" s="351"/>
      <c r="Q1065" s="366"/>
      <c r="T1065" s="351"/>
      <c r="V1065" s="351"/>
      <c r="BG1065" s="454"/>
    </row>
    <row r="1066" spans="4:59" s="164" customFormat="1" x14ac:dyDescent="0.25">
      <c r="D1066" s="351"/>
      <c r="E1066" s="351"/>
      <c r="K1066" s="366"/>
      <c r="O1066" s="351"/>
      <c r="Q1066" s="366"/>
      <c r="T1066" s="351"/>
      <c r="V1066" s="351"/>
      <c r="BG1066" s="454"/>
    </row>
    <row r="1067" spans="4:59" s="164" customFormat="1" x14ac:dyDescent="0.25">
      <c r="D1067" s="351"/>
      <c r="E1067" s="351"/>
      <c r="K1067" s="366"/>
      <c r="O1067" s="351"/>
      <c r="Q1067" s="366"/>
      <c r="T1067" s="351"/>
      <c r="V1067" s="351"/>
      <c r="BG1067" s="454"/>
    </row>
    <row r="1068" spans="4:59" s="164" customFormat="1" x14ac:dyDescent="0.25">
      <c r="D1068" s="351"/>
      <c r="E1068" s="351"/>
      <c r="K1068" s="366"/>
      <c r="O1068" s="351"/>
      <c r="Q1068" s="366"/>
      <c r="T1068" s="351"/>
      <c r="V1068" s="351"/>
      <c r="BG1068" s="454"/>
    </row>
    <row r="1069" spans="4:59" s="164" customFormat="1" x14ac:dyDescent="0.25">
      <c r="D1069" s="351"/>
      <c r="E1069" s="351"/>
      <c r="K1069" s="366"/>
      <c r="O1069" s="351"/>
      <c r="Q1069" s="366"/>
      <c r="T1069" s="351"/>
      <c r="V1069" s="351"/>
      <c r="BG1069" s="454"/>
    </row>
    <row r="1070" spans="4:59" s="164" customFormat="1" x14ac:dyDescent="0.25">
      <c r="D1070" s="351"/>
      <c r="E1070" s="351"/>
      <c r="K1070" s="366"/>
      <c r="O1070" s="351"/>
      <c r="Q1070" s="366"/>
      <c r="T1070" s="351"/>
      <c r="V1070" s="351"/>
      <c r="BG1070" s="454"/>
    </row>
    <row r="1071" spans="4:59" s="164" customFormat="1" x14ac:dyDescent="0.25">
      <c r="D1071" s="351"/>
      <c r="E1071" s="351"/>
      <c r="K1071" s="366"/>
      <c r="O1071" s="351"/>
      <c r="Q1071" s="366"/>
      <c r="T1071" s="351"/>
      <c r="V1071" s="351"/>
      <c r="BG1071" s="454"/>
    </row>
    <row r="1072" spans="4:59" s="164" customFormat="1" x14ac:dyDescent="0.25">
      <c r="D1072" s="351"/>
      <c r="E1072" s="351"/>
      <c r="K1072" s="366"/>
      <c r="O1072" s="351"/>
      <c r="Q1072" s="366"/>
      <c r="T1072" s="351"/>
      <c r="V1072" s="351"/>
      <c r="BG1072" s="454"/>
    </row>
    <row r="1073" spans="4:59" s="164" customFormat="1" x14ac:dyDescent="0.25">
      <c r="D1073" s="351"/>
      <c r="E1073" s="351"/>
      <c r="K1073" s="366"/>
      <c r="O1073" s="351"/>
      <c r="Q1073" s="366"/>
      <c r="T1073" s="351"/>
      <c r="V1073" s="351"/>
      <c r="BG1073" s="454"/>
    </row>
    <row r="1074" spans="4:59" s="164" customFormat="1" x14ac:dyDescent="0.25">
      <c r="D1074" s="351"/>
      <c r="E1074" s="351"/>
      <c r="K1074" s="366"/>
      <c r="O1074" s="351"/>
      <c r="Q1074" s="366"/>
      <c r="T1074" s="351"/>
      <c r="V1074" s="351"/>
      <c r="BG1074" s="454"/>
    </row>
    <row r="1075" spans="4:59" s="164" customFormat="1" x14ac:dyDescent="0.25">
      <c r="D1075" s="351"/>
      <c r="E1075" s="351"/>
      <c r="K1075" s="366"/>
      <c r="O1075" s="351"/>
      <c r="Q1075" s="366"/>
      <c r="T1075" s="351"/>
      <c r="V1075" s="351"/>
      <c r="BG1075" s="454"/>
    </row>
    <row r="1076" spans="4:59" s="164" customFormat="1" x14ac:dyDescent="0.25">
      <c r="D1076" s="351"/>
      <c r="E1076" s="351"/>
      <c r="K1076" s="366"/>
      <c r="O1076" s="351"/>
      <c r="Q1076" s="366"/>
      <c r="T1076" s="351"/>
      <c r="V1076" s="351"/>
      <c r="BG1076" s="454"/>
    </row>
    <row r="1077" spans="4:59" s="164" customFormat="1" x14ac:dyDescent="0.25">
      <c r="D1077" s="351"/>
      <c r="E1077" s="351"/>
      <c r="K1077" s="366"/>
      <c r="O1077" s="351"/>
      <c r="Q1077" s="366"/>
      <c r="T1077" s="351"/>
      <c r="V1077" s="351"/>
      <c r="BG1077" s="454"/>
    </row>
    <row r="1078" spans="4:59" s="164" customFormat="1" x14ac:dyDescent="0.25">
      <c r="D1078" s="351"/>
      <c r="E1078" s="351"/>
      <c r="K1078" s="366"/>
      <c r="O1078" s="351"/>
      <c r="Q1078" s="366"/>
      <c r="T1078" s="351"/>
      <c r="V1078" s="351"/>
      <c r="BG1078" s="454"/>
    </row>
    <row r="1079" spans="4:59" s="164" customFormat="1" x14ac:dyDescent="0.25">
      <c r="D1079" s="351"/>
      <c r="E1079" s="351"/>
      <c r="K1079" s="366"/>
      <c r="O1079" s="351"/>
      <c r="Q1079" s="366"/>
      <c r="T1079" s="351"/>
      <c r="V1079" s="351"/>
      <c r="BG1079" s="454"/>
    </row>
    <row r="1080" spans="4:59" s="164" customFormat="1" x14ac:dyDescent="0.25">
      <c r="D1080" s="351"/>
      <c r="E1080" s="351"/>
      <c r="K1080" s="366"/>
      <c r="O1080" s="351"/>
      <c r="Q1080" s="366"/>
      <c r="T1080" s="351"/>
      <c r="V1080" s="351"/>
      <c r="BG1080" s="454"/>
    </row>
    <row r="1081" spans="4:59" s="164" customFormat="1" x14ac:dyDescent="0.25">
      <c r="D1081" s="351"/>
      <c r="E1081" s="351"/>
      <c r="K1081" s="366"/>
      <c r="O1081" s="351"/>
      <c r="Q1081" s="366"/>
      <c r="T1081" s="351"/>
      <c r="V1081" s="351"/>
      <c r="BG1081" s="454"/>
    </row>
    <row r="1082" spans="4:59" s="164" customFormat="1" x14ac:dyDescent="0.25">
      <c r="D1082" s="351"/>
      <c r="E1082" s="351"/>
      <c r="K1082" s="366"/>
      <c r="O1082" s="351"/>
      <c r="Q1082" s="366"/>
      <c r="T1082" s="351"/>
      <c r="V1082" s="351"/>
      <c r="BG1082" s="454"/>
    </row>
    <row r="1083" spans="4:59" s="164" customFormat="1" x14ac:dyDescent="0.25">
      <c r="D1083" s="351"/>
      <c r="E1083" s="351"/>
      <c r="K1083" s="366"/>
      <c r="O1083" s="351"/>
      <c r="Q1083" s="366"/>
      <c r="T1083" s="351"/>
      <c r="V1083" s="351"/>
      <c r="BG1083" s="454"/>
    </row>
    <row r="1084" spans="4:59" s="164" customFormat="1" x14ac:dyDescent="0.25">
      <c r="D1084" s="351"/>
      <c r="E1084" s="351"/>
      <c r="K1084" s="366"/>
      <c r="O1084" s="351"/>
      <c r="Q1084" s="366"/>
      <c r="T1084" s="351"/>
      <c r="V1084" s="351"/>
      <c r="BG1084" s="454"/>
    </row>
    <row r="1085" spans="4:59" s="164" customFormat="1" x14ac:dyDescent="0.25">
      <c r="D1085" s="351"/>
      <c r="E1085" s="351"/>
      <c r="K1085" s="366"/>
      <c r="O1085" s="351"/>
      <c r="Q1085" s="366"/>
      <c r="T1085" s="351"/>
      <c r="V1085" s="351"/>
      <c r="BG1085" s="454"/>
    </row>
    <row r="1086" spans="4:59" s="164" customFormat="1" x14ac:dyDescent="0.25">
      <c r="D1086" s="351"/>
      <c r="E1086" s="351"/>
      <c r="K1086" s="366"/>
      <c r="O1086" s="351"/>
      <c r="Q1086" s="366"/>
      <c r="T1086" s="351"/>
      <c r="V1086" s="351"/>
      <c r="BG1086" s="454"/>
    </row>
    <row r="1087" spans="4:59" s="164" customFormat="1" x14ac:dyDescent="0.25">
      <c r="D1087" s="351"/>
      <c r="E1087" s="351"/>
      <c r="K1087" s="366"/>
      <c r="O1087" s="351"/>
      <c r="Q1087" s="366"/>
      <c r="T1087" s="351"/>
      <c r="V1087" s="351"/>
      <c r="BG1087" s="454"/>
    </row>
    <row r="1088" spans="4:59" s="164" customFormat="1" x14ac:dyDescent="0.25">
      <c r="D1088" s="351"/>
      <c r="E1088" s="351"/>
      <c r="K1088" s="366"/>
      <c r="O1088" s="351"/>
      <c r="Q1088" s="366"/>
      <c r="T1088" s="351"/>
      <c r="V1088" s="351"/>
      <c r="BG1088" s="454"/>
    </row>
    <row r="1089" spans="4:59" s="164" customFormat="1" x14ac:dyDescent="0.25">
      <c r="D1089" s="351"/>
      <c r="E1089" s="351"/>
      <c r="K1089" s="366"/>
      <c r="O1089" s="351"/>
      <c r="Q1089" s="366"/>
      <c r="T1089" s="351"/>
      <c r="V1089" s="351"/>
      <c r="BG1089" s="454"/>
    </row>
    <row r="1090" spans="4:59" s="164" customFormat="1" x14ac:dyDescent="0.25">
      <c r="D1090" s="351"/>
      <c r="E1090" s="351"/>
      <c r="K1090" s="366"/>
      <c r="O1090" s="351"/>
      <c r="Q1090" s="366"/>
      <c r="T1090" s="351"/>
      <c r="V1090" s="351"/>
      <c r="BG1090" s="454"/>
    </row>
    <row r="1091" spans="4:59" s="164" customFormat="1" x14ac:dyDescent="0.25">
      <c r="D1091" s="351"/>
      <c r="E1091" s="351"/>
      <c r="K1091" s="366"/>
      <c r="O1091" s="351"/>
      <c r="Q1091" s="366"/>
      <c r="T1091" s="351"/>
      <c r="V1091" s="351"/>
      <c r="BG1091" s="454"/>
    </row>
    <row r="1092" spans="4:59" s="164" customFormat="1" x14ac:dyDescent="0.25">
      <c r="D1092" s="351"/>
      <c r="E1092" s="351"/>
      <c r="K1092" s="366"/>
      <c r="O1092" s="351"/>
      <c r="Q1092" s="366"/>
      <c r="T1092" s="351"/>
      <c r="V1092" s="351"/>
      <c r="BG1092" s="454"/>
    </row>
    <row r="1093" spans="4:59" s="164" customFormat="1" x14ac:dyDescent="0.25">
      <c r="D1093" s="351"/>
      <c r="E1093" s="351"/>
      <c r="K1093" s="366"/>
      <c r="O1093" s="351"/>
      <c r="Q1093" s="366"/>
      <c r="T1093" s="351"/>
      <c r="V1093" s="351"/>
      <c r="BG1093" s="454"/>
    </row>
    <row r="1094" spans="4:59" s="164" customFormat="1" x14ac:dyDescent="0.25">
      <c r="D1094" s="351"/>
      <c r="E1094" s="351"/>
      <c r="K1094" s="366"/>
      <c r="O1094" s="351"/>
      <c r="Q1094" s="366"/>
      <c r="T1094" s="351"/>
      <c r="V1094" s="351"/>
      <c r="BG1094" s="454"/>
    </row>
    <row r="1095" spans="4:59" s="164" customFormat="1" x14ac:dyDescent="0.25">
      <c r="D1095" s="351"/>
      <c r="E1095" s="351"/>
      <c r="K1095" s="366"/>
      <c r="O1095" s="351"/>
      <c r="Q1095" s="366"/>
      <c r="T1095" s="351"/>
      <c r="V1095" s="351"/>
      <c r="BG1095" s="454"/>
    </row>
    <row r="1096" spans="4:59" s="164" customFormat="1" x14ac:dyDescent="0.25">
      <c r="D1096" s="351"/>
      <c r="E1096" s="351"/>
      <c r="K1096" s="366"/>
      <c r="O1096" s="351"/>
      <c r="Q1096" s="366"/>
      <c r="T1096" s="351"/>
      <c r="V1096" s="351"/>
      <c r="BG1096" s="454"/>
    </row>
    <row r="1097" spans="4:59" s="164" customFormat="1" x14ac:dyDescent="0.25">
      <c r="D1097" s="351"/>
      <c r="E1097" s="351"/>
      <c r="K1097" s="366"/>
      <c r="O1097" s="351"/>
      <c r="Q1097" s="366"/>
      <c r="T1097" s="351"/>
      <c r="V1097" s="351"/>
      <c r="BG1097" s="454"/>
    </row>
    <row r="1098" spans="4:59" s="164" customFormat="1" x14ac:dyDescent="0.25">
      <c r="D1098" s="351"/>
      <c r="E1098" s="351"/>
      <c r="K1098" s="366"/>
      <c r="O1098" s="351"/>
      <c r="Q1098" s="366"/>
      <c r="T1098" s="351"/>
      <c r="V1098" s="351"/>
      <c r="BG1098" s="454"/>
    </row>
    <row r="1099" spans="4:59" s="164" customFormat="1" x14ac:dyDescent="0.25">
      <c r="D1099" s="351"/>
      <c r="E1099" s="351"/>
      <c r="K1099" s="366"/>
      <c r="O1099" s="351"/>
      <c r="Q1099" s="366"/>
      <c r="T1099" s="351"/>
      <c r="V1099" s="351"/>
      <c r="BG1099" s="454"/>
    </row>
    <row r="1100" spans="4:59" s="164" customFormat="1" x14ac:dyDescent="0.25">
      <c r="D1100" s="351"/>
      <c r="E1100" s="351"/>
      <c r="K1100" s="366"/>
      <c r="O1100" s="351"/>
      <c r="Q1100" s="366"/>
      <c r="T1100" s="351"/>
      <c r="V1100" s="351"/>
      <c r="BG1100" s="454"/>
    </row>
    <row r="1101" spans="4:59" s="164" customFormat="1" x14ac:dyDescent="0.25">
      <c r="D1101" s="351"/>
      <c r="E1101" s="351"/>
      <c r="K1101" s="366"/>
      <c r="O1101" s="351"/>
      <c r="Q1101" s="366"/>
      <c r="T1101" s="351"/>
      <c r="V1101" s="351"/>
      <c r="BG1101" s="454"/>
    </row>
    <row r="1102" spans="4:59" s="164" customFormat="1" x14ac:dyDescent="0.25">
      <c r="D1102" s="351"/>
      <c r="E1102" s="351"/>
      <c r="K1102" s="366"/>
      <c r="O1102" s="351"/>
      <c r="Q1102" s="366"/>
      <c r="T1102" s="351"/>
      <c r="V1102" s="351"/>
      <c r="BG1102" s="454"/>
    </row>
    <row r="1103" spans="4:59" s="164" customFormat="1" x14ac:dyDescent="0.25">
      <c r="D1103" s="351"/>
      <c r="E1103" s="351"/>
      <c r="K1103" s="366"/>
      <c r="O1103" s="351"/>
      <c r="Q1103" s="366"/>
      <c r="T1103" s="351"/>
      <c r="V1103" s="351"/>
      <c r="BG1103" s="454"/>
    </row>
    <row r="1104" spans="4:59" s="164" customFormat="1" x14ac:dyDescent="0.25">
      <c r="D1104" s="351"/>
      <c r="E1104" s="351"/>
      <c r="K1104" s="366"/>
      <c r="O1104" s="351"/>
      <c r="Q1104" s="366"/>
      <c r="T1104" s="351"/>
      <c r="V1104" s="351"/>
      <c r="BG1104" s="454"/>
    </row>
    <row r="1105" spans="4:59" s="164" customFormat="1" x14ac:dyDescent="0.25">
      <c r="D1105" s="351"/>
      <c r="E1105" s="351"/>
      <c r="K1105" s="366"/>
      <c r="O1105" s="351"/>
      <c r="Q1105" s="366"/>
      <c r="T1105" s="351"/>
      <c r="V1105" s="351"/>
      <c r="BG1105" s="454"/>
    </row>
    <row r="1106" spans="4:59" s="164" customFormat="1" x14ac:dyDescent="0.25">
      <c r="D1106" s="351"/>
      <c r="E1106" s="351"/>
      <c r="K1106" s="366"/>
      <c r="O1106" s="351"/>
      <c r="Q1106" s="366"/>
      <c r="T1106" s="351"/>
      <c r="V1106" s="351"/>
      <c r="BG1106" s="454"/>
    </row>
    <row r="1107" spans="4:59" s="164" customFormat="1" x14ac:dyDescent="0.25">
      <c r="D1107" s="351"/>
      <c r="E1107" s="351"/>
      <c r="K1107" s="366"/>
      <c r="O1107" s="351"/>
      <c r="Q1107" s="366"/>
      <c r="T1107" s="351"/>
      <c r="V1107" s="351"/>
      <c r="BG1107" s="454"/>
    </row>
    <row r="1108" spans="4:59" s="164" customFormat="1" x14ac:dyDescent="0.25">
      <c r="D1108" s="351"/>
      <c r="E1108" s="351"/>
      <c r="K1108" s="366"/>
      <c r="O1108" s="351"/>
      <c r="Q1108" s="366"/>
      <c r="T1108" s="351"/>
      <c r="V1108" s="351"/>
      <c r="BG1108" s="454"/>
    </row>
    <row r="1109" spans="4:59" s="164" customFormat="1" x14ac:dyDescent="0.25">
      <c r="D1109" s="351"/>
      <c r="E1109" s="351"/>
      <c r="K1109" s="366"/>
      <c r="O1109" s="351"/>
      <c r="Q1109" s="366"/>
      <c r="T1109" s="351"/>
      <c r="V1109" s="351"/>
      <c r="BG1109" s="454"/>
    </row>
    <row r="1110" spans="4:59" s="164" customFormat="1" x14ac:dyDescent="0.25">
      <c r="D1110" s="351"/>
      <c r="E1110" s="351"/>
      <c r="K1110" s="366"/>
      <c r="O1110" s="351"/>
      <c r="Q1110" s="366"/>
      <c r="T1110" s="351"/>
      <c r="V1110" s="351"/>
      <c r="BG1110" s="454"/>
    </row>
    <row r="1111" spans="4:59" s="164" customFormat="1" x14ac:dyDescent="0.25">
      <c r="D1111" s="351"/>
      <c r="E1111" s="351"/>
      <c r="K1111" s="366"/>
      <c r="O1111" s="351"/>
      <c r="Q1111" s="366"/>
      <c r="T1111" s="351"/>
      <c r="V1111" s="351"/>
      <c r="BG1111" s="454"/>
    </row>
    <row r="1112" spans="4:59" s="164" customFormat="1" x14ac:dyDescent="0.25">
      <c r="D1112" s="351"/>
      <c r="E1112" s="351"/>
      <c r="K1112" s="366"/>
      <c r="O1112" s="351"/>
      <c r="Q1112" s="366"/>
      <c r="T1112" s="351"/>
      <c r="V1112" s="351"/>
      <c r="BG1112" s="454"/>
    </row>
    <row r="1113" spans="4:59" s="164" customFormat="1" x14ac:dyDescent="0.25">
      <c r="D1113" s="351"/>
      <c r="E1113" s="351"/>
      <c r="K1113" s="366"/>
      <c r="O1113" s="351"/>
      <c r="Q1113" s="366"/>
      <c r="T1113" s="351"/>
      <c r="V1113" s="351"/>
      <c r="BG1113" s="454"/>
    </row>
    <row r="1114" spans="4:59" s="164" customFormat="1" x14ac:dyDescent="0.25">
      <c r="D1114" s="351"/>
      <c r="E1114" s="351"/>
      <c r="K1114" s="366"/>
      <c r="O1114" s="351"/>
      <c r="Q1114" s="366"/>
      <c r="T1114" s="351"/>
      <c r="V1114" s="351"/>
      <c r="BG1114" s="454"/>
    </row>
    <row r="1115" spans="4:59" s="164" customFormat="1" x14ac:dyDescent="0.25">
      <c r="D1115" s="351"/>
      <c r="E1115" s="351"/>
      <c r="K1115" s="366"/>
      <c r="O1115" s="351"/>
      <c r="Q1115" s="366"/>
      <c r="T1115" s="351"/>
      <c r="V1115" s="351"/>
      <c r="BG1115" s="454"/>
    </row>
    <row r="1116" spans="4:59" s="164" customFormat="1" x14ac:dyDescent="0.25">
      <c r="D1116" s="351"/>
      <c r="E1116" s="351"/>
      <c r="K1116" s="366"/>
      <c r="O1116" s="351"/>
      <c r="Q1116" s="366"/>
      <c r="T1116" s="351"/>
      <c r="V1116" s="351"/>
      <c r="BG1116" s="454"/>
    </row>
    <row r="1117" spans="4:59" s="164" customFormat="1" x14ac:dyDescent="0.25">
      <c r="D1117" s="351"/>
      <c r="E1117" s="351"/>
      <c r="K1117" s="366"/>
      <c r="O1117" s="351"/>
      <c r="Q1117" s="366"/>
      <c r="T1117" s="351"/>
      <c r="V1117" s="351"/>
      <c r="BG1117" s="454"/>
    </row>
    <row r="1118" spans="4:59" s="164" customFormat="1" x14ac:dyDescent="0.25">
      <c r="D1118" s="351"/>
      <c r="E1118" s="351"/>
      <c r="K1118" s="366"/>
      <c r="O1118" s="351"/>
      <c r="Q1118" s="366"/>
      <c r="T1118" s="351"/>
      <c r="V1118" s="351"/>
      <c r="BG1118" s="454"/>
    </row>
    <row r="1119" spans="4:59" s="164" customFormat="1" x14ac:dyDescent="0.25">
      <c r="D1119" s="351"/>
      <c r="E1119" s="351"/>
      <c r="K1119" s="366"/>
      <c r="O1119" s="351"/>
      <c r="Q1119" s="366"/>
      <c r="T1119" s="351"/>
      <c r="V1119" s="351"/>
      <c r="BG1119" s="454"/>
    </row>
    <row r="1120" spans="4:59" s="164" customFormat="1" x14ac:dyDescent="0.25">
      <c r="D1120" s="351"/>
      <c r="E1120" s="351"/>
      <c r="K1120" s="366"/>
      <c r="O1120" s="351"/>
      <c r="Q1120" s="366"/>
      <c r="T1120" s="351"/>
      <c r="V1120" s="351"/>
      <c r="BG1120" s="454"/>
    </row>
    <row r="1121" spans="4:59" s="164" customFormat="1" x14ac:dyDescent="0.25">
      <c r="D1121" s="351"/>
      <c r="E1121" s="351"/>
      <c r="K1121" s="366"/>
      <c r="O1121" s="351"/>
      <c r="Q1121" s="366"/>
      <c r="T1121" s="351"/>
      <c r="V1121" s="351"/>
      <c r="BG1121" s="454"/>
    </row>
    <row r="1122" spans="4:59" s="164" customFormat="1" x14ac:dyDescent="0.25">
      <c r="D1122" s="351"/>
      <c r="E1122" s="351"/>
      <c r="K1122" s="366"/>
      <c r="O1122" s="351"/>
      <c r="Q1122" s="366"/>
      <c r="T1122" s="351"/>
      <c r="V1122" s="351"/>
      <c r="BG1122" s="454"/>
    </row>
    <row r="1123" spans="4:59" s="164" customFormat="1" x14ac:dyDescent="0.25">
      <c r="D1123" s="351"/>
      <c r="E1123" s="351"/>
      <c r="K1123" s="366"/>
      <c r="O1123" s="351"/>
      <c r="Q1123" s="366"/>
      <c r="T1123" s="351"/>
      <c r="V1123" s="351"/>
      <c r="BG1123" s="454"/>
    </row>
    <row r="1124" spans="4:59" s="164" customFormat="1" x14ac:dyDescent="0.25">
      <c r="D1124" s="351"/>
      <c r="E1124" s="351"/>
      <c r="K1124" s="366"/>
      <c r="O1124" s="351"/>
      <c r="Q1124" s="366"/>
      <c r="T1124" s="351"/>
      <c r="V1124" s="351"/>
      <c r="BG1124" s="454"/>
    </row>
    <row r="1125" spans="4:59" s="164" customFormat="1" x14ac:dyDescent="0.25">
      <c r="D1125" s="351"/>
      <c r="E1125" s="351"/>
      <c r="K1125" s="366"/>
      <c r="O1125" s="351"/>
      <c r="Q1125" s="366"/>
      <c r="T1125" s="351"/>
      <c r="V1125" s="351"/>
      <c r="BG1125" s="454"/>
    </row>
    <row r="1126" spans="4:59" s="164" customFormat="1" x14ac:dyDescent="0.25">
      <c r="D1126" s="351"/>
      <c r="E1126" s="351"/>
      <c r="K1126" s="366"/>
      <c r="O1126" s="351"/>
      <c r="Q1126" s="366"/>
      <c r="T1126" s="351"/>
      <c r="V1126" s="351"/>
      <c r="BG1126" s="454"/>
    </row>
    <row r="1127" spans="4:59" s="164" customFormat="1" x14ac:dyDescent="0.25">
      <c r="D1127" s="351"/>
      <c r="E1127" s="351"/>
      <c r="K1127" s="366"/>
      <c r="O1127" s="351"/>
      <c r="Q1127" s="366"/>
      <c r="T1127" s="351"/>
      <c r="V1127" s="351"/>
      <c r="BG1127" s="454"/>
    </row>
    <row r="1128" spans="4:59" s="164" customFormat="1" x14ac:dyDescent="0.25">
      <c r="D1128" s="351"/>
      <c r="E1128" s="351"/>
      <c r="K1128" s="366"/>
      <c r="O1128" s="351"/>
      <c r="Q1128" s="366"/>
      <c r="T1128" s="351"/>
      <c r="V1128" s="351"/>
      <c r="BG1128" s="454"/>
    </row>
    <row r="1129" spans="4:59" s="164" customFormat="1" x14ac:dyDescent="0.25">
      <c r="D1129" s="351"/>
      <c r="E1129" s="351"/>
      <c r="K1129" s="366"/>
      <c r="O1129" s="351"/>
      <c r="Q1129" s="366"/>
      <c r="T1129" s="351"/>
      <c r="V1129" s="351"/>
      <c r="BG1129" s="454"/>
    </row>
    <row r="1130" spans="4:59" s="164" customFormat="1" x14ac:dyDescent="0.25">
      <c r="D1130" s="351"/>
      <c r="E1130" s="351"/>
      <c r="K1130" s="366"/>
      <c r="O1130" s="351"/>
      <c r="Q1130" s="366"/>
      <c r="T1130" s="351"/>
      <c r="V1130" s="351"/>
      <c r="BG1130" s="454"/>
    </row>
    <row r="1131" spans="4:59" s="164" customFormat="1" x14ac:dyDescent="0.25">
      <c r="D1131" s="351"/>
      <c r="E1131" s="351"/>
      <c r="K1131" s="366"/>
      <c r="O1131" s="351"/>
      <c r="Q1131" s="366"/>
      <c r="T1131" s="351"/>
      <c r="V1131" s="351"/>
      <c r="BG1131" s="454"/>
    </row>
    <row r="1132" spans="4:59" s="164" customFormat="1" x14ac:dyDescent="0.25">
      <c r="D1132" s="351"/>
      <c r="E1132" s="351"/>
      <c r="K1132" s="366"/>
      <c r="O1132" s="351"/>
      <c r="Q1132" s="366"/>
      <c r="T1132" s="351"/>
      <c r="V1132" s="351"/>
      <c r="BG1132" s="454"/>
    </row>
    <row r="1133" spans="4:59" s="164" customFormat="1" x14ac:dyDescent="0.25">
      <c r="D1133" s="351"/>
      <c r="E1133" s="351"/>
      <c r="K1133" s="366"/>
      <c r="O1133" s="351"/>
      <c r="Q1133" s="366"/>
      <c r="T1133" s="351"/>
      <c r="V1133" s="351"/>
      <c r="BG1133" s="454"/>
    </row>
    <row r="1134" spans="4:59" s="164" customFormat="1" x14ac:dyDescent="0.25">
      <c r="D1134" s="351"/>
      <c r="E1134" s="351"/>
      <c r="K1134" s="366"/>
      <c r="O1134" s="351"/>
      <c r="Q1134" s="366"/>
      <c r="T1134" s="351"/>
      <c r="V1134" s="351"/>
      <c r="BG1134" s="454"/>
    </row>
    <row r="1135" spans="4:59" s="164" customFormat="1" x14ac:dyDescent="0.25">
      <c r="D1135" s="351"/>
      <c r="E1135" s="351"/>
      <c r="K1135" s="366"/>
      <c r="O1135" s="351"/>
      <c r="Q1135" s="366"/>
      <c r="T1135" s="351"/>
      <c r="V1135" s="351"/>
      <c r="BG1135" s="454"/>
    </row>
    <row r="1136" spans="4:59" s="164" customFormat="1" x14ac:dyDescent="0.25">
      <c r="D1136" s="351"/>
      <c r="E1136" s="351"/>
      <c r="K1136" s="366"/>
      <c r="O1136" s="351"/>
      <c r="Q1136" s="366"/>
      <c r="T1136" s="351"/>
      <c r="V1136" s="351"/>
      <c r="BG1136" s="454"/>
    </row>
    <row r="1137" spans="4:59" s="164" customFormat="1" x14ac:dyDescent="0.25">
      <c r="D1137" s="351"/>
      <c r="E1137" s="351"/>
      <c r="K1137" s="366"/>
      <c r="O1137" s="351"/>
      <c r="Q1137" s="366"/>
      <c r="T1137" s="351"/>
      <c r="V1137" s="351"/>
      <c r="BG1137" s="454"/>
    </row>
    <row r="1138" spans="4:59" s="164" customFormat="1" x14ac:dyDescent="0.25">
      <c r="D1138" s="351"/>
      <c r="E1138" s="351"/>
      <c r="K1138" s="366"/>
      <c r="O1138" s="351"/>
      <c r="Q1138" s="366"/>
      <c r="T1138" s="351"/>
      <c r="V1138" s="351"/>
      <c r="BG1138" s="454"/>
    </row>
    <row r="1139" spans="4:59" s="164" customFormat="1" x14ac:dyDescent="0.25">
      <c r="D1139" s="351"/>
      <c r="E1139" s="351"/>
      <c r="K1139" s="366"/>
      <c r="O1139" s="351"/>
      <c r="Q1139" s="366"/>
      <c r="T1139" s="351"/>
      <c r="V1139" s="351"/>
      <c r="BG1139" s="454"/>
    </row>
    <row r="1140" spans="4:59" s="164" customFormat="1" x14ac:dyDescent="0.25">
      <c r="D1140" s="351"/>
      <c r="E1140" s="351"/>
      <c r="K1140" s="366"/>
      <c r="O1140" s="351"/>
      <c r="Q1140" s="366"/>
      <c r="T1140" s="351"/>
      <c r="V1140" s="351"/>
      <c r="BG1140" s="454"/>
    </row>
    <row r="1141" spans="4:59" s="164" customFormat="1" x14ac:dyDescent="0.25">
      <c r="D1141" s="351"/>
      <c r="E1141" s="351"/>
      <c r="K1141" s="366"/>
      <c r="O1141" s="351"/>
      <c r="Q1141" s="366"/>
      <c r="T1141" s="351"/>
      <c r="V1141" s="351"/>
      <c r="BG1141" s="454"/>
    </row>
    <row r="1142" spans="4:59" s="164" customFormat="1" x14ac:dyDescent="0.25">
      <c r="D1142" s="351"/>
      <c r="E1142" s="351"/>
      <c r="K1142" s="366"/>
      <c r="O1142" s="351"/>
      <c r="Q1142" s="366"/>
      <c r="T1142" s="351"/>
      <c r="V1142" s="351"/>
      <c r="BG1142" s="454"/>
    </row>
    <row r="1143" spans="4:59" s="164" customFormat="1" x14ac:dyDescent="0.25">
      <c r="D1143" s="351"/>
      <c r="E1143" s="351"/>
      <c r="K1143" s="366"/>
      <c r="O1143" s="351"/>
      <c r="Q1143" s="366"/>
      <c r="T1143" s="351"/>
      <c r="V1143" s="351"/>
      <c r="BG1143" s="454"/>
    </row>
    <row r="1144" spans="4:59" s="164" customFormat="1" x14ac:dyDescent="0.25">
      <c r="D1144" s="351"/>
      <c r="E1144" s="351"/>
      <c r="K1144" s="366"/>
      <c r="O1144" s="351"/>
      <c r="Q1144" s="366"/>
      <c r="T1144" s="351"/>
      <c r="V1144" s="351"/>
      <c r="BG1144" s="454"/>
    </row>
    <row r="1145" spans="4:59" s="164" customFormat="1" x14ac:dyDescent="0.25">
      <c r="D1145" s="351"/>
      <c r="E1145" s="351"/>
      <c r="K1145" s="366"/>
      <c r="O1145" s="351"/>
      <c r="Q1145" s="366"/>
      <c r="T1145" s="351"/>
      <c r="V1145" s="351"/>
      <c r="BG1145" s="454"/>
    </row>
    <row r="1146" spans="4:59" s="164" customFormat="1" x14ac:dyDescent="0.25">
      <c r="D1146" s="351"/>
      <c r="E1146" s="351"/>
      <c r="K1146" s="366"/>
      <c r="O1146" s="351"/>
      <c r="Q1146" s="366"/>
      <c r="T1146" s="351"/>
      <c r="V1146" s="351"/>
      <c r="BG1146" s="454"/>
    </row>
    <row r="1147" spans="4:59" s="164" customFormat="1" x14ac:dyDescent="0.25">
      <c r="D1147" s="351"/>
      <c r="E1147" s="351"/>
      <c r="K1147" s="366"/>
      <c r="O1147" s="351"/>
      <c r="Q1147" s="366"/>
      <c r="T1147" s="351"/>
      <c r="V1147" s="351"/>
      <c r="BG1147" s="454"/>
    </row>
    <row r="1148" spans="4:59" s="164" customFormat="1" x14ac:dyDescent="0.25">
      <c r="D1148" s="351"/>
      <c r="E1148" s="351"/>
      <c r="K1148" s="366"/>
      <c r="O1148" s="351"/>
      <c r="Q1148" s="366"/>
      <c r="T1148" s="351"/>
      <c r="V1148" s="351"/>
      <c r="BG1148" s="454"/>
    </row>
    <row r="1149" spans="4:59" s="164" customFormat="1" x14ac:dyDescent="0.25">
      <c r="D1149" s="351"/>
      <c r="E1149" s="351"/>
      <c r="K1149" s="366"/>
      <c r="O1149" s="351"/>
      <c r="Q1149" s="366"/>
      <c r="T1149" s="351"/>
      <c r="V1149" s="351"/>
      <c r="BG1149" s="454"/>
    </row>
    <row r="1150" spans="4:59" s="164" customFormat="1" x14ac:dyDescent="0.25">
      <c r="D1150" s="351"/>
      <c r="E1150" s="351"/>
      <c r="K1150" s="366"/>
      <c r="O1150" s="351"/>
      <c r="Q1150" s="366"/>
      <c r="T1150" s="351"/>
      <c r="V1150" s="351"/>
      <c r="BG1150" s="454"/>
    </row>
    <row r="1151" spans="4:59" s="164" customFormat="1" x14ac:dyDescent="0.25">
      <c r="D1151" s="351"/>
      <c r="E1151" s="351"/>
      <c r="K1151" s="366"/>
      <c r="O1151" s="351"/>
      <c r="Q1151" s="366"/>
      <c r="T1151" s="351"/>
      <c r="V1151" s="351"/>
      <c r="BG1151" s="454"/>
    </row>
    <row r="1152" spans="4:59" s="164" customFormat="1" x14ac:dyDescent="0.25">
      <c r="D1152" s="351"/>
      <c r="E1152" s="351"/>
      <c r="K1152" s="366"/>
      <c r="O1152" s="351"/>
      <c r="Q1152" s="366"/>
      <c r="T1152" s="351"/>
      <c r="V1152" s="351"/>
      <c r="BG1152" s="454"/>
    </row>
    <row r="1153" spans="4:59" s="164" customFormat="1" x14ac:dyDescent="0.25">
      <c r="D1153" s="351"/>
      <c r="E1153" s="351"/>
      <c r="K1153" s="366"/>
      <c r="O1153" s="351"/>
      <c r="Q1153" s="366"/>
      <c r="T1153" s="351"/>
      <c r="V1153" s="351"/>
      <c r="BG1153" s="454"/>
    </row>
    <row r="1154" spans="4:59" s="164" customFormat="1" x14ac:dyDescent="0.25">
      <c r="D1154" s="351"/>
      <c r="E1154" s="351"/>
      <c r="K1154" s="366"/>
      <c r="O1154" s="351"/>
      <c r="Q1154" s="366"/>
      <c r="T1154" s="351"/>
      <c r="V1154" s="351"/>
      <c r="BG1154" s="454"/>
    </row>
    <row r="1155" spans="4:59" s="164" customFormat="1" x14ac:dyDescent="0.25">
      <c r="D1155" s="351"/>
      <c r="E1155" s="351"/>
      <c r="K1155" s="366"/>
      <c r="O1155" s="351"/>
      <c r="Q1155" s="366"/>
      <c r="T1155" s="351"/>
      <c r="V1155" s="351"/>
      <c r="BG1155" s="454"/>
    </row>
    <row r="1156" spans="4:59" s="164" customFormat="1" x14ac:dyDescent="0.25">
      <c r="D1156" s="351"/>
      <c r="E1156" s="351"/>
      <c r="K1156" s="366"/>
      <c r="O1156" s="351"/>
      <c r="Q1156" s="366"/>
      <c r="T1156" s="351"/>
      <c r="V1156" s="351"/>
      <c r="BG1156" s="454"/>
    </row>
    <row r="1157" spans="4:59" s="164" customFormat="1" x14ac:dyDescent="0.25">
      <c r="D1157" s="351"/>
      <c r="E1157" s="351"/>
      <c r="K1157" s="366"/>
      <c r="O1157" s="351"/>
      <c r="Q1157" s="366"/>
      <c r="T1157" s="351"/>
      <c r="V1157" s="351"/>
      <c r="BG1157" s="454"/>
    </row>
    <row r="1158" spans="4:59" s="164" customFormat="1" x14ac:dyDescent="0.25">
      <c r="D1158" s="351"/>
      <c r="E1158" s="351"/>
      <c r="K1158" s="366"/>
      <c r="O1158" s="351"/>
      <c r="Q1158" s="366"/>
      <c r="T1158" s="351"/>
      <c r="V1158" s="351"/>
      <c r="BG1158" s="454"/>
    </row>
    <row r="1159" spans="4:59" s="164" customFormat="1" x14ac:dyDescent="0.25">
      <c r="D1159" s="351"/>
      <c r="E1159" s="351"/>
      <c r="K1159" s="366"/>
      <c r="O1159" s="351"/>
      <c r="Q1159" s="366"/>
      <c r="T1159" s="351"/>
      <c r="V1159" s="351"/>
      <c r="BG1159" s="454"/>
    </row>
    <row r="1160" spans="4:59" s="164" customFormat="1" x14ac:dyDescent="0.25">
      <c r="D1160" s="351"/>
      <c r="E1160" s="351"/>
      <c r="K1160" s="366"/>
      <c r="O1160" s="351"/>
      <c r="Q1160" s="366"/>
      <c r="T1160" s="351"/>
      <c r="V1160" s="351"/>
      <c r="BG1160" s="454"/>
    </row>
    <row r="1161" spans="4:59" s="164" customFormat="1" x14ac:dyDescent="0.25">
      <c r="D1161" s="351"/>
      <c r="E1161" s="351"/>
      <c r="K1161" s="366"/>
      <c r="O1161" s="351"/>
      <c r="Q1161" s="366"/>
      <c r="T1161" s="351"/>
      <c r="V1161" s="351"/>
      <c r="BG1161" s="454"/>
    </row>
    <row r="1162" spans="4:59" s="164" customFormat="1" x14ac:dyDescent="0.25">
      <c r="D1162" s="351"/>
      <c r="E1162" s="351"/>
      <c r="K1162" s="366"/>
      <c r="O1162" s="351"/>
      <c r="Q1162" s="366"/>
      <c r="T1162" s="351"/>
      <c r="V1162" s="351"/>
      <c r="BG1162" s="454"/>
    </row>
    <row r="1163" spans="4:59" s="164" customFormat="1" x14ac:dyDescent="0.25">
      <c r="D1163" s="351"/>
      <c r="E1163" s="351"/>
      <c r="K1163" s="366"/>
      <c r="O1163" s="351"/>
      <c r="Q1163" s="366"/>
      <c r="T1163" s="351"/>
      <c r="V1163" s="351"/>
      <c r="BG1163" s="454"/>
    </row>
    <row r="1164" spans="4:59" s="164" customFormat="1" x14ac:dyDescent="0.25">
      <c r="D1164" s="351"/>
      <c r="E1164" s="351"/>
      <c r="K1164" s="366"/>
      <c r="O1164" s="351"/>
      <c r="Q1164" s="366"/>
      <c r="T1164" s="351"/>
      <c r="V1164" s="351"/>
      <c r="BG1164" s="454"/>
    </row>
    <row r="1165" spans="4:59" s="164" customFormat="1" x14ac:dyDescent="0.25">
      <c r="D1165" s="351"/>
      <c r="E1165" s="351"/>
      <c r="K1165" s="366"/>
      <c r="O1165" s="351"/>
      <c r="Q1165" s="366"/>
      <c r="T1165" s="351"/>
      <c r="V1165" s="351"/>
      <c r="BG1165" s="454"/>
    </row>
    <row r="1166" spans="4:59" s="164" customFormat="1" x14ac:dyDescent="0.25">
      <c r="D1166" s="351"/>
      <c r="E1166" s="351"/>
      <c r="K1166" s="366"/>
      <c r="O1166" s="351"/>
      <c r="Q1166" s="366"/>
      <c r="T1166" s="351"/>
      <c r="V1166" s="351"/>
      <c r="BG1166" s="454"/>
    </row>
    <row r="1167" spans="4:59" s="164" customFormat="1" x14ac:dyDescent="0.25">
      <c r="D1167" s="351"/>
      <c r="E1167" s="351"/>
      <c r="K1167" s="366"/>
      <c r="O1167" s="351"/>
      <c r="Q1167" s="366"/>
      <c r="T1167" s="351"/>
      <c r="V1167" s="351"/>
      <c r="BG1167" s="454"/>
    </row>
    <row r="1168" spans="4:59" s="164" customFormat="1" x14ac:dyDescent="0.25">
      <c r="D1168" s="351"/>
      <c r="E1168" s="351"/>
      <c r="K1168" s="366"/>
      <c r="O1168" s="351"/>
      <c r="Q1168" s="366"/>
      <c r="T1168" s="351"/>
      <c r="V1168" s="351"/>
      <c r="BG1168" s="454"/>
    </row>
    <row r="1169" spans="4:59" s="164" customFormat="1" x14ac:dyDescent="0.25">
      <c r="D1169" s="351"/>
      <c r="E1169" s="351"/>
      <c r="K1169" s="366"/>
      <c r="O1169" s="351"/>
      <c r="Q1169" s="366"/>
      <c r="T1169" s="351"/>
      <c r="V1169" s="351"/>
      <c r="BG1169" s="454"/>
    </row>
    <row r="1170" spans="4:59" s="164" customFormat="1" x14ac:dyDescent="0.25">
      <c r="D1170" s="351"/>
      <c r="E1170" s="351"/>
      <c r="K1170" s="366"/>
      <c r="O1170" s="351"/>
      <c r="Q1170" s="366"/>
      <c r="T1170" s="351"/>
      <c r="V1170" s="351"/>
      <c r="BG1170" s="454"/>
    </row>
    <row r="1171" spans="4:59" s="164" customFormat="1" x14ac:dyDescent="0.25">
      <c r="D1171" s="351"/>
      <c r="E1171" s="351"/>
      <c r="K1171" s="366"/>
      <c r="O1171" s="351"/>
      <c r="Q1171" s="366"/>
      <c r="T1171" s="351"/>
      <c r="V1171" s="351"/>
      <c r="BG1171" s="454"/>
    </row>
    <row r="1172" spans="4:59" s="164" customFormat="1" x14ac:dyDescent="0.25">
      <c r="D1172" s="351"/>
      <c r="E1172" s="351"/>
      <c r="K1172" s="366"/>
      <c r="O1172" s="351"/>
      <c r="Q1172" s="366"/>
      <c r="T1172" s="351"/>
      <c r="V1172" s="351"/>
      <c r="BG1172" s="454"/>
    </row>
    <row r="1173" spans="4:59" s="164" customFormat="1" x14ac:dyDescent="0.25">
      <c r="D1173" s="351"/>
      <c r="E1173" s="351"/>
      <c r="K1173" s="366"/>
      <c r="O1173" s="351"/>
      <c r="Q1173" s="366"/>
      <c r="T1173" s="351"/>
      <c r="V1173" s="351"/>
      <c r="BG1173" s="454"/>
    </row>
    <row r="1174" spans="4:59" s="164" customFormat="1" x14ac:dyDescent="0.25">
      <c r="D1174" s="351"/>
      <c r="E1174" s="351"/>
      <c r="K1174" s="366"/>
      <c r="O1174" s="351"/>
      <c r="Q1174" s="366"/>
      <c r="T1174" s="351"/>
      <c r="V1174" s="351"/>
      <c r="BG1174" s="454"/>
    </row>
    <row r="1175" spans="4:59" s="164" customFormat="1" x14ac:dyDescent="0.25">
      <c r="D1175" s="351"/>
      <c r="E1175" s="351"/>
      <c r="K1175" s="366"/>
      <c r="O1175" s="351"/>
      <c r="Q1175" s="366"/>
      <c r="T1175" s="351"/>
      <c r="V1175" s="351"/>
      <c r="BG1175" s="454"/>
    </row>
    <row r="1176" spans="4:59" s="164" customFormat="1" x14ac:dyDescent="0.25">
      <c r="D1176" s="351"/>
      <c r="E1176" s="351"/>
      <c r="K1176" s="366"/>
      <c r="O1176" s="351"/>
      <c r="Q1176" s="366"/>
      <c r="T1176" s="351"/>
      <c r="V1176" s="351"/>
      <c r="BG1176" s="454"/>
    </row>
    <row r="1177" spans="4:59" s="164" customFormat="1" x14ac:dyDescent="0.25">
      <c r="D1177" s="351"/>
      <c r="E1177" s="351"/>
      <c r="K1177" s="366"/>
      <c r="O1177" s="351"/>
      <c r="Q1177" s="366"/>
      <c r="T1177" s="351"/>
      <c r="V1177" s="351"/>
      <c r="BG1177" s="454"/>
    </row>
    <row r="1178" spans="4:59" s="164" customFormat="1" x14ac:dyDescent="0.25">
      <c r="D1178" s="351"/>
      <c r="E1178" s="351"/>
      <c r="K1178" s="366"/>
      <c r="O1178" s="351"/>
      <c r="Q1178" s="366"/>
      <c r="T1178" s="351"/>
      <c r="V1178" s="351"/>
      <c r="BG1178" s="454"/>
    </row>
    <row r="1179" spans="4:59" s="164" customFormat="1" x14ac:dyDescent="0.25">
      <c r="D1179" s="351"/>
      <c r="E1179" s="351"/>
      <c r="K1179" s="366"/>
      <c r="O1179" s="351"/>
      <c r="Q1179" s="366"/>
      <c r="T1179" s="351"/>
      <c r="V1179" s="351"/>
      <c r="BG1179" s="454"/>
    </row>
    <row r="1180" spans="4:59" s="164" customFormat="1" x14ac:dyDescent="0.25">
      <c r="D1180" s="351"/>
      <c r="E1180" s="351"/>
      <c r="K1180" s="366"/>
      <c r="O1180" s="351"/>
      <c r="Q1180" s="366"/>
      <c r="T1180" s="351"/>
      <c r="V1180" s="351"/>
      <c r="BG1180" s="454"/>
    </row>
    <row r="1181" spans="4:59" s="164" customFormat="1" x14ac:dyDescent="0.25">
      <c r="D1181" s="351"/>
      <c r="E1181" s="351"/>
      <c r="K1181" s="366"/>
      <c r="O1181" s="351"/>
      <c r="Q1181" s="366"/>
      <c r="T1181" s="351"/>
      <c r="V1181" s="351"/>
      <c r="BG1181" s="454"/>
    </row>
    <row r="1182" spans="4:59" s="164" customFormat="1" x14ac:dyDescent="0.25">
      <c r="D1182" s="351"/>
      <c r="E1182" s="351"/>
      <c r="K1182" s="366"/>
      <c r="O1182" s="351"/>
      <c r="Q1182" s="366"/>
      <c r="T1182" s="351"/>
      <c r="V1182" s="351"/>
      <c r="BG1182" s="454"/>
    </row>
    <row r="1183" spans="4:59" s="164" customFormat="1" x14ac:dyDescent="0.25">
      <c r="D1183" s="351"/>
      <c r="E1183" s="351"/>
      <c r="K1183" s="366"/>
      <c r="O1183" s="351"/>
      <c r="Q1183" s="366"/>
      <c r="T1183" s="351"/>
      <c r="V1183" s="351"/>
      <c r="BG1183" s="454"/>
    </row>
    <row r="1184" spans="4:59" s="164" customFormat="1" x14ac:dyDescent="0.25">
      <c r="D1184" s="351"/>
      <c r="E1184" s="351"/>
      <c r="K1184" s="366"/>
      <c r="O1184" s="351"/>
      <c r="Q1184" s="366"/>
      <c r="T1184" s="351"/>
      <c r="V1184" s="351"/>
      <c r="BG1184" s="454"/>
    </row>
    <row r="1185" spans="4:59" s="164" customFormat="1" x14ac:dyDescent="0.25">
      <c r="D1185" s="351"/>
      <c r="E1185" s="351"/>
      <c r="K1185" s="366"/>
      <c r="O1185" s="351"/>
      <c r="Q1185" s="366"/>
      <c r="T1185" s="351"/>
      <c r="V1185" s="351"/>
      <c r="BG1185" s="454"/>
    </row>
    <row r="1186" spans="4:59" s="164" customFormat="1" x14ac:dyDescent="0.25">
      <c r="D1186" s="351"/>
      <c r="E1186" s="351"/>
      <c r="K1186" s="366"/>
      <c r="O1186" s="351"/>
      <c r="Q1186" s="366"/>
      <c r="T1186" s="351"/>
      <c r="V1186" s="351"/>
      <c r="BG1186" s="454"/>
    </row>
    <row r="1187" spans="4:59" s="164" customFormat="1" x14ac:dyDescent="0.25">
      <c r="D1187" s="351"/>
      <c r="E1187" s="351"/>
      <c r="K1187" s="366"/>
      <c r="O1187" s="351"/>
      <c r="Q1187" s="366"/>
      <c r="T1187" s="351"/>
      <c r="V1187" s="351"/>
      <c r="BG1187" s="454"/>
    </row>
    <row r="1188" spans="4:59" s="164" customFormat="1" x14ac:dyDescent="0.25">
      <c r="D1188" s="351"/>
      <c r="E1188" s="351"/>
      <c r="K1188" s="366"/>
      <c r="O1188" s="351"/>
      <c r="Q1188" s="366"/>
      <c r="T1188" s="351"/>
      <c r="V1188" s="351"/>
      <c r="BG1188" s="454"/>
    </row>
    <row r="1189" spans="4:59" s="164" customFormat="1" x14ac:dyDescent="0.25">
      <c r="D1189" s="351"/>
      <c r="E1189" s="351"/>
      <c r="K1189" s="366"/>
      <c r="O1189" s="351"/>
      <c r="Q1189" s="366"/>
      <c r="T1189" s="351"/>
      <c r="V1189" s="351"/>
      <c r="BG1189" s="454"/>
    </row>
    <row r="1190" spans="4:59" s="164" customFormat="1" x14ac:dyDescent="0.25">
      <c r="D1190" s="351"/>
      <c r="E1190" s="351"/>
      <c r="K1190" s="366"/>
      <c r="O1190" s="351"/>
      <c r="Q1190" s="366"/>
      <c r="T1190" s="351"/>
      <c r="V1190" s="351"/>
      <c r="BG1190" s="454"/>
    </row>
    <row r="1191" spans="4:59" s="164" customFormat="1" x14ac:dyDescent="0.25">
      <c r="D1191" s="351"/>
      <c r="E1191" s="351"/>
      <c r="K1191" s="366"/>
      <c r="O1191" s="351"/>
      <c r="Q1191" s="366"/>
      <c r="T1191" s="351"/>
      <c r="V1191" s="351"/>
      <c r="BG1191" s="454"/>
    </row>
    <row r="1192" spans="4:59" s="164" customFormat="1" x14ac:dyDescent="0.25">
      <c r="D1192" s="351"/>
      <c r="E1192" s="351"/>
      <c r="K1192" s="366"/>
      <c r="O1192" s="351"/>
      <c r="Q1192" s="366"/>
      <c r="T1192" s="351"/>
      <c r="V1192" s="351"/>
      <c r="BG1192" s="454"/>
    </row>
    <row r="1193" spans="4:59" s="164" customFormat="1" x14ac:dyDescent="0.25">
      <c r="D1193" s="351"/>
      <c r="E1193" s="351"/>
      <c r="K1193" s="366"/>
      <c r="O1193" s="351"/>
      <c r="Q1193" s="366"/>
      <c r="T1193" s="351"/>
      <c r="V1193" s="351"/>
      <c r="BG1193" s="454"/>
    </row>
    <row r="1194" spans="4:59" s="164" customFormat="1" x14ac:dyDescent="0.25">
      <c r="D1194" s="351"/>
      <c r="E1194" s="351"/>
      <c r="K1194" s="366"/>
      <c r="O1194" s="351"/>
      <c r="Q1194" s="366"/>
      <c r="T1194" s="351"/>
      <c r="V1194" s="351"/>
      <c r="BG1194" s="454"/>
    </row>
    <row r="1195" spans="4:59" s="164" customFormat="1" x14ac:dyDescent="0.25">
      <c r="D1195" s="351"/>
      <c r="E1195" s="351"/>
      <c r="K1195" s="366"/>
      <c r="O1195" s="351"/>
      <c r="Q1195" s="366"/>
      <c r="T1195" s="351"/>
      <c r="V1195" s="351"/>
      <c r="BG1195" s="454"/>
    </row>
    <row r="1196" spans="4:59" s="164" customFormat="1" x14ac:dyDescent="0.25">
      <c r="D1196" s="351"/>
      <c r="E1196" s="351"/>
      <c r="K1196" s="366"/>
      <c r="O1196" s="351"/>
      <c r="Q1196" s="366"/>
      <c r="T1196" s="351"/>
      <c r="V1196" s="351"/>
      <c r="BG1196" s="454"/>
    </row>
    <row r="1197" spans="4:59" s="164" customFormat="1" x14ac:dyDescent="0.25">
      <c r="D1197" s="351"/>
      <c r="E1197" s="351"/>
      <c r="K1197" s="366"/>
      <c r="O1197" s="351"/>
      <c r="Q1197" s="366"/>
      <c r="T1197" s="351"/>
      <c r="V1197" s="351"/>
      <c r="BG1197" s="454"/>
    </row>
    <row r="1198" spans="4:59" s="164" customFormat="1" x14ac:dyDescent="0.25">
      <c r="D1198" s="351"/>
      <c r="E1198" s="351"/>
      <c r="K1198" s="366"/>
      <c r="O1198" s="351"/>
      <c r="Q1198" s="366"/>
      <c r="T1198" s="351"/>
      <c r="V1198" s="351"/>
      <c r="BG1198" s="454"/>
    </row>
    <row r="1199" spans="4:59" s="164" customFormat="1" x14ac:dyDescent="0.25">
      <c r="D1199" s="351"/>
      <c r="E1199" s="351"/>
      <c r="K1199" s="366"/>
      <c r="O1199" s="351"/>
      <c r="Q1199" s="366"/>
      <c r="T1199" s="351"/>
      <c r="V1199" s="351"/>
      <c r="BG1199" s="454"/>
    </row>
    <row r="1200" spans="4:59" s="164" customFormat="1" x14ac:dyDescent="0.25">
      <c r="D1200" s="351"/>
      <c r="E1200" s="351"/>
      <c r="K1200" s="366"/>
      <c r="O1200" s="351"/>
      <c r="Q1200" s="366"/>
      <c r="T1200" s="351"/>
      <c r="V1200" s="351"/>
      <c r="BG1200" s="454"/>
    </row>
    <row r="1201" spans="4:59" s="164" customFormat="1" x14ac:dyDescent="0.25">
      <c r="D1201" s="351"/>
      <c r="E1201" s="351"/>
      <c r="K1201" s="366"/>
      <c r="O1201" s="351"/>
      <c r="Q1201" s="366"/>
      <c r="T1201" s="351"/>
      <c r="V1201" s="351"/>
      <c r="BG1201" s="454"/>
    </row>
    <row r="1202" spans="4:59" s="164" customFormat="1" x14ac:dyDescent="0.25">
      <c r="D1202" s="351"/>
      <c r="E1202" s="351"/>
      <c r="K1202" s="366"/>
      <c r="O1202" s="351"/>
      <c r="Q1202" s="366"/>
      <c r="T1202" s="351"/>
      <c r="V1202" s="351"/>
      <c r="BG1202" s="454"/>
    </row>
    <row r="1203" spans="4:59" s="164" customFormat="1" x14ac:dyDescent="0.25">
      <c r="D1203" s="351"/>
      <c r="E1203" s="351"/>
      <c r="K1203" s="366"/>
      <c r="O1203" s="351"/>
      <c r="Q1203" s="366"/>
      <c r="T1203" s="351"/>
      <c r="V1203" s="351"/>
      <c r="BG1203" s="454"/>
    </row>
    <row r="1204" spans="4:59" s="164" customFormat="1" x14ac:dyDescent="0.25">
      <c r="D1204" s="351"/>
      <c r="E1204" s="351"/>
      <c r="K1204" s="366"/>
      <c r="O1204" s="351"/>
      <c r="Q1204" s="366"/>
      <c r="T1204" s="351"/>
      <c r="V1204" s="351"/>
      <c r="BG1204" s="454"/>
    </row>
    <row r="1205" spans="4:59" s="164" customFormat="1" x14ac:dyDescent="0.25">
      <c r="D1205" s="351"/>
      <c r="E1205" s="351"/>
      <c r="K1205" s="366"/>
      <c r="O1205" s="351"/>
      <c r="Q1205" s="366"/>
      <c r="T1205" s="351"/>
      <c r="V1205" s="351"/>
      <c r="BG1205" s="454"/>
    </row>
    <row r="1206" spans="4:59" s="164" customFormat="1" x14ac:dyDescent="0.25">
      <c r="D1206" s="351"/>
      <c r="E1206" s="351"/>
      <c r="K1206" s="366"/>
      <c r="O1206" s="351"/>
      <c r="Q1206" s="366"/>
      <c r="T1206" s="351"/>
      <c r="V1206" s="351"/>
      <c r="BG1206" s="454"/>
    </row>
    <row r="1207" spans="4:59" s="164" customFormat="1" x14ac:dyDescent="0.25">
      <c r="D1207" s="351"/>
      <c r="E1207" s="351"/>
      <c r="K1207" s="366"/>
      <c r="O1207" s="351"/>
      <c r="Q1207" s="366"/>
      <c r="T1207" s="351"/>
      <c r="V1207" s="351"/>
      <c r="BG1207" s="454"/>
    </row>
    <row r="1208" spans="4:59" s="164" customFormat="1" x14ac:dyDescent="0.25">
      <c r="D1208" s="351"/>
      <c r="E1208" s="351"/>
      <c r="K1208" s="366"/>
      <c r="O1208" s="351"/>
      <c r="Q1208" s="366"/>
      <c r="T1208" s="351"/>
      <c r="V1208" s="351"/>
      <c r="BG1208" s="454"/>
    </row>
    <row r="1209" spans="4:59" s="164" customFormat="1" x14ac:dyDescent="0.25">
      <c r="D1209" s="351"/>
      <c r="E1209" s="351"/>
      <c r="K1209" s="366"/>
      <c r="O1209" s="351"/>
      <c r="Q1209" s="366"/>
      <c r="T1209" s="351"/>
      <c r="V1209" s="351"/>
      <c r="BG1209" s="454"/>
    </row>
    <row r="1210" spans="4:59" s="164" customFormat="1" x14ac:dyDescent="0.25">
      <c r="D1210" s="351"/>
      <c r="E1210" s="351"/>
      <c r="K1210" s="366"/>
      <c r="O1210" s="351"/>
      <c r="Q1210" s="366"/>
      <c r="T1210" s="351"/>
      <c r="V1210" s="351"/>
      <c r="BG1210" s="454"/>
    </row>
    <row r="1211" spans="4:59" s="164" customFormat="1" x14ac:dyDescent="0.25">
      <c r="D1211" s="351"/>
      <c r="E1211" s="351"/>
      <c r="K1211" s="366"/>
      <c r="O1211" s="351"/>
      <c r="Q1211" s="366"/>
      <c r="T1211" s="351"/>
      <c r="V1211" s="351"/>
      <c r="BG1211" s="454"/>
    </row>
    <row r="1212" spans="4:59" s="164" customFormat="1" x14ac:dyDescent="0.25">
      <c r="D1212" s="351"/>
      <c r="E1212" s="351"/>
      <c r="K1212" s="366"/>
      <c r="O1212" s="351"/>
      <c r="Q1212" s="366"/>
      <c r="T1212" s="351"/>
      <c r="V1212" s="351"/>
      <c r="BG1212" s="454"/>
    </row>
    <row r="1213" spans="4:59" s="164" customFormat="1" x14ac:dyDescent="0.25">
      <c r="D1213" s="351"/>
      <c r="E1213" s="351"/>
      <c r="K1213" s="366"/>
      <c r="O1213" s="351"/>
      <c r="Q1213" s="366"/>
      <c r="T1213" s="351"/>
      <c r="V1213" s="351"/>
      <c r="BG1213" s="454"/>
    </row>
    <row r="1214" spans="4:59" s="164" customFormat="1" x14ac:dyDescent="0.25">
      <c r="D1214" s="351"/>
      <c r="E1214" s="351"/>
      <c r="K1214" s="366"/>
      <c r="O1214" s="351"/>
      <c r="Q1214" s="366"/>
      <c r="T1214" s="351"/>
      <c r="V1214" s="351"/>
      <c r="BG1214" s="454"/>
    </row>
    <row r="1215" spans="4:59" s="164" customFormat="1" x14ac:dyDescent="0.25">
      <c r="D1215" s="351"/>
      <c r="E1215" s="351"/>
      <c r="K1215" s="366"/>
      <c r="O1215" s="351"/>
      <c r="Q1215" s="366"/>
      <c r="T1215" s="351"/>
      <c r="V1215" s="351"/>
      <c r="BG1215" s="454"/>
    </row>
    <row r="1216" spans="4:59" s="164" customFormat="1" x14ac:dyDescent="0.25">
      <c r="D1216" s="351"/>
      <c r="E1216" s="351"/>
      <c r="K1216" s="366"/>
      <c r="O1216" s="351"/>
      <c r="Q1216" s="366"/>
      <c r="T1216" s="351"/>
      <c r="V1216" s="351"/>
      <c r="BG1216" s="454"/>
    </row>
    <row r="1217" spans="4:59" s="164" customFormat="1" x14ac:dyDescent="0.25">
      <c r="D1217" s="351"/>
      <c r="E1217" s="351"/>
      <c r="K1217" s="366"/>
      <c r="O1217" s="351"/>
      <c r="Q1217" s="366"/>
      <c r="T1217" s="351"/>
      <c r="V1217" s="351"/>
      <c r="BG1217" s="454"/>
    </row>
    <row r="1218" spans="4:59" s="164" customFormat="1" x14ac:dyDescent="0.25">
      <c r="D1218" s="351"/>
      <c r="E1218" s="351"/>
      <c r="K1218" s="366"/>
      <c r="O1218" s="351"/>
      <c r="Q1218" s="366"/>
      <c r="T1218" s="351"/>
      <c r="V1218" s="351"/>
      <c r="BG1218" s="454"/>
    </row>
    <row r="1219" spans="4:59" s="164" customFormat="1" x14ac:dyDescent="0.25">
      <c r="D1219" s="351"/>
      <c r="E1219" s="351"/>
      <c r="K1219" s="366"/>
      <c r="O1219" s="351"/>
      <c r="Q1219" s="366"/>
      <c r="T1219" s="351"/>
      <c r="V1219" s="351"/>
      <c r="BG1219" s="454"/>
    </row>
    <row r="1220" spans="4:59" s="164" customFormat="1" x14ac:dyDescent="0.25">
      <c r="D1220" s="351"/>
      <c r="E1220" s="351"/>
      <c r="K1220" s="366"/>
      <c r="O1220" s="351"/>
      <c r="Q1220" s="366"/>
      <c r="T1220" s="351"/>
      <c r="V1220" s="351"/>
      <c r="BG1220" s="454"/>
    </row>
    <row r="1221" spans="4:59" s="164" customFormat="1" x14ac:dyDescent="0.25">
      <c r="D1221" s="351"/>
      <c r="E1221" s="351"/>
      <c r="K1221" s="366"/>
      <c r="O1221" s="351"/>
      <c r="Q1221" s="366"/>
      <c r="T1221" s="351"/>
      <c r="V1221" s="351"/>
      <c r="BG1221" s="454"/>
    </row>
    <row r="1222" spans="4:59" s="164" customFormat="1" x14ac:dyDescent="0.25">
      <c r="D1222" s="351"/>
      <c r="E1222" s="351"/>
      <c r="K1222" s="366"/>
      <c r="O1222" s="351"/>
      <c r="Q1222" s="366"/>
      <c r="T1222" s="351"/>
      <c r="V1222" s="351"/>
      <c r="BG1222" s="454"/>
    </row>
    <row r="1223" spans="4:59" s="164" customFormat="1" x14ac:dyDescent="0.25">
      <c r="D1223" s="351"/>
      <c r="E1223" s="351"/>
      <c r="K1223" s="366"/>
      <c r="O1223" s="351"/>
      <c r="Q1223" s="366"/>
      <c r="T1223" s="351"/>
      <c r="V1223" s="351"/>
      <c r="BG1223" s="454"/>
    </row>
    <row r="1224" spans="4:59" s="164" customFormat="1" x14ac:dyDescent="0.25">
      <c r="D1224" s="351"/>
      <c r="E1224" s="351"/>
      <c r="K1224" s="366"/>
      <c r="O1224" s="351"/>
      <c r="Q1224" s="366"/>
      <c r="T1224" s="351"/>
      <c r="V1224" s="351"/>
      <c r="BG1224" s="454"/>
    </row>
    <row r="1225" spans="4:59" s="164" customFormat="1" x14ac:dyDescent="0.25">
      <c r="D1225" s="351"/>
      <c r="E1225" s="351"/>
      <c r="K1225" s="366"/>
      <c r="O1225" s="351"/>
      <c r="Q1225" s="366"/>
      <c r="T1225" s="351"/>
      <c r="V1225" s="351"/>
      <c r="BG1225" s="454"/>
    </row>
    <row r="1226" spans="4:59" s="164" customFormat="1" x14ac:dyDescent="0.25">
      <c r="D1226" s="351"/>
      <c r="E1226" s="351"/>
      <c r="K1226" s="366"/>
      <c r="O1226" s="351"/>
      <c r="Q1226" s="366"/>
      <c r="T1226" s="351"/>
      <c r="V1226" s="351"/>
      <c r="BG1226" s="454"/>
    </row>
    <row r="1227" spans="4:59" s="164" customFormat="1" x14ac:dyDescent="0.25">
      <c r="D1227" s="351"/>
      <c r="E1227" s="351"/>
      <c r="K1227" s="366"/>
      <c r="O1227" s="351"/>
      <c r="Q1227" s="366"/>
      <c r="T1227" s="351"/>
      <c r="V1227" s="351"/>
      <c r="BG1227" s="454"/>
    </row>
    <row r="1228" spans="4:59" s="164" customFormat="1" x14ac:dyDescent="0.25">
      <c r="D1228" s="351"/>
      <c r="E1228" s="351"/>
      <c r="K1228" s="366"/>
      <c r="O1228" s="351"/>
      <c r="Q1228" s="366"/>
      <c r="T1228" s="351"/>
      <c r="V1228" s="351"/>
      <c r="BG1228" s="454"/>
    </row>
    <row r="1229" spans="4:59" s="164" customFormat="1" x14ac:dyDescent="0.25">
      <c r="D1229" s="351"/>
      <c r="E1229" s="351"/>
      <c r="K1229" s="366"/>
      <c r="O1229" s="351"/>
      <c r="Q1229" s="366"/>
      <c r="T1229" s="351"/>
      <c r="V1229" s="351"/>
      <c r="BG1229" s="454"/>
    </row>
    <row r="1230" spans="4:59" s="164" customFormat="1" x14ac:dyDescent="0.25">
      <c r="D1230" s="351"/>
      <c r="E1230" s="351"/>
      <c r="K1230" s="366"/>
      <c r="O1230" s="351"/>
      <c r="Q1230" s="366"/>
      <c r="T1230" s="351"/>
      <c r="V1230" s="351"/>
      <c r="BG1230" s="454"/>
    </row>
    <row r="1231" spans="4:59" s="164" customFormat="1" x14ac:dyDescent="0.25">
      <c r="D1231" s="351"/>
      <c r="E1231" s="351"/>
      <c r="K1231" s="366"/>
      <c r="O1231" s="351"/>
      <c r="Q1231" s="366"/>
      <c r="T1231" s="351"/>
      <c r="V1231" s="351"/>
      <c r="BG1231" s="454"/>
    </row>
    <row r="1232" spans="4:59" s="164" customFormat="1" x14ac:dyDescent="0.25">
      <c r="D1232" s="351"/>
      <c r="E1232" s="351"/>
      <c r="K1232" s="366"/>
      <c r="O1232" s="351"/>
      <c r="Q1232" s="366"/>
      <c r="T1232" s="351"/>
      <c r="V1232" s="351"/>
      <c r="BG1232" s="454"/>
    </row>
    <row r="1233" spans="4:59" s="164" customFormat="1" x14ac:dyDescent="0.25">
      <c r="D1233" s="351"/>
      <c r="E1233" s="351"/>
      <c r="K1233" s="366"/>
      <c r="O1233" s="351"/>
      <c r="Q1233" s="366"/>
      <c r="T1233" s="351"/>
      <c r="V1233" s="351"/>
      <c r="BG1233" s="454"/>
    </row>
    <row r="1234" spans="4:59" s="164" customFormat="1" x14ac:dyDescent="0.25">
      <c r="D1234" s="351"/>
      <c r="E1234" s="351"/>
      <c r="K1234" s="366"/>
      <c r="O1234" s="351"/>
      <c r="Q1234" s="366"/>
      <c r="T1234" s="351"/>
      <c r="V1234" s="351"/>
      <c r="BG1234" s="454"/>
    </row>
    <row r="1235" spans="4:59" s="164" customFormat="1" x14ac:dyDescent="0.25">
      <c r="D1235" s="351"/>
      <c r="E1235" s="351"/>
      <c r="K1235" s="366"/>
      <c r="O1235" s="351"/>
      <c r="Q1235" s="366"/>
      <c r="T1235" s="351"/>
      <c r="V1235" s="351"/>
      <c r="BG1235" s="454"/>
    </row>
    <row r="1236" spans="4:59" s="164" customFormat="1" x14ac:dyDescent="0.25">
      <c r="D1236" s="351"/>
      <c r="E1236" s="351"/>
      <c r="K1236" s="366"/>
      <c r="O1236" s="351"/>
      <c r="Q1236" s="366"/>
      <c r="T1236" s="351"/>
      <c r="V1236" s="351"/>
      <c r="BG1236" s="454"/>
    </row>
    <row r="1237" spans="4:59" s="164" customFormat="1" x14ac:dyDescent="0.25">
      <c r="D1237" s="351"/>
      <c r="E1237" s="351"/>
      <c r="K1237" s="366"/>
      <c r="O1237" s="351"/>
      <c r="Q1237" s="366"/>
      <c r="T1237" s="351"/>
      <c r="V1237" s="351"/>
      <c r="BG1237" s="454"/>
    </row>
    <row r="1238" spans="4:59" s="164" customFormat="1" x14ac:dyDescent="0.25">
      <c r="D1238" s="351"/>
      <c r="E1238" s="351"/>
      <c r="K1238" s="366"/>
      <c r="O1238" s="351"/>
      <c r="Q1238" s="366"/>
      <c r="T1238" s="351"/>
      <c r="V1238" s="351"/>
      <c r="BG1238" s="454"/>
    </row>
    <row r="1239" spans="4:59" s="164" customFormat="1" x14ac:dyDescent="0.25">
      <c r="D1239" s="351"/>
      <c r="E1239" s="351"/>
      <c r="K1239" s="366"/>
      <c r="O1239" s="351"/>
      <c r="Q1239" s="366"/>
      <c r="T1239" s="351"/>
      <c r="V1239" s="351"/>
      <c r="BG1239" s="454"/>
    </row>
    <row r="1240" spans="4:59" s="164" customFormat="1" x14ac:dyDescent="0.25">
      <c r="D1240" s="351"/>
      <c r="E1240" s="351"/>
      <c r="K1240" s="366"/>
      <c r="O1240" s="351"/>
      <c r="Q1240" s="366"/>
      <c r="T1240" s="351"/>
      <c r="V1240" s="351"/>
      <c r="BG1240" s="454"/>
    </row>
    <row r="1241" spans="4:59" s="164" customFormat="1" x14ac:dyDescent="0.25">
      <c r="D1241" s="351"/>
      <c r="E1241" s="351"/>
      <c r="K1241" s="366"/>
      <c r="O1241" s="351"/>
      <c r="Q1241" s="366"/>
      <c r="T1241" s="351"/>
      <c r="V1241" s="351"/>
      <c r="BG1241" s="454"/>
    </row>
    <row r="1242" spans="4:59" s="164" customFormat="1" x14ac:dyDescent="0.25">
      <c r="D1242" s="351"/>
      <c r="E1242" s="351"/>
      <c r="K1242" s="366"/>
      <c r="O1242" s="351"/>
      <c r="Q1242" s="366"/>
      <c r="T1242" s="351"/>
      <c r="V1242" s="351"/>
      <c r="BG1242" s="454"/>
    </row>
    <row r="1243" spans="4:59" s="164" customFormat="1" x14ac:dyDescent="0.25">
      <c r="D1243" s="351"/>
      <c r="E1243" s="351"/>
      <c r="K1243" s="366"/>
      <c r="O1243" s="351"/>
      <c r="Q1243" s="366"/>
      <c r="T1243" s="351"/>
      <c r="V1243" s="351"/>
      <c r="BG1243" s="454"/>
    </row>
    <row r="1244" spans="4:59" s="164" customFormat="1" x14ac:dyDescent="0.25">
      <c r="D1244" s="351"/>
      <c r="E1244" s="351"/>
      <c r="K1244" s="366"/>
      <c r="O1244" s="351"/>
      <c r="Q1244" s="366"/>
      <c r="T1244" s="351"/>
      <c r="V1244" s="351"/>
      <c r="BG1244" s="454"/>
    </row>
    <row r="1245" spans="4:59" s="164" customFormat="1" x14ac:dyDescent="0.25">
      <c r="D1245" s="351"/>
      <c r="E1245" s="351"/>
      <c r="K1245" s="366"/>
      <c r="O1245" s="351"/>
      <c r="Q1245" s="366"/>
      <c r="T1245" s="351"/>
      <c r="V1245" s="351"/>
      <c r="BG1245" s="454"/>
    </row>
    <row r="1246" spans="4:59" s="164" customFormat="1" x14ac:dyDescent="0.25">
      <c r="D1246" s="351"/>
      <c r="E1246" s="351"/>
      <c r="K1246" s="366"/>
      <c r="O1246" s="351"/>
      <c r="Q1246" s="366"/>
      <c r="T1246" s="351"/>
      <c r="V1246" s="351"/>
      <c r="BG1246" s="454"/>
    </row>
    <row r="1247" spans="4:59" s="164" customFormat="1" x14ac:dyDescent="0.25">
      <c r="D1247" s="351"/>
      <c r="E1247" s="351"/>
      <c r="K1247" s="366"/>
      <c r="O1247" s="351"/>
      <c r="Q1247" s="366"/>
      <c r="T1247" s="351"/>
      <c r="V1247" s="351"/>
      <c r="BG1247" s="454"/>
    </row>
    <row r="1248" spans="4:59" s="164" customFormat="1" x14ac:dyDescent="0.25">
      <c r="D1248" s="351"/>
      <c r="E1248" s="351"/>
      <c r="K1248" s="366"/>
      <c r="O1248" s="351"/>
      <c r="Q1248" s="366"/>
      <c r="T1248" s="351"/>
      <c r="V1248" s="351"/>
      <c r="BG1248" s="454"/>
    </row>
    <row r="1249" spans="4:59" s="164" customFormat="1" x14ac:dyDescent="0.25">
      <c r="D1249" s="351"/>
      <c r="E1249" s="351"/>
      <c r="K1249" s="366"/>
      <c r="O1249" s="351"/>
      <c r="Q1249" s="366"/>
      <c r="T1249" s="351"/>
      <c r="V1249" s="351"/>
      <c r="BG1249" s="454"/>
    </row>
    <row r="1250" spans="4:59" s="164" customFormat="1" x14ac:dyDescent="0.25">
      <c r="D1250" s="351"/>
      <c r="E1250" s="351"/>
      <c r="K1250" s="366"/>
      <c r="O1250" s="351"/>
      <c r="Q1250" s="366"/>
      <c r="T1250" s="351"/>
      <c r="V1250" s="351"/>
      <c r="BG1250" s="454"/>
    </row>
    <row r="1251" spans="4:59" s="164" customFormat="1" x14ac:dyDescent="0.25">
      <c r="D1251" s="351"/>
      <c r="E1251" s="351"/>
      <c r="K1251" s="366"/>
      <c r="O1251" s="351"/>
      <c r="Q1251" s="366"/>
      <c r="T1251" s="351"/>
      <c r="V1251" s="351"/>
      <c r="BG1251" s="454"/>
    </row>
    <row r="1252" spans="4:59" s="164" customFormat="1" x14ac:dyDescent="0.25">
      <c r="D1252" s="351"/>
      <c r="E1252" s="351"/>
      <c r="K1252" s="366"/>
      <c r="O1252" s="351"/>
      <c r="Q1252" s="366"/>
      <c r="T1252" s="351"/>
      <c r="V1252" s="351"/>
      <c r="BG1252" s="454"/>
    </row>
    <row r="1253" spans="4:59" s="164" customFormat="1" x14ac:dyDescent="0.25">
      <c r="D1253" s="351"/>
      <c r="E1253" s="351"/>
      <c r="K1253" s="366"/>
      <c r="O1253" s="351"/>
      <c r="Q1253" s="366"/>
      <c r="T1253" s="351"/>
      <c r="V1253" s="351"/>
      <c r="BG1253" s="454"/>
    </row>
    <row r="1254" spans="4:59" s="164" customFormat="1" x14ac:dyDescent="0.25">
      <c r="D1254" s="351"/>
      <c r="E1254" s="351"/>
      <c r="K1254" s="366"/>
      <c r="O1254" s="351"/>
      <c r="Q1254" s="366"/>
      <c r="T1254" s="351"/>
      <c r="V1254" s="351"/>
      <c r="BG1254" s="454"/>
    </row>
    <row r="1255" spans="4:59" s="164" customFormat="1" x14ac:dyDescent="0.25">
      <c r="D1255" s="351"/>
      <c r="E1255" s="351"/>
      <c r="K1255" s="366"/>
      <c r="O1255" s="351"/>
      <c r="Q1255" s="366"/>
      <c r="T1255" s="351"/>
      <c r="V1255" s="351"/>
      <c r="BG1255" s="454"/>
    </row>
    <row r="1256" spans="4:59" s="164" customFormat="1" x14ac:dyDescent="0.25">
      <c r="D1256" s="351"/>
      <c r="E1256" s="351"/>
      <c r="K1256" s="366"/>
      <c r="O1256" s="351"/>
      <c r="Q1256" s="366"/>
      <c r="T1256" s="351"/>
      <c r="V1256" s="351"/>
      <c r="BG1256" s="454"/>
    </row>
    <row r="1257" spans="4:59" s="164" customFormat="1" x14ac:dyDescent="0.25">
      <c r="D1257" s="351"/>
      <c r="E1257" s="351"/>
      <c r="K1257" s="366"/>
      <c r="O1257" s="351"/>
      <c r="Q1257" s="366"/>
      <c r="T1257" s="351"/>
      <c r="V1257" s="351"/>
      <c r="BG1257" s="454"/>
    </row>
    <row r="1258" spans="4:59" s="164" customFormat="1" x14ac:dyDescent="0.25">
      <c r="D1258" s="351"/>
      <c r="E1258" s="351"/>
      <c r="K1258" s="366"/>
      <c r="O1258" s="351"/>
      <c r="Q1258" s="366"/>
      <c r="T1258" s="351"/>
      <c r="V1258" s="351"/>
      <c r="BG1258" s="454"/>
    </row>
    <row r="1259" spans="4:59" s="164" customFormat="1" x14ac:dyDescent="0.25">
      <c r="D1259" s="351"/>
      <c r="E1259" s="351"/>
      <c r="K1259" s="366"/>
      <c r="O1259" s="351"/>
      <c r="Q1259" s="366"/>
      <c r="T1259" s="351"/>
      <c r="V1259" s="351"/>
      <c r="BG1259" s="454"/>
    </row>
    <row r="1260" spans="4:59" s="164" customFormat="1" x14ac:dyDescent="0.25">
      <c r="D1260" s="351"/>
      <c r="E1260" s="351"/>
      <c r="K1260" s="366"/>
      <c r="O1260" s="351"/>
      <c r="Q1260" s="366"/>
      <c r="T1260" s="351"/>
      <c r="V1260" s="351"/>
      <c r="BG1260" s="454"/>
    </row>
    <row r="1261" spans="4:59" s="164" customFormat="1" x14ac:dyDescent="0.25">
      <c r="D1261" s="351"/>
      <c r="E1261" s="351"/>
      <c r="K1261" s="366"/>
      <c r="O1261" s="351"/>
      <c r="Q1261" s="366"/>
      <c r="T1261" s="351"/>
      <c r="V1261" s="351"/>
      <c r="BG1261" s="454"/>
    </row>
    <row r="1262" spans="4:59" s="164" customFormat="1" x14ac:dyDescent="0.25">
      <c r="D1262" s="351"/>
      <c r="E1262" s="351"/>
      <c r="K1262" s="366"/>
      <c r="O1262" s="351"/>
      <c r="Q1262" s="366"/>
      <c r="T1262" s="351"/>
      <c r="V1262" s="351"/>
      <c r="BG1262" s="454"/>
    </row>
    <row r="1263" spans="4:59" s="164" customFormat="1" x14ac:dyDescent="0.25">
      <c r="D1263" s="351"/>
      <c r="E1263" s="351"/>
      <c r="K1263" s="366"/>
      <c r="O1263" s="351"/>
      <c r="Q1263" s="366"/>
      <c r="T1263" s="351"/>
      <c r="V1263" s="351"/>
      <c r="BG1263" s="454"/>
    </row>
    <row r="1264" spans="4:59" s="164" customFormat="1" x14ac:dyDescent="0.25">
      <c r="D1264" s="351"/>
      <c r="E1264" s="351"/>
      <c r="K1264" s="366"/>
      <c r="O1264" s="351"/>
      <c r="Q1264" s="366"/>
      <c r="T1264" s="351"/>
      <c r="V1264" s="351"/>
      <c r="BG1264" s="454"/>
    </row>
    <row r="1265" spans="4:59" s="164" customFormat="1" x14ac:dyDescent="0.25">
      <c r="D1265" s="351"/>
      <c r="E1265" s="351"/>
      <c r="K1265" s="366"/>
      <c r="O1265" s="351"/>
      <c r="Q1265" s="366"/>
      <c r="T1265" s="351"/>
      <c r="V1265" s="351"/>
      <c r="BG1265" s="454"/>
    </row>
    <row r="1266" spans="4:59" s="164" customFormat="1" x14ac:dyDescent="0.25">
      <c r="D1266" s="351"/>
      <c r="E1266" s="351"/>
      <c r="K1266" s="366"/>
      <c r="O1266" s="351"/>
      <c r="Q1266" s="366"/>
      <c r="T1266" s="351"/>
      <c r="V1266" s="351"/>
      <c r="BG1266" s="454"/>
    </row>
    <row r="1267" spans="4:59" s="164" customFormat="1" x14ac:dyDescent="0.25">
      <c r="D1267" s="351"/>
      <c r="E1267" s="351"/>
      <c r="K1267" s="366"/>
      <c r="O1267" s="351"/>
      <c r="Q1267" s="366"/>
      <c r="T1267" s="351"/>
      <c r="V1267" s="351"/>
      <c r="BG1267" s="454"/>
    </row>
    <row r="1268" spans="4:59" s="164" customFormat="1" x14ac:dyDescent="0.25">
      <c r="D1268" s="351"/>
      <c r="E1268" s="351"/>
      <c r="K1268" s="366"/>
      <c r="O1268" s="351"/>
      <c r="Q1268" s="366"/>
      <c r="T1268" s="351"/>
      <c r="V1268" s="351"/>
      <c r="BG1268" s="454"/>
    </row>
    <row r="1269" spans="4:59" s="164" customFormat="1" x14ac:dyDescent="0.25">
      <c r="D1269" s="351"/>
      <c r="E1269" s="351"/>
      <c r="K1269" s="366"/>
      <c r="O1269" s="351"/>
      <c r="Q1269" s="366"/>
      <c r="T1269" s="351"/>
      <c r="V1269" s="351"/>
      <c r="BG1269" s="454"/>
    </row>
    <row r="1270" spans="4:59" s="164" customFormat="1" x14ac:dyDescent="0.25">
      <c r="D1270" s="351"/>
      <c r="E1270" s="351"/>
      <c r="K1270" s="366"/>
      <c r="O1270" s="351"/>
      <c r="Q1270" s="366"/>
      <c r="T1270" s="351"/>
      <c r="V1270" s="351"/>
      <c r="BG1270" s="454"/>
    </row>
    <row r="1271" spans="4:59" s="164" customFormat="1" x14ac:dyDescent="0.25">
      <c r="D1271" s="351"/>
      <c r="E1271" s="351"/>
      <c r="K1271" s="366"/>
      <c r="O1271" s="351"/>
      <c r="Q1271" s="366"/>
      <c r="T1271" s="351"/>
      <c r="V1271" s="351"/>
      <c r="BG1271" s="454"/>
    </row>
    <row r="1272" spans="4:59" s="164" customFormat="1" x14ac:dyDescent="0.25">
      <c r="D1272" s="351"/>
      <c r="E1272" s="351"/>
      <c r="K1272" s="366"/>
      <c r="O1272" s="351"/>
      <c r="Q1272" s="366"/>
      <c r="T1272" s="351"/>
      <c r="V1272" s="351"/>
      <c r="BG1272" s="454"/>
    </row>
    <row r="1273" spans="4:59" s="164" customFormat="1" x14ac:dyDescent="0.25">
      <c r="D1273" s="351"/>
      <c r="E1273" s="351"/>
      <c r="K1273" s="366"/>
      <c r="O1273" s="351"/>
      <c r="Q1273" s="366"/>
      <c r="T1273" s="351"/>
      <c r="V1273" s="351"/>
      <c r="BG1273" s="454"/>
    </row>
    <row r="1274" spans="4:59" s="164" customFormat="1" x14ac:dyDescent="0.25">
      <c r="D1274" s="351"/>
      <c r="E1274" s="351"/>
      <c r="K1274" s="366"/>
      <c r="O1274" s="351"/>
      <c r="Q1274" s="366"/>
      <c r="T1274" s="351"/>
      <c r="V1274" s="351"/>
      <c r="BG1274" s="454"/>
    </row>
    <row r="1275" spans="4:59" s="164" customFormat="1" x14ac:dyDescent="0.25">
      <c r="D1275" s="351"/>
      <c r="E1275" s="351"/>
      <c r="K1275" s="366"/>
      <c r="O1275" s="351"/>
      <c r="Q1275" s="366"/>
      <c r="T1275" s="351"/>
      <c r="V1275" s="351"/>
      <c r="BG1275" s="454"/>
    </row>
    <row r="1276" spans="4:59" s="164" customFormat="1" x14ac:dyDescent="0.25">
      <c r="D1276" s="351"/>
      <c r="E1276" s="351"/>
      <c r="K1276" s="366"/>
      <c r="O1276" s="351"/>
      <c r="Q1276" s="366"/>
      <c r="T1276" s="351"/>
      <c r="V1276" s="351"/>
      <c r="BG1276" s="454"/>
    </row>
    <row r="1277" spans="4:59" s="164" customFormat="1" x14ac:dyDescent="0.25">
      <c r="D1277" s="351"/>
      <c r="E1277" s="351"/>
      <c r="K1277" s="366"/>
      <c r="O1277" s="351"/>
      <c r="Q1277" s="366"/>
      <c r="T1277" s="351"/>
      <c r="V1277" s="351"/>
      <c r="BG1277" s="454"/>
    </row>
    <row r="1278" spans="4:59" s="164" customFormat="1" x14ac:dyDescent="0.25">
      <c r="D1278" s="351"/>
      <c r="E1278" s="351"/>
      <c r="K1278" s="366"/>
      <c r="O1278" s="351"/>
      <c r="Q1278" s="366"/>
      <c r="T1278" s="351"/>
      <c r="V1278" s="351"/>
      <c r="BG1278" s="454"/>
    </row>
    <row r="1279" spans="4:59" s="164" customFormat="1" x14ac:dyDescent="0.25">
      <c r="D1279" s="351"/>
      <c r="E1279" s="351"/>
      <c r="K1279" s="366"/>
      <c r="O1279" s="351"/>
      <c r="Q1279" s="366"/>
      <c r="T1279" s="351"/>
      <c r="V1279" s="351"/>
      <c r="BG1279" s="454"/>
    </row>
    <row r="1280" spans="4:59" s="164" customFormat="1" x14ac:dyDescent="0.25">
      <c r="D1280" s="351"/>
      <c r="E1280" s="351"/>
      <c r="K1280" s="366"/>
      <c r="O1280" s="351"/>
      <c r="Q1280" s="366"/>
      <c r="T1280" s="351"/>
      <c r="V1280" s="351"/>
      <c r="BG1280" s="454"/>
    </row>
    <row r="1281" spans="4:59" s="164" customFormat="1" x14ac:dyDescent="0.25">
      <c r="D1281" s="351"/>
      <c r="E1281" s="351"/>
      <c r="K1281" s="366"/>
      <c r="O1281" s="351"/>
      <c r="Q1281" s="366"/>
      <c r="T1281" s="351"/>
      <c r="V1281" s="351"/>
      <c r="BG1281" s="454"/>
    </row>
    <row r="1282" spans="4:59" s="164" customFormat="1" x14ac:dyDescent="0.25">
      <c r="D1282" s="351"/>
      <c r="E1282" s="351"/>
      <c r="K1282" s="366"/>
      <c r="O1282" s="351"/>
      <c r="Q1282" s="366"/>
      <c r="T1282" s="351"/>
      <c r="V1282" s="351"/>
      <c r="BG1282" s="454"/>
    </row>
    <row r="1283" spans="4:59" s="164" customFormat="1" x14ac:dyDescent="0.25">
      <c r="D1283" s="351"/>
      <c r="E1283" s="351"/>
      <c r="K1283" s="366"/>
      <c r="O1283" s="351"/>
      <c r="Q1283" s="366"/>
      <c r="T1283" s="351"/>
      <c r="V1283" s="351"/>
      <c r="BG1283" s="454"/>
    </row>
    <row r="1284" spans="4:59" s="164" customFormat="1" x14ac:dyDescent="0.25">
      <c r="D1284" s="351"/>
      <c r="E1284" s="351"/>
      <c r="K1284" s="366"/>
      <c r="O1284" s="351"/>
      <c r="Q1284" s="366"/>
      <c r="T1284" s="351"/>
      <c r="V1284" s="351"/>
      <c r="BG1284" s="454"/>
    </row>
    <row r="1285" spans="4:59" s="164" customFormat="1" x14ac:dyDescent="0.25">
      <c r="D1285" s="351"/>
      <c r="E1285" s="351"/>
      <c r="K1285" s="366"/>
      <c r="O1285" s="351"/>
      <c r="Q1285" s="366"/>
      <c r="T1285" s="351"/>
      <c r="V1285" s="351"/>
      <c r="BG1285" s="454"/>
    </row>
    <row r="1286" spans="4:59" s="164" customFormat="1" x14ac:dyDescent="0.25">
      <c r="D1286" s="351"/>
      <c r="E1286" s="351"/>
      <c r="K1286" s="366"/>
      <c r="O1286" s="351"/>
      <c r="Q1286" s="366"/>
      <c r="T1286" s="351"/>
      <c r="V1286" s="351"/>
      <c r="BG1286" s="454"/>
    </row>
    <row r="1287" spans="4:59" s="164" customFormat="1" x14ac:dyDescent="0.25">
      <c r="D1287" s="351"/>
      <c r="E1287" s="351"/>
      <c r="K1287" s="366"/>
      <c r="O1287" s="351"/>
      <c r="Q1287" s="366"/>
      <c r="T1287" s="351"/>
      <c r="V1287" s="351"/>
      <c r="BG1287" s="454"/>
    </row>
    <row r="1288" spans="4:59" s="164" customFormat="1" x14ac:dyDescent="0.25">
      <c r="D1288" s="351"/>
      <c r="E1288" s="351"/>
      <c r="K1288" s="366"/>
      <c r="O1288" s="351"/>
      <c r="Q1288" s="366"/>
      <c r="T1288" s="351"/>
      <c r="V1288" s="351"/>
      <c r="BG1288" s="454"/>
    </row>
    <row r="1289" spans="4:59" s="164" customFormat="1" x14ac:dyDescent="0.25">
      <c r="D1289" s="351"/>
      <c r="E1289" s="351"/>
      <c r="K1289" s="366"/>
      <c r="O1289" s="351"/>
      <c r="Q1289" s="366"/>
      <c r="T1289" s="351"/>
      <c r="V1289" s="351"/>
      <c r="BG1289" s="454"/>
    </row>
    <row r="1290" spans="4:59" s="164" customFormat="1" x14ac:dyDescent="0.25">
      <c r="D1290" s="351"/>
      <c r="E1290" s="351"/>
      <c r="K1290" s="366"/>
      <c r="O1290" s="351"/>
      <c r="Q1290" s="366"/>
      <c r="T1290" s="351"/>
      <c r="V1290" s="351"/>
      <c r="BG1290" s="454"/>
    </row>
    <row r="1291" spans="4:59" s="164" customFormat="1" x14ac:dyDescent="0.25">
      <c r="D1291" s="351"/>
      <c r="E1291" s="351"/>
      <c r="K1291" s="366"/>
      <c r="O1291" s="351"/>
      <c r="Q1291" s="366"/>
      <c r="T1291" s="351"/>
      <c r="V1291" s="351"/>
      <c r="BG1291" s="454"/>
    </row>
    <row r="1292" spans="4:59" s="164" customFormat="1" x14ac:dyDescent="0.25">
      <c r="D1292" s="351"/>
      <c r="E1292" s="351"/>
      <c r="K1292" s="366"/>
      <c r="O1292" s="351"/>
      <c r="Q1292" s="366"/>
      <c r="T1292" s="351"/>
      <c r="V1292" s="351"/>
      <c r="BG1292" s="454"/>
    </row>
    <row r="1293" spans="4:59" s="164" customFormat="1" x14ac:dyDescent="0.25">
      <c r="D1293" s="351"/>
      <c r="E1293" s="351"/>
      <c r="K1293" s="366"/>
      <c r="O1293" s="351"/>
      <c r="Q1293" s="366"/>
      <c r="T1293" s="351"/>
      <c r="V1293" s="351"/>
      <c r="BG1293" s="454"/>
    </row>
    <row r="1294" spans="4:59" s="164" customFormat="1" x14ac:dyDescent="0.25">
      <c r="D1294" s="351"/>
      <c r="E1294" s="351"/>
      <c r="K1294" s="366"/>
      <c r="O1294" s="351"/>
      <c r="Q1294" s="366"/>
      <c r="T1294" s="351"/>
      <c r="V1294" s="351"/>
      <c r="BG1294" s="454"/>
    </row>
    <row r="1295" spans="4:59" s="164" customFormat="1" x14ac:dyDescent="0.25">
      <c r="D1295" s="351"/>
      <c r="E1295" s="351"/>
      <c r="K1295" s="366"/>
      <c r="O1295" s="351"/>
      <c r="Q1295" s="366"/>
      <c r="T1295" s="351"/>
      <c r="V1295" s="351"/>
      <c r="BG1295" s="454"/>
    </row>
    <row r="1296" spans="4:59" s="164" customFormat="1" x14ac:dyDescent="0.25">
      <c r="D1296" s="351"/>
      <c r="E1296" s="351"/>
      <c r="K1296" s="366"/>
      <c r="O1296" s="351"/>
      <c r="Q1296" s="366"/>
      <c r="T1296" s="351"/>
      <c r="V1296" s="351"/>
      <c r="BG1296" s="454"/>
    </row>
    <row r="1297" spans="4:59" s="164" customFormat="1" x14ac:dyDescent="0.25">
      <c r="D1297" s="351"/>
      <c r="E1297" s="351"/>
      <c r="K1297" s="366"/>
      <c r="O1297" s="351"/>
      <c r="Q1297" s="366"/>
      <c r="T1297" s="351"/>
      <c r="V1297" s="351"/>
      <c r="BG1297" s="454"/>
    </row>
    <row r="1298" spans="4:59" s="164" customFormat="1" x14ac:dyDescent="0.25">
      <c r="D1298" s="351"/>
      <c r="E1298" s="351"/>
      <c r="K1298" s="366"/>
      <c r="O1298" s="351"/>
      <c r="Q1298" s="366"/>
      <c r="T1298" s="351"/>
      <c r="V1298" s="351"/>
      <c r="BG1298" s="454"/>
    </row>
    <row r="1299" spans="4:59" s="164" customFormat="1" x14ac:dyDescent="0.25">
      <c r="D1299" s="351"/>
      <c r="E1299" s="351"/>
      <c r="K1299" s="366"/>
      <c r="O1299" s="351"/>
      <c r="Q1299" s="366"/>
      <c r="T1299" s="351"/>
      <c r="V1299" s="351"/>
      <c r="BG1299" s="454"/>
    </row>
    <row r="1300" spans="4:59" s="164" customFormat="1" x14ac:dyDescent="0.25">
      <c r="D1300" s="351"/>
      <c r="E1300" s="351"/>
      <c r="K1300" s="366"/>
      <c r="O1300" s="351"/>
      <c r="Q1300" s="366"/>
      <c r="T1300" s="351"/>
      <c r="V1300" s="351"/>
      <c r="BG1300" s="454"/>
    </row>
    <row r="1301" spans="4:59" s="164" customFormat="1" x14ac:dyDescent="0.25">
      <c r="D1301" s="351"/>
      <c r="E1301" s="351"/>
      <c r="K1301" s="366"/>
      <c r="O1301" s="351"/>
      <c r="Q1301" s="366"/>
      <c r="T1301" s="351"/>
      <c r="V1301" s="351"/>
      <c r="BG1301" s="454"/>
    </row>
    <row r="1302" spans="4:59" s="164" customFormat="1" x14ac:dyDescent="0.25">
      <c r="D1302" s="351"/>
      <c r="E1302" s="351"/>
      <c r="K1302" s="366"/>
      <c r="O1302" s="351"/>
      <c r="Q1302" s="366"/>
      <c r="T1302" s="351"/>
      <c r="V1302" s="351"/>
      <c r="BG1302" s="454"/>
    </row>
    <row r="1303" spans="4:59" s="164" customFormat="1" x14ac:dyDescent="0.25">
      <c r="D1303" s="351"/>
      <c r="E1303" s="351"/>
      <c r="K1303" s="366"/>
      <c r="O1303" s="351"/>
      <c r="Q1303" s="366"/>
      <c r="T1303" s="351"/>
      <c r="V1303" s="351"/>
      <c r="BG1303" s="454"/>
    </row>
    <row r="1304" spans="4:59" s="164" customFormat="1" x14ac:dyDescent="0.25">
      <c r="D1304" s="351"/>
      <c r="E1304" s="351"/>
      <c r="K1304" s="366"/>
      <c r="O1304" s="351"/>
      <c r="Q1304" s="366"/>
      <c r="T1304" s="351"/>
      <c r="V1304" s="351"/>
      <c r="BG1304" s="454"/>
    </row>
    <row r="1305" spans="4:59" s="164" customFormat="1" x14ac:dyDescent="0.25">
      <c r="D1305" s="351"/>
      <c r="E1305" s="351"/>
      <c r="K1305" s="366"/>
      <c r="O1305" s="351"/>
      <c r="Q1305" s="366"/>
      <c r="T1305" s="351"/>
      <c r="V1305" s="351"/>
      <c r="BG1305" s="454"/>
    </row>
    <row r="1306" spans="4:59" s="164" customFormat="1" x14ac:dyDescent="0.25">
      <c r="D1306" s="351"/>
      <c r="E1306" s="351"/>
      <c r="K1306" s="366"/>
      <c r="O1306" s="351"/>
      <c r="Q1306" s="366"/>
      <c r="T1306" s="351"/>
      <c r="V1306" s="351"/>
      <c r="BG1306" s="454"/>
    </row>
    <row r="1307" spans="4:59" s="164" customFormat="1" x14ac:dyDescent="0.25">
      <c r="D1307" s="351"/>
      <c r="E1307" s="351"/>
      <c r="K1307" s="366"/>
      <c r="O1307" s="351"/>
      <c r="Q1307" s="366"/>
      <c r="T1307" s="351"/>
      <c r="V1307" s="351"/>
      <c r="BG1307" s="454"/>
    </row>
    <row r="1308" spans="4:59" s="164" customFormat="1" x14ac:dyDescent="0.25">
      <c r="D1308" s="351"/>
      <c r="E1308" s="351"/>
      <c r="K1308" s="366"/>
      <c r="O1308" s="351"/>
      <c r="Q1308" s="366"/>
      <c r="T1308" s="351"/>
      <c r="V1308" s="351"/>
      <c r="BG1308" s="454"/>
    </row>
    <row r="1309" spans="4:59" s="164" customFormat="1" x14ac:dyDescent="0.25">
      <c r="D1309" s="351"/>
      <c r="E1309" s="351"/>
      <c r="K1309" s="366"/>
      <c r="O1309" s="351"/>
      <c r="Q1309" s="366"/>
      <c r="T1309" s="351"/>
      <c r="V1309" s="351"/>
      <c r="BG1309" s="454"/>
    </row>
    <row r="1310" spans="4:59" s="164" customFormat="1" x14ac:dyDescent="0.25">
      <c r="D1310" s="351"/>
      <c r="E1310" s="351"/>
      <c r="K1310" s="366"/>
      <c r="O1310" s="351"/>
      <c r="Q1310" s="366"/>
      <c r="T1310" s="351"/>
      <c r="V1310" s="351"/>
      <c r="BG1310" s="454"/>
    </row>
    <row r="1311" spans="4:59" s="164" customFormat="1" x14ac:dyDescent="0.25">
      <c r="D1311" s="351"/>
      <c r="E1311" s="351"/>
      <c r="K1311" s="366"/>
      <c r="O1311" s="351"/>
      <c r="Q1311" s="366"/>
      <c r="T1311" s="351"/>
      <c r="V1311" s="351"/>
      <c r="BG1311" s="454"/>
    </row>
    <row r="1312" spans="4:59" s="164" customFormat="1" x14ac:dyDescent="0.25">
      <c r="D1312" s="351"/>
      <c r="E1312" s="351"/>
      <c r="K1312" s="366"/>
      <c r="O1312" s="351"/>
      <c r="Q1312" s="366"/>
      <c r="T1312" s="351"/>
      <c r="V1312" s="351"/>
      <c r="BG1312" s="454"/>
    </row>
    <row r="1313" spans="4:59" s="164" customFormat="1" x14ac:dyDescent="0.25">
      <c r="D1313" s="351"/>
      <c r="E1313" s="351"/>
      <c r="K1313" s="366"/>
      <c r="O1313" s="351"/>
      <c r="Q1313" s="366"/>
      <c r="T1313" s="351"/>
      <c r="V1313" s="351"/>
      <c r="BG1313" s="454"/>
    </row>
    <row r="1314" spans="4:59" s="164" customFormat="1" x14ac:dyDescent="0.25">
      <c r="D1314" s="351"/>
      <c r="E1314" s="351"/>
      <c r="K1314" s="366"/>
      <c r="O1314" s="351"/>
      <c r="Q1314" s="366"/>
      <c r="T1314" s="351"/>
      <c r="V1314" s="351"/>
      <c r="BG1314" s="454"/>
    </row>
    <row r="1315" spans="4:59" s="164" customFormat="1" x14ac:dyDescent="0.25">
      <c r="D1315" s="351"/>
      <c r="E1315" s="351"/>
      <c r="K1315" s="366"/>
      <c r="O1315" s="351"/>
      <c r="Q1315" s="366"/>
      <c r="T1315" s="351"/>
      <c r="V1315" s="351"/>
      <c r="BG1315" s="454"/>
    </row>
    <row r="1316" spans="4:59" s="164" customFormat="1" x14ac:dyDescent="0.25">
      <c r="D1316" s="351"/>
      <c r="E1316" s="351"/>
      <c r="K1316" s="366"/>
      <c r="O1316" s="351"/>
      <c r="Q1316" s="366"/>
      <c r="T1316" s="351"/>
      <c r="V1316" s="351"/>
      <c r="BG1316" s="454"/>
    </row>
    <row r="1317" spans="4:59" s="164" customFormat="1" x14ac:dyDescent="0.25">
      <c r="D1317" s="351"/>
      <c r="E1317" s="351"/>
      <c r="K1317" s="366"/>
      <c r="O1317" s="351"/>
      <c r="Q1317" s="366"/>
      <c r="T1317" s="351"/>
      <c r="V1317" s="351"/>
      <c r="BG1317" s="454"/>
    </row>
    <row r="1318" spans="4:59" s="164" customFormat="1" x14ac:dyDescent="0.25">
      <c r="D1318" s="351"/>
      <c r="E1318" s="351"/>
      <c r="K1318" s="366"/>
      <c r="O1318" s="351"/>
      <c r="Q1318" s="366"/>
      <c r="T1318" s="351"/>
      <c r="V1318" s="351"/>
      <c r="BG1318" s="454"/>
    </row>
    <row r="1319" spans="4:59" s="164" customFormat="1" x14ac:dyDescent="0.25">
      <c r="D1319" s="351"/>
      <c r="E1319" s="351"/>
      <c r="K1319" s="366"/>
      <c r="O1319" s="351"/>
      <c r="Q1319" s="366"/>
      <c r="T1319" s="351"/>
      <c r="V1319" s="351"/>
      <c r="BG1319" s="454"/>
    </row>
    <row r="1320" spans="4:59" s="164" customFormat="1" x14ac:dyDescent="0.25">
      <c r="D1320" s="351"/>
      <c r="E1320" s="351"/>
      <c r="K1320" s="366"/>
      <c r="O1320" s="351"/>
      <c r="Q1320" s="366"/>
      <c r="T1320" s="351"/>
      <c r="V1320" s="351"/>
      <c r="BG1320" s="454"/>
    </row>
    <row r="1321" spans="4:59" s="164" customFormat="1" x14ac:dyDescent="0.25">
      <c r="D1321" s="351"/>
      <c r="E1321" s="351"/>
      <c r="K1321" s="366"/>
      <c r="O1321" s="351"/>
      <c r="Q1321" s="366"/>
      <c r="T1321" s="351"/>
      <c r="V1321" s="351"/>
      <c r="BG1321" s="454"/>
    </row>
    <row r="1322" spans="4:59" s="164" customFormat="1" x14ac:dyDescent="0.25">
      <c r="D1322" s="351"/>
      <c r="E1322" s="351"/>
      <c r="K1322" s="366"/>
      <c r="O1322" s="351"/>
      <c r="Q1322" s="366"/>
      <c r="T1322" s="351"/>
      <c r="V1322" s="351"/>
      <c r="BG1322" s="454"/>
    </row>
    <row r="1323" spans="4:59" s="164" customFormat="1" x14ac:dyDescent="0.25">
      <c r="D1323" s="351"/>
      <c r="E1323" s="351"/>
      <c r="K1323" s="366"/>
      <c r="O1323" s="351"/>
      <c r="Q1323" s="366"/>
      <c r="T1323" s="351"/>
      <c r="V1323" s="351"/>
      <c r="BG1323" s="454"/>
    </row>
    <row r="1324" spans="4:59" s="164" customFormat="1" x14ac:dyDescent="0.25">
      <c r="D1324" s="351"/>
      <c r="E1324" s="351"/>
      <c r="K1324" s="366"/>
      <c r="O1324" s="351"/>
      <c r="Q1324" s="366"/>
      <c r="T1324" s="351"/>
      <c r="V1324" s="351"/>
      <c r="BG1324" s="454"/>
    </row>
    <row r="1325" spans="4:59" s="164" customFormat="1" x14ac:dyDescent="0.25">
      <c r="D1325" s="351"/>
      <c r="E1325" s="351"/>
      <c r="K1325" s="366"/>
      <c r="O1325" s="351"/>
      <c r="Q1325" s="366"/>
      <c r="T1325" s="351"/>
      <c r="V1325" s="351"/>
      <c r="BG1325" s="454"/>
    </row>
    <row r="1326" spans="4:59" s="164" customFormat="1" x14ac:dyDescent="0.25">
      <c r="D1326" s="351"/>
      <c r="E1326" s="351"/>
      <c r="K1326" s="366"/>
      <c r="O1326" s="351"/>
      <c r="Q1326" s="366"/>
      <c r="T1326" s="351"/>
      <c r="V1326" s="351"/>
      <c r="BG1326" s="454"/>
    </row>
    <row r="1327" spans="4:59" s="164" customFormat="1" x14ac:dyDescent="0.25">
      <c r="D1327" s="351"/>
      <c r="E1327" s="351"/>
      <c r="K1327" s="366"/>
      <c r="O1327" s="351"/>
      <c r="Q1327" s="366"/>
      <c r="T1327" s="351"/>
      <c r="V1327" s="351"/>
      <c r="BG1327" s="454"/>
    </row>
    <row r="1328" spans="4:59" s="164" customFormat="1" x14ac:dyDescent="0.25">
      <c r="D1328" s="351"/>
      <c r="E1328" s="351"/>
      <c r="K1328" s="366"/>
      <c r="O1328" s="351"/>
      <c r="Q1328" s="366"/>
      <c r="T1328" s="351"/>
      <c r="V1328" s="351"/>
      <c r="BG1328" s="454"/>
    </row>
    <row r="1329" spans="4:59" s="164" customFormat="1" x14ac:dyDescent="0.25">
      <c r="D1329" s="351"/>
      <c r="E1329" s="351"/>
      <c r="K1329" s="366"/>
      <c r="O1329" s="351"/>
      <c r="Q1329" s="366"/>
      <c r="T1329" s="351"/>
      <c r="V1329" s="351"/>
      <c r="BG1329" s="454"/>
    </row>
    <row r="1330" spans="4:59" s="164" customFormat="1" x14ac:dyDescent="0.25">
      <c r="D1330" s="351"/>
      <c r="E1330" s="351"/>
      <c r="K1330" s="366"/>
      <c r="O1330" s="351"/>
      <c r="Q1330" s="366"/>
      <c r="T1330" s="351"/>
      <c r="V1330" s="351"/>
      <c r="BG1330" s="454"/>
    </row>
    <row r="1331" spans="4:59" s="164" customFormat="1" x14ac:dyDescent="0.25">
      <c r="D1331" s="351"/>
      <c r="E1331" s="351"/>
      <c r="K1331" s="366"/>
      <c r="O1331" s="351"/>
      <c r="Q1331" s="366"/>
      <c r="T1331" s="351"/>
      <c r="V1331" s="351"/>
      <c r="BG1331" s="454"/>
    </row>
    <row r="1332" spans="4:59" s="164" customFormat="1" x14ac:dyDescent="0.25">
      <c r="D1332" s="351"/>
      <c r="E1332" s="351"/>
      <c r="K1332" s="366"/>
      <c r="O1332" s="351"/>
      <c r="Q1332" s="366"/>
      <c r="T1332" s="351"/>
      <c r="V1332" s="351"/>
      <c r="BG1332" s="454"/>
    </row>
    <row r="1333" spans="4:59" s="164" customFormat="1" x14ac:dyDescent="0.25">
      <c r="D1333" s="351"/>
      <c r="E1333" s="351"/>
      <c r="K1333" s="366"/>
      <c r="O1333" s="351"/>
      <c r="Q1333" s="366"/>
      <c r="T1333" s="351"/>
      <c r="V1333" s="351"/>
      <c r="BG1333" s="454"/>
    </row>
    <row r="1334" spans="4:59" s="164" customFormat="1" x14ac:dyDescent="0.25">
      <c r="D1334" s="351"/>
      <c r="E1334" s="351"/>
      <c r="K1334" s="366"/>
      <c r="O1334" s="351"/>
      <c r="Q1334" s="366"/>
      <c r="T1334" s="351"/>
      <c r="V1334" s="351"/>
      <c r="BG1334" s="454"/>
    </row>
    <row r="1335" spans="4:59" s="164" customFormat="1" x14ac:dyDescent="0.25">
      <c r="D1335" s="351"/>
      <c r="E1335" s="351"/>
      <c r="K1335" s="366"/>
      <c r="O1335" s="351"/>
      <c r="Q1335" s="366"/>
      <c r="T1335" s="351"/>
      <c r="V1335" s="351"/>
      <c r="BG1335" s="454"/>
    </row>
    <row r="1336" spans="4:59" s="164" customFormat="1" x14ac:dyDescent="0.25">
      <c r="D1336" s="351"/>
      <c r="E1336" s="351"/>
      <c r="K1336" s="366"/>
      <c r="O1336" s="351"/>
      <c r="Q1336" s="366"/>
      <c r="T1336" s="351"/>
      <c r="V1336" s="351"/>
      <c r="BG1336" s="454"/>
    </row>
    <row r="1337" spans="4:59" s="164" customFormat="1" x14ac:dyDescent="0.25">
      <c r="D1337" s="351"/>
      <c r="E1337" s="351"/>
      <c r="K1337" s="366"/>
      <c r="O1337" s="351"/>
      <c r="Q1337" s="366"/>
      <c r="T1337" s="351"/>
      <c r="V1337" s="351"/>
      <c r="BG1337" s="454"/>
    </row>
    <row r="1338" spans="4:59" s="164" customFormat="1" x14ac:dyDescent="0.25">
      <c r="D1338" s="351"/>
      <c r="E1338" s="351"/>
      <c r="K1338" s="366"/>
      <c r="O1338" s="351"/>
      <c r="Q1338" s="366"/>
      <c r="T1338" s="351"/>
      <c r="V1338" s="351"/>
      <c r="BG1338" s="454"/>
    </row>
    <row r="1339" spans="4:59" s="164" customFormat="1" x14ac:dyDescent="0.25">
      <c r="D1339" s="351"/>
      <c r="E1339" s="351"/>
      <c r="K1339" s="366"/>
      <c r="O1339" s="351"/>
      <c r="Q1339" s="366"/>
      <c r="T1339" s="351"/>
      <c r="V1339" s="351"/>
      <c r="BG1339" s="454"/>
    </row>
    <row r="1340" spans="4:59" s="164" customFormat="1" x14ac:dyDescent="0.25">
      <c r="D1340" s="351"/>
      <c r="E1340" s="351"/>
      <c r="K1340" s="366"/>
      <c r="O1340" s="351"/>
      <c r="Q1340" s="366"/>
      <c r="T1340" s="351"/>
      <c r="V1340" s="351"/>
      <c r="BG1340" s="454"/>
    </row>
    <row r="1341" spans="4:59" s="164" customFormat="1" x14ac:dyDescent="0.25">
      <c r="D1341" s="351"/>
      <c r="E1341" s="351"/>
      <c r="K1341" s="366"/>
      <c r="O1341" s="351"/>
      <c r="Q1341" s="366"/>
      <c r="T1341" s="351"/>
      <c r="V1341" s="351"/>
      <c r="BG1341" s="454"/>
    </row>
    <row r="1342" spans="4:59" s="164" customFormat="1" x14ac:dyDescent="0.25">
      <c r="D1342" s="351"/>
      <c r="E1342" s="351"/>
      <c r="K1342" s="366"/>
      <c r="O1342" s="351"/>
      <c r="Q1342" s="366"/>
      <c r="T1342" s="351"/>
      <c r="V1342" s="351"/>
      <c r="BG1342" s="454"/>
    </row>
    <row r="1343" spans="4:59" s="164" customFormat="1" x14ac:dyDescent="0.25">
      <c r="D1343" s="351"/>
      <c r="E1343" s="351"/>
      <c r="K1343" s="366"/>
      <c r="O1343" s="351"/>
      <c r="Q1343" s="366"/>
      <c r="T1343" s="351"/>
      <c r="V1343" s="351"/>
      <c r="BG1343" s="454"/>
    </row>
    <row r="1344" spans="4:59" s="164" customFormat="1" x14ac:dyDescent="0.25">
      <c r="D1344" s="351"/>
      <c r="E1344" s="351"/>
      <c r="K1344" s="366"/>
      <c r="O1344" s="351"/>
      <c r="Q1344" s="366"/>
      <c r="T1344" s="351"/>
      <c r="V1344" s="351"/>
      <c r="BG1344" s="454"/>
    </row>
    <row r="1345" spans="4:59" s="164" customFormat="1" x14ac:dyDescent="0.25">
      <c r="D1345" s="351"/>
      <c r="E1345" s="351"/>
      <c r="K1345" s="366"/>
      <c r="O1345" s="351"/>
      <c r="Q1345" s="366"/>
      <c r="T1345" s="351"/>
      <c r="V1345" s="351"/>
      <c r="BG1345" s="454"/>
    </row>
    <row r="1346" spans="4:59" s="164" customFormat="1" x14ac:dyDescent="0.25">
      <c r="D1346" s="351"/>
      <c r="E1346" s="351"/>
      <c r="K1346" s="366"/>
      <c r="O1346" s="351"/>
      <c r="Q1346" s="366"/>
      <c r="T1346" s="351"/>
      <c r="V1346" s="351"/>
      <c r="BG1346" s="454"/>
    </row>
    <row r="1347" spans="4:59" s="164" customFormat="1" x14ac:dyDescent="0.25">
      <c r="D1347" s="351"/>
      <c r="E1347" s="351"/>
      <c r="K1347" s="366"/>
      <c r="O1347" s="351"/>
      <c r="Q1347" s="366"/>
      <c r="T1347" s="351"/>
      <c r="V1347" s="351"/>
      <c r="BG1347" s="454"/>
    </row>
    <row r="1348" spans="4:59" s="164" customFormat="1" x14ac:dyDescent="0.25">
      <c r="D1348" s="351"/>
      <c r="E1348" s="351"/>
      <c r="K1348" s="366"/>
      <c r="O1348" s="351"/>
      <c r="Q1348" s="366"/>
      <c r="T1348" s="351"/>
      <c r="V1348" s="351"/>
      <c r="BG1348" s="454"/>
    </row>
    <row r="1349" spans="4:59" s="164" customFormat="1" x14ac:dyDescent="0.25">
      <c r="D1349" s="351"/>
      <c r="E1349" s="351"/>
      <c r="K1349" s="366"/>
      <c r="O1349" s="351"/>
      <c r="Q1349" s="366"/>
      <c r="T1349" s="351"/>
      <c r="V1349" s="351"/>
      <c r="BG1349" s="454"/>
    </row>
    <row r="1350" spans="4:59" s="164" customFormat="1" x14ac:dyDescent="0.25">
      <c r="D1350" s="351"/>
      <c r="E1350" s="351"/>
      <c r="K1350" s="366"/>
      <c r="O1350" s="351"/>
      <c r="Q1350" s="366"/>
      <c r="T1350" s="351"/>
      <c r="V1350" s="351"/>
      <c r="BG1350" s="454"/>
    </row>
    <row r="1351" spans="4:59" s="164" customFormat="1" x14ac:dyDescent="0.25">
      <c r="D1351" s="351"/>
      <c r="E1351" s="351"/>
      <c r="K1351" s="366"/>
      <c r="O1351" s="351"/>
      <c r="Q1351" s="366"/>
      <c r="T1351" s="351"/>
      <c r="V1351" s="351"/>
      <c r="BG1351" s="454"/>
    </row>
    <row r="1352" spans="4:59" s="164" customFormat="1" x14ac:dyDescent="0.25">
      <c r="D1352" s="351"/>
      <c r="E1352" s="351"/>
      <c r="K1352" s="366"/>
      <c r="O1352" s="351"/>
      <c r="Q1352" s="366"/>
      <c r="T1352" s="351"/>
      <c r="V1352" s="351"/>
      <c r="BG1352" s="454"/>
    </row>
    <row r="1353" spans="4:59" s="164" customFormat="1" x14ac:dyDescent="0.25">
      <c r="D1353" s="351"/>
      <c r="E1353" s="351"/>
      <c r="K1353" s="366"/>
      <c r="O1353" s="351"/>
      <c r="Q1353" s="366"/>
      <c r="T1353" s="351"/>
      <c r="V1353" s="351"/>
      <c r="BG1353" s="454"/>
    </row>
    <row r="1354" spans="4:59" s="164" customFormat="1" x14ac:dyDescent="0.25">
      <c r="D1354" s="351"/>
      <c r="E1354" s="351"/>
      <c r="K1354" s="366"/>
      <c r="O1354" s="351"/>
      <c r="Q1354" s="366"/>
      <c r="T1354" s="351"/>
      <c r="V1354" s="351"/>
      <c r="BG1354" s="454"/>
    </row>
    <row r="1355" spans="4:59" s="164" customFormat="1" x14ac:dyDescent="0.25">
      <c r="D1355" s="351"/>
      <c r="E1355" s="351"/>
      <c r="K1355" s="366"/>
      <c r="O1355" s="351"/>
      <c r="Q1355" s="366"/>
      <c r="T1355" s="351"/>
      <c r="V1355" s="351"/>
      <c r="BG1355" s="454"/>
    </row>
    <row r="1356" spans="4:59" s="164" customFormat="1" x14ac:dyDescent="0.25">
      <c r="D1356" s="351"/>
      <c r="E1356" s="351"/>
      <c r="K1356" s="366"/>
      <c r="O1356" s="351"/>
      <c r="Q1356" s="366"/>
      <c r="T1356" s="351"/>
      <c r="V1356" s="351"/>
      <c r="BG1356" s="454"/>
    </row>
    <row r="1357" spans="4:59" s="164" customFormat="1" x14ac:dyDescent="0.25">
      <c r="D1357" s="351"/>
      <c r="E1357" s="351"/>
      <c r="K1357" s="366"/>
      <c r="O1357" s="351"/>
      <c r="Q1357" s="366"/>
      <c r="T1357" s="351"/>
      <c r="V1357" s="351"/>
      <c r="BG1357" s="454"/>
    </row>
    <row r="1358" spans="4:59" s="164" customFormat="1" x14ac:dyDescent="0.25">
      <c r="D1358" s="351"/>
      <c r="E1358" s="351"/>
      <c r="K1358" s="366"/>
      <c r="O1358" s="351"/>
      <c r="Q1358" s="366"/>
      <c r="T1358" s="351"/>
      <c r="V1358" s="351"/>
      <c r="BG1358" s="454"/>
    </row>
    <row r="1359" spans="4:59" s="164" customFormat="1" x14ac:dyDescent="0.25">
      <c r="D1359" s="351"/>
      <c r="E1359" s="351"/>
      <c r="K1359" s="366"/>
      <c r="O1359" s="351"/>
      <c r="Q1359" s="366"/>
      <c r="T1359" s="351"/>
      <c r="V1359" s="351"/>
      <c r="BG1359" s="454"/>
    </row>
    <row r="1360" spans="4:59" s="164" customFormat="1" x14ac:dyDescent="0.25">
      <c r="D1360" s="351"/>
      <c r="E1360" s="351"/>
      <c r="K1360" s="366"/>
      <c r="O1360" s="351"/>
      <c r="Q1360" s="366"/>
      <c r="T1360" s="351"/>
      <c r="V1360" s="351"/>
      <c r="BG1360" s="454"/>
    </row>
    <row r="1361" spans="4:59" s="164" customFormat="1" x14ac:dyDescent="0.25">
      <c r="D1361" s="351"/>
      <c r="E1361" s="351"/>
      <c r="K1361" s="366"/>
      <c r="O1361" s="351"/>
      <c r="Q1361" s="366"/>
      <c r="T1361" s="351"/>
      <c r="V1361" s="351"/>
      <c r="BG1361" s="454"/>
    </row>
    <row r="1362" spans="4:59" s="164" customFormat="1" x14ac:dyDescent="0.25">
      <c r="D1362" s="351"/>
      <c r="E1362" s="351"/>
      <c r="K1362" s="366"/>
      <c r="O1362" s="351"/>
      <c r="Q1362" s="366"/>
      <c r="T1362" s="351"/>
      <c r="V1362" s="351"/>
      <c r="BG1362" s="454"/>
    </row>
    <row r="1363" spans="4:59" s="164" customFormat="1" x14ac:dyDescent="0.25">
      <c r="D1363" s="351"/>
      <c r="E1363" s="351"/>
      <c r="K1363" s="366"/>
      <c r="O1363" s="351"/>
      <c r="Q1363" s="366"/>
      <c r="T1363" s="351"/>
      <c r="V1363" s="351"/>
      <c r="BG1363" s="454"/>
    </row>
    <row r="1364" spans="4:59" s="164" customFormat="1" x14ac:dyDescent="0.25">
      <c r="D1364" s="351"/>
      <c r="E1364" s="351"/>
      <c r="K1364" s="366"/>
      <c r="O1364" s="351"/>
      <c r="Q1364" s="366"/>
      <c r="T1364" s="351"/>
      <c r="V1364" s="351"/>
      <c r="BG1364" s="454"/>
    </row>
    <row r="1365" spans="4:59" s="164" customFormat="1" x14ac:dyDescent="0.25">
      <c r="D1365" s="351"/>
      <c r="E1365" s="351"/>
      <c r="K1365" s="366"/>
      <c r="O1365" s="351"/>
      <c r="Q1365" s="366"/>
      <c r="T1365" s="351"/>
      <c r="V1365" s="351"/>
      <c r="BG1365" s="454"/>
    </row>
    <row r="1366" spans="4:59" s="164" customFormat="1" x14ac:dyDescent="0.25">
      <c r="D1366" s="351"/>
      <c r="E1366" s="351"/>
      <c r="K1366" s="366"/>
      <c r="O1366" s="351"/>
      <c r="Q1366" s="366"/>
      <c r="T1366" s="351"/>
      <c r="V1366" s="351"/>
      <c r="BG1366" s="454"/>
    </row>
    <row r="1367" spans="4:59" s="164" customFormat="1" x14ac:dyDescent="0.25">
      <c r="D1367" s="351"/>
      <c r="E1367" s="351"/>
      <c r="K1367" s="366"/>
      <c r="O1367" s="351"/>
      <c r="Q1367" s="366"/>
      <c r="T1367" s="351"/>
      <c r="V1367" s="351"/>
      <c r="BG1367" s="454"/>
    </row>
    <row r="1368" spans="4:59" s="164" customFormat="1" x14ac:dyDescent="0.25">
      <c r="D1368" s="351"/>
      <c r="E1368" s="351"/>
      <c r="K1368" s="366"/>
      <c r="O1368" s="351"/>
      <c r="Q1368" s="366"/>
      <c r="T1368" s="351"/>
      <c r="V1368" s="351"/>
      <c r="BG1368" s="454"/>
    </row>
    <row r="1369" spans="4:59" s="164" customFormat="1" x14ac:dyDescent="0.25">
      <c r="D1369" s="351"/>
      <c r="E1369" s="351"/>
      <c r="K1369" s="366"/>
      <c r="O1369" s="351"/>
      <c r="Q1369" s="366"/>
      <c r="T1369" s="351"/>
      <c r="V1369" s="351"/>
      <c r="BG1369" s="454"/>
    </row>
    <row r="1370" spans="4:59" s="164" customFormat="1" x14ac:dyDescent="0.25">
      <c r="D1370" s="351"/>
      <c r="E1370" s="351"/>
      <c r="K1370" s="366"/>
      <c r="O1370" s="351"/>
      <c r="Q1370" s="366"/>
      <c r="T1370" s="351"/>
      <c r="V1370" s="351"/>
      <c r="BG1370" s="454"/>
    </row>
    <row r="1371" spans="4:59" s="164" customFormat="1" x14ac:dyDescent="0.25">
      <c r="D1371" s="351"/>
      <c r="E1371" s="351"/>
      <c r="K1371" s="366"/>
      <c r="O1371" s="351"/>
      <c r="Q1371" s="366"/>
      <c r="T1371" s="351"/>
      <c r="V1371" s="351"/>
      <c r="BG1371" s="454"/>
    </row>
    <row r="1372" spans="4:59" s="164" customFormat="1" x14ac:dyDescent="0.25">
      <c r="D1372" s="351"/>
      <c r="E1372" s="351"/>
      <c r="K1372" s="366"/>
      <c r="O1372" s="351"/>
      <c r="Q1372" s="366"/>
      <c r="T1372" s="351"/>
      <c r="V1372" s="351"/>
      <c r="BG1372" s="454"/>
    </row>
    <row r="1373" spans="4:59" s="164" customFormat="1" x14ac:dyDescent="0.25">
      <c r="D1373" s="351"/>
      <c r="E1373" s="351"/>
      <c r="K1373" s="366"/>
      <c r="O1373" s="351"/>
      <c r="Q1373" s="366"/>
      <c r="T1373" s="351"/>
      <c r="V1373" s="351"/>
      <c r="BG1373" s="454"/>
    </row>
    <row r="1374" spans="4:59" s="164" customFormat="1" x14ac:dyDescent="0.25">
      <c r="D1374" s="351"/>
      <c r="E1374" s="351"/>
      <c r="K1374" s="366"/>
      <c r="O1374" s="351"/>
      <c r="Q1374" s="366"/>
      <c r="T1374" s="351"/>
      <c r="V1374" s="351"/>
      <c r="BG1374" s="454"/>
    </row>
    <row r="1375" spans="4:59" s="164" customFormat="1" x14ac:dyDescent="0.25">
      <c r="D1375" s="351"/>
      <c r="E1375" s="351"/>
      <c r="K1375" s="366"/>
      <c r="O1375" s="351"/>
      <c r="Q1375" s="366"/>
      <c r="T1375" s="351"/>
      <c r="V1375" s="351"/>
      <c r="BG1375" s="454"/>
    </row>
    <row r="1376" spans="4:59" s="164" customFormat="1" x14ac:dyDescent="0.25">
      <c r="D1376" s="351"/>
      <c r="E1376" s="351"/>
      <c r="K1376" s="366"/>
      <c r="O1376" s="351"/>
      <c r="Q1376" s="366"/>
      <c r="T1376" s="351"/>
      <c r="V1376" s="351"/>
      <c r="BG1376" s="454"/>
    </row>
    <row r="1377" spans="4:59" s="164" customFormat="1" x14ac:dyDescent="0.25">
      <c r="D1377" s="351"/>
      <c r="E1377" s="351"/>
      <c r="K1377" s="366"/>
      <c r="O1377" s="351"/>
      <c r="Q1377" s="366"/>
      <c r="T1377" s="351"/>
      <c r="V1377" s="351"/>
      <c r="BG1377" s="454"/>
    </row>
    <row r="1378" spans="4:59" s="164" customFormat="1" x14ac:dyDescent="0.25">
      <c r="D1378" s="351"/>
      <c r="E1378" s="351"/>
      <c r="K1378" s="366"/>
      <c r="O1378" s="351"/>
      <c r="Q1378" s="366"/>
      <c r="T1378" s="351"/>
      <c r="V1378" s="351"/>
      <c r="BG1378" s="454"/>
    </row>
    <row r="1379" spans="4:59" s="164" customFormat="1" x14ac:dyDescent="0.25">
      <c r="D1379" s="351"/>
      <c r="E1379" s="351"/>
      <c r="K1379" s="366"/>
      <c r="O1379" s="351"/>
      <c r="Q1379" s="366"/>
      <c r="T1379" s="351"/>
      <c r="V1379" s="351"/>
      <c r="BG1379" s="454"/>
    </row>
    <row r="1380" spans="4:59" s="164" customFormat="1" x14ac:dyDescent="0.25">
      <c r="D1380" s="351"/>
      <c r="E1380" s="351"/>
      <c r="K1380" s="366"/>
      <c r="O1380" s="351"/>
      <c r="Q1380" s="366"/>
      <c r="T1380" s="351"/>
      <c r="V1380" s="351"/>
      <c r="BG1380" s="454"/>
    </row>
    <row r="1381" spans="4:59" s="164" customFormat="1" x14ac:dyDescent="0.25">
      <c r="D1381" s="351"/>
      <c r="E1381" s="351"/>
      <c r="K1381" s="366"/>
      <c r="O1381" s="351"/>
      <c r="Q1381" s="366"/>
      <c r="T1381" s="351"/>
      <c r="V1381" s="351"/>
      <c r="BG1381" s="454"/>
    </row>
    <row r="1382" spans="4:59" s="164" customFormat="1" x14ac:dyDescent="0.25">
      <c r="D1382" s="351"/>
      <c r="E1382" s="351"/>
      <c r="K1382" s="366"/>
      <c r="O1382" s="351"/>
      <c r="Q1382" s="366"/>
      <c r="T1382" s="351"/>
      <c r="V1382" s="351"/>
      <c r="BG1382" s="454"/>
    </row>
    <row r="1383" spans="4:59" s="164" customFormat="1" x14ac:dyDescent="0.25">
      <c r="D1383" s="351"/>
      <c r="E1383" s="351"/>
      <c r="K1383" s="366"/>
      <c r="O1383" s="351"/>
      <c r="Q1383" s="366"/>
      <c r="T1383" s="351"/>
      <c r="V1383" s="351"/>
      <c r="BG1383" s="454"/>
    </row>
    <row r="1384" spans="4:59" s="164" customFormat="1" x14ac:dyDescent="0.25">
      <c r="D1384" s="351"/>
      <c r="E1384" s="351"/>
      <c r="K1384" s="366"/>
      <c r="O1384" s="351"/>
      <c r="Q1384" s="366"/>
      <c r="T1384" s="351"/>
      <c r="V1384" s="351"/>
      <c r="BG1384" s="454"/>
    </row>
    <row r="1385" spans="4:59" s="164" customFormat="1" x14ac:dyDescent="0.25">
      <c r="D1385" s="351"/>
      <c r="E1385" s="351"/>
      <c r="K1385" s="366"/>
      <c r="O1385" s="351"/>
      <c r="Q1385" s="366"/>
      <c r="T1385" s="351"/>
      <c r="V1385" s="351"/>
      <c r="BG1385" s="454"/>
    </row>
    <row r="1386" spans="4:59" s="164" customFormat="1" x14ac:dyDescent="0.25">
      <c r="D1386" s="351"/>
      <c r="E1386" s="351"/>
      <c r="K1386" s="366"/>
      <c r="O1386" s="351"/>
      <c r="Q1386" s="366"/>
      <c r="T1386" s="351"/>
      <c r="V1386" s="351"/>
      <c r="BG1386" s="454"/>
    </row>
    <row r="1387" spans="4:59" s="164" customFormat="1" x14ac:dyDescent="0.25">
      <c r="D1387" s="351"/>
      <c r="E1387" s="351"/>
      <c r="K1387" s="366"/>
      <c r="O1387" s="351"/>
      <c r="Q1387" s="366"/>
      <c r="T1387" s="351"/>
      <c r="V1387" s="351"/>
      <c r="BG1387" s="454"/>
    </row>
    <row r="1388" spans="4:59" s="164" customFormat="1" x14ac:dyDescent="0.25">
      <c r="D1388" s="351"/>
      <c r="E1388" s="351"/>
      <c r="K1388" s="366"/>
      <c r="O1388" s="351"/>
      <c r="Q1388" s="366"/>
      <c r="T1388" s="351"/>
      <c r="V1388" s="351"/>
      <c r="BG1388" s="454"/>
    </row>
    <row r="1389" spans="4:59" s="164" customFormat="1" x14ac:dyDescent="0.25">
      <c r="D1389" s="351"/>
      <c r="E1389" s="351"/>
      <c r="K1389" s="366"/>
      <c r="O1389" s="351"/>
      <c r="Q1389" s="366"/>
      <c r="T1389" s="351"/>
      <c r="V1389" s="351"/>
      <c r="BG1389" s="454"/>
    </row>
    <row r="1390" spans="4:59" s="164" customFormat="1" x14ac:dyDescent="0.25">
      <c r="D1390" s="351"/>
      <c r="E1390" s="351"/>
      <c r="K1390" s="366"/>
      <c r="O1390" s="351"/>
      <c r="Q1390" s="366"/>
      <c r="T1390" s="351"/>
      <c r="V1390" s="351"/>
      <c r="BG1390" s="454"/>
    </row>
    <row r="1391" spans="4:59" s="164" customFormat="1" x14ac:dyDescent="0.25">
      <c r="D1391" s="351"/>
      <c r="E1391" s="351"/>
      <c r="K1391" s="366"/>
      <c r="O1391" s="351"/>
      <c r="Q1391" s="366"/>
      <c r="T1391" s="351"/>
      <c r="V1391" s="351"/>
      <c r="BG1391" s="454"/>
    </row>
    <row r="1392" spans="4:59" s="164" customFormat="1" x14ac:dyDescent="0.25">
      <c r="D1392" s="351"/>
      <c r="E1392" s="351"/>
      <c r="K1392" s="366"/>
      <c r="O1392" s="351"/>
      <c r="Q1392" s="366"/>
      <c r="T1392" s="351"/>
      <c r="V1392" s="351"/>
      <c r="BG1392" s="454"/>
    </row>
    <row r="1393" spans="4:59" s="164" customFormat="1" x14ac:dyDescent="0.25">
      <c r="D1393" s="351"/>
      <c r="E1393" s="351"/>
      <c r="K1393" s="366"/>
      <c r="O1393" s="351"/>
      <c r="Q1393" s="366"/>
      <c r="T1393" s="351"/>
      <c r="V1393" s="351"/>
      <c r="BG1393" s="454"/>
    </row>
    <row r="1394" spans="4:59" s="164" customFormat="1" x14ac:dyDescent="0.25">
      <c r="D1394" s="351"/>
      <c r="E1394" s="351"/>
      <c r="K1394" s="366"/>
      <c r="O1394" s="351"/>
      <c r="Q1394" s="366"/>
      <c r="T1394" s="351"/>
      <c r="V1394" s="351"/>
      <c r="BG1394" s="454"/>
    </row>
    <row r="1395" spans="4:59" s="164" customFormat="1" x14ac:dyDescent="0.25">
      <c r="D1395" s="351"/>
      <c r="E1395" s="351"/>
      <c r="K1395" s="366"/>
      <c r="O1395" s="351"/>
      <c r="Q1395" s="366"/>
      <c r="T1395" s="351"/>
      <c r="V1395" s="351"/>
      <c r="BG1395" s="454"/>
    </row>
    <row r="1396" spans="4:59" s="164" customFormat="1" x14ac:dyDescent="0.25">
      <c r="D1396" s="351"/>
      <c r="E1396" s="351"/>
      <c r="K1396" s="366"/>
      <c r="O1396" s="351"/>
      <c r="Q1396" s="366"/>
      <c r="T1396" s="351"/>
      <c r="V1396" s="351"/>
      <c r="BG1396" s="454"/>
    </row>
    <row r="1397" spans="4:59" s="164" customFormat="1" x14ac:dyDescent="0.25">
      <c r="D1397" s="351"/>
      <c r="E1397" s="351"/>
      <c r="K1397" s="366"/>
      <c r="O1397" s="351"/>
      <c r="Q1397" s="366"/>
      <c r="T1397" s="351"/>
      <c r="V1397" s="351"/>
      <c r="BG1397" s="454"/>
    </row>
    <row r="1398" spans="4:59" s="164" customFormat="1" x14ac:dyDescent="0.25">
      <c r="D1398" s="351"/>
      <c r="E1398" s="351"/>
      <c r="K1398" s="366"/>
      <c r="O1398" s="351"/>
      <c r="Q1398" s="366"/>
      <c r="T1398" s="351"/>
      <c r="V1398" s="351"/>
      <c r="BG1398" s="454"/>
    </row>
    <row r="1399" spans="4:59" s="164" customFormat="1" x14ac:dyDescent="0.25">
      <c r="D1399" s="351"/>
      <c r="E1399" s="351"/>
      <c r="K1399" s="366"/>
      <c r="O1399" s="351"/>
      <c r="Q1399" s="366"/>
      <c r="T1399" s="351"/>
      <c r="V1399" s="351"/>
      <c r="BG1399" s="454"/>
    </row>
    <row r="1400" spans="4:59" s="164" customFormat="1" x14ac:dyDescent="0.25">
      <c r="D1400" s="351"/>
      <c r="E1400" s="351"/>
      <c r="K1400" s="366"/>
      <c r="O1400" s="351"/>
      <c r="Q1400" s="366"/>
      <c r="T1400" s="351"/>
      <c r="V1400" s="351"/>
      <c r="BG1400" s="454"/>
    </row>
    <row r="1401" spans="4:59" s="164" customFormat="1" x14ac:dyDescent="0.25">
      <c r="D1401" s="351"/>
      <c r="E1401" s="351"/>
      <c r="K1401" s="366"/>
      <c r="O1401" s="351"/>
      <c r="Q1401" s="366"/>
      <c r="T1401" s="351"/>
      <c r="V1401" s="351"/>
      <c r="BG1401" s="454"/>
    </row>
    <row r="1402" spans="4:59" s="164" customFormat="1" x14ac:dyDescent="0.25">
      <c r="D1402" s="351"/>
      <c r="E1402" s="351"/>
      <c r="K1402" s="366"/>
      <c r="O1402" s="351"/>
      <c r="Q1402" s="366"/>
      <c r="T1402" s="351"/>
      <c r="V1402" s="351"/>
      <c r="BG1402" s="454"/>
    </row>
    <row r="1403" spans="4:59" s="164" customFormat="1" x14ac:dyDescent="0.25">
      <c r="D1403" s="351"/>
      <c r="E1403" s="351"/>
      <c r="K1403" s="366"/>
      <c r="O1403" s="351"/>
      <c r="Q1403" s="366"/>
      <c r="T1403" s="351"/>
      <c r="V1403" s="351"/>
      <c r="BG1403" s="454"/>
    </row>
    <row r="1404" spans="4:59" s="164" customFormat="1" x14ac:dyDescent="0.25">
      <c r="D1404" s="351"/>
      <c r="E1404" s="351"/>
      <c r="K1404" s="366"/>
      <c r="O1404" s="351"/>
      <c r="Q1404" s="366"/>
      <c r="T1404" s="351"/>
      <c r="V1404" s="351"/>
      <c r="BG1404" s="454"/>
    </row>
    <row r="1405" spans="4:59" s="164" customFormat="1" x14ac:dyDescent="0.25">
      <c r="D1405" s="351"/>
      <c r="E1405" s="351"/>
      <c r="K1405" s="366"/>
      <c r="O1405" s="351"/>
      <c r="Q1405" s="366"/>
      <c r="T1405" s="351"/>
      <c r="V1405" s="351"/>
      <c r="BG1405" s="454"/>
    </row>
    <row r="1406" spans="4:59" s="164" customFormat="1" x14ac:dyDescent="0.25">
      <c r="D1406" s="351"/>
      <c r="E1406" s="351"/>
      <c r="K1406" s="366"/>
      <c r="O1406" s="351"/>
      <c r="Q1406" s="366"/>
      <c r="T1406" s="351"/>
      <c r="V1406" s="351"/>
      <c r="BG1406" s="454"/>
    </row>
    <row r="1407" spans="4:59" s="164" customFormat="1" x14ac:dyDescent="0.25">
      <c r="D1407" s="351"/>
      <c r="E1407" s="351"/>
      <c r="K1407" s="366"/>
      <c r="O1407" s="351"/>
      <c r="Q1407" s="366"/>
      <c r="T1407" s="351"/>
      <c r="V1407" s="351"/>
      <c r="BG1407" s="454"/>
    </row>
    <row r="1408" spans="4:59" s="164" customFormat="1" x14ac:dyDescent="0.25">
      <c r="D1408" s="351"/>
      <c r="E1408" s="351"/>
      <c r="K1408" s="366"/>
      <c r="O1408" s="351"/>
      <c r="Q1408" s="366"/>
      <c r="T1408" s="351"/>
      <c r="V1408" s="351"/>
      <c r="BG1408" s="454"/>
    </row>
    <row r="1409" spans="4:59" s="164" customFormat="1" x14ac:dyDescent="0.25">
      <c r="D1409" s="351"/>
      <c r="E1409" s="351"/>
      <c r="K1409" s="366"/>
      <c r="O1409" s="351"/>
      <c r="Q1409" s="366"/>
      <c r="T1409" s="351"/>
      <c r="V1409" s="351"/>
      <c r="BG1409" s="454"/>
    </row>
    <row r="1410" spans="4:59" s="164" customFormat="1" x14ac:dyDescent="0.25">
      <c r="D1410" s="351"/>
      <c r="E1410" s="351"/>
      <c r="K1410" s="366"/>
      <c r="O1410" s="351"/>
      <c r="Q1410" s="366"/>
      <c r="T1410" s="351"/>
      <c r="V1410" s="351"/>
      <c r="BG1410" s="454"/>
    </row>
    <row r="1411" spans="4:59" s="164" customFormat="1" x14ac:dyDescent="0.25">
      <c r="D1411" s="351"/>
      <c r="E1411" s="351"/>
      <c r="K1411" s="366"/>
      <c r="O1411" s="351"/>
      <c r="Q1411" s="366"/>
      <c r="T1411" s="351"/>
      <c r="V1411" s="351"/>
      <c r="BG1411" s="454"/>
    </row>
    <row r="1412" spans="4:59" s="164" customFormat="1" x14ac:dyDescent="0.25">
      <c r="D1412" s="351"/>
      <c r="E1412" s="351"/>
      <c r="K1412" s="366"/>
      <c r="O1412" s="351"/>
      <c r="Q1412" s="366"/>
      <c r="T1412" s="351"/>
      <c r="V1412" s="351"/>
      <c r="BG1412" s="454"/>
    </row>
    <row r="1413" spans="4:59" s="164" customFormat="1" x14ac:dyDescent="0.25">
      <c r="D1413" s="351"/>
      <c r="E1413" s="351"/>
      <c r="K1413" s="366"/>
      <c r="O1413" s="351"/>
      <c r="Q1413" s="366"/>
      <c r="T1413" s="351"/>
      <c r="V1413" s="351"/>
      <c r="BG1413" s="454"/>
    </row>
    <row r="1414" spans="4:59" s="164" customFormat="1" x14ac:dyDescent="0.25">
      <c r="D1414" s="351"/>
      <c r="E1414" s="351"/>
      <c r="K1414" s="366"/>
      <c r="O1414" s="351"/>
      <c r="Q1414" s="366"/>
      <c r="T1414" s="351"/>
      <c r="V1414" s="351"/>
      <c r="BG1414" s="454"/>
    </row>
    <row r="1415" spans="4:59" s="164" customFormat="1" x14ac:dyDescent="0.25">
      <c r="D1415" s="351"/>
      <c r="E1415" s="351"/>
      <c r="K1415" s="366"/>
      <c r="O1415" s="351"/>
      <c r="Q1415" s="366"/>
      <c r="T1415" s="351"/>
      <c r="V1415" s="351"/>
      <c r="BG1415" s="454"/>
    </row>
    <row r="1416" spans="4:59" s="164" customFormat="1" x14ac:dyDescent="0.25">
      <c r="D1416" s="351"/>
      <c r="E1416" s="351"/>
      <c r="K1416" s="366"/>
      <c r="O1416" s="351"/>
      <c r="Q1416" s="366"/>
      <c r="T1416" s="351"/>
      <c r="V1416" s="351"/>
      <c r="BG1416" s="454"/>
    </row>
    <row r="1417" spans="4:59" s="164" customFormat="1" x14ac:dyDescent="0.25">
      <c r="D1417" s="351"/>
      <c r="E1417" s="351"/>
      <c r="K1417" s="366"/>
      <c r="O1417" s="351"/>
      <c r="Q1417" s="366"/>
      <c r="T1417" s="351"/>
      <c r="V1417" s="351"/>
      <c r="BG1417" s="454"/>
    </row>
    <row r="1418" spans="4:59" s="164" customFormat="1" x14ac:dyDescent="0.25">
      <c r="D1418" s="351"/>
      <c r="E1418" s="351"/>
      <c r="K1418" s="366"/>
      <c r="O1418" s="351"/>
      <c r="Q1418" s="366"/>
      <c r="T1418" s="351"/>
      <c r="V1418" s="351"/>
      <c r="BG1418" s="454"/>
    </row>
    <row r="1419" spans="4:59" s="164" customFormat="1" x14ac:dyDescent="0.25">
      <c r="D1419" s="351"/>
      <c r="E1419" s="351"/>
      <c r="K1419" s="366"/>
      <c r="O1419" s="351"/>
      <c r="Q1419" s="366"/>
      <c r="T1419" s="351"/>
      <c r="V1419" s="351"/>
      <c r="BG1419" s="454"/>
    </row>
    <row r="1420" spans="4:59" s="164" customFormat="1" x14ac:dyDescent="0.25">
      <c r="D1420" s="351"/>
      <c r="E1420" s="351"/>
      <c r="K1420" s="366"/>
      <c r="O1420" s="351"/>
      <c r="Q1420" s="366"/>
      <c r="T1420" s="351"/>
      <c r="V1420" s="351"/>
      <c r="BG1420" s="454"/>
    </row>
    <row r="1421" spans="4:59" s="164" customFormat="1" x14ac:dyDescent="0.25">
      <c r="D1421" s="351"/>
      <c r="E1421" s="351"/>
      <c r="K1421" s="366"/>
      <c r="O1421" s="351"/>
      <c r="Q1421" s="366"/>
      <c r="T1421" s="351"/>
      <c r="V1421" s="351"/>
      <c r="BG1421" s="454"/>
    </row>
    <row r="1422" spans="4:59" s="164" customFormat="1" x14ac:dyDescent="0.25">
      <c r="D1422" s="351"/>
      <c r="E1422" s="351"/>
      <c r="K1422" s="366"/>
      <c r="O1422" s="351"/>
      <c r="Q1422" s="366"/>
      <c r="T1422" s="351"/>
      <c r="V1422" s="351"/>
      <c r="BG1422" s="454"/>
    </row>
    <row r="1423" spans="4:59" s="164" customFormat="1" x14ac:dyDescent="0.25">
      <c r="D1423" s="351"/>
      <c r="E1423" s="351"/>
      <c r="K1423" s="366"/>
      <c r="O1423" s="351"/>
      <c r="Q1423" s="366"/>
      <c r="T1423" s="351"/>
      <c r="V1423" s="351"/>
      <c r="BG1423" s="454"/>
    </row>
    <row r="1424" spans="4:59" s="164" customFormat="1" x14ac:dyDescent="0.25">
      <c r="D1424" s="351"/>
      <c r="E1424" s="351"/>
      <c r="K1424" s="366"/>
      <c r="O1424" s="351"/>
      <c r="Q1424" s="366"/>
      <c r="T1424" s="351"/>
      <c r="V1424" s="351"/>
      <c r="BG1424" s="454"/>
    </row>
    <row r="1425" spans="4:59" s="164" customFormat="1" x14ac:dyDescent="0.25">
      <c r="D1425" s="351"/>
      <c r="E1425" s="351"/>
      <c r="K1425" s="366"/>
      <c r="O1425" s="351"/>
      <c r="Q1425" s="366"/>
      <c r="T1425" s="351"/>
      <c r="V1425" s="351"/>
      <c r="BG1425" s="454"/>
    </row>
    <row r="1426" spans="4:59" s="164" customFormat="1" x14ac:dyDescent="0.25">
      <c r="D1426" s="351"/>
      <c r="E1426" s="351"/>
      <c r="K1426" s="366"/>
      <c r="O1426" s="351"/>
      <c r="Q1426" s="366"/>
      <c r="T1426" s="351"/>
      <c r="V1426" s="351"/>
      <c r="BG1426" s="454"/>
    </row>
    <row r="1427" spans="4:59" s="164" customFormat="1" x14ac:dyDescent="0.25">
      <c r="D1427" s="351"/>
      <c r="E1427" s="351"/>
      <c r="K1427" s="366"/>
      <c r="O1427" s="351"/>
      <c r="Q1427" s="366"/>
      <c r="T1427" s="351"/>
      <c r="V1427" s="351"/>
      <c r="BG1427" s="454"/>
    </row>
    <row r="1428" spans="4:59" s="164" customFormat="1" x14ac:dyDescent="0.25">
      <c r="D1428" s="351"/>
      <c r="E1428" s="351"/>
      <c r="K1428" s="366"/>
      <c r="O1428" s="351"/>
      <c r="Q1428" s="366"/>
      <c r="T1428" s="351"/>
      <c r="V1428" s="351"/>
      <c r="BG1428" s="454"/>
    </row>
    <row r="1429" spans="4:59" s="164" customFormat="1" x14ac:dyDescent="0.25">
      <c r="D1429" s="351"/>
      <c r="E1429" s="351"/>
      <c r="K1429" s="366"/>
      <c r="O1429" s="351"/>
      <c r="Q1429" s="366"/>
      <c r="T1429" s="351"/>
      <c r="V1429" s="351"/>
      <c r="BG1429" s="454"/>
    </row>
    <row r="1430" spans="4:59" s="164" customFormat="1" x14ac:dyDescent="0.25">
      <c r="D1430" s="351"/>
      <c r="E1430" s="351"/>
      <c r="K1430" s="366"/>
      <c r="O1430" s="351"/>
      <c r="Q1430" s="366"/>
      <c r="T1430" s="351"/>
      <c r="V1430" s="351"/>
      <c r="BG1430" s="454"/>
    </row>
    <row r="1431" spans="4:59" s="164" customFormat="1" x14ac:dyDescent="0.25">
      <c r="D1431" s="351"/>
      <c r="E1431" s="351"/>
      <c r="K1431" s="366"/>
      <c r="O1431" s="351"/>
      <c r="Q1431" s="366"/>
      <c r="T1431" s="351"/>
      <c r="V1431" s="351"/>
      <c r="BG1431" s="454"/>
    </row>
    <row r="1432" spans="4:59" s="164" customFormat="1" x14ac:dyDescent="0.25">
      <c r="D1432" s="351"/>
      <c r="E1432" s="351"/>
      <c r="K1432" s="366"/>
      <c r="O1432" s="351"/>
      <c r="Q1432" s="366"/>
      <c r="T1432" s="351"/>
      <c r="V1432" s="351"/>
      <c r="BG1432" s="454"/>
    </row>
    <row r="1433" spans="4:59" s="164" customFormat="1" x14ac:dyDescent="0.25">
      <c r="D1433" s="351"/>
      <c r="E1433" s="351"/>
      <c r="K1433" s="366"/>
      <c r="O1433" s="351"/>
      <c r="Q1433" s="366"/>
      <c r="T1433" s="351"/>
      <c r="V1433" s="351"/>
      <c r="BG1433" s="454"/>
    </row>
    <row r="1434" spans="4:59" s="164" customFormat="1" x14ac:dyDescent="0.25">
      <c r="D1434" s="351"/>
      <c r="E1434" s="351"/>
      <c r="K1434" s="366"/>
      <c r="O1434" s="351"/>
      <c r="Q1434" s="366"/>
      <c r="T1434" s="351"/>
      <c r="V1434" s="351"/>
      <c r="BG1434" s="454"/>
    </row>
    <row r="1435" spans="4:59" s="164" customFormat="1" x14ac:dyDescent="0.25">
      <c r="D1435" s="351"/>
      <c r="E1435" s="351"/>
      <c r="K1435" s="366"/>
      <c r="O1435" s="351"/>
      <c r="Q1435" s="366"/>
      <c r="T1435" s="351"/>
      <c r="V1435" s="351"/>
      <c r="BG1435" s="454"/>
    </row>
    <row r="1436" spans="4:59" s="164" customFormat="1" x14ac:dyDescent="0.25">
      <c r="D1436" s="351"/>
      <c r="E1436" s="351"/>
      <c r="K1436" s="366"/>
      <c r="O1436" s="351"/>
      <c r="Q1436" s="366"/>
      <c r="T1436" s="351"/>
      <c r="V1436" s="351"/>
      <c r="BG1436" s="454"/>
    </row>
    <row r="1437" spans="4:59" s="164" customFormat="1" x14ac:dyDescent="0.25">
      <c r="D1437" s="351"/>
      <c r="E1437" s="351"/>
      <c r="K1437" s="366"/>
      <c r="O1437" s="351"/>
      <c r="Q1437" s="366"/>
      <c r="T1437" s="351"/>
      <c r="V1437" s="351"/>
      <c r="BG1437" s="454"/>
    </row>
    <row r="1438" spans="4:59" s="164" customFormat="1" x14ac:dyDescent="0.25">
      <c r="D1438" s="351"/>
      <c r="E1438" s="351"/>
      <c r="K1438" s="366"/>
      <c r="O1438" s="351"/>
      <c r="Q1438" s="366"/>
      <c r="T1438" s="351"/>
      <c r="V1438" s="351"/>
      <c r="BG1438" s="454"/>
    </row>
    <row r="1439" spans="4:59" s="164" customFormat="1" x14ac:dyDescent="0.25">
      <c r="D1439" s="351"/>
      <c r="E1439" s="351"/>
      <c r="K1439" s="366"/>
      <c r="O1439" s="351"/>
      <c r="Q1439" s="366"/>
      <c r="T1439" s="351"/>
      <c r="V1439" s="351"/>
      <c r="BG1439" s="454"/>
    </row>
    <row r="1440" spans="4:59" s="164" customFormat="1" x14ac:dyDescent="0.25">
      <c r="D1440" s="351"/>
      <c r="E1440" s="351"/>
      <c r="K1440" s="366"/>
      <c r="O1440" s="351"/>
      <c r="Q1440" s="366"/>
      <c r="T1440" s="351"/>
      <c r="V1440" s="351"/>
      <c r="BG1440" s="454"/>
    </row>
    <row r="1441" spans="4:59" s="164" customFormat="1" x14ac:dyDescent="0.25">
      <c r="D1441" s="351"/>
      <c r="E1441" s="351"/>
      <c r="K1441" s="366"/>
      <c r="O1441" s="351"/>
      <c r="Q1441" s="366"/>
      <c r="T1441" s="351"/>
      <c r="V1441" s="351"/>
      <c r="BG1441" s="454"/>
    </row>
    <row r="1442" spans="4:59" s="164" customFormat="1" x14ac:dyDescent="0.25">
      <c r="D1442" s="351"/>
      <c r="E1442" s="351"/>
      <c r="K1442" s="366"/>
      <c r="O1442" s="351"/>
      <c r="Q1442" s="366"/>
      <c r="T1442" s="351"/>
      <c r="V1442" s="351"/>
      <c r="BG1442" s="454"/>
    </row>
    <row r="1443" spans="4:59" s="164" customFormat="1" x14ac:dyDescent="0.25">
      <c r="D1443" s="351"/>
      <c r="E1443" s="351"/>
      <c r="K1443" s="366"/>
      <c r="O1443" s="351"/>
      <c r="Q1443" s="366"/>
      <c r="T1443" s="351"/>
      <c r="V1443" s="351"/>
      <c r="BG1443" s="454"/>
    </row>
    <row r="1444" spans="4:59" s="164" customFormat="1" x14ac:dyDescent="0.25">
      <c r="D1444" s="351"/>
      <c r="E1444" s="351"/>
      <c r="K1444" s="366"/>
      <c r="O1444" s="351"/>
      <c r="Q1444" s="366"/>
      <c r="T1444" s="351"/>
      <c r="V1444" s="351"/>
      <c r="BG1444" s="454"/>
    </row>
    <row r="1445" spans="4:59" s="164" customFormat="1" x14ac:dyDescent="0.25">
      <c r="D1445" s="351"/>
      <c r="E1445" s="351"/>
      <c r="K1445" s="366"/>
      <c r="O1445" s="351"/>
      <c r="Q1445" s="366"/>
      <c r="T1445" s="351"/>
      <c r="V1445" s="351"/>
      <c r="BG1445" s="454"/>
    </row>
    <row r="1446" spans="4:59" s="164" customFormat="1" x14ac:dyDescent="0.25">
      <c r="D1446" s="351"/>
      <c r="E1446" s="351"/>
      <c r="K1446" s="366"/>
      <c r="O1446" s="351"/>
      <c r="Q1446" s="366"/>
      <c r="T1446" s="351"/>
      <c r="V1446" s="351"/>
      <c r="BG1446" s="454"/>
    </row>
    <row r="1447" spans="4:59" s="164" customFormat="1" x14ac:dyDescent="0.25">
      <c r="D1447" s="351"/>
      <c r="E1447" s="351"/>
      <c r="K1447" s="366"/>
      <c r="O1447" s="351"/>
      <c r="Q1447" s="366"/>
      <c r="T1447" s="351"/>
      <c r="V1447" s="351"/>
      <c r="BG1447" s="454"/>
    </row>
    <row r="1448" spans="4:59" s="164" customFormat="1" x14ac:dyDescent="0.25">
      <c r="D1448" s="351"/>
      <c r="E1448" s="351"/>
      <c r="K1448" s="366"/>
      <c r="O1448" s="351"/>
      <c r="Q1448" s="366"/>
      <c r="T1448" s="351"/>
      <c r="V1448" s="351"/>
      <c r="BG1448" s="454"/>
    </row>
    <row r="1449" spans="4:59" s="164" customFormat="1" x14ac:dyDescent="0.25">
      <c r="D1449" s="351"/>
      <c r="E1449" s="351"/>
      <c r="K1449" s="366"/>
      <c r="O1449" s="351"/>
      <c r="Q1449" s="366"/>
      <c r="T1449" s="351"/>
      <c r="V1449" s="351"/>
      <c r="BG1449" s="454"/>
    </row>
    <row r="1450" spans="4:59" s="164" customFormat="1" x14ac:dyDescent="0.25">
      <c r="D1450" s="351"/>
      <c r="E1450" s="351"/>
      <c r="K1450" s="366"/>
      <c r="O1450" s="351"/>
      <c r="Q1450" s="366"/>
      <c r="T1450" s="351"/>
      <c r="V1450" s="351"/>
      <c r="BG1450" s="454"/>
    </row>
    <row r="1451" spans="4:59" s="164" customFormat="1" x14ac:dyDescent="0.25">
      <c r="D1451" s="351"/>
      <c r="E1451" s="351"/>
      <c r="K1451" s="366"/>
      <c r="O1451" s="351"/>
      <c r="Q1451" s="366"/>
      <c r="T1451" s="351"/>
      <c r="V1451" s="351"/>
      <c r="BG1451" s="454"/>
    </row>
    <row r="1452" spans="4:59" s="164" customFormat="1" x14ac:dyDescent="0.25">
      <c r="D1452" s="351"/>
      <c r="E1452" s="351"/>
      <c r="K1452" s="366"/>
      <c r="O1452" s="351"/>
      <c r="Q1452" s="366"/>
      <c r="T1452" s="351"/>
      <c r="V1452" s="351"/>
      <c r="BG1452" s="454"/>
    </row>
    <row r="1453" spans="4:59" s="164" customFormat="1" x14ac:dyDescent="0.25">
      <c r="D1453" s="351"/>
      <c r="E1453" s="351"/>
      <c r="K1453" s="366"/>
      <c r="O1453" s="351"/>
      <c r="Q1453" s="366"/>
      <c r="T1453" s="351"/>
      <c r="V1453" s="351"/>
      <c r="BG1453" s="454"/>
    </row>
    <row r="1454" spans="4:59" s="164" customFormat="1" x14ac:dyDescent="0.25">
      <c r="D1454" s="351"/>
      <c r="E1454" s="351"/>
      <c r="K1454" s="366"/>
      <c r="O1454" s="351"/>
      <c r="Q1454" s="366"/>
      <c r="T1454" s="351"/>
      <c r="V1454" s="351"/>
      <c r="BG1454" s="454"/>
    </row>
    <row r="1455" spans="4:59" s="164" customFormat="1" x14ac:dyDescent="0.25">
      <c r="D1455" s="351"/>
      <c r="E1455" s="351"/>
      <c r="K1455" s="366"/>
      <c r="O1455" s="351"/>
      <c r="Q1455" s="366"/>
      <c r="T1455" s="351"/>
      <c r="V1455" s="351"/>
      <c r="BG1455" s="454"/>
    </row>
    <row r="1456" spans="4:59" s="164" customFormat="1" x14ac:dyDescent="0.25">
      <c r="D1456" s="351"/>
      <c r="E1456" s="351"/>
      <c r="K1456" s="366"/>
      <c r="O1456" s="351"/>
      <c r="Q1456" s="366"/>
      <c r="T1456" s="351"/>
      <c r="V1456" s="351"/>
      <c r="BG1456" s="454"/>
    </row>
    <row r="1457" spans="4:59" s="164" customFormat="1" x14ac:dyDescent="0.25">
      <c r="D1457" s="351"/>
      <c r="E1457" s="351"/>
      <c r="K1457" s="366"/>
      <c r="O1457" s="351"/>
      <c r="Q1457" s="366"/>
      <c r="T1457" s="351"/>
      <c r="V1457" s="351"/>
      <c r="BG1457" s="454"/>
    </row>
    <row r="1458" spans="4:59" s="164" customFormat="1" x14ac:dyDescent="0.25">
      <c r="D1458" s="351"/>
      <c r="E1458" s="351"/>
      <c r="K1458" s="366"/>
      <c r="O1458" s="351"/>
      <c r="Q1458" s="366"/>
      <c r="T1458" s="351"/>
      <c r="V1458" s="351"/>
      <c r="BG1458" s="454"/>
    </row>
    <row r="1459" spans="4:59" s="164" customFormat="1" x14ac:dyDescent="0.25">
      <c r="D1459" s="351"/>
      <c r="E1459" s="351"/>
      <c r="K1459" s="366"/>
      <c r="O1459" s="351"/>
      <c r="Q1459" s="366"/>
      <c r="T1459" s="351"/>
      <c r="V1459" s="351"/>
      <c r="BG1459" s="454"/>
    </row>
    <row r="1460" spans="4:59" s="164" customFormat="1" x14ac:dyDescent="0.25">
      <c r="D1460" s="351"/>
      <c r="E1460" s="351"/>
      <c r="K1460" s="366"/>
      <c r="O1460" s="351"/>
      <c r="Q1460" s="366"/>
      <c r="T1460" s="351"/>
      <c r="V1460" s="351"/>
      <c r="BG1460" s="454"/>
    </row>
    <row r="1461" spans="4:59" s="164" customFormat="1" x14ac:dyDescent="0.25">
      <c r="D1461" s="351"/>
      <c r="E1461" s="351"/>
      <c r="K1461" s="366"/>
      <c r="O1461" s="351"/>
      <c r="Q1461" s="366"/>
      <c r="T1461" s="351"/>
      <c r="V1461" s="351"/>
      <c r="BG1461" s="454"/>
    </row>
    <row r="1462" spans="4:59" s="164" customFormat="1" x14ac:dyDescent="0.25">
      <c r="D1462" s="351"/>
      <c r="E1462" s="351"/>
      <c r="K1462" s="366"/>
      <c r="O1462" s="351"/>
      <c r="Q1462" s="366"/>
      <c r="T1462" s="351"/>
      <c r="V1462" s="351"/>
      <c r="BG1462" s="454"/>
    </row>
    <row r="1463" spans="4:59" s="164" customFormat="1" x14ac:dyDescent="0.25">
      <c r="D1463" s="351"/>
      <c r="E1463" s="351"/>
      <c r="K1463" s="366"/>
      <c r="O1463" s="351"/>
      <c r="Q1463" s="366"/>
      <c r="T1463" s="351"/>
      <c r="V1463" s="351"/>
      <c r="BG1463" s="454"/>
    </row>
    <row r="1464" spans="4:59" s="164" customFormat="1" x14ac:dyDescent="0.25">
      <c r="D1464" s="351"/>
      <c r="E1464" s="351"/>
      <c r="K1464" s="366"/>
      <c r="O1464" s="351"/>
      <c r="Q1464" s="366"/>
      <c r="T1464" s="351"/>
      <c r="V1464" s="351"/>
      <c r="BG1464" s="454"/>
    </row>
    <row r="1465" spans="4:59" s="164" customFormat="1" x14ac:dyDescent="0.25">
      <c r="D1465" s="351"/>
      <c r="E1465" s="351"/>
      <c r="K1465" s="366"/>
      <c r="O1465" s="351"/>
      <c r="Q1465" s="366"/>
      <c r="T1465" s="351"/>
      <c r="V1465" s="351"/>
      <c r="BG1465" s="454"/>
    </row>
    <row r="1466" spans="4:59" s="164" customFormat="1" x14ac:dyDescent="0.25">
      <c r="D1466" s="351"/>
      <c r="E1466" s="351"/>
      <c r="K1466" s="366"/>
      <c r="O1466" s="351"/>
      <c r="Q1466" s="366"/>
      <c r="T1466" s="351"/>
      <c r="V1466" s="351"/>
      <c r="BG1466" s="454"/>
    </row>
    <row r="1467" spans="4:59" s="164" customFormat="1" x14ac:dyDescent="0.25">
      <c r="D1467" s="351"/>
      <c r="E1467" s="351"/>
      <c r="K1467" s="366"/>
      <c r="O1467" s="351"/>
      <c r="Q1467" s="366"/>
      <c r="T1467" s="351"/>
      <c r="V1467" s="351"/>
      <c r="BG1467" s="454"/>
    </row>
    <row r="1468" spans="4:59" s="164" customFormat="1" x14ac:dyDescent="0.25">
      <c r="D1468" s="351"/>
      <c r="E1468" s="351"/>
      <c r="K1468" s="366"/>
      <c r="O1468" s="351"/>
      <c r="Q1468" s="366"/>
      <c r="T1468" s="351"/>
      <c r="V1468" s="351"/>
      <c r="BG1468" s="454"/>
    </row>
    <row r="1469" spans="4:59" s="164" customFormat="1" x14ac:dyDescent="0.25">
      <c r="D1469" s="351"/>
      <c r="E1469" s="351"/>
      <c r="K1469" s="366"/>
      <c r="O1469" s="351"/>
      <c r="Q1469" s="366"/>
      <c r="T1469" s="351"/>
      <c r="V1469" s="351"/>
      <c r="BG1469" s="454"/>
    </row>
    <row r="1470" spans="4:59" s="164" customFormat="1" x14ac:dyDescent="0.25">
      <c r="D1470" s="351"/>
      <c r="E1470" s="351"/>
      <c r="K1470" s="366"/>
      <c r="O1470" s="351"/>
      <c r="Q1470" s="366"/>
      <c r="T1470" s="351"/>
      <c r="V1470" s="351"/>
      <c r="BG1470" s="454"/>
    </row>
    <row r="1471" spans="4:59" s="164" customFormat="1" x14ac:dyDescent="0.25">
      <c r="D1471" s="351"/>
      <c r="E1471" s="351"/>
      <c r="K1471" s="366"/>
      <c r="O1471" s="351"/>
      <c r="Q1471" s="366"/>
      <c r="T1471" s="351"/>
      <c r="V1471" s="351"/>
      <c r="BG1471" s="454"/>
    </row>
    <row r="1472" spans="4:59" s="164" customFormat="1" x14ac:dyDescent="0.25">
      <c r="D1472" s="351"/>
      <c r="E1472" s="351"/>
      <c r="K1472" s="366"/>
      <c r="O1472" s="351"/>
      <c r="Q1472" s="366"/>
      <c r="T1472" s="351"/>
      <c r="V1472" s="351"/>
      <c r="BG1472" s="454"/>
    </row>
    <row r="1473" spans="4:59" s="164" customFormat="1" x14ac:dyDescent="0.25">
      <c r="D1473" s="351"/>
      <c r="E1473" s="351"/>
      <c r="K1473" s="366"/>
      <c r="O1473" s="351"/>
      <c r="Q1473" s="366"/>
      <c r="T1473" s="351"/>
      <c r="V1473" s="351"/>
      <c r="BG1473" s="454"/>
    </row>
    <row r="1474" spans="4:59" s="164" customFormat="1" x14ac:dyDescent="0.25">
      <c r="D1474" s="351"/>
      <c r="E1474" s="351"/>
      <c r="K1474" s="366"/>
      <c r="O1474" s="351"/>
      <c r="Q1474" s="366"/>
      <c r="T1474" s="351"/>
      <c r="V1474" s="351"/>
      <c r="BG1474" s="454"/>
    </row>
    <row r="1475" spans="4:59" s="164" customFormat="1" x14ac:dyDescent="0.25">
      <c r="D1475" s="351"/>
      <c r="E1475" s="351"/>
      <c r="K1475" s="366"/>
      <c r="O1475" s="351"/>
      <c r="Q1475" s="366"/>
      <c r="T1475" s="351"/>
      <c r="V1475" s="351"/>
      <c r="BG1475" s="454"/>
    </row>
    <row r="1476" spans="4:59" s="164" customFormat="1" x14ac:dyDescent="0.25">
      <c r="D1476" s="351"/>
      <c r="E1476" s="351"/>
      <c r="K1476" s="366"/>
      <c r="O1476" s="351"/>
      <c r="Q1476" s="366"/>
      <c r="T1476" s="351"/>
      <c r="V1476" s="351"/>
      <c r="BG1476" s="454"/>
    </row>
    <row r="1477" spans="4:59" s="164" customFormat="1" x14ac:dyDescent="0.25">
      <c r="D1477" s="351"/>
      <c r="E1477" s="351"/>
      <c r="K1477" s="366"/>
      <c r="O1477" s="351"/>
      <c r="Q1477" s="366"/>
      <c r="T1477" s="351"/>
      <c r="V1477" s="351"/>
      <c r="BG1477" s="454"/>
    </row>
    <row r="1478" spans="4:59" s="164" customFormat="1" x14ac:dyDescent="0.25">
      <c r="D1478" s="351"/>
      <c r="E1478" s="351"/>
      <c r="K1478" s="366"/>
      <c r="O1478" s="351"/>
      <c r="Q1478" s="366"/>
      <c r="T1478" s="351"/>
      <c r="V1478" s="351"/>
      <c r="BG1478" s="454"/>
    </row>
    <row r="1479" spans="4:59" s="164" customFormat="1" x14ac:dyDescent="0.25">
      <c r="D1479" s="351"/>
      <c r="E1479" s="351"/>
      <c r="K1479" s="366"/>
      <c r="O1479" s="351"/>
      <c r="Q1479" s="366"/>
      <c r="T1479" s="351"/>
      <c r="V1479" s="351"/>
      <c r="BG1479" s="454"/>
    </row>
    <row r="1480" spans="4:59" s="164" customFormat="1" x14ac:dyDescent="0.25">
      <c r="D1480" s="351"/>
      <c r="E1480" s="351"/>
      <c r="K1480" s="366"/>
      <c r="O1480" s="351"/>
      <c r="Q1480" s="366"/>
      <c r="T1480" s="351"/>
      <c r="V1480" s="351"/>
      <c r="BG1480" s="454"/>
    </row>
    <row r="1481" spans="4:59" s="164" customFormat="1" x14ac:dyDescent="0.25">
      <c r="D1481" s="351"/>
      <c r="E1481" s="351"/>
      <c r="K1481" s="366"/>
      <c r="O1481" s="351"/>
      <c r="Q1481" s="366"/>
      <c r="T1481" s="351"/>
      <c r="V1481" s="351"/>
      <c r="BG1481" s="454"/>
    </row>
    <row r="1482" spans="4:59" s="164" customFormat="1" x14ac:dyDescent="0.25">
      <c r="D1482" s="351"/>
      <c r="E1482" s="351"/>
      <c r="K1482" s="366"/>
      <c r="O1482" s="351"/>
      <c r="Q1482" s="366"/>
      <c r="T1482" s="351"/>
      <c r="V1482" s="351"/>
      <c r="BG1482" s="454"/>
    </row>
    <row r="1483" spans="4:59" s="164" customFormat="1" x14ac:dyDescent="0.25">
      <c r="D1483" s="351"/>
      <c r="E1483" s="351"/>
      <c r="K1483" s="366"/>
      <c r="O1483" s="351"/>
      <c r="Q1483" s="366"/>
      <c r="T1483" s="351"/>
      <c r="V1483" s="351"/>
      <c r="BG1483" s="454"/>
    </row>
    <row r="1484" spans="4:59" s="164" customFormat="1" x14ac:dyDescent="0.25">
      <c r="D1484" s="351"/>
      <c r="E1484" s="351"/>
      <c r="K1484" s="366"/>
      <c r="O1484" s="351"/>
      <c r="Q1484" s="366"/>
      <c r="T1484" s="351"/>
      <c r="V1484" s="351"/>
      <c r="BG1484" s="454"/>
    </row>
    <row r="1485" spans="4:59" s="164" customFormat="1" x14ac:dyDescent="0.25">
      <c r="D1485" s="351"/>
      <c r="E1485" s="351"/>
      <c r="K1485" s="366"/>
      <c r="O1485" s="351"/>
      <c r="Q1485" s="366"/>
      <c r="T1485" s="351"/>
      <c r="V1485" s="351"/>
      <c r="BG1485" s="454"/>
    </row>
    <row r="1486" spans="4:59" s="164" customFormat="1" x14ac:dyDescent="0.25">
      <c r="D1486" s="351"/>
      <c r="E1486" s="351"/>
      <c r="K1486" s="366"/>
      <c r="O1486" s="351"/>
      <c r="Q1486" s="366"/>
      <c r="T1486" s="351"/>
      <c r="V1486" s="351"/>
      <c r="BG1486" s="454"/>
    </row>
    <row r="1487" spans="4:59" s="164" customFormat="1" x14ac:dyDescent="0.25">
      <c r="D1487" s="351"/>
      <c r="E1487" s="351"/>
      <c r="K1487" s="366"/>
      <c r="O1487" s="351"/>
      <c r="Q1487" s="366"/>
      <c r="T1487" s="351"/>
      <c r="V1487" s="351"/>
      <c r="BG1487" s="454"/>
    </row>
    <row r="1488" spans="4:59" s="164" customFormat="1" x14ac:dyDescent="0.25">
      <c r="D1488" s="351"/>
      <c r="E1488" s="351"/>
      <c r="K1488" s="366"/>
      <c r="O1488" s="351"/>
      <c r="Q1488" s="366"/>
      <c r="T1488" s="351"/>
      <c r="V1488" s="351"/>
      <c r="BG1488" s="454"/>
    </row>
    <row r="1489" spans="4:59" s="164" customFormat="1" x14ac:dyDescent="0.25">
      <c r="D1489" s="351"/>
      <c r="E1489" s="351"/>
      <c r="K1489" s="366"/>
      <c r="O1489" s="351"/>
      <c r="Q1489" s="366"/>
      <c r="T1489" s="351"/>
      <c r="V1489" s="351"/>
      <c r="BG1489" s="454"/>
    </row>
    <row r="1490" spans="4:59" s="164" customFormat="1" x14ac:dyDescent="0.25">
      <c r="D1490" s="351"/>
      <c r="E1490" s="351"/>
      <c r="K1490" s="366"/>
      <c r="O1490" s="351"/>
      <c r="Q1490" s="366"/>
      <c r="T1490" s="351"/>
      <c r="V1490" s="351"/>
      <c r="BG1490" s="454"/>
    </row>
    <row r="1491" spans="4:59" s="164" customFormat="1" x14ac:dyDescent="0.25">
      <c r="D1491" s="351"/>
      <c r="E1491" s="351"/>
      <c r="K1491" s="366"/>
      <c r="O1491" s="351"/>
      <c r="Q1491" s="366"/>
      <c r="T1491" s="351"/>
      <c r="V1491" s="351"/>
      <c r="BG1491" s="454"/>
    </row>
    <row r="1492" spans="4:59" s="164" customFormat="1" x14ac:dyDescent="0.25">
      <c r="D1492" s="351"/>
      <c r="E1492" s="351"/>
      <c r="K1492" s="366"/>
      <c r="O1492" s="351"/>
      <c r="Q1492" s="366"/>
      <c r="T1492" s="351"/>
      <c r="V1492" s="351"/>
      <c r="BG1492" s="454"/>
    </row>
    <row r="1493" spans="4:59" s="164" customFormat="1" x14ac:dyDescent="0.25">
      <c r="D1493" s="351"/>
      <c r="E1493" s="351"/>
      <c r="K1493" s="366"/>
      <c r="O1493" s="351"/>
      <c r="Q1493" s="366"/>
      <c r="T1493" s="351"/>
      <c r="V1493" s="351"/>
      <c r="BG1493" s="454"/>
    </row>
    <row r="1494" spans="4:59" s="164" customFormat="1" x14ac:dyDescent="0.25">
      <c r="D1494" s="351"/>
      <c r="E1494" s="351"/>
      <c r="K1494" s="366"/>
      <c r="O1494" s="351"/>
      <c r="Q1494" s="366"/>
      <c r="T1494" s="351"/>
      <c r="V1494" s="351"/>
      <c r="BG1494" s="454"/>
    </row>
    <row r="1495" spans="4:59" s="164" customFormat="1" x14ac:dyDescent="0.25">
      <c r="D1495" s="351"/>
      <c r="E1495" s="351"/>
      <c r="K1495" s="366"/>
      <c r="O1495" s="351"/>
      <c r="Q1495" s="366"/>
      <c r="T1495" s="351"/>
      <c r="V1495" s="351"/>
      <c r="BG1495" s="454"/>
    </row>
    <row r="1496" spans="4:59" s="164" customFormat="1" x14ac:dyDescent="0.25">
      <c r="D1496" s="351"/>
      <c r="E1496" s="351"/>
      <c r="K1496" s="366"/>
      <c r="O1496" s="351"/>
      <c r="Q1496" s="366"/>
      <c r="T1496" s="351"/>
      <c r="V1496" s="351"/>
      <c r="BG1496" s="454"/>
    </row>
    <row r="1497" spans="4:59" s="164" customFormat="1" x14ac:dyDescent="0.25">
      <c r="D1497" s="351"/>
      <c r="E1497" s="351"/>
      <c r="K1497" s="366"/>
      <c r="O1497" s="351"/>
      <c r="Q1497" s="366"/>
      <c r="T1497" s="351"/>
      <c r="V1497" s="351"/>
      <c r="BG1497" s="454"/>
    </row>
    <row r="1498" spans="4:59" s="164" customFormat="1" x14ac:dyDescent="0.25">
      <c r="D1498" s="351"/>
      <c r="E1498" s="351"/>
      <c r="K1498" s="366"/>
      <c r="O1498" s="351"/>
      <c r="Q1498" s="366"/>
      <c r="T1498" s="351"/>
      <c r="V1498" s="351"/>
      <c r="BG1498" s="454"/>
    </row>
    <row r="1499" spans="4:59" s="164" customFormat="1" x14ac:dyDescent="0.25">
      <c r="D1499" s="351"/>
      <c r="E1499" s="351"/>
      <c r="K1499" s="366"/>
      <c r="O1499" s="351"/>
      <c r="Q1499" s="366"/>
      <c r="T1499" s="351"/>
      <c r="V1499" s="351"/>
      <c r="BG1499" s="454"/>
    </row>
    <row r="1500" spans="4:59" s="164" customFormat="1" x14ac:dyDescent="0.25">
      <c r="D1500" s="351"/>
      <c r="E1500" s="351"/>
      <c r="K1500" s="366"/>
      <c r="O1500" s="351"/>
      <c r="Q1500" s="366"/>
      <c r="T1500" s="351"/>
      <c r="V1500" s="351"/>
      <c r="BG1500" s="454"/>
    </row>
    <row r="1501" spans="4:59" s="164" customFormat="1" x14ac:dyDescent="0.25">
      <c r="D1501" s="351"/>
      <c r="E1501" s="351"/>
      <c r="K1501" s="366"/>
      <c r="O1501" s="351"/>
      <c r="Q1501" s="366"/>
      <c r="T1501" s="351"/>
      <c r="V1501" s="351"/>
      <c r="BG1501" s="454"/>
    </row>
    <row r="1502" spans="4:59" s="164" customFormat="1" x14ac:dyDescent="0.25">
      <c r="D1502" s="351"/>
      <c r="E1502" s="351"/>
      <c r="K1502" s="366"/>
      <c r="O1502" s="351"/>
      <c r="Q1502" s="366"/>
      <c r="T1502" s="351"/>
      <c r="V1502" s="351"/>
      <c r="BG1502" s="454"/>
    </row>
    <row r="1503" spans="4:59" s="164" customFormat="1" x14ac:dyDescent="0.25">
      <c r="D1503" s="351"/>
      <c r="E1503" s="351"/>
      <c r="K1503" s="366"/>
      <c r="O1503" s="351"/>
      <c r="Q1503" s="366"/>
      <c r="T1503" s="351"/>
      <c r="V1503" s="351"/>
      <c r="BG1503" s="454"/>
    </row>
    <row r="1504" spans="4:59" s="164" customFormat="1" x14ac:dyDescent="0.25">
      <c r="D1504" s="351"/>
      <c r="E1504" s="351"/>
      <c r="K1504" s="366"/>
      <c r="O1504" s="351"/>
      <c r="Q1504" s="366"/>
      <c r="T1504" s="351"/>
      <c r="V1504" s="351"/>
      <c r="BG1504" s="454"/>
    </row>
    <row r="1505" spans="4:59" s="164" customFormat="1" x14ac:dyDescent="0.25">
      <c r="D1505" s="351"/>
      <c r="E1505" s="351"/>
      <c r="K1505" s="366"/>
      <c r="O1505" s="351"/>
      <c r="Q1505" s="366"/>
      <c r="T1505" s="351"/>
      <c r="V1505" s="351"/>
      <c r="BG1505" s="454"/>
    </row>
    <row r="1506" spans="4:59" s="164" customFormat="1" x14ac:dyDescent="0.25">
      <c r="D1506" s="351"/>
      <c r="E1506" s="351"/>
      <c r="K1506" s="366"/>
      <c r="O1506" s="351"/>
      <c r="Q1506" s="366"/>
      <c r="T1506" s="351"/>
      <c r="V1506" s="351"/>
      <c r="BG1506" s="454"/>
    </row>
    <row r="1507" spans="4:59" s="164" customFormat="1" x14ac:dyDescent="0.25">
      <c r="D1507" s="351"/>
      <c r="E1507" s="351"/>
      <c r="K1507" s="366"/>
      <c r="O1507" s="351"/>
      <c r="Q1507" s="366"/>
      <c r="T1507" s="351"/>
      <c r="V1507" s="351"/>
      <c r="BG1507" s="454"/>
    </row>
    <row r="1508" spans="4:59" s="164" customFormat="1" x14ac:dyDescent="0.25">
      <c r="D1508" s="351"/>
      <c r="E1508" s="351"/>
      <c r="K1508" s="366"/>
      <c r="O1508" s="351"/>
      <c r="Q1508" s="366"/>
      <c r="T1508" s="351"/>
      <c r="V1508" s="351"/>
      <c r="BG1508" s="454"/>
    </row>
    <row r="1509" spans="4:59" s="164" customFormat="1" x14ac:dyDescent="0.25">
      <c r="D1509" s="351"/>
      <c r="E1509" s="351"/>
      <c r="K1509" s="366"/>
      <c r="O1509" s="351"/>
      <c r="Q1509" s="366"/>
      <c r="T1509" s="351"/>
      <c r="V1509" s="351"/>
      <c r="BG1509" s="454"/>
    </row>
    <row r="1510" spans="4:59" s="164" customFormat="1" x14ac:dyDescent="0.25">
      <c r="D1510" s="351"/>
      <c r="E1510" s="351"/>
      <c r="K1510" s="366"/>
      <c r="O1510" s="351"/>
      <c r="Q1510" s="366"/>
      <c r="T1510" s="351"/>
      <c r="V1510" s="351"/>
      <c r="BG1510" s="454"/>
    </row>
    <row r="1511" spans="4:59" s="164" customFormat="1" x14ac:dyDescent="0.25">
      <c r="D1511" s="351"/>
      <c r="E1511" s="351"/>
      <c r="K1511" s="366"/>
      <c r="O1511" s="351"/>
      <c r="Q1511" s="366"/>
      <c r="T1511" s="351"/>
      <c r="V1511" s="351"/>
      <c r="BG1511" s="454"/>
    </row>
    <row r="1512" spans="4:59" s="164" customFormat="1" x14ac:dyDescent="0.25">
      <c r="D1512" s="351"/>
      <c r="E1512" s="351"/>
      <c r="K1512" s="366"/>
      <c r="O1512" s="351"/>
      <c r="Q1512" s="366"/>
      <c r="T1512" s="351"/>
      <c r="V1512" s="351"/>
      <c r="BG1512" s="454"/>
    </row>
    <row r="1513" spans="4:59" s="164" customFormat="1" x14ac:dyDescent="0.25">
      <c r="D1513" s="351"/>
      <c r="E1513" s="351"/>
      <c r="K1513" s="366"/>
      <c r="O1513" s="351"/>
      <c r="Q1513" s="366"/>
      <c r="T1513" s="351"/>
      <c r="V1513" s="351"/>
      <c r="BG1513" s="454"/>
    </row>
    <row r="1514" spans="4:59" s="164" customFormat="1" x14ac:dyDescent="0.25">
      <c r="D1514" s="351"/>
      <c r="E1514" s="351"/>
      <c r="K1514" s="366"/>
      <c r="O1514" s="351"/>
      <c r="Q1514" s="366"/>
      <c r="T1514" s="351"/>
      <c r="V1514" s="351"/>
      <c r="BG1514" s="454"/>
    </row>
    <row r="1515" spans="4:59" s="164" customFormat="1" x14ac:dyDescent="0.25">
      <c r="D1515" s="351"/>
      <c r="E1515" s="351"/>
      <c r="K1515" s="366"/>
      <c r="O1515" s="351"/>
      <c r="Q1515" s="366"/>
      <c r="T1515" s="351"/>
      <c r="V1515" s="351"/>
      <c r="BG1515" s="454"/>
    </row>
    <row r="1516" spans="4:59" s="164" customFormat="1" x14ac:dyDescent="0.25">
      <c r="D1516" s="351"/>
      <c r="E1516" s="351"/>
      <c r="K1516" s="366"/>
      <c r="O1516" s="351"/>
      <c r="Q1516" s="366"/>
      <c r="T1516" s="351"/>
      <c r="V1516" s="351"/>
      <c r="BG1516" s="454"/>
    </row>
    <row r="1517" spans="4:59" s="164" customFormat="1" x14ac:dyDescent="0.25">
      <c r="D1517" s="351"/>
      <c r="E1517" s="351"/>
      <c r="K1517" s="366"/>
      <c r="O1517" s="351"/>
      <c r="Q1517" s="366"/>
      <c r="T1517" s="351"/>
      <c r="V1517" s="351"/>
      <c r="BG1517" s="454"/>
    </row>
    <row r="1518" spans="4:59" s="164" customFormat="1" x14ac:dyDescent="0.25">
      <c r="D1518" s="351"/>
      <c r="E1518" s="351"/>
      <c r="K1518" s="366"/>
      <c r="O1518" s="351"/>
      <c r="Q1518" s="366"/>
      <c r="T1518" s="351"/>
      <c r="V1518" s="351"/>
      <c r="BG1518" s="454"/>
    </row>
    <row r="1519" spans="4:59" s="164" customFormat="1" x14ac:dyDescent="0.25">
      <c r="D1519" s="351"/>
      <c r="E1519" s="351"/>
      <c r="K1519" s="366"/>
      <c r="O1519" s="351"/>
      <c r="Q1519" s="366"/>
      <c r="T1519" s="351"/>
      <c r="V1519" s="351"/>
      <c r="BG1519" s="454"/>
    </row>
    <row r="1520" spans="4:59" s="164" customFormat="1" x14ac:dyDescent="0.25">
      <c r="D1520" s="351"/>
      <c r="E1520" s="351"/>
      <c r="K1520" s="366"/>
      <c r="O1520" s="351"/>
      <c r="Q1520" s="366"/>
      <c r="T1520" s="351"/>
      <c r="V1520" s="351"/>
      <c r="BG1520" s="454"/>
    </row>
    <row r="1521" spans="4:59" s="164" customFormat="1" x14ac:dyDescent="0.25">
      <c r="D1521" s="351"/>
      <c r="E1521" s="351"/>
      <c r="K1521" s="366"/>
      <c r="O1521" s="351"/>
      <c r="Q1521" s="366"/>
      <c r="T1521" s="351"/>
      <c r="V1521" s="351"/>
      <c r="BG1521" s="454"/>
    </row>
    <row r="1522" spans="4:59" s="164" customFormat="1" x14ac:dyDescent="0.25">
      <c r="D1522" s="351"/>
      <c r="E1522" s="351"/>
      <c r="K1522" s="366"/>
      <c r="O1522" s="351"/>
      <c r="Q1522" s="366"/>
      <c r="T1522" s="351"/>
      <c r="V1522" s="351"/>
      <c r="BG1522" s="454"/>
    </row>
    <row r="1523" spans="4:59" s="164" customFormat="1" x14ac:dyDescent="0.25">
      <c r="D1523" s="351"/>
      <c r="E1523" s="351"/>
      <c r="K1523" s="366"/>
      <c r="O1523" s="351"/>
      <c r="Q1523" s="366"/>
      <c r="T1523" s="351"/>
      <c r="V1523" s="351"/>
      <c r="BG1523" s="454"/>
    </row>
    <row r="1524" spans="4:59" s="164" customFormat="1" x14ac:dyDescent="0.25">
      <c r="D1524" s="351"/>
      <c r="E1524" s="351"/>
      <c r="K1524" s="366"/>
      <c r="O1524" s="351"/>
      <c r="Q1524" s="366"/>
      <c r="T1524" s="351"/>
      <c r="V1524" s="351"/>
      <c r="BG1524" s="454"/>
    </row>
    <row r="1525" spans="4:59" s="164" customFormat="1" x14ac:dyDescent="0.25">
      <c r="D1525" s="351"/>
      <c r="E1525" s="351"/>
      <c r="K1525" s="366"/>
      <c r="O1525" s="351"/>
      <c r="Q1525" s="366"/>
      <c r="T1525" s="351"/>
      <c r="V1525" s="351"/>
      <c r="BG1525" s="454"/>
    </row>
    <row r="1526" spans="4:59" s="164" customFormat="1" x14ac:dyDescent="0.25">
      <c r="D1526" s="351"/>
      <c r="E1526" s="351"/>
      <c r="K1526" s="366"/>
      <c r="O1526" s="351"/>
      <c r="Q1526" s="366"/>
      <c r="T1526" s="351"/>
      <c r="V1526" s="351"/>
      <c r="BG1526" s="454"/>
    </row>
    <row r="1527" spans="4:59" s="164" customFormat="1" x14ac:dyDescent="0.25">
      <c r="D1527" s="351"/>
      <c r="E1527" s="351"/>
      <c r="K1527" s="366"/>
      <c r="O1527" s="351"/>
      <c r="Q1527" s="366"/>
      <c r="T1527" s="351"/>
      <c r="V1527" s="351"/>
      <c r="BG1527" s="454"/>
    </row>
    <row r="1528" spans="4:59" s="164" customFormat="1" x14ac:dyDescent="0.25">
      <c r="D1528" s="351"/>
      <c r="E1528" s="351"/>
      <c r="K1528" s="366"/>
      <c r="O1528" s="351"/>
      <c r="Q1528" s="366"/>
      <c r="T1528" s="351"/>
      <c r="V1528" s="351"/>
      <c r="BG1528" s="454"/>
    </row>
    <row r="1529" spans="4:59" s="164" customFormat="1" x14ac:dyDescent="0.25">
      <c r="D1529" s="351"/>
      <c r="E1529" s="351"/>
      <c r="K1529" s="366"/>
      <c r="O1529" s="351"/>
      <c r="Q1529" s="366"/>
      <c r="T1529" s="351"/>
      <c r="V1529" s="351"/>
      <c r="BG1529" s="454"/>
    </row>
    <row r="1530" spans="4:59" s="164" customFormat="1" x14ac:dyDescent="0.25">
      <c r="D1530" s="351"/>
      <c r="E1530" s="351"/>
      <c r="K1530" s="366"/>
      <c r="O1530" s="351"/>
      <c r="Q1530" s="366"/>
      <c r="T1530" s="351"/>
      <c r="V1530" s="351"/>
      <c r="BG1530" s="454"/>
    </row>
    <row r="1531" spans="4:59" s="164" customFormat="1" x14ac:dyDescent="0.25">
      <c r="D1531" s="351"/>
      <c r="E1531" s="351"/>
      <c r="K1531" s="366"/>
      <c r="O1531" s="351"/>
      <c r="Q1531" s="366"/>
      <c r="T1531" s="351"/>
      <c r="V1531" s="351"/>
      <c r="BG1531" s="454"/>
    </row>
    <row r="1532" spans="4:59" s="164" customFormat="1" x14ac:dyDescent="0.25">
      <c r="D1532" s="351"/>
      <c r="E1532" s="351"/>
      <c r="K1532" s="366"/>
      <c r="O1532" s="351"/>
      <c r="Q1532" s="366"/>
      <c r="T1532" s="351"/>
      <c r="V1532" s="351"/>
      <c r="BG1532" s="454"/>
    </row>
    <row r="1533" spans="4:59" s="164" customFormat="1" x14ac:dyDescent="0.25">
      <c r="D1533" s="351"/>
      <c r="E1533" s="351"/>
      <c r="K1533" s="366"/>
      <c r="O1533" s="351"/>
      <c r="Q1533" s="366"/>
      <c r="T1533" s="351"/>
      <c r="V1533" s="351"/>
      <c r="BG1533" s="454"/>
    </row>
    <row r="1534" spans="4:59" s="164" customFormat="1" x14ac:dyDescent="0.25">
      <c r="D1534" s="351"/>
      <c r="E1534" s="351"/>
      <c r="K1534" s="366"/>
      <c r="O1534" s="351"/>
      <c r="Q1534" s="366"/>
      <c r="T1534" s="351"/>
      <c r="V1534" s="351"/>
      <c r="BG1534" s="454"/>
    </row>
    <row r="1535" spans="4:59" s="164" customFormat="1" x14ac:dyDescent="0.25">
      <c r="D1535" s="351"/>
      <c r="E1535" s="351"/>
      <c r="K1535" s="366"/>
      <c r="O1535" s="351"/>
      <c r="Q1535" s="366"/>
      <c r="T1535" s="351"/>
      <c r="V1535" s="351"/>
      <c r="BG1535" s="454"/>
    </row>
    <row r="1536" spans="4:59" s="164" customFormat="1" x14ac:dyDescent="0.25">
      <c r="D1536" s="351"/>
      <c r="E1536" s="351"/>
      <c r="K1536" s="366"/>
      <c r="O1536" s="351"/>
      <c r="Q1536" s="366"/>
      <c r="T1536" s="351"/>
      <c r="V1536" s="351"/>
      <c r="BG1536" s="454"/>
    </row>
    <row r="1537" spans="4:59" s="164" customFormat="1" x14ac:dyDescent="0.25">
      <c r="D1537" s="351"/>
      <c r="E1537" s="351"/>
      <c r="K1537" s="366"/>
      <c r="O1537" s="351"/>
      <c r="Q1537" s="366"/>
      <c r="T1537" s="351"/>
      <c r="V1537" s="351"/>
      <c r="BG1537" s="454"/>
    </row>
    <row r="1538" spans="4:59" s="164" customFormat="1" x14ac:dyDescent="0.25">
      <c r="D1538" s="351"/>
      <c r="E1538" s="351"/>
      <c r="K1538" s="366"/>
      <c r="O1538" s="351"/>
      <c r="Q1538" s="366"/>
      <c r="T1538" s="351"/>
      <c r="V1538" s="351"/>
      <c r="BG1538" s="454"/>
    </row>
    <row r="1539" spans="4:59" s="164" customFormat="1" x14ac:dyDescent="0.25">
      <c r="D1539" s="351"/>
      <c r="E1539" s="351"/>
      <c r="K1539" s="366"/>
      <c r="O1539" s="351"/>
      <c r="Q1539" s="366"/>
      <c r="T1539" s="351"/>
      <c r="V1539" s="351"/>
      <c r="BG1539" s="454"/>
    </row>
    <row r="1540" spans="4:59" s="164" customFormat="1" x14ac:dyDescent="0.25">
      <c r="D1540" s="351"/>
      <c r="E1540" s="351"/>
      <c r="K1540" s="366"/>
      <c r="O1540" s="351"/>
      <c r="Q1540" s="366"/>
      <c r="T1540" s="351"/>
      <c r="V1540" s="351"/>
      <c r="BG1540" s="454"/>
    </row>
    <row r="1541" spans="4:59" s="164" customFormat="1" x14ac:dyDescent="0.25">
      <c r="D1541" s="351"/>
      <c r="E1541" s="351"/>
      <c r="K1541" s="366"/>
      <c r="O1541" s="351"/>
      <c r="Q1541" s="366"/>
      <c r="T1541" s="351"/>
      <c r="V1541" s="351"/>
      <c r="BG1541" s="454"/>
    </row>
    <row r="1542" spans="4:59" s="164" customFormat="1" x14ac:dyDescent="0.25">
      <c r="D1542" s="351"/>
      <c r="E1542" s="351"/>
      <c r="K1542" s="366"/>
      <c r="O1542" s="351"/>
      <c r="Q1542" s="366"/>
      <c r="T1542" s="351"/>
      <c r="V1542" s="351"/>
      <c r="BG1542" s="454"/>
    </row>
    <row r="1543" spans="4:59" s="164" customFormat="1" x14ac:dyDescent="0.25">
      <c r="D1543" s="351"/>
      <c r="E1543" s="351"/>
      <c r="K1543" s="366"/>
      <c r="O1543" s="351"/>
      <c r="Q1543" s="366"/>
      <c r="T1543" s="351"/>
      <c r="V1543" s="351"/>
      <c r="BG1543" s="454"/>
    </row>
    <row r="1544" spans="4:59" s="164" customFormat="1" x14ac:dyDescent="0.25">
      <c r="D1544" s="351"/>
      <c r="E1544" s="351"/>
      <c r="K1544" s="366"/>
      <c r="O1544" s="351"/>
      <c r="Q1544" s="366"/>
      <c r="T1544" s="351"/>
      <c r="V1544" s="351"/>
      <c r="BG1544" s="454"/>
    </row>
    <row r="1545" spans="4:59" s="164" customFormat="1" x14ac:dyDescent="0.25">
      <c r="D1545" s="351"/>
      <c r="E1545" s="351"/>
      <c r="K1545" s="366"/>
      <c r="O1545" s="351"/>
      <c r="Q1545" s="366"/>
      <c r="T1545" s="351"/>
      <c r="V1545" s="351"/>
      <c r="BG1545" s="454"/>
    </row>
    <row r="1546" spans="4:59" s="164" customFormat="1" x14ac:dyDescent="0.25">
      <c r="D1546" s="351"/>
      <c r="E1546" s="351"/>
      <c r="K1546" s="366"/>
      <c r="O1546" s="351"/>
      <c r="Q1546" s="366"/>
      <c r="T1546" s="351"/>
      <c r="V1546" s="351"/>
      <c r="BG1546" s="454"/>
    </row>
    <row r="1547" spans="4:59" s="164" customFormat="1" x14ac:dyDescent="0.25">
      <c r="D1547" s="351"/>
      <c r="E1547" s="351"/>
      <c r="K1547" s="366"/>
      <c r="O1547" s="351"/>
      <c r="Q1547" s="366"/>
      <c r="T1547" s="351"/>
      <c r="V1547" s="351"/>
      <c r="BG1547" s="454"/>
    </row>
    <row r="1548" spans="4:59" s="164" customFormat="1" x14ac:dyDescent="0.25">
      <c r="D1548" s="351"/>
      <c r="E1548" s="351"/>
      <c r="K1548" s="366"/>
      <c r="O1548" s="351"/>
      <c r="Q1548" s="366"/>
      <c r="T1548" s="351"/>
      <c r="V1548" s="351"/>
      <c r="BG1548" s="454"/>
    </row>
    <row r="1549" spans="4:59" s="164" customFormat="1" x14ac:dyDescent="0.25">
      <c r="D1549" s="351"/>
      <c r="E1549" s="351"/>
      <c r="K1549" s="366"/>
      <c r="O1549" s="351"/>
      <c r="Q1549" s="366"/>
      <c r="T1549" s="351"/>
      <c r="V1549" s="351"/>
      <c r="BG1549" s="454"/>
    </row>
    <row r="1550" spans="4:59" s="164" customFormat="1" x14ac:dyDescent="0.25">
      <c r="D1550" s="351"/>
      <c r="E1550" s="351"/>
      <c r="K1550" s="366"/>
      <c r="O1550" s="351"/>
      <c r="Q1550" s="366"/>
      <c r="T1550" s="351"/>
      <c r="V1550" s="351"/>
      <c r="BG1550" s="454"/>
    </row>
    <row r="1551" spans="4:59" s="164" customFormat="1" x14ac:dyDescent="0.25">
      <c r="D1551" s="351"/>
      <c r="E1551" s="351"/>
      <c r="K1551" s="366"/>
      <c r="O1551" s="351"/>
      <c r="Q1551" s="366"/>
      <c r="T1551" s="351"/>
      <c r="V1551" s="351"/>
      <c r="BG1551" s="454"/>
    </row>
    <row r="1552" spans="4:59" s="164" customFormat="1" x14ac:dyDescent="0.25">
      <c r="D1552" s="351"/>
      <c r="E1552" s="351"/>
      <c r="K1552" s="366"/>
      <c r="O1552" s="351"/>
      <c r="Q1552" s="366"/>
      <c r="T1552" s="351"/>
      <c r="V1552" s="351"/>
      <c r="BG1552" s="454"/>
    </row>
    <row r="1553" spans="4:59" s="164" customFormat="1" x14ac:dyDescent="0.25">
      <c r="D1553" s="351"/>
      <c r="E1553" s="351"/>
      <c r="K1553" s="366"/>
      <c r="O1553" s="351"/>
      <c r="Q1553" s="366"/>
      <c r="T1553" s="351"/>
      <c r="V1553" s="351"/>
      <c r="BG1553" s="454"/>
    </row>
    <row r="1554" spans="4:59" s="164" customFormat="1" x14ac:dyDescent="0.25">
      <c r="D1554" s="351"/>
      <c r="E1554" s="351"/>
      <c r="K1554" s="366"/>
      <c r="O1554" s="351"/>
      <c r="Q1554" s="366"/>
      <c r="T1554" s="351"/>
      <c r="V1554" s="351"/>
      <c r="BG1554" s="454"/>
    </row>
    <row r="1555" spans="4:59" s="164" customFormat="1" x14ac:dyDescent="0.25">
      <c r="D1555" s="351"/>
      <c r="E1555" s="351"/>
      <c r="K1555" s="366"/>
      <c r="O1555" s="351"/>
      <c r="Q1555" s="366"/>
      <c r="T1555" s="351"/>
      <c r="V1555" s="351"/>
      <c r="BG1555" s="454"/>
    </row>
    <row r="1556" spans="4:59" s="164" customFormat="1" x14ac:dyDescent="0.25">
      <c r="D1556" s="351"/>
      <c r="E1556" s="351"/>
      <c r="K1556" s="366"/>
      <c r="O1556" s="351"/>
      <c r="Q1556" s="366"/>
      <c r="T1556" s="351"/>
      <c r="V1556" s="351"/>
      <c r="BG1556" s="454"/>
    </row>
    <row r="1557" spans="4:59" s="164" customFormat="1" x14ac:dyDescent="0.25">
      <c r="D1557" s="351"/>
      <c r="E1557" s="351"/>
      <c r="K1557" s="366"/>
      <c r="O1557" s="351"/>
      <c r="Q1557" s="366"/>
      <c r="T1557" s="351"/>
      <c r="V1557" s="351"/>
      <c r="BG1557" s="454"/>
    </row>
    <row r="1558" spans="4:59" s="164" customFormat="1" x14ac:dyDescent="0.25">
      <c r="D1558" s="351"/>
      <c r="E1558" s="351"/>
      <c r="K1558" s="366"/>
      <c r="O1558" s="351"/>
      <c r="Q1558" s="366"/>
      <c r="T1558" s="351"/>
      <c r="V1558" s="351"/>
      <c r="BG1558" s="454"/>
    </row>
    <row r="1559" spans="4:59" s="164" customFormat="1" x14ac:dyDescent="0.25">
      <c r="D1559" s="351"/>
      <c r="E1559" s="351"/>
      <c r="K1559" s="366"/>
      <c r="O1559" s="351"/>
      <c r="Q1559" s="366"/>
      <c r="T1559" s="351"/>
      <c r="V1559" s="351"/>
      <c r="BG1559" s="454"/>
    </row>
    <row r="1560" spans="4:59" s="164" customFormat="1" x14ac:dyDescent="0.25">
      <c r="D1560" s="351"/>
      <c r="E1560" s="351"/>
      <c r="K1560" s="366"/>
      <c r="O1560" s="351"/>
      <c r="Q1560" s="366"/>
      <c r="T1560" s="351"/>
      <c r="V1560" s="351"/>
      <c r="BG1560" s="454"/>
    </row>
    <row r="1561" spans="4:59" s="164" customFormat="1" x14ac:dyDescent="0.25">
      <c r="D1561" s="351"/>
      <c r="E1561" s="351"/>
      <c r="K1561" s="366"/>
      <c r="O1561" s="351"/>
      <c r="Q1561" s="366"/>
      <c r="T1561" s="351"/>
      <c r="V1561" s="351"/>
      <c r="BG1561" s="454"/>
    </row>
    <row r="1562" spans="4:59" s="164" customFormat="1" x14ac:dyDescent="0.25">
      <c r="D1562" s="351"/>
      <c r="E1562" s="351"/>
      <c r="K1562" s="366"/>
      <c r="O1562" s="351"/>
      <c r="Q1562" s="366"/>
      <c r="T1562" s="351"/>
      <c r="V1562" s="351"/>
      <c r="BG1562" s="454"/>
    </row>
    <row r="1563" spans="4:59" s="164" customFormat="1" x14ac:dyDescent="0.25">
      <c r="D1563" s="351"/>
      <c r="E1563" s="351"/>
      <c r="K1563" s="366"/>
      <c r="O1563" s="351"/>
      <c r="Q1563" s="366"/>
      <c r="T1563" s="351"/>
      <c r="V1563" s="351"/>
      <c r="BG1563" s="454"/>
    </row>
    <row r="1564" spans="4:59" s="164" customFormat="1" x14ac:dyDescent="0.25">
      <c r="D1564" s="351"/>
      <c r="E1564" s="351"/>
      <c r="K1564" s="366"/>
      <c r="O1564" s="351"/>
      <c r="Q1564" s="366"/>
      <c r="T1564" s="351"/>
      <c r="V1564" s="351"/>
      <c r="BG1564" s="454"/>
    </row>
    <row r="1565" spans="4:59" s="164" customFormat="1" x14ac:dyDescent="0.25">
      <c r="D1565" s="351"/>
      <c r="E1565" s="351"/>
      <c r="K1565" s="366"/>
      <c r="O1565" s="351"/>
      <c r="Q1565" s="366"/>
      <c r="T1565" s="351"/>
      <c r="V1565" s="351"/>
      <c r="BG1565" s="454"/>
    </row>
    <row r="1566" spans="4:59" s="164" customFormat="1" x14ac:dyDescent="0.25">
      <c r="D1566" s="351"/>
      <c r="E1566" s="351"/>
      <c r="K1566" s="366"/>
      <c r="O1566" s="351"/>
      <c r="Q1566" s="366"/>
      <c r="T1566" s="351"/>
      <c r="V1566" s="351"/>
      <c r="BG1566" s="454"/>
    </row>
    <row r="1567" spans="4:59" s="164" customFormat="1" x14ac:dyDescent="0.25">
      <c r="D1567" s="351"/>
      <c r="E1567" s="351"/>
      <c r="K1567" s="366"/>
      <c r="O1567" s="351"/>
      <c r="Q1567" s="366"/>
      <c r="T1567" s="351"/>
      <c r="V1567" s="351"/>
      <c r="BG1567" s="454"/>
    </row>
    <row r="1568" spans="4:59" s="164" customFormat="1" x14ac:dyDescent="0.25">
      <c r="D1568" s="351"/>
      <c r="E1568" s="351"/>
      <c r="K1568" s="366"/>
      <c r="O1568" s="351"/>
      <c r="Q1568" s="366"/>
      <c r="T1568" s="351"/>
      <c r="V1568" s="351"/>
      <c r="BG1568" s="454"/>
    </row>
    <row r="1569" spans="4:59" s="164" customFormat="1" x14ac:dyDescent="0.25">
      <c r="D1569" s="351"/>
      <c r="E1569" s="351"/>
      <c r="K1569" s="366"/>
      <c r="O1569" s="351"/>
      <c r="Q1569" s="366"/>
      <c r="T1569" s="351"/>
      <c r="V1569" s="351"/>
      <c r="BG1569" s="454"/>
    </row>
    <row r="1570" spans="4:59" s="164" customFormat="1" x14ac:dyDescent="0.25">
      <c r="D1570" s="351"/>
      <c r="E1570" s="351"/>
      <c r="K1570" s="366"/>
      <c r="O1570" s="351"/>
      <c r="Q1570" s="366"/>
      <c r="T1570" s="351"/>
      <c r="V1570" s="351"/>
      <c r="BG1570" s="454"/>
    </row>
    <row r="1571" spans="4:59" s="164" customFormat="1" x14ac:dyDescent="0.25">
      <c r="D1571" s="351"/>
      <c r="E1571" s="351"/>
      <c r="K1571" s="366"/>
      <c r="O1571" s="351"/>
      <c r="Q1571" s="366"/>
      <c r="T1571" s="351"/>
      <c r="V1571" s="351"/>
      <c r="BG1571" s="454"/>
    </row>
    <row r="1572" spans="4:59" s="164" customFormat="1" x14ac:dyDescent="0.25">
      <c r="D1572" s="351"/>
      <c r="E1572" s="351"/>
      <c r="K1572" s="366"/>
      <c r="O1572" s="351"/>
      <c r="Q1572" s="366"/>
      <c r="T1572" s="351"/>
      <c r="V1572" s="351"/>
      <c r="BG1572" s="454"/>
    </row>
    <row r="1573" spans="4:59" s="164" customFormat="1" x14ac:dyDescent="0.25">
      <c r="D1573" s="351"/>
      <c r="E1573" s="351"/>
      <c r="K1573" s="366"/>
      <c r="O1573" s="351"/>
      <c r="Q1573" s="366"/>
      <c r="T1573" s="351"/>
      <c r="V1573" s="351"/>
      <c r="BG1573" s="454"/>
    </row>
    <row r="1574" spans="4:59" s="164" customFormat="1" x14ac:dyDescent="0.25">
      <c r="D1574" s="351"/>
      <c r="E1574" s="351"/>
      <c r="K1574" s="366"/>
      <c r="O1574" s="351"/>
      <c r="Q1574" s="366"/>
      <c r="T1574" s="351"/>
      <c r="V1574" s="351"/>
      <c r="BG1574" s="454"/>
    </row>
    <row r="1575" spans="4:59" s="164" customFormat="1" x14ac:dyDescent="0.25">
      <c r="D1575" s="351"/>
      <c r="E1575" s="351"/>
      <c r="K1575" s="366"/>
      <c r="O1575" s="351"/>
      <c r="Q1575" s="366"/>
      <c r="T1575" s="351"/>
      <c r="V1575" s="351"/>
      <c r="BG1575" s="454"/>
    </row>
    <row r="1576" spans="4:59" s="164" customFormat="1" x14ac:dyDescent="0.25">
      <c r="D1576" s="351"/>
      <c r="E1576" s="351"/>
      <c r="K1576" s="366"/>
      <c r="O1576" s="351"/>
      <c r="Q1576" s="366"/>
      <c r="T1576" s="351"/>
      <c r="V1576" s="351"/>
      <c r="BG1576" s="454"/>
    </row>
    <row r="1577" spans="4:59" s="164" customFormat="1" x14ac:dyDescent="0.25">
      <c r="D1577" s="351"/>
      <c r="E1577" s="351"/>
      <c r="K1577" s="366"/>
      <c r="O1577" s="351"/>
      <c r="Q1577" s="366"/>
      <c r="T1577" s="351"/>
      <c r="V1577" s="351"/>
      <c r="BG1577" s="454"/>
    </row>
    <row r="1578" spans="4:59" s="164" customFormat="1" x14ac:dyDescent="0.25">
      <c r="D1578" s="351"/>
      <c r="E1578" s="351"/>
      <c r="K1578" s="366"/>
      <c r="O1578" s="351"/>
      <c r="Q1578" s="366"/>
      <c r="T1578" s="351"/>
      <c r="V1578" s="351"/>
      <c r="BG1578" s="454"/>
    </row>
    <row r="1579" spans="4:59" s="164" customFormat="1" x14ac:dyDescent="0.25">
      <c r="D1579" s="351"/>
      <c r="E1579" s="351"/>
      <c r="K1579" s="366"/>
      <c r="O1579" s="351"/>
      <c r="Q1579" s="366"/>
      <c r="T1579" s="351"/>
      <c r="V1579" s="351"/>
      <c r="BG1579" s="454"/>
    </row>
    <row r="1580" spans="4:59" s="164" customFormat="1" x14ac:dyDescent="0.25">
      <c r="D1580" s="351"/>
      <c r="E1580" s="351"/>
      <c r="K1580" s="366"/>
      <c r="O1580" s="351"/>
      <c r="Q1580" s="366"/>
      <c r="T1580" s="351"/>
      <c r="V1580" s="351"/>
      <c r="BG1580" s="454"/>
    </row>
    <row r="1581" spans="4:59" s="164" customFormat="1" x14ac:dyDescent="0.25">
      <c r="D1581" s="351"/>
      <c r="E1581" s="351"/>
      <c r="K1581" s="366"/>
      <c r="O1581" s="351"/>
      <c r="Q1581" s="366"/>
      <c r="T1581" s="351"/>
      <c r="V1581" s="351"/>
      <c r="BG1581" s="454"/>
    </row>
    <row r="1582" spans="4:59" s="164" customFormat="1" x14ac:dyDescent="0.25">
      <c r="D1582" s="351"/>
      <c r="E1582" s="351"/>
      <c r="K1582" s="366"/>
      <c r="O1582" s="351"/>
      <c r="Q1582" s="366"/>
      <c r="T1582" s="351"/>
      <c r="V1582" s="351"/>
      <c r="BG1582" s="454"/>
    </row>
    <row r="1583" spans="4:59" s="164" customFormat="1" x14ac:dyDescent="0.25">
      <c r="D1583" s="351"/>
      <c r="E1583" s="351"/>
      <c r="K1583" s="366"/>
      <c r="O1583" s="351"/>
      <c r="Q1583" s="366"/>
      <c r="T1583" s="351"/>
      <c r="V1583" s="351"/>
      <c r="BG1583" s="454"/>
    </row>
    <row r="1584" spans="4:59" s="164" customFormat="1" x14ac:dyDescent="0.25">
      <c r="D1584" s="351"/>
      <c r="E1584" s="351"/>
      <c r="K1584" s="366"/>
      <c r="O1584" s="351"/>
      <c r="Q1584" s="366"/>
      <c r="T1584" s="351"/>
      <c r="V1584" s="351"/>
      <c r="BG1584" s="454"/>
    </row>
    <row r="1585" spans="4:59" s="164" customFormat="1" x14ac:dyDescent="0.25">
      <c r="D1585" s="351"/>
      <c r="E1585" s="351"/>
      <c r="K1585" s="366"/>
      <c r="O1585" s="351"/>
      <c r="Q1585" s="366"/>
      <c r="T1585" s="351"/>
      <c r="V1585" s="351"/>
      <c r="BG1585" s="454"/>
    </row>
    <row r="1586" spans="4:59" s="164" customFormat="1" x14ac:dyDescent="0.25">
      <c r="D1586" s="351"/>
      <c r="E1586" s="351"/>
      <c r="K1586" s="366"/>
      <c r="O1586" s="351"/>
      <c r="Q1586" s="366"/>
      <c r="T1586" s="351"/>
      <c r="V1586" s="351"/>
      <c r="BG1586" s="454"/>
    </row>
    <row r="1587" spans="4:59" s="164" customFormat="1" x14ac:dyDescent="0.25">
      <c r="D1587" s="351"/>
      <c r="E1587" s="351"/>
      <c r="K1587" s="366"/>
      <c r="O1587" s="351"/>
      <c r="Q1587" s="366"/>
      <c r="T1587" s="351"/>
      <c r="V1587" s="351"/>
      <c r="BG1587" s="454"/>
    </row>
    <row r="1588" spans="4:59" s="164" customFormat="1" x14ac:dyDescent="0.25">
      <c r="D1588" s="351"/>
      <c r="E1588" s="351"/>
      <c r="K1588" s="366"/>
      <c r="O1588" s="351"/>
      <c r="Q1588" s="366"/>
      <c r="T1588" s="351"/>
      <c r="V1588" s="351"/>
      <c r="BG1588" s="454"/>
    </row>
    <row r="1589" spans="4:59" s="164" customFormat="1" x14ac:dyDescent="0.25">
      <c r="D1589" s="351"/>
      <c r="E1589" s="351"/>
      <c r="K1589" s="366"/>
      <c r="O1589" s="351"/>
      <c r="Q1589" s="366"/>
      <c r="T1589" s="351"/>
      <c r="V1589" s="351"/>
      <c r="BG1589" s="454"/>
    </row>
    <row r="1590" spans="4:59" s="164" customFormat="1" x14ac:dyDescent="0.25">
      <c r="D1590" s="351"/>
      <c r="E1590" s="351"/>
      <c r="K1590" s="366"/>
      <c r="O1590" s="351"/>
      <c r="Q1590" s="366"/>
      <c r="T1590" s="351"/>
      <c r="V1590" s="351"/>
      <c r="BG1590" s="454"/>
    </row>
    <row r="1591" spans="4:59" s="164" customFormat="1" x14ac:dyDescent="0.25">
      <c r="D1591" s="351"/>
      <c r="E1591" s="351"/>
      <c r="K1591" s="366"/>
      <c r="O1591" s="351"/>
      <c r="Q1591" s="366"/>
      <c r="T1591" s="351"/>
      <c r="V1591" s="351"/>
      <c r="BG1591" s="454"/>
    </row>
    <row r="1592" spans="4:59" s="164" customFormat="1" x14ac:dyDescent="0.25">
      <c r="D1592" s="351"/>
      <c r="E1592" s="351"/>
      <c r="K1592" s="366"/>
      <c r="O1592" s="351"/>
      <c r="Q1592" s="366"/>
      <c r="T1592" s="351"/>
      <c r="V1592" s="351"/>
      <c r="BG1592" s="454"/>
    </row>
    <row r="1593" spans="4:59" s="164" customFormat="1" x14ac:dyDescent="0.25">
      <c r="D1593" s="351"/>
      <c r="E1593" s="351"/>
      <c r="K1593" s="366"/>
      <c r="O1593" s="351"/>
      <c r="Q1593" s="366"/>
      <c r="T1593" s="351"/>
      <c r="V1593" s="351"/>
      <c r="BG1593" s="454"/>
    </row>
    <row r="1594" spans="4:59" s="164" customFormat="1" x14ac:dyDescent="0.25">
      <c r="D1594" s="351"/>
      <c r="E1594" s="351"/>
      <c r="K1594" s="366"/>
      <c r="O1594" s="351"/>
      <c r="Q1594" s="366"/>
      <c r="T1594" s="351"/>
      <c r="V1594" s="351"/>
      <c r="BG1594" s="454"/>
    </row>
    <row r="1595" spans="4:59" s="164" customFormat="1" x14ac:dyDescent="0.25">
      <c r="D1595" s="351"/>
      <c r="E1595" s="351"/>
      <c r="K1595" s="366"/>
      <c r="O1595" s="351"/>
      <c r="Q1595" s="366"/>
      <c r="T1595" s="351"/>
      <c r="V1595" s="351"/>
      <c r="BG1595" s="454"/>
    </row>
    <row r="1596" spans="4:59" s="164" customFormat="1" x14ac:dyDescent="0.25">
      <c r="D1596" s="351"/>
      <c r="E1596" s="351"/>
      <c r="K1596" s="366"/>
      <c r="O1596" s="351"/>
      <c r="Q1596" s="366"/>
      <c r="T1596" s="351"/>
      <c r="V1596" s="351"/>
      <c r="BG1596" s="454"/>
    </row>
    <row r="1597" spans="4:59" s="164" customFormat="1" x14ac:dyDescent="0.25">
      <c r="D1597" s="351"/>
      <c r="E1597" s="351"/>
      <c r="K1597" s="366"/>
      <c r="O1597" s="351"/>
      <c r="Q1597" s="366"/>
      <c r="T1597" s="351"/>
      <c r="V1597" s="351"/>
      <c r="BG1597" s="454"/>
    </row>
    <row r="1598" spans="4:59" s="164" customFormat="1" x14ac:dyDescent="0.25">
      <c r="D1598" s="351"/>
      <c r="E1598" s="351"/>
      <c r="K1598" s="366"/>
      <c r="O1598" s="351"/>
      <c r="Q1598" s="366"/>
      <c r="T1598" s="351"/>
      <c r="V1598" s="351"/>
      <c r="BG1598" s="454"/>
    </row>
    <row r="1599" spans="4:59" s="164" customFormat="1" x14ac:dyDescent="0.25">
      <c r="D1599" s="351"/>
      <c r="E1599" s="351"/>
      <c r="K1599" s="366"/>
      <c r="O1599" s="351"/>
      <c r="Q1599" s="366"/>
      <c r="T1599" s="351"/>
      <c r="V1599" s="351"/>
      <c r="BG1599" s="454"/>
    </row>
    <row r="1600" spans="4:59" s="164" customFormat="1" x14ac:dyDescent="0.25">
      <c r="D1600" s="351"/>
      <c r="E1600" s="351"/>
      <c r="K1600" s="366"/>
      <c r="O1600" s="351"/>
      <c r="Q1600" s="366"/>
      <c r="T1600" s="351"/>
      <c r="V1600" s="351"/>
      <c r="BG1600" s="454"/>
    </row>
    <row r="1601" spans="4:59" s="164" customFormat="1" x14ac:dyDescent="0.25">
      <c r="D1601" s="351"/>
      <c r="E1601" s="351"/>
      <c r="K1601" s="366"/>
      <c r="O1601" s="351"/>
      <c r="Q1601" s="366"/>
      <c r="T1601" s="351"/>
      <c r="V1601" s="351"/>
      <c r="BG1601" s="454"/>
    </row>
    <row r="1602" spans="4:59" s="164" customFormat="1" x14ac:dyDescent="0.25">
      <c r="D1602" s="351"/>
      <c r="E1602" s="351"/>
      <c r="K1602" s="366"/>
      <c r="O1602" s="351"/>
      <c r="Q1602" s="366"/>
      <c r="T1602" s="351"/>
      <c r="V1602" s="351"/>
      <c r="BG1602" s="454"/>
    </row>
    <row r="1603" spans="4:59" s="164" customFormat="1" x14ac:dyDescent="0.25">
      <c r="D1603" s="351"/>
      <c r="E1603" s="351"/>
      <c r="K1603" s="366"/>
      <c r="O1603" s="351"/>
      <c r="Q1603" s="366"/>
      <c r="T1603" s="351"/>
      <c r="V1603" s="351"/>
      <c r="BG1603" s="454"/>
    </row>
    <row r="1604" spans="4:59" s="164" customFormat="1" x14ac:dyDescent="0.25">
      <c r="D1604" s="351"/>
      <c r="E1604" s="351"/>
      <c r="K1604" s="366"/>
      <c r="O1604" s="351"/>
      <c r="Q1604" s="366"/>
      <c r="T1604" s="351"/>
      <c r="V1604" s="351"/>
      <c r="BG1604" s="454"/>
    </row>
    <row r="1605" spans="4:59" s="164" customFormat="1" x14ac:dyDescent="0.25">
      <c r="D1605" s="351"/>
      <c r="E1605" s="351"/>
      <c r="K1605" s="366"/>
      <c r="O1605" s="351"/>
      <c r="Q1605" s="366"/>
      <c r="T1605" s="351"/>
      <c r="V1605" s="351"/>
      <c r="BG1605" s="454"/>
    </row>
    <row r="1606" spans="4:59" s="164" customFormat="1" x14ac:dyDescent="0.25">
      <c r="D1606" s="351"/>
      <c r="E1606" s="351"/>
      <c r="K1606" s="366"/>
      <c r="O1606" s="351"/>
      <c r="Q1606" s="366"/>
      <c r="T1606" s="351"/>
      <c r="V1606" s="351"/>
      <c r="BG1606" s="454"/>
    </row>
    <row r="1607" spans="4:59" s="164" customFormat="1" x14ac:dyDescent="0.25">
      <c r="D1607" s="351"/>
      <c r="E1607" s="351"/>
      <c r="K1607" s="366"/>
      <c r="O1607" s="351"/>
      <c r="Q1607" s="366"/>
      <c r="T1607" s="351"/>
      <c r="V1607" s="351"/>
      <c r="BG1607" s="454"/>
    </row>
    <row r="1608" spans="4:59" s="164" customFormat="1" x14ac:dyDescent="0.25">
      <c r="D1608" s="351"/>
      <c r="E1608" s="351"/>
      <c r="K1608" s="366"/>
      <c r="O1608" s="351"/>
      <c r="Q1608" s="366"/>
      <c r="T1608" s="351"/>
      <c r="V1608" s="351"/>
      <c r="BG1608" s="454"/>
    </row>
    <row r="1609" spans="4:59" s="164" customFormat="1" x14ac:dyDescent="0.25">
      <c r="D1609" s="351"/>
      <c r="E1609" s="351"/>
      <c r="K1609" s="366"/>
      <c r="O1609" s="351"/>
      <c r="Q1609" s="366"/>
      <c r="T1609" s="351"/>
      <c r="V1609" s="351"/>
      <c r="BG1609" s="454"/>
    </row>
    <row r="1610" spans="4:59" s="164" customFormat="1" x14ac:dyDescent="0.25">
      <c r="D1610" s="351"/>
      <c r="E1610" s="351"/>
      <c r="K1610" s="366"/>
      <c r="O1610" s="351"/>
      <c r="Q1610" s="366"/>
      <c r="T1610" s="351"/>
      <c r="V1610" s="351"/>
      <c r="BG1610" s="454"/>
    </row>
    <row r="1611" spans="4:59" s="164" customFormat="1" x14ac:dyDescent="0.25">
      <c r="D1611" s="351"/>
      <c r="E1611" s="351"/>
      <c r="K1611" s="366"/>
      <c r="O1611" s="351"/>
      <c r="Q1611" s="366"/>
      <c r="T1611" s="351"/>
      <c r="V1611" s="351"/>
      <c r="BG1611" s="454"/>
    </row>
    <row r="1612" spans="4:59" s="164" customFormat="1" x14ac:dyDescent="0.25">
      <c r="D1612" s="351"/>
      <c r="E1612" s="351"/>
      <c r="K1612" s="366"/>
      <c r="O1612" s="351"/>
      <c r="Q1612" s="366"/>
      <c r="T1612" s="351"/>
      <c r="V1612" s="351"/>
      <c r="BG1612" s="454"/>
    </row>
    <row r="1613" spans="4:59" s="164" customFormat="1" x14ac:dyDescent="0.25">
      <c r="D1613" s="351"/>
      <c r="E1613" s="351"/>
      <c r="K1613" s="366"/>
      <c r="O1613" s="351"/>
      <c r="Q1613" s="366"/>
      <c r="T1613" s="351"/>
      <c r="V1613" s="351"/>
      <c r="BG1613" s="454"/>
    </row>
    <row r="1614" spans="4:59" s="164" customFormat="1" x14ac:dyDescent="0.25">
      <c r="D1614" s="351"/>
      <c r="E1614" s="351"/>
      <c r="K1614" s="366"/>
      <c r="O1614" s="351"/>
      <c r="Q1614" s="366"/>
      <c r="T1614" s="351"/>
      <c r="V1614" s="351"/>
      <c r="BG1614" s="454"/>
    </row>
    <row r="1615" spans="4:59" s="164" customFormat="1" x14ac:dyDescent="0.25">
      <c r="D1615" s="351"/>
      <c r="E1615" s="351"/>
      <c r="K1615" s="366"/>
      <c r="O1615" s="351"/>
      <c r="Q1615" s="366"/>
      <c r="T1615" s="351"/>
      <c r="V1615" s="351"/>
      <c r="BG1615" s="454"/>
    </row>
    <row r="1616" spans="4:59" s="164" customFormat="1" x14ac:dyDescent="0.25">
      <c r="D1616" s="351"/>
      <c r="E1616" s="351"/>
      <c r="K1616" s="366"/>
      <c r="O1616" s="351"/>
      <c r="Q1616" s="366"/>
      <c r="T1616" s="351"/>
      <c r="V1616" s="351"/>
      <c r="BG1616" s="454"/>
    </row>
    <row r="1617" spans="4:59" s="164" customFormat="1" x14ac:dyDescent="0.25">
      <c r="D1617" s="351"/>
      <c r="E1617" s="351"/>
      <c r="K1617" s="366"/>
      <c r="O1617" s="351"/>
      <c r="Q1617" s="366"/>
      <c r="T1617" s="351"/>
      <c r="V1617" s="351"/>
      <c r="BG1617" s="454"/>
    </row>
    <row r="1618" spans="4:59" s="164" customFormat="1" x14ac:dyDescent="0.25">
      <c r="D1618" s="351"/>
      <c r="E1618" s="351"/>
      <c r="K1618" s="366"/>
      <c r="O1618" s="351"/>
      <c r="Q1618" s="366"/>
      <c r="T1618" s="351"/>
      <c r="V1618" s="351"/>
      <c r="BG1618" s="454"/>
    </row>
    <row r="1619" spans="4:59" s="164" customFormat="1" x14ac:dyDescent="0.25">
      <c r="D1619" s="351"/>
      <c r="E1619" s="351"/>
      <c r="K1619" s="366"/>
      <c r="O1619" s="351"/>
      <c r="Q1619" s="366"/>
      <c r="T1619" s="351"/>
      <c r="V1619" s="351"/>
      <c r="BG1619" s="454"/>
    </row>
    <row r="1620" spans="4:59" s="164" customFormat="1" x14ac:dyDescent="0.25">
      <c r="D1620" s="351"/>
      <c r="E1620" s="351"/>
      <c r="K1620" s="366"/>
      <c r="O1620" s="351"/>
      <c r="Q1620" s="366"/>
      <c r="T1620" s="351"/>
      <c r="V1620" s="351"/>
      <c r="BG1620" s="454"/>
    </row>
    <row r="1621" spans="4:59" s="164" customFormat="1" x14ac:dyDescent="0.25">
      <c r="D1621" s="351"/>
      <c r="E1621" s="351"/>
      <c r="K1621" s="366"/>
      <c r="O1621" s="351"/>
      <c r="Q1621" s="366"/>
      <c r="T1621" s="351"/>
      <c r="V1621" s="351"/>
      <c r="BG1621" s="454"/>
    </row>
    <row r="1622" spans="4:59" s="164" customFormat="1" x14ac:dyDescent="0.25">
      <c r="D1622" s="351"/>
      <c r="E1622" s="351"/>
      <c r="K1622" s="366"/>
      <c r="O1622" s="351"/>
      <c r="Q1622" s="366"/>
      <c r="T1622" s="351"/>
      <c r="V1622" s="351"/>
      <c r="BG1622" s="454"/>
    </row>
    <row r="1623" spans="4:59" s="164" customFormat="1" x14ac:dyDescent="0.25">
      <c r="D1623" s="351"/>
      <c r="E1623" s="351"/>
      <c r="K1623" s="366"/>
      <c r="O1623" s="351"/>
      <c r="Q1623" s="366"/>
      <c r="T1623" s="351"/>
      <c r="V1623" s="351"/>
      <c r="BG1623" s="454"/>
    </row>
    <row r="1624" spans="4:59" s="164" customFormat="1" x14ac:dyDescent="0.25">
      <c r="D1624" s="351"/>
      <c r="E1624" s="351"/>
      <c r="K1624" s="366"/>
      <c r="O1624" s="351"/>
      <c r="Q1624" s="366"/>
      <c r="T1624" s="351"/>
      <c r="V1624" s="351"/>
      <c r="BG1624" s="454"/>
    </row>
    <row r="1625" spans="4:59" s="164" customFormat="1" x14ac:dyDescent="0.25">
      <c r="D1625" s="351"/>
      <c r="E1625" s="351"/>
      <c r="K1625" s="366"/>
      <c r="O1625" s="351"/>
      <c r="Q1625" s="366"/>
      <c r="T1625" s="351"/>
      <c r="V1625" s="351"/>
      <c r="BG1625" s="454"/>
    </row>
    <row r="1626" spans="4:59" s="164" customFormat="1" x14ac:dyDescent="0.25">
      <c r="D1626" s="351"/>
      <c r="E1626" s="351"/>
      <c r="K1626" s="366"/>
      <c r="O1626" s="351"/>
      <c r="Q1626" s="366"/>
      <c r="T1626" s="351"/>
      <c r="V1626" s="351"/>
      <c r="BG1626" s="454"/>
    </row>
    <row r="1627" spans="4:59" s="164" customFormat="1" x14ac:dyDescent="0.25">
      <c r="D1627" s="351"/>
      <c r="E1627" s="351"/>
      <c r="K1627" s="366"/>
      <c r="O1627" s="351"/>
      <c r="Q1627" s="366"/>
      <c r="T1627" s="351"/>
      <c r="V1627" s="351"/>
      <c r="BG1627" s="454"/>
    </row>
    <row r="1628" spans="4:59" s="164" customFormat="1" x14ac:dyDescent="0.25">
      <c r="D1628" s="351"/>
      <c r="E1628" s="351"/>
      <c r="K1628" s="366"/>
      <c r="O1628" s="351"/>
      <c r="Q1628" s="366"/>
      <c r="T1628" s="351"/>
      <c r="V1628" s="351"/>
      <c r="BG1628" s="454"/>
    </row>
    <row r="1629" spans="4:59" s="164" customFormat="1" x14ac:dyDescent="0.25">
      <c r="D1629" s="351"/>
      <c r="E1629" s="351"/>
      <c r="K1629" s="366"/>
      <c r="O1629" s="351"/>
      <c r="Q1629" s="366"/>
      <c r="T1629" s="351"/>
      <c r="V1629" s="351"/>
      <c r="BG1629" s="454"/>
    </row>
    <row r="1630" spans="4:59" s="164" customFormat="1" x14ac:dyDescent="0.25">
      <c r="D1630" s="351"/>
      <c r="E1630" s="351"/>
      <c r="K1630" s="366"/>
      <c r="O1630" s="351"/>
      <c r="Q1630" s="366"/>
      <c r="T1630" s="351"/>
      <c r="V1630" s="351"/>
      <c r="BG1630" s="454"/>
    </row>
    <row r="1631" spans="4:59" s="164" customFormat="1" x14ac:dyDescent="0.25">
      <c r="D1631" s="351"/>
      <c r="E1631" s="351"/>
      <c r="K1631" s="366"/>
      <c r="O1631" s="351"/>
      <c r="Q1631" s="366"/>
      <c r="T1631" s="351"/>
      <c r="V1631" s="351"/>
      <c r="BG1631" s="454"/>
    </row>
    <row r="1632" spans="4:59" s="164" customFormat="1" x14ac:dyDescent="0.25">
      <c r="D1632" s="351"/>
      <c r="E1632" s="351"/>
      <c r="K1632" s="366"/>
      <c r="O1632" s="351"/>
      <c r="Q1632" s="366"/>
      <c r="T1632" s="351"/>
      <c r="V1632" s="351"/>
      <c r="BG1632" s="454"/>
    </row>
    <row r="1633" spans="4:59" s="164" customFormat="1" x14ac:dyDescent="0.25">
      <c r="D1633" s="351"/>
      <c r="E1633" s="351"/>
      <c r="K1633" s="366"/>
      <c r="O1633" s="351"/>
      <c r="Q1633" s="366"/>
      <c r="T1633" s="351"/>
      <c r="V1633" s="351"/>
      <c r="BG1633" s="454"/>
    </row>
    <row r="1634" spans="4:59" s="164" customFormat="1" x14ac:dyDescent="0.25">
      <c r="D1634" s="351"/>
      <c r="E1634" s="351"/>
      <c r="K1634" s="366"/>
      <c r="O1634" s="351"/>
      <c r="Q1634" s="366"/>
      <c r="T1634" s="351"/>
      <c r="V1634" s="351"/>
      <c r="BG1634" s="454"/>
    </row>
    <row r="1635" spans="4:59" s="164" customFormat="1" x14ac:dyDescent="0.25">
      <c r="D1635" s="351"/>
      <c r="E1635" s="351"/>
      <c r="K1635" s="366"/>
      <c r="O1635" s="351"/>
      <c r="Q1635" s="366"/>
      <c r="T1635" s="351"/>
      <c r="V1635" s="351"/>
      <c r="BG1635" s="454"/>
    </row>
    <row r="1636" spans="4:59" s="164" customFormat="1" x14ac:dyDescent="0.25">
      <c r="D1636" s="351"/>
      <c r="E1636" s="351"/>
      <c r="K1636" s="366"/>
      <c r="O1636" s="351"/>
      <c r="Q1636" s="366"/>
      <c r="T1636" s="351"/>
      <c r="V1636" s="351"/>
      <c r="BG1636" s="454"/>
    </row>
    <row r="1637" spans="4:59" s="164" customFormat="1" x14ac:dyDescent="0.25">
      <c r="D1637" s="351"/>
      <c r="E1637" s="351"/>
      <c r="K1637" s="366"/>
      <c r="O1637" s="351"/>
      <c r="Q1637" s="366"/>
      <c r="T1637" s="351"/>
      <c r="V1637" s="351"/>
      <c r="BG1637" s="454"/>
    </row>
    <row r="1638" spans="4:59" s="164" customFormat="1" x14ac:dyDescent="0.25">
      <c r="D1638" s="351"/>
      <c r="E1638" s="351"/>
      <c r="K1638" s="366"/>
      <c r="O1638" s="351"/>
      <c r="Q1638" s="366"/>
      <c r="T1638" s="351"/>
      <c r="V1638" s="351"/>
      <c r="BG1638" s="454"/>
    </row>
    <row r="1639" spans="4:59" s="164" customFormat="1" x14ac:dyDescent="0.25">
      <c r="D1639" s="351"/>
      <c r="E1639" s="351"/>
      <c r="K1639" s="366"/>
      <c r="O1639" s="351"/>
      <c r="Q1639" s="366"/>
      <c r="T1639" s="351"/>
      <c r="V1639" s="351"/>
      <c r="BG1639" s="454"/>
    </row>
    <row r="1640" spans="4:59" s="164" customFormat="1" x14ac:dyDescent="0.25">
      <c r="D1640" s="351"/>
      <c r="E1640" s="351"/>
      <c r="K1640" s="366"/>
      <c r="O1640" s="351"/>
      <c r="Q1640" s="366"/>
      <c r="T1640" s="351"/>
      <c r="V1640" s="351"/>
      <c r="BG1640" s="454"/>
    </row>
    <row r="1641" spans="4:59" s="164" customFormat="1" x14ac:dyDescent="0.25">
      <c r="D1641" s="351"/>
      <c r="E1641" s="351"/>
      <c r="K1641" s="366"/>
      <c r="O1641" s="351"/>
      <c r="Q1641" s="366"/>
      <c r="T1641" s="351"/>
      <c r="V1641" s="351"/>
      <c r="BG1641" s="454"/>
    </row>
    <row r="1642" spans="4:59" s="164" customFormat="1" x14ac:dyDescent="0.25">
      <c r="D1642" s="351"/>
      <c r="E1642" s="351"/>
      <c r="K1642" s="366"/>
      <c r="O1642" s="351"/>
      <c r="Q1642" s="366"/>
      <c r="T1642" s="351"/>
      <c r="V1642" s="351"/>
      <c r="BG1642" s="454"/>
    </row>
    <row r="1643" spans="4:59" s="164" customFormat="1" x14ac:dyDescent="0.25">
      <c r="D1643" s="351"/>
      <c r="E1643" s="351"/>
      <c r="K1643" s="366"/>
      <c r="O1643" s="351"/>
      <c r="Q1643" s="366"/>
      <c r="T1643" s="351"/>
      <c r="V1643" s="351"/>
      <c r="BG1643" s="454"/>
    </row>
    <row r="1644" spans="4:59" s="164" customFormat="1" x14ac:dyDescent="0.25">
      <c r="D1644" s="351"/>
      <c r="E1644" s="351"/>
      <c r="K1644" s="366"/>
      <c r="O1644" s="351"/>
      <c r="Q1644" s="366"/>
      <c r="T1644" s="351"/>
      <c r="V1644" s="351"/>
      <c r="BG1644" s="454"/>
    </row>
    <row r="1645" spans="4:59" s="164" customFormat="1" x14ac:dyDescent="0.25">
      <c r="D1645" s="351"/>
      <c r="E1645" s="351"/>
      <c r="K1645" s="366"/>
      <c r="O1645" s="351"/>
      <c r="Q1645" s="366"/>
      <c r="T1645" s="351"/>
      <c r="V1645" s="351"/>
      <c r="BG1645" s="454"/>
    </row>
    <row r="1646" spans="4:59" s="164" customFormat="1" x14ac:dyDescent="0.25">
      <c r="D1646" s="351"/>
      <c r="E1646" s="351"/>
      <c r="K1646" s="366"/>
      <c r="O1646" s="351"/>
      <c r="Q1646" s="366"/>
      <c r="T1646" s="351"/>
      <c r="V1646" s="351"/>
      <c r="BG1646" s="454"/>
    </row>
    <row r="1647" spans="4:59" s="164" customFormat="1" x14ac:dyDescent="0.25">
      <c r="D1647" s="351"/>
      <c r="E1647" s="351"/>
      <c r="K1647" s="366"/>
      <c r="O1647" s="351"/>
      <c r="Q1647" s="366"/>
      <c r="T1647" s="351"/>
      <c r="V1647" s="351"/>
      <c r="BG1647" s="454"/>
    </row>
    <row r="1648" spans="4:59" s="164" customFormat="1" x14ac:dyDescent="0.25">
      <c r="D1648" s="351"/>
      <c r="E1648" s="351"/>
      <c r="K1648" s="366"/>
      <c r="O1648" s="351"/>
      <c r="Q1648" s="366"/>
      <c r="T1648" s="351"/>
      <c r="V1648" s="351"/>
      <c r="BG1648" s="454"/>
    </row>
    <row r="1649" spans="4:59" s="164" customFormat="1" x14ac:dyDescent="0.25">
      <c r="D1649" s="351"/>
      <c r="E1649" s="351"/>
      <c r="K1649" s="366"/>
      <c r="O1649" s="351"/>
      <c r="Q1649" s="366"/>
      <c r="T1649" s="351"/>
      <c r="V1649" s="351"/>
      <c r="BG1649" s="454"/>
    </row>
    <row r="1650" spans="4:59" s="164" customFormat="1" x14ac:dyDescent="0.25">
      <c r="D1650" s="351"/>
      <c r="E1650" s="351"/>
      <c r="K1650" s="366"/>
      <c r="O1650" s="351"/>
      <c r="Q1650" s="366"/>
      <c r="T1650" s="351"/>
      <c r="V1650" s="351"/>
      <c r="BG1650" s="454"/>
    </row>
    <row r="1651" spans="4:59" s="164" customFormat="1" x14ac:dyDescent="0.25">
      <c r="D1651" s="351"/>
      <c r="E1651" s="351"/>
      <c r="K1651" s="366"/>
      <c r="O1651" s="351"/>
      <c r="Q1651" s="366"/>
      <c r="T1651" s="351"/>
      <c r="V1651" s="351"/>
      <c r="BG1651" s="454"/>
    </row>
    <row r="1652" spans="4:59" s="164" customFormat="1" x14ac:dyDescent="0.25">
      <c r="D1652" s="351"/>
      <c r="E1652" s="351"/>
      <c r="K1652" s="366"/>
      <c r="O1652" s="351"/>
      <c r="Q1652" s="366"/>
      <c r="T1652" s="351"/>
      <c r="V1652" s="351"/>
      <c r="BG1652" s="454"/>
    </row>
    <row r="1653" spans="4:59" s="164" customFormat="1" x14ac:dyDescent="0.25">
      <c r="D1653" s="351"/>
      <c r="E1653" s="351"/>
      <c r="K1653" s="366"/>
      <c r="O1653" s="351"/>
      <c r="Q1653" s="366"/>
      <c r="T1653" s="351"/>
      <c r="V1653" s="351"/>
      <c r="BG1653" s="454"/>
    </row>
    <row r="1654" spans="4:59" s="164" customFormat="1" x14ac:dyDescent="0.25">
      <c r="D1654" s="351"/>
      <c r="E1654" s="351"/>
      <c r="K1654" s="366"/>
      <c r="O1654" s="351"/>
      <c r="Q1654" s="366"/>
      <c r="T1654" s="351"/>
      <c r="V1654" s="351"/>
      <c r="BG1654" s="454"/>
    </row>
    <row r="1655" spans="4:59" s="164" customFormat="1" x14ac:dyDescent="0.25">
      <c r="D1655" s="351"/>
      <c r="E1655" s="351"/>
      <c r="K1655" s="366"/>
      <c r="O1655" s="351"/>
      <c r="Q1655" s="366"/>
      <c r="T1655" s="351"/>
      <c r="V1655" s="351"/>
      <c r="BG1655" s="454"/>
    </row>
    <row r="1656" spans="4:59" s="164" customFormat="1" x14ac:dyDescent="0.25">
      <c r="D1656" s="351"/>
      <c r="E1656" s="351"/>
      <c r="K1656" s="366"/>
      <c r="O1656" s="351"/>
      <c r="Q1656" s="366"/>
      <c r="T1656" s="351"/>
      <c r="V1656" s="351"/>
      <c r="BG1656" s="454"/>
    </row>
    <row r="1657" spans="4:59" s="164" customFormat="1" x14ac:dyDescent="0.25">
      <c r="D1657" s="351"/>
      <c r="E1657" s="351"/>
      <c r="K1657" s="366"/>
      <c r="O1657" s="351"/>
      <c r="Q1657" s="366"/>
      <c r="T1657" s="351"/>
      <c r="V1657" s="351"/>
      <c r="BG1657" s="454"/>
    </row>
    <row r="1658" spans="4:59" s="164" customFormat="1" x14ac:dyDescent="0.25">
      <c r="D1658" s="351"/>
      <c r="E1658" s="351"/>
      <c r="K1658" s="366"/>
      <c r="O1658" s="351"/>
      <c r="Q1658" s="366"/>
      <c r="T1658" s="351"/>
      <c r="V1658" s="351"/>
      <c r="BG1658" s="454"/>
    </row>
    <row r="1659" spans="4:59" s="164" customFormat="1" x14ac:dyDescent="0.25">
      <c r="D1659" s="351"/>
      <c r="E1659" s="351"/>
      <c r="K1659" s="366"/>
      <c r="O1659" s="351"/>
      <c r="Q1659" s="366"/>
      <c r="T1659" s="351"/>
      <c r="V1659" s="351"/>
      <c r="BG1659" s="454"/>
    </row>
    <row r="1660" spans="4:59" s="164" customFormat="1" x14ac:dyDescent="0.25">
      <c r="D1660" s="351"/>
      <c r="E1660" s="351"/>
      <c r="K1660" s="366"/>
      <c r="O1660" s="351"/>
      <c r="Q1660" s="366"/>
      <c r="T1660" s="351"/>
      <c r="V1660" s="351"/>
      <c r="BG1660" s="454"/>
    </row>
    <row r="1661" spans="4:59" s="164" customFormat="1" x14ac:dyDescent="0.25">
      <c r="D1661" s="351"/>
      <c r="E1661" s="351"/>
      <c r="K1661" s="366"/>
      <c r="O1661" s="351"/>
      <c r="Q1661" s="366"/>
      <c r="T1661" s="351"/>
      <c r="V1661" s="351"/>
      <c r="BG1661" s="454"/>
    </row>
    <row r="1662" spans="4:59" s="164" customFormat="1" x14ac:dyDescent="0.25">
      <c r="D1662" s="351"/>
      <c r="E1662" s="351"/>
      <c r="K1662" s="366"/>
      <c r="O1662" s="351"/>
      <c r="Q1662" s="366"/>
      <c r="T1662" s="351"/>
      <c r="V1662" s="351"/>
      <c r="BG1662" s="454"/>
    </row>
    <row r="1663" spans="4:59" s="164" customFormat="1" x14ac:dyDescent="0.25">
      <c r="D1663" s="351"/>
      <c r="E1663" s="351"/>
      <c r="K1663" s="366"/>
      <c r="O1663" s="351"/>
      <c r="Q1663" s="366"/>
      <c r="T1663" s="351"/>
      <c r="V1663" s="351"/>
      <c r="BG1663" s="454"/>
    </row>
    <row r="1664" spans="4:59" s="164" customFormat="1" x14ac:dyDescent="0.25">
      <c r="D1664" s="351"/>
      <c r="E1664" s="351"/>
      <c r="K1664" s="366"/>
      <c r="O1664" s="351"/>
      <c r="Q1664" s="366"/>
      <c r="T1664" s="351"/>
      <c r="V1664" s="351"/>
      <c r="BG1664" s="454"/>
    </row>
    <row r="1665" spans="4:59" s="164" customFormat="1" x14ac:dyDescent="0.25">
      <c r="D1665" s="351"/>
      <c r="E1665" s="351"/>
      <c r="K1665" s="366"/>
      <c r="O1665" s="351"/>
      <c r="Q1665" s="366"/>
      <c r="T1665" s="351"/>
      <c r="V1665" s="351"/>
      <c r="BG1665" s="454"/>
    </row>
    <row r="1666" spans="4:59" s="164" customFormat="1" x14ac:dyDescent="0.25">
      <c r="D1666" s="351"/>
      <c r="E1666" s="351"/>
      <c r="K1666" s="366"/>
      <c r="O1666" s="351"/>
      <c r="Q1666" s="366"/>
      <c r="T1666" s="351"/>
      <c r="V1666" s="351"/>
      <c r="BG1666" s="454"/>
    </row>
    <row r="1667" spans="4:59" s="164" customFormat="1" x14ac:dyDescent="0.25">
      <c r="D1667" s="351"/>
      <c r="E1667" s="351"/>
      <c r="K1667" s="366"/>
      <c r="O1667" s="351"/>
      <c r="Q1667" s="366"/>
      <c r="T1667" s="351"/>
      <c r="V1667" s="351"/>
      <c r="BG1667" s="454"/>
    </row>
    <row r="1668" spans="4:59" s="164" customFormat="1" x14ac:dyDescent="0.25">
      <c r="D1668" s="351"/>
      <c r="E1668" s="351"/>
      <c r="K1668" s="366"/>
      <c r="O1668" s="351"/>
      <c r="Q1668" s="366"/>
      <c r="T1668" s="351"/>
      <c r="V1668" s="351"/>
      <c r="BG1668" s="454"/>
    </row>
    <row r="1669" spans="4:59" s="164" customFormat="1" x14ac:dyDescent="0.25">
      <c r="D1669" s="351"/>
      <c r="E1669" s="351"/>
      <c r="K1669" s="366"/>
      <c r="O1669" s="351"/>
      <c r="Q1669" s="366"/>
      <c r="T1669" s="351"/>
      <c r="V1669" s="351"/>
      <c r="BG1669" s="454"/>
    </row>
    <row r="1670" spans="4:59" s="164" customFormat="1" x14ac:dyDescent="0.25">
      <c r="D1670" s="351"/>
      <c r="E1670" s="351"/>
      <c r="K1670" s="366"/>
      <c r="O1670" s="351"/>
      <c r="Q1670" s="366"/>
      <c r="T1670" s="351"/>
      <c r="V1670" s="351"/>
      <c r="BG1670" s="454"/>
    </row>
    <row r="1671" spans="4:59" s="164" customFormat="1" x14ac:dyDescent="0.25">
      <c r="D1671" s="351"/>
      <c r="E1671" s="351"/>
      <c r="K1671" s="366"/>
      <c r="O1671" s="351"/>
      <c r="Q1671" s="366"/>
      <c r="T1671" s="351"/>
      <c r="V1671" s="351"/>
      <c r="BG1671" s="454"/>
    </row>
    <row r="1672" spans="4:59" s="164" customFormat="1" x14ac:dyDescent="0.25">
      <c r="D1672" s="351"/>
      <c r="E1672" s="351"/>
      <c r="K1672" s="366"/>
      <c r="O1672" s="351"/>
      <c r="Q1672" s="366"/>
      <c r="T1672" s="351"/>
      <c r="V1672" s="351"/>
      <c r="BG1672" s="454"/>
    </row>
    <row r="1673" spans="4:59" s="164" customFormat="1" x14ac:dyDescent="0.25">
      <c r="D1673" s="351"/>
      <c r="E1673" s="351"/>
      <c r="K1673" s="366"/>
      <c r="O1673" s="351"/>
      <c r="Q1673" s="366"/>
      <c r="T1673" s="351"/>
      <c r="V1673" s="351"/>
      <c r="BG1673" s="454"/>
    </row>
    <row r="1674" spans="4:59" s="164" customFormat="1" x14ac:dyDescent="0.25">
      <c r="D1674" s="351"/>
      <c r="E1674" s="351"/>
      <c r="K1674" s="366"/>
      <c r="O1674" s="351"/>
      <c r="Q1674" s="366"/>
      <c r="T1674" s="351"/>
      <c r="V1674" s="351"/>
      <c r="BG1674" s="454"/>
    </row>
    <row r="1675" spans="4:59" s="164" customFormat="1" x14ac:dyDescent="0.25">
      <c r="D1675" s="351"/>
      <c r="E1675" s="351"/>
      <c r="K1675" s="366"/>
      <c r="O1675" s="351"/>
      <c r="Q1675" s="366"/>
      <c r="T1675" s="351"/>
      <c r="V1675" s="351"/>
      <c r="BG1675" s="454"/>
    </row>
    <row r="1676" spans="4:59" s="164" customFormat="1" x14ac:dyDescent="0.25">
      <c r="D1676" s="351"/>
      <c r="E1676" s="351"/>
      <c r="K1676" s="366"/>
      <c r="O1676" s="351"/>
      <c r="Q1676" s="366"/>
      <c r="T1676" s="351"/>
      <c r="V1676" s="351"/>
      <c r="BG1676" s="454"/>
    </row>
    <row r="1677" spans="4:59" s="164" customFormat="1" x14ac:dyDescent="0.25">
      <c r="D1677" s="351"/>
      <c r="E1677" s="351"/>
      <c r="K1677" s="366"/>
      <c r="O1677" s="351"/>
      <c r="Q1677" s="366"/>
      <c r="T1677" s="351"/>
      <c r="V1677" s="351"/>
      <c r="BG1677" s="454"/>
    </row>
    <row r="1678" spans="4:59" s="164" customFormat="1" x14ac:dyDescent="0.25">
      <c r="D1678" s="351"/>
      <c r="E1678" s="351"/>
      <c r="K1678" s="366"/>
      <c r="O1678" s="351"/>
      <c r="Q1678" s="366"/>
      <c r="T1678" s="351"/>
      <c r="V1678" s="351"/>
      <c r="BG1678" s="454"/>
    </row>
    <row r="1679" spans="4:59" s="164" customFormat="1" x14ac:dyDescent="0.25">
      <c r="D1679" s="351"/>
      <c r="E1679" s="351"/>
      <c r="K1679" s="366"/>
      <c r="O1679" s="351"/>
      <c r="Q1679" s="366"/>
      <c r="T1679" s="351"/>
      <c r="V1679" s="351"/>
      <c r="BG1679" s="454"/>
    </row>
    <row r="1680" spans="4:59" s="164" customFormat="1" x14ac:dyDescent="0.25">
      <c r="D1680" s="351"/>
      <c r="E1680" s="351"/>
      <c r="K1680" s="366"/>
      <c r="O1680" s="351"/>
      <c r="Q1680" s="366"/>
      <c r="T1680" s="351"/>
      <c r="V1680" s="351"/>
      <c r="BG1680" s="454"/>
    </row>
    <row r="1681" spans="4:59" s="164" customFormat="1" x14ac:dyDescent="0.25">
      <c r="D1681" s="351"/>
      <c r="E1681" s="351"/>
      <c r="K1681" s="366"/>
      <c r="O1681" s="351"/>
      <c r="Q1681" s="366"/>
      <c r="T1681" s="351"/>
      <c r="V1681" s="351"/>
      <c r="BG1681" s="454"/>
    </row>
    <row r="1682" spans="4:59" s="164" customFormat="1" x14ac:dyDescent="0.25">
      <c r="D1682" s="351"/>
      <c r="E1682" s="351"/>
      <c r="K1682" s="366"/>
      <c r="O1682" s="351"/>
      <c r="Q1682" s="366"/>
      <c r="T1682" s="351"/>
      <c r="V1682" s="351"/>
      <c r="BG1682" s="454"/>
    </row>
    <row r="1683" spans="4:59" s="164" customFormat="1" x14ac:dyDescent="0.25">
      <c r="D1683" s="351"/>
      <c r="E1683" s="351"/>
      <c r="K1683" s="366"/>
      <c r="O1683" s="351"/>
      <c r="Q1683" s="366"/>
      <c r="T1683" s="351"/>
      <c r="V1683" s="351"/>
      <c r="BG1683" s="454"/>
    </row>
    <row r="1684" spans="4:59" s="164" customFormat="1" x14ac:dyDescent="0.25">
      <c r="D1684" s="351"/>
      <c r="E1684" s="351"/>
      <c r="K1684" s="366"/>
      <c r="O1684" s="351"/>
      <c r="Q1684" s="366"/>
      <c r="T1684" s="351"/>
      <c r="V1684" s="351"/>
      <c r="BG1684" s="454"/>
    </row>
    <row r="1685" spans="4:59" s="164" customFormat="1" x14ac:dyDescent="0.25">
      <c r="D1685" s="351"/>
      <c r="E1685" s="351"/>
      <c r="K1685" s="366"/>
      <c r="O1685" s="351"/>
      <c r="Q1685" s="366"/>
      <c r="T1685" s="351"/>
      <c r="V1685" s="351"/>
      <c r="BG1685" s="454"/>
    </row>
    <row r="1686" spans="4:59" s="164" customFormat="1" x14ac:dyDescent="0.25">
      <c r="D1686" s="351"/>
      <c r="E1686" s="351"/>
      <c r="K1686" s="366"/>
      <c r="O1686" s="351"/>
      <c r="Q1686" s="366"/>
      <c r="T1686" s="351"/>
      <c r="V1686" s="351"/>
      <c r="BG1686" s="454"/>
    </row>
    <row r="1687" spans="4:59" s="164" customFormat="1" x14ac:dyDescent="0.25">
      <c r="D1687" s="351"/>
      <c r="E1687" s="351"/>
      <c r="K1687" s="366"/>
      <c r="O1687" s="351"/>
      <c r="Q1687" s="366"/>
      <c r="T1687" s="351"/>
      <c r="V1687" s="351"/>
      <c r="BG1687" s="454"/>
    </row>
    <row r="1688" spans="4:59" s="164" customFormat="1" x14ac:dyDescent="0.25">
      <c r="D1688" s="351"/>
      <c r="E1688" s="351"/>
      <c r="K1688" s="366"/>
      <c r="O1688" s="351"/>
      <c r="Q1688" s="366"/>
      <c r="T1688" s="351"/>
      <c r="V1688" s="351"/>
      <c r="BG1688" s="454"/>
    </row>
    <row r="1689" spans="4:59" s="164" customFormat="1" x14ac:dyDescent="0.25">
      <c r="D1689" s="351"/>
      <c r="E1689" s="351"/>
      <c r="K1689" s="366"/>
      <c r="O1689" s="351"/>
      <c r="Q1689" s="366"/>
      <c r="T1689" s="351"/>
      <c r="V1689" s="351"/>
      <c r="BG1689" s="454"/>
    </row>
    <row r="1690" spans="4:59" s="164" customFormat="1" x14ac:dyDescent="0.25">
      <c r="D1690" s="351"/>
      <c r="E1690" s="351"/>
      <c r="K1690" s="366"/>
      <c r="O1690" s="351"/>
      <c r="Q1690" s="366"/>
      <c r="T1690" s="351"/>
      <c r="V1690" s="351"/>
      <c r="BG1690" s="454"/>
    </row>
    <row r="1691" spans="4:59" s="164" customFormat="1" x14ac:dyDescent="0.25">
      <c r="D1691" s="351"/>
      <c r="E1691" s="351"/>
      <c r="K1691" s="366"/>
      <c r="O1691" s="351"/>
      <c r="Q1691" s="366"/>
      <c r="T1691" s="351"/>
      <c r="V1691" s="351"/>
      <c r="BG1691" s="454"/>
    </row>
    <row r="1692" spans="4:59" s="164" customFormat="1" x14ac:dyDescent="0.25">
      <c r="D1692" s="351"/>
      <c r="E1692" s="351"/>
      <c r="K1692" s="366"/>
      <c r="O1692" s="351"/>
      <c r="Q1692" s="366"/>
      <c r="T1692" s="351"/>
      <c r="V1692" s="351"/>
      <c r="BG1692" s="454"/>
    </row>
    <row r="1693" spans="4:59" s="164" customFormat="1" x14ac:dyDescent="0.25">
      <c r="D1693" s="351"/>
      <c r="E1693" s="351"/>
      <c r="K1693" s="366"/>
      <c r="O1693" s="351"/>
      <c r="Q1693" s="366"/>
      <c r="T1693" s="351"/>
      <c r="V1693" s="351"/>
      <c r="BG1693" s="454"/>
    </row>
    <row r="1694" spans="4:59" s="164" customFormat="1" x14ac:dyDescent="0.25">
      <c r="D1694" s="351"/>
      <c r="E1694" s="351"/>
      <c r="K1694" s="366"/>
      <c r="O1694" s="351"/>
      <c r="Q1694" s="366"/>
      <c r="T1694" s="351"/>
      <c r="V1694" s="351"/>
      <c r="BG1694" s="454"/>
    </row>
    <row r="1695" spans="4:59" s="164" customFormat="1" x14ac:dyDescent="0.25">
      <c r="D1695" s="351"/>
      <c r="E1695" s="351"/>
      <c r="K1695" s="366"/>
      <c r="O1695" s="351"/>
      <c r="Q1695" s="366"/>
      <c r="T1695" s="351"/>
      <c r="V1695" s="351"/>
      <c r="BG1695" s="454"/>
    </row>
    <row r="1696" spans="4:59" s="164" customFormat="1" x14ac:dyDescent="0.25">
      <c r="D1696" s="351"/>
      <c r="E1696" s="351"/>
      <c r="K1696" s="366"/>
      <c r="O1696" s="351"/>
      <c r="Q1696" s="366"/>
      <c r="T1696" s="351"/>
      <c r="V1696" s="351"/>
      <c r="BG1696" s="454"/>
    </row>
    <row r="1697" spans="4:59" s="164" customFormat="1" x14ac:dyDescent="0.25">
      <c r="D1697" s="351"/>
      <c r="E1697" s="351"/>
      <c r="K1697" s="366"/>
      <c r="O1697" s="351"/>
      <c r="Q1697" s="366"/>
      <c r="T1697" s="351"/>
      <c r="V1697" s="351"/>
      <c r="BG1697" s="454"/>
    </row>
    <row r="1698" spans="4:59" s="164" customFormat="1" x14ac:dyDescent="0.25">
      <c r="D1698" s="351"/>
      <c r="E1698" s="351"/>
      <c r="K1698" s="366"/>
      <c r="O1698" s="351"/>
      <c r="Q1698" s="366"/>
      <c r="T1698" s="351"/>
      <c r="V1698" s="351"/>
      <c r="BG1698" s="454"/>
    </row>
    <row r="1699" spans="4:59" s="164" customFormat="1" x14ac:dyDescent="0.25">
      <c r="D1699" s="351"/>
      <c r="E1699" s="351"/>
      <c r="K1699" s="366"/>
      <c r="O1699" s="351"/>
      <c r="Q1699" s="366"/>
      <c r="T1699" s="351"/>
      <c r="V1699" s="351"/>
      <c r="BG1699" s="454"/>
    </row>
    <row r="1700" spans="4:59" s="164" customFormat="1" x14ac:dyDescent="0.25">
      <c r="D1700" s="351"/>
      <c r="E1700" s="351"/>
      <c r="K1700" s="366"/>
      <c r="O1700" s="351"/>
      <c r="Q1700" s="366"/>
      <c r="T1700" s="351"/>
      <c r="V1700" s="351"/>
      <c r="BG1700" s="454"/>
    </row>
    <row r="1701" spans="4:59" s="164" customFormat="1" x14ac:dyDescent="0.25">
      <c r="D1701" s="351"/>
      <c r="E1701" s="351"/>
      <c r="K1701" s="366"/>
      <c r="O1701" s="351"/>
      <c r="Q1701" s="366"/>
      <c r="T1701" s="351"/>
      <c r="V1701" s="351"/>
      <c r="BG1701" s="454"/>
    </row>
    <row r="1702" spans="4:59" s="164" customFormat="1" x14ac:dyDescent="0.25">
      <c r="D1702" s="351"/>
      <c r="E1702" s="351"/>
      <c r="K1702" s="366"/>
      <c r="O1702" s="351"/>
      <c r="Q1702" s="366"/>
      <c r="T1702" s="351"/>
      <c r="V1702" s="351"/>
      <c r="BG1702" s="454"/>
    </row>
    <row r="1703" spans="4:59" s="164" customFormat="1" x14ac:dyDescent="0.25">
      <c r="D1703" s="351"/>
      <c r="E1703" s="351"/>
      <c r="K1703" s="366"/>
      <c r="O1703" s="351"/>
      <c r="Q1703" s="366"/>
      <c r="T1703" s="351"/>
      <c r="V1703" s="351"/>
      <c r="BG1703" s="454"/>
    </row>
    <row r="1704" spans="4:59" s="164" customFormat="1" x14ac:dyDescent="0.25">
      <c r="D1704" s="351"/>
      <c r="E1704" s="351"/>
      <c r="K1704" s="366"/>
      <c r="O1704" s="351"/>
      <c r="Q1704" s="366"/>
      <c r="T1704" s="351"/>
      <c r="V1704" s="351"/>
      <c r="BG1704" s="454"/>
    </row>
    <row r="1705" spans="4:59" s="164" customFormat="1" x14ac:dyDescent="0.25">
      <c r="D1705" s="351"/>
      <c r="E1705" s="351"/>
      <c r="K1705" s="366"/>
      <c r="O1705" s="351"/>
      <c r="Q1705" s="366"/>
      <c r="T1705" s="351"/>
      <c r="V1705" s="351"/>
      <c r="BG1705" s="454"/>
    </row>
    <row r="1706" spans="4:59" s="164" customFormat="1" x14ac:dyDescent="0.25">
      <c r="D1706" s="351"/>
      <c r="E1706" s="351"/>
      <c r="K1706" s="366"/>
      <c r="O1706" s="351"/>
      <c r="Q1706" s="366"/>
      <c r="T1706" s="351"/>
      <c r="V1706" s="351"/>
      <c r="BG1706" s="454"/>
    </row>
    <row r="1707" spans="4:59" s="164" customFormat="1" x14ac:dyDescent="0.25">
      <c r="D1707" s="351"/>
      <c r="E1707" s="351"/>
      <c r="K1707" s="366"/>
      <c r="O1707" s="351"/>
      <c r="Q1707" s="366"/>
      <c r="T1707" s="351"/>
      <c r="V1707" s="351"/>
      <c r="BG1707" s="454"/>
    </row>
    <row r="1708" spans="4:59" s="164" customFormat="1" x14ac:dyDescent="0.25">
      <c r="D1708" s="351"/>
      <c r="E1708" s="351"/>
      <c r="K1708" s="366"/>
      <c r="O1708" s="351"/>
      <c r="Q1708" s="366"/>
      <c r="T1708" s="351"/>
      <c r="V1708" s="351"/>
      <c r="BG1708" s="454"/>
    </row>
    <row r="1709" spans="4:59" s="164" customFormat="1" x14ac:dyDescent="0.25">
      <c r="D1709" s="351"/>
      <c r="E1709" s="351"/>
      <c r="K1709" s="366"/>
      <c r="O1709" s="351"/>
      <c r="Q1709" s="366"/>
      <c r="T1709" s="351"/>
      <c r="V1709" s="351"/>
      <c r="BG1709" s="454"/>
    </row>
    <row r="1710" spans="4:59" s="164" customFormat="1" x14ac:dyDescent="0.25">
      <c r="D1710" s="351"/>
      <c r="E1710" s="351"/>
      <c r="K1710" s="366"/>
      <c r="O1710" s="351"/>
      <c r="Q1710" s="366"/>
      <c r="T1710" s="351"/>
      <c r="V1710" s="351"/>
      <c r="BG1710" s="454"/>
    </row>
    <row r="1711" spans="4:59" s="164" customFormat="1" x14ac:dyDescent="0.25">
      <c r="D1711" s="351"/>
      <c r="E1711" s="351"/>
      <c r="K1711" s="366"/>
      <c r="O1711" s="351"/>
      <c r="Q1711" s="366"/>
      <c r="T1711" s="351"/>
      <c r="V1711" s="351"/>
      <c r="BG1711" s="454"/>
    </row>
    <row r="1712" spans="4:59" s="164" customFormat="1" x14ac:dyDescent="0.25">
      <c r="D1712" s="351"/>
      <c r="E1712" s="351"/>
      <c r="K1712" s="366"/>
      <c r="O1712" s="351"/>
      <c r="Q1712" s="366"/>
      <c r="T1712" s="351"/>
      <c r="V1712" s="351"/>
      <c r="BG1712" s="454"/>
    </row>
    <row r="1713" spans="4:59" s="164" customFormat="1" x14ac:dyDescent="0.25">
      <c r="D1713" s="351"/>
      <c r="E1713" s="351"/>
      <c r="K1713" s="366"/>
      <c r="O1713" s="351"/>
      <c r="Q1713" s="366"/>
      <c r="T1713" s="351"/>
      <c r="V1713" s="351"/>
      <c r="BG1713" s="454"/>
    </row>
    <row r="1714" spans="4:59" s="164" customFormat="1" x14ac:dyDescent="0.25">
      <c r="D1714" s="351"/>
      <c r="E1714" s="351"/>
      <c r="K1714" s="366"/>
      <c r="O1714" s="351"/>
      <c r="Q1714" s="366"/>
      <c r="T1714" s="351"/>
      <c r="V1714" s="351"/>
      <c r="BG1714" s="454"/>
    </row>
    <row r="1715" spans="4:59" s="164" customFormat="1" x14ac:dyDescent="0.25">
      <c r="D1715" s="351"/>
      <c r="E1715" s="351"/>
      <c r="K1715" s="366"/>
      <c r="O1715" s="351"/>
      <c r="Q1715" s="366"/>
      <c r="T1715" s="351"/>
      <c r="V1715" s="351"/>
      <c r="BG1715" s="454"/>
    </row>
    <row r="1716" spans="4:59" s="164" customFormat="1" x14ac:dyDescent="0.25">
      <c r="D1716" s="351"/>
      <c r="E1716" s="351"/>
      <c r="K1716" s="366"/>
      <c r="O1716" s="351"/>
      <c r="Q1716" s="366"/>
      <c r="T1716" s="351"/>
      <c r="V1716" s="351"/>
      <c r="BG1716" s="454"/>
    </row>
    <row r="1717" spans="4:59" s="164" customFormat="1" x14ac:dyDescent="0.25">
      <c r="D1717" s="351"/>
      <c r="E1717" s="351"/>
      <c r="K1717" s="366"/>
      <c r="O1717" s="351"/>
      <c r="Q1717" s="366"/>
      <c r="T1717" s="351"/>
      <c r="V1717" s="351"/>
      <c r="BG1717" s="454"/>
    </row>
    <row r="1718" spans="4:59" s="164" customFormat="1" x14ac:dyDescent="0.25">
      <c r="D1718" s="351"/>
      <c r="E1718" s="351"/>
      <c r="K1718" s="366"/>
      <c r="O1718" s="351"/>
      <c r="Q1718" s="366"/>
      <c r="T1718" s="351"/>
      <c r="V1718" s="351"/>
      <c r="BG1718" s="454"/>
    </row>
    <row r="1719" spans="4:59" s="164" customFormat="1" x14ac:dyDescent="0.25">
      <c r="D1719" s="351"/>
      <c r="E1719" s="351"/>
      <c r="K1719" s="366"/>
      <c r="O1719" s="351"/>
      <c r="Q1719" s="366"/>
      <c r="T1719" s="351"/>
      <c r="V1719" s="351"/>
      <c r="BG1719" s="454"/>
    </row>
    <row r="1720" spans="4:59" s="164" customFormat="1" x14ac:dyDescent="0.25">
      <c r="D1720" s="351"/>
      <c r="E1720" s="351"/>
      <c r="K1720" s="366"/>
      <c r="O1720" s="351"/>
      <c r="Q1720" s="366"/>
      <c r="T1720" s="351"/>
      <c r="V1720" s="351"/>
      <c r="BG1720" s="454"/>
    </row>
    <row r="1721" spans="4:59" s="164" customFormat="1" x14ac:dyDescent="0.25">
      <c r="D1721" s="351"/>
      <c r="E1721" s="351"/>
      <c r="K1721" s="366"/>
      <c r="O1721" s="351"/>
      <c r="Q1721" s="366"/>
      <c r="T1721" s="351"/>
      <c r="V1721" s="351"/>
      <c r="BG1721" s="454"/>
    </row>
    <row r="1722" spans="4:59" s="164" customFormat="1" x14ac:dyDescent="0.25">
      <c r="D1722" s="351"/>
      <c r="E1722" s="351"/>
      <c r="K1722" s="366"/>
      <c r="O1722" s="351"/>
      <c r="Q1722" s="366"/>
      <c r="T1722" s="351"/>
      <c r="V1722" s="351"/>
      <c r="BG1722" s="454"/>
    </row>
    <row r="1723" spans="4:59" s="164" customFormat="1" x14ac:dyDescent="0.25">
      <c r="D1723" s="351"/>
      <c r="E1723" s="351"/>
      <c r="K1723" s="366"/>
      <c r="O1723" s="351"/>
      <c r="Q1723" s="366"/>
      <c r="T1723" s="351"/>
      <c r="V1723" s="351"/>
      <c r="BG1723" s="454"/>
    </row>
    <row r="1724" spans="4:59" s="164" customFormat="1" x14ac:dyDescent="0.25">
      <c r="D1724" s="351"/>
      <c r="E1724" s="351"/>
      <c r="K1724" s="366"/>
      <c r="O1724" s="351"/>
      <c r="Q1724" s="366"/>
      <c r="T1724" s="351"/>
      <c r="V1724" s="351"/>
      <c r="BG1724" s="454"/>
    </row>
    <row r="1725" spans="4:59" s="164" customFormat="1" x14ac:dyDescent="0.25">
      <c r="D1725" s="351"/>
      <c r="E1725" s="351"/>
      <c r="K1725" s="366"/>
      <c r="O1725" s="351"/>
      <c r="Q1725" s="366"/>
      <c r="T1725" s="351"/>
      <c r="V1725" s="351"/>
      <c r="BG1725" s="454"/>
    </row>
    <row r="1726" spans="4:59" s="164" customFormat="1" x14ac:dyDescent="0.25">
      <c r="D1726" s="351"/>
      <c r="E1726" s="351"/>
      <c r="K1726" s="366"/>
      <c r="O1726" s="351"/>
      <c r="Q1726" s="366"/>
      <c r="T1726" s="351"/>
      <c r="V1726" s="351"/>
      <c r="BG1726" s="454"/>
    </row>
    <row r="1727" spans="4:59" s="164" customFormat="1" x14ac:dyDescent="0.25">
      <c r="D1727" s="351"/>
      <c r="E1727" s="351"/>
      <c r="K1727" s="366"/>
      <c r="O1727" s="351"/>
      <c r="Q1727" s="366"/>
      <c r="T1727" s="351"/>
      <c r="V1727" s="351"/>
      <c r="BG1727" s="454"/>
    </row>
    <row r="1728" spans="4:59" s="164" customFormat="1" x14ac:dyDescent="0.25">
      <c r="D1728" s="351"/>
      <c r="E1728" s="351"/>
      <c r="K1728" s="366"/>
      <c r="O1728" s="351"/>
      <c r="Q1728" s="366"/>
      <c r="T1728" s="351"/>
      <c r="V1728" s="351"/>
      <c r="BG1728" s="454"/>
    </row>
    <row r="1729" spans="4:59" s="164" customFormat="1" x14ac:dyDescent="0.25">
      <c r="D1729" s="351"/>
      <c r="E1729" s="351"/>
      <c r="K1729" s="366"/>
      <c r="O1729" s="351"/>
      <c r="Q1729" s="366"/>
      <c r="T1729" s="351"/>
      <c r="V1729" s="351"/>
      <c r="BG1729" s="454"/>
    </row>
    <row r="1730" spans="4:59" s="164" customFormat="1" x14ac:dyDescent="0.25">
      <c r="D1730" s="351"/>
      <c r="E1730" s="351"/>
      <c r="K1730" s="366"/>
      <c r="O1730" s="351"/>
      <c r="Q1730" s="366"/>
      <c r="T1730" s="351"/>
      <c r="V1730" s="351"/>
      <c r="BG1730" s="454"/>
    </row>
    <row r="1731" spans="4:59" s="164" customFormat="1" x14ac:dyDescent="0.25">
      <c r="D1731" s="351"/>
      <c r="E1731" s="351"/>
      <c r="K1731" s="366"/>
      <c r="O1731" s="351"/>
      <c r="Q1731" s="366"/>
      <c r="T1731" s="351"/>
      <c r="V1731" s="351"/>
      <c r="BG1731" s="454"/>
    </row>
    <row r="1732" spans="4:59" s="164" customFormat="1" x14ac:dyDescent="0.25">
      <c r="D1732" s="351"/>
      <c r="E1732" s="351"/>
      <c r="K1732" s="366"/>
      <c r="O1732" s="351"/>
      <c r="Q1732" s="366"/>
      <c r="T1732" s="351"/>
      <c r="V1732" s="351"/>
      <c r="BG1732" s="454"/>
    </row>
    <row r="1733" spans="4:59" s="164" customFormat="1" x14ac:dyDescent="0.25">
      <c r="D1733" s="351"/>
      <c r="E1733" s="351"/>
      <c r="K1733" s="366"/>
      <c r="O1733" s="351"/>
      <c r="Q1733" s="366"/>
      <c r="T1733" s="351"/>
      <c r="V1733" s="351"/>
      <c r="BG1733" s="454"/>
    </row>
    <row r="1734" spans="4:59" s="164" customFormat="1" x14ac:dyDescent="0.25">
      <c r="D1734" s="351"/>
      <c r="E1734" s="351"/>
      <c r="K1734" s="366"/>
      <c r="O1734" s="351"/>
      <c r="Q1734" s="366"/>
      <c r="T1734" s="351"/>
      <c r="V1734" s="351"/>
      <c r="BG1734" s="454"/>
    </row>
    <row r="1735" spans="4:59" s="164" customFormat="1" x14ac:dyDescent="0.25">
      <c r="D1735" s="351"/>
      <c r="E1735" s="351"/>
      <c r="K1735" s="366"/>
      <c r="O1735" s="351"/>
      <c r="Q1735" s="366"/>
      <c r="T1735" s="351"/>
      <c r="V1735" s="351"/>
      <c r="BG1735" s="454"/>
    </row>
    <row r="1736" spans="4:59" s="164" customFormat="1" x14ac:dyDescent="0.25">
      <c r="D1736" s="351"/>
      <c r="E1736" s="351"/>
      <c r="K1736" s="366"/>
      <c r="O1736" s="351"/>
      <c r="Q1736" s="366"/>
      <c r="T1736" s="351"/>
      <c r="V1736" s="351"/>
      <c r="BG1736" s="454"/>
    </row>
    <row r="1737" spans="4:59" s="164" customFormat="1" x14ac:dyDescent="0.25">
      <c r="D1737" s="351"/>
      <c r="E1737" s="351"/>
      <c r="K1737" s="366"/>
      <c r="O1737" s="351"/>
      <c r="Q1737" s="366"/>
      <c r="T1737" s="351"/>
      <c r="V1737" s="351"/>
      <c r="BG1737" s="454"/>
    </row>
    <row r="1738" spans="4:59" s="164" customFormat="1" x14ac:dyDescent="0.25">
      <c r="D1738" s="351"/>
      <c r="E1738" s="351"/>
      <c r="K1738" s="366"/>
      <c r="O1738" s="351"/>
      <c r="Q1738" s="366"/>
      <c r="T1738" s="351"/>
      <c r="V1738" s="351"/>
      <c r="BG1738" s="454"/>
    </row>
    <row r="1739" spans="4:59" s="164" customFormat="1" x14ac:dyDescent="0.25">
      <c r="D1739" s="351"/>
      <c r="E1739" s="351"/>
      <c r="K1739" s="366"/>
      <c r="O1739" s="351"/>
      <c r="Q1739" s="366"/>
      <c r="T1739" s="351"/>
      <c r="V1739" s="351"/>
      <c r="BG1739" s="454"/>
    </row>
    <row r="1740" spans="4:59" s="164" customFormat="1" x14ac:dyDescent="0.25">
      <c r="D1740" s="351"/>
      <c r="E1740" s="351"/>
      <c r="K1740" s="366"/>
      <c r="O1740" s="351"/>
      <c r="Q1740" s="366"/>
      <c r="T1740" s="351"/>
      <c r="V1740" s="351"/>
      <c r="BG1740" s="454"/>
    </row>
    <row r="1741" spans="4:59" s="164" customFormat="1" x14ac:dyDescent="0.25">
      <c r="D1741" s="351"/>
      <c r="E1741" s="351"/>
      <c r="K1741" s="366"/>
      <c r="O1741" s="351"/>
      <c r="Q1741" s="366"/>
      <c r="T1741" s="351"/>
      <c r="V1741" s="351"/>
      <c r="BG1741" s="454"/>
    </row>
    <row r="1742" spans="4:59" s="164" customFormat="1" x14ac:dyDescent="0.25">
      <c r="D1742" s="351"/>
      <c r="E1742" s="351"/>
      <c r="K1742" s="366"/>
      <c r="O1742" s="351"/>
      <c r="Q1742" s="366"/>
      <c r="T1742" s="351"/>
      <c r="V1742" s="351"/>
      <c r="BG1742" s="454"/>
    </row>
    <row r="1743" spans="4:59" s="164" customFormat="1" x14ac:dyDescent="0.25">
      <c r="D1743" s="351"/>
      <c r="E1743" s="351"/>
      <c r="K1743" s="366"/>
      <c r="O1743" s="351"/>
      <c r="Q1743" s="366"/>
      <c r="T1743" s="351"/>
      <c r="V1743" s="351"/>
      <c r="BG1743" s="454"/>
    </row>
    <row r="1744" spans="4:59" s="164" customFormat="1" x14ac:dyDescent="0.25">
      <c r="D1744" s="351"/>
      <c r="E1744" s="351"/>
      <c r="K1744" s="366"/>
      <c r="O1744" s="351"/>
      <c r="Q1744" s="366"/>
      <c r="T1744" s="351"/>
      <c r="V1744" s="351"/>
      <c r="BG1744" s="454"/>
    </row>
    <row r="1745" spans="4:59" s="164" customFormat="1" x14ac:dyDescent="0.25">
      <c r="D1745" s="351"/>
      <c r="E1745" s="351"/>
      <c r="K1745" s="366"/>
      <c r="O1745" s="351"/>
      <c r="Q1745" s="366"/>
      <c r="T1745" s="351"/>
      <c r="V1745" s="351"/>
      <c r="BG1745" s="454"/>
    </row>
    <row r="1746" spans="4:59" s="164" customFormat="1" x14ac:dyDescent="0.25">
      <c r="D1746" s="351"/>
      <c r="E1746" s="351"/>
      <c r="K1746" s="366"/>
      <c r="O1746" s="351"/>
      <c r="Q1746" s="366"/>
      <c r="T1746" s="351"/>
      <c r="V1746" s="351"/>
      <c r="BG1746" s="454"/>
    </row>
    <row r="1747" spans="4:59" s="164" customFormat="1" x14ac:dyDescent="0.25">
      <c r="D1747" s="351"/>
      <c r="E1747" s="351"/>
      <c r="K1747" s="366"/>
      <c r="O1747" s="351"/>
      <c r="Q1747" s="366"/>
      <c r="T1747" s="351"/>
      <c r="V1747" s="351"/>
      <c r="BG1747" s="454"/>
    </row>
    <row r="1748" spans="4:59" s="164" customFormat="1" x14ac:dyDescent="0.25">
      <c r="D1748" s="351"/>
      <c r="E1748" s="351"/>
      <c r="K1748" s="366"/>
      <c r="O1748" s="351"/>
      <c r="Q1748" s="366"/>
      <c r="T1748" s="351"/>
      <c r="V1748" s="351"/>
      <c r="BG1748" s="454"/>
    </row>
    <row r="1749" spans="4:59" s="164" customFormat="1" x14ac:dyDescent="0.25">
      <c r="D1749" s="351"/>
      <c r="E1749" s="351"/>
      <c r="K1749" s="366"/>
      <c r="O1749" s="351"/>
      <c r="Q1749" s="366"/>
      <c r="T1749" s="351"/>
      <c r="V1749" s="351"/>
      <c r="BG1749" s="454"/>
    </row>
    <row r="1750" spans="4:59" s="164" customFormat="1" x14ac:dyDescent="0.25">
      <c r="D1750" s="351"/>
      <c r="E1750" s="351"/>
      <c r="K1750" s="366"/>
      <c r="O1750" s="351"/>
      <c r="Q1750" s="366"/>
      <c r="T1750" s="351"/>
      <c r="V1750" s="351"/>
      <c r="BG1750" s="454"/>
    </row>
    <row r="1751" spans="4:59" s="164" customFormat="1" x14ac:dyDescent="0.25">
      <c r="D1751" s="351"/>
      <c r="E1751" s="351"/>
      <c r="K1751" s="366"/>
      <c r="O1751" s="351"/>
      <c r="Q1751" s="366"/>
      <c r="T1751" s="351"/>
      <c r="V1751" s="351"/>
      <c r="BG1751" s="454"/>
    </row>
    <row r="1752" spans="4:59" s="164" customFormat="1" x14ac:dyDescent="0.25">
      <c r="D1752" s="351"/>
      <c r="E1752" s="351"/>
      <c r="K1752" s="366"/>
      <c r="O1752" s="351"/>
      <c r="Q1752" s="366"/>
      <c r="T1752" s="351"/>
      <c r="V1752" s="351"/>
      <c r="BG1752" s="454"/>
    </row>
    <row r="1753" spans="4:59" s="164" customFormat="1" x14ac:dyDescent="0.25">
      <c r="D1753" s="351"/>
      <c r="E1753" s="351"/>
      <c r="K1753" s="366"/>
      <c r="O1753" s="351"/>
      <c r="Q1753" s="366"/>
      <c r="T1753" s="351"/>
      <c r="V1753" s="351"/>
      <c r="BG1753" s="454"/>
    </row>
    <row r="1754" spans="4:59" s="164" customFormat="1" x14ac:dyDescent="0.25">
      <c r="D1754" s="351"/>
      <c r="E1754" s="351"/>
      <c r="K1754" s="366"/>
      <c r="O1754" s="351"/>
      <c r="Q1754" s="366"/>
      <c r="T1754" s="351"/>
      <c r="V1754" s="351"/>
      <c r="BG1754" s="454"/>
    </row>
    <row r="1755" spans="4:59" s="164" customFormat="1" x14ac:dyDescent="0.25">
      <c r="D1755" s="351"/>
      <c r="E1755" s="351"/>
      <c r="K1755" s="366"/>
      <c r="O1755" s="351"/>
      <c r="Q1755" s="366"/>
      <c r="T1755" s="351"/>
      <c r="V1755" s="351"/>
      <c r="BG1755" s="454"/>
    </row>
    <row r="1756" spans="4:59" s="164" customFormat="1" x14ac:dyDescent="0.25">
      <c r="D1756" s="351"/>
      <c r="E1756" s="351"/>
      <c r="K1756" s="366"/>
      <c r="O1756" s="351"/>
      <c r="Q1756" s="366"/>
      <c r="T1756" s="351"/>
      <c r="V1756" s="351"/>
      <c r="BG1756" s="454"/>
    </row>
    <row r="1757" spans="4:59" s="164" customFormat="1" x14ac:dyDescent="0.25">
      <c r="D1757" s="351"/>
      <c r="E1757" s="351"/>
      <c r="K1757" s="366"/>
      <c r="O1757" s="351"/>
      <c r="Q1757" s="366"/>
      <c r="T1757" s="351"/>
      <c r="V1757" s="351"/>
      <c r="BG1757" s="454"/>
    </row>
    <row r="1758" spans="4:59" s="164" customFormat="1" x14ac:dyDescent="0.25">
      <c r="D1758" s="351"/>
      <c r="E1758" s="351"/>
      <c r="K1758" s="366"/>
      <c r="O1758" s="351"/>
      <c r="Q1758" s="366"/>
      <c r="T1758" s="351"/>
      <c r="V1758" s="351"/>
      <c r="BG1758" s="454"/>
    </row>
    <row r="1759" spans="4:59" s="164" customFormat="1" x14ac:dyDescent="0.25">
      <c r="D1759" s="351"/>
      <c r="E1759" s="351"/>
      <c r="K1759" s="366"/>
      <c r="O1759" s="351"/>
      <c r="Q1759" s="366"/>
      <c r="T1759" s="351"/>
      <c r="V1759" s="351"/>
      <c r="BG1759" s="454"/>
    </row>
    <row r="1760" spans="4:59" s="164" customFormat="1" x14ac:dyDescent="0.25">
      <c r="D1760" s="351"/>
      <c r="E1760" s="351"/>
      <c r="K1760" s="366"/>
      <c r="O1760" s="351"/>
      <c r="Q1760" s="366"/>
      <c r="T1760" s="351"/>
      <c r="V1760" s="351"/>
      <c r="BG1760" s="454"/>
    </row>
    <row r="1761" spans="4:59" s="164" customFormat="1" x14ac:dyDescent="0.25">
      <c r="D1761" s="351"/>
      <c r="E1761" s="351"/>
      <c r="K1761" s="366"/>
      <c r="O1761" s="351"/>
      <c r="Q1761" s="366"/>
      <c r="T1761" s="351"/>
      <c r="V1761" s="351"/>
      <c r="BG1761" s="454"/>
    </row>
    <row r="1762" spans="4:59" s="164" customFormat="1" x14ac:dyDescent="0.25">
      <c r="D1762" s="351"/>
      <c r="E1762" s="351"/>
      <c r="K1762" s="366"/>
      <c r="O1762" s="351"/>
      <c r="Q1762" s="366"/>
      <c r="T1762" s="351"/>
      <c r="V1762" s="351"/>
      <c r="BG1762" s="454"/>
    </row>
    <row r="1763" spans="4:59" s="164" customFormat="1" x14ac:dyDescent="0.25">
      <c r="D1763" s="351"/>
      <c r="E1763" s="351"/>
      <c r="K1763" s="366"/>
      <c r="O1763" s="351"/>
      <c r="Q1763" s="366"/>
      <c r="T1763" s="351"/>
      <c r="V1763" s="351"/>
      <c r="BG1763" s="454"/>
    </row>
    <row r="1764" spans="4:59" s="164" customFormat="1" x14ac:dyDescent="0.25">
      <c r="D1764" s="351"/>
      <c r="E1764" s="351"/>
      <c r="K1764" s="366"/>
      <c r="O1764" s="351"/>
      <c r="Q1764" s="366"/>
      <c r="T1764" s="351"/>
      <c r="V1764" s="351"/>
      <c r="BG1764" s="454"/>
    </row>
    <row r="1765" spans="4:59" s="164" customFormat="1" x14ac:dyDescent="0.25">
      <c r="D1765" s="351"/>
      <c r="E1765" s="351"/>
      <c r="K1765" s="366"/>
      <c r="O1765" s="351"/>
      <c r="Q1765" s="366"/>
      <c r="T1765" s="351"/>
      <c r="V1765" s="351"/>
      <c r="BG1765" s="454"/>
    </row>
    <row r="1766" spans="4:59" s="164" customFormat="1" x14ac:dyDescent="0.25">
      <c r="D1766" s="351"/>
      <c r="E1766" s="351"/>
      <c r="K1766" s="366"/>
      <c r="O1766" s="351"/>
      <c r="Q1766" s="366"/>
      <c r="T1766" s="351"/>
      <c r="V1766" s="351"/>
      <c r="BG1766" s="454"/>
    </row>
    <row r="1767" spans="4:59" s="164" customFormat="1" x14ac:dyDescent="0.25">
      <c r="D1767" s="351"/>
      <c r="E1767" s="351"/>
      <c r="K1767" s="366"/>
      <c r="O1767" s="351"/>
      <c r="Q1767" s="366"/>
      <c r="T1767" s="351"/>
      <c r="V1767" s="351"/>
      <c r="BG1767" s="454"/>
    </row>
    <row r="1768" spans="4:59" s="164" customFormat="1" x14ac:dyDescent="0.25">
      <c r="D1768" s="351"/>
      <c r="E1768" s="351"/>
      <c r="K1768" s="366"/>
      <c r="O1768" s="351"/>
      <c r="Q1768" s="366"/>
      <c r="T1768" s="351"/>
      <c r="V1768" s="351"/>
      <c r="BG1768" s="454"/>
    </row>
    <row r="1769" spans="4:59" s="164" customFormat="1" x14ac:dyDescent="0.25">
      <c r="D1769" s="351"/>
      <c r="E1769" s="351"/>
      <c r="K1769" s="366"/>
      <c r="O1769" s="351"/>
      <c r="Q1769" s="366"/>
      <c r="T1769" s="351"/>
      <c r="V1769" s="351"/>
      <c r="BG1769" s="454"/>
    </row>
    <row r="1770" spans="4:59" s="164" customFormat="1" x14ac:dyDescent="0.25">
      <c r="D1770" s="351"/>
      <c r="E1770" s="351"/>
      <c r="K1770" s="366"/>
      <c r="O1770" s="351"/>
      <c r="Q1770" s="366"/>
      <c r="T1770" s="351"/>
      <c r="V1770" s="351"/>
      <c r="BG1770" s="454"/>
    </row>
    <row r="1771" spans="4:59" s="164" customFormat="1" x14ac:dyDescent="0.25">
      <c r="D1771" s="351"/>
      <c r="E1771" s="351"/>
      <c r="K1771" s="366"/>
      <c r="O1771" s="351"/>
      <c r="Q1771" s="366"/>
      <c r="T1771" s="351"/>
      <c r="V1771" s="351"/>
      <c r="BG1771" s="454"/>
    </row>
    <row r="1772" spans="4:59" s="164" customFormat="1" x14ac:dyDescent="0.25">
      <c r="D1772" s="351"/>
      <c r="E1772" s="351"/>
      <c r="K1772" s="366"/>
      <c r="O1772" s="351"/>
      <c r="Q1772" s="366"/>
      <c r="T1772" s="351"/>
      <c r="V1772" s="351"/>
      <c r="BG1772" s="454"/>
    </row>
    <row r="1773" spans="4:59" s="164" customFormat="1" x14ac:dyDescent="0.25">
      <c r="D1773" s="351"/>
      <c r="E1773" s="351"/>
      <c r="K1773" s="366"/>
      <c r="O1773" s="351"/>
      <c r="Q1773" s="366"/>
      <c r="T1773" s="351"/>
      <c r="V1773" s="351"/>
      <c r="BG1773" s="454"/>
    </row>
    <row r="1774" spans="4:59" s="164" customFormat="1" x14ac:dyDescent="0.25">
      <c r="D1774" s="351"/>
      <c r="E1774" s="351"/>
      <c r="K1774" s="366"/>
      <c r="O1774" s="351"/>
      <c r="Q1774" s="366"/>
      <c r="T1774" s="351"/>
      <c r="V1774" s="351"/>
      <c r="BG1774" s="454"/>
    </row>
    <row r="1775" spans="4:59" s="164" customFormat="1" x14ac:dyDescent="0.25">
      <c r="D1775" s="351"/>
      <c r="E1775" s="351"/>
      <c r="K1775" s="366"/>
      <c r="O1775" s="351"/>
      <c r="Q1775" s="366"/>
      <c r="T1775" s="351"/>
      <c r="V1775" s="351"/>
      <c r="BG1775" s="454"/>
    </row>
    <row r="1776" spans="4:59" s="164" customFormat="1" x14ac:dyDescent="0.25">
      <c r="D1776" s="351"/>
      <c r="E1776" s="351"/>
      <c r="K1776" s="366"/>
      <c r="O1776" s="351"/>
      <c r="Q1776" s="366"/>
      <c r="T1776" s="351"/>
      <c r="V1776" s="351"/>
      <c r="BG1776" s="454"/>
    </row>
    <row r="1777" spans="4:59" s="164" customFormat="1" x14ac:dyDescent="0.25">
      <c r="D1777" s="351"/>
      <c r="E1777" s="351"/>
      <c r="K1777" s="366"/>
      <c r="O1777" s="351"/>
      <c r="Q1777" s="366"/>
      <c r="T1777" s="351"/>
      <c r="V1777" s="351"/>
      <c r="BG1777" s="454"/>
    </row>
    <row r="1778" spans="4:59" s="164" customFormat="1" x14ac:dyDescent="0.25">
      <c r="D1778" s="351"/>
      <c r="E1778" s="351"/>
      <c r="K1778" s="366"/>
      <c r="O1778" s="351"/>
      <c r="Q1778" s="366"/>
      <c r="T1778" s="351"/>
      <c r="V1778" s="351"/>
      <c r="BG1778" s="454"/>
    </row>
    <row r="1779" spans="4:59" s="164" customFormat="1" x14ac:dyDescent="0.25">
      <c r="D1779" s="351"/>
      <c r="E1779" s="351"/>
      <c r="K1779" s="366"/>
      <c r="O1779" s="351"/>
      <c r="Q1779" s="366"/>
      <c r="T1779" s="351"/>
      <c r="V1779" s="351"/>
      <c r="BG1779" s="454"/>
    </row>
    <row r="1780" spans="4:59" s="164" customFormat="1" x14ac:dyDescent="0.25">
      <c r="D1780" s="351"/>
      <c r="E1780" s="351"/>
      <c r="K1780" s="366"/>
      <c r="O1780" s="351"/>
      <c r="Q1780" s="366"/>
      <c r="T1780" s="351"/>
      <c r="V1780" s="351"/>
      <c r="BG1780" s="454"/>
    </row>
    <row r="1781" spans="4:59" s="164" customFormat="1" x14ac:dyDescent="0.25">
      <c r="D1781" s="351"/>
      <c r="E1781" s="351"/>
      <c r="K1781" s="366"/>
      <c r="O1781" s="351"/>
      <c r="Q1781" s="366"/>
      <c r="T1781" s="351"/>
      <c r="V1781" s="351"/>
      <c r="BG1781" s="454"/>
    </row>
    <row r="1782" spans="4:59" s="164" customFormat="1" x14ac:dyDescent="0.25">
      <c r="D1782" s="351"/>
      <c r="E1782" s="351"/>
      <c r="K1782" s="366"/>
      <c r="O1782" s="351"/>
      <c r="Q1782" s="366"/>
      <c r="T1782" s="351"/>
      <c r="V1782" s="351"/>
      <c r="BG1782" s="454"/>
    </row>
    <row r="1783" spans="4:59" s="164" customFormat="1" x14ac:dyDescent="0.25">
      <c r="D1783" s="351"/>
      <c r="E1783" s="351"/>
      <c r="K1783" s="366"/>
      <c r="O1783" s="351"/>
      <c r="Q1783" s="366"/>
      <c r="T1783" s="351"/>
      <c r="V1783" s="351"/>
      <c r="BG1783" s="454"/>
    </row>
    <row r="1784" spans="4:59" s="164" customFormat="1" x14ac:dyDescent="0.25">
      <c r="D1784" s="351"/>
      <c r="E1784" s="351"/>
      <c r="K1784" s="366"/>
      <c r="O1784" s="351"/>
      <c r="Q1784" s="366"/>
      <c r="T1784" s="351"/>
      <c r="V1784" s="351"/>
      <c r="BG1784" s="454"/>
    </row>
    <row r="1785" spans="4:59" s="164" customFormat="1" x14ac:dyDescent="0.25">
      <c r="D1785" s="351"/>
      <c r="E1785" s="351"/>
      <c r="K1785" s="366"/>
      <c r="O1785" s="351"/>
      <c r="Q1785" s="366"/>
      <c r="T1785" s="351"/>
      <c r="V1785" s="351"/>
      <c r="BG1785" s="454"/>
    </row>
    <row r="1786" spans="4:59" s="164" customFormat="1" x14ac:dyDescent="0.25">
      <c r="D1786" s="351"/>
      <c r="E1786" s="351"/>
      <c r="K1786" s="366"/>
      <c r="O1786" s="351"/>
      <c r="Q1786" s="366"/>
      <c r="T1786" s="351"/>
      <c r="V1786" s="351"/>
      <c r="BG1786" s="454"/>
    </row>
    <row r="1787" spans="4:59" s="164" customFormat="1" x14ac:dyDescent="0.25">
      <c r="D1787" s="351"/>
      <c r="E1787" s="351"/>
      <c r="K1787" s="366"/>
      <c r="O1787" s="351"/>
      <c r="Q1787" s="366"/>
      <c r="T1787" s="351"/>
      <c r="V1787" s="351"/>
      <c r="BG1787" s="454"/>
    </row>
    <row r="1788" spans="4:59" s="164" customFormat="1" x14ac:dyDescent="0.25">
      <c r="D1788" s="351"/>
      <c r="E1788" s="351"/>
      <c r="K1788" s="366"/>
      <c r="O1788" s="351"/>
      <c r="Q1788" s="366"/>
      <c r="T1788" s="351"/>
      <c r="V1788" s="351"/>
      <c r="BG1788" s="454"/>
    </row>
    <row r="1789" spans="4:59" s="164" customFormat="1" x14ac:dyDescent="0.25">
      <c r="D1789" s="351"/>
      <c r="E1789" s="351"/>
      <c r="K1789" s="366"/>
      <c r="O1789" s="351"/>
      <c r="Q1789" s="366"/>
      <c r="T1789" s="351"/>
      <c r="V1789" s="351"/>
      <c r="BG1789" s="454"/>
    </row>
    <row r="1790" spans="4:59" s="164" customFormat="1" x14ac:dyDescent="0.25">
      <c r="D1790" s="351"/>
      <c r="E1790" s="351"/>
      <c r="K1790" s="366"/>
      <c r="O1790" s="351"/>
      <c r="Q1790" s="366"/>
      <c r="T1790" s="351"/>
      <c r="V1790" s="351"/>
      <c r="BG1790" s="454"/>
    </row>
    <row r="1791" spans="4:59" s="164" customFormat="1" x14ac:dyDescent="0.25">
      <c r="D1791" s="351"/>
      <c r="E1791" s="351"/>
      <c r="K1791" s="366"/>
      <c r="O1791" s="351"/>
      <c r="Q1791" s="366"/>
      <c r="T1791" s="351"/>
      <c r="V1791" s="351"/>
      <c r="BG1791" s="454"/>
    </row>
    <row r="1792" spans="4:59" s="164" customFormat="1" x14ac:dyDescent="0.25">
      <c r="D1792" s="351"/>
      <c r="E1792" s="351"/>
      <c r="K1792" s="366"/>
      <c r="O1792" s="351"/>
      <c r="Q1792" s="366"/>
      <c r="T1792" s="351"/>
      <c r="V1792" s="351"/>
      <c r="BG1792" s="454"/>
    </row>
    <row r="1793" spans="4:59" s="164" customFormat="1" x14ac:dyDescent="0.25">
      <c r="D1793" s="351"/>
      <c r="E1793" s="351"/>
      <c r="K1793" s="366"/>
      <c r="O1793" s="351"/>
      <c r="Q1793" s="366"/>
      <c r="T1793" s="351"/>
      <c r="V1793" s="351"/>
      <c r="BG1793" s="454"/>
    </row>
    <row r="1794" spans="4:59" s="164" customFormat="1" x14ac:dyDescent="0.25">
      <c r="D1794" s="351"/>
      <c r="E1794" s="351"/>
      <c r="K1794" s="366"/>
      <c r="O1794" s="351"/>
      <c r="Q1794" s="366"/>
      <c r="T1794" s="351"/>
      <c r="V1794" s="351"/>
      <c r="BG1794" s="454"/>
    </row>
    <row r="1795" spans="4:59" s="164" customFormat="1" x14ac:dyDescent="0.25">
      <c r="D1795" s="351"/>
      <c r="E1795" s="351"/>
      <c r="K1795" s="366"/>
      <c r="O1795" s="351"/>
      <c r="Q1795" s="366"/>
      <c r="T1795" s="351"/>
      <c r="V1795" s="351"/>
      <c r="BG1795" s="454"/>
    </row>
    <row r="1796" spans="4:59" s="164" customFormat="1" x14ac:dyDescent="0.25">
      <c r="D1796" s="351"/>
      <c r="E1796" s="351"/>
      <c r="K1796" s="366"/>
      <c r="O1796" s="351"/>
      <c r="Q1796" s="366"/>
      <c r="T1796" s="351"/>
      <c r="V1796" s="351"/>
      <c r="BG1796" s="454"/>
    </row>
    <row r="1797" spans="4:59" s="164" customFormat="1" x14ac:dyDescent="0.25">
      <c r="D1797" s="351"/>
      <c r="E1797" s="351"/>
      <c r="K1797" s="366"/>
      <c r="O1797" s="351"/>
      <c r="Q1797" s="366"/>
      <c r="T1797" s="351"/>
      <c r="V1797" s="351"/>
      <c r="BG1797" s="454"/>
    </row>
    <row r="1798" spans="4:59" s="164" customFormat="1" x14ac:dyDescent="0.25">
      <c r="D1798" s="351"/>
      <c r="E1798" s="351"/>
      <c r="K1798" s="366"/>
      <c r="O1798" s="351"/>
      <c r="Q1798" s="366"/>
      <c r="T1798" s="351"/>
      <c r="V1798" s="351"/>
      <c r="BG1798" s="454"/>
    </row>
    <row r="1799" spans="4:59" s="164" customFormat="1" x14ac:dyDescent="0.25">
      <c r="D1799" s="351"/>
      <c r="E1799" s="351"/>
      <c r="K1799" s="366"/>
      <c r="O1799" s="351"/>
      <c r="Q1799" s="366"/>
      <c r="T1799" s="351"/>
      <c r="V1799" s="351"/>
      <c r="BG1799" s="454"/>
    </row>
    <row r="1800" spans="4:59" s="164" customFormat="1" x14ac:dyDescent="0.25">
      <c r="D1800" s="351"/>
      <c r="E1800" s="351"/>
      <c r="K1800" s="366"/>
      <c r="O1800" s="351"/>
      <c r="Q1800" s="366"/>
      <c r="T1800" s="351"/>
      <c r="V1800" s="351"/>
      <c r="BG1800" s="454"/>
    </row>
    <row r="1801" spans="4:59" s="164" customFormat="1" x14ac:dyDescent="0.25">
      <c r="D1801" s="351"/>
      <c r="E1801" s="351"/>
      <c r="K1801" s="366"/>
      <c r="O1801" s="351"/>
      <c r="Q1801" s="366"/>
      <c r="T1801" s="351"/>
      <c r="V1801" s="351"/>
      <c r="BG1801" s="454"/>
    </row>
    <row r="1802" spans="4:59" s="164" customFormat="1" x14ac:dyDescent="0.25">
      <c r="D1802" s="351"/>
      <c r="E1802" s="351"/>
      <c r="K1802" s="366"/>
      <c r="O1802" s="351"/>
      <c r="Q1802" s="366"/>
      <c r="T1802" s="351"/>
      <c r="V1802" s="351"/>
      <c r="BG1802" s="454"/>
    </row>
    <row r="1803" spans="4:59" s="164" customFormat="1" x14ac:dyDescent="0.25">
      <c r="D1803" s="351"/>
      <c r="E1803" s="351"/>
      <c r="K1803" s="366"/>
      <c r="O1803" s="351"/>
      <c r="Q1803" s="366"/>
      <c r="T1803" s="351"/>
      <c r="V1803" s="351"/>
      <c r="BG1803" s="454"/>
    </row>
    <row r="1804" spans="4:59" s="164" customFormat="1" x14ac:dyDescent="0.25">
      <c r="D1804" s="351"/>
      <c r="E1804" s="351"/>
      <c r="K1804" s="366"/>
      <c r="O1804" s="351"/>
      <c r="Q1804" s="366"/>
      <c r="T1804" s="351"/>
      <c r="V1804" s="351"/>
      <c r="BG1804" s="454"/>
    </row>
    <row r="1805" spans="4:59" s="164" customFormat="1" x14ac:dyDescent="0.25">
      <c r="D1805" s="351"/>
      <c r="E1805" s="351"/>
      <c r="K1805" s="366"/>
      <c r="O1805" s="351"/>
      <c r="Q1805" s="366"/>
      <c r="T1805" s="351"/>
      <c r="V1805" s="351"/>
      <c r="BG1805" s="454"/>
    </row>
    <row r="1806" spans="4:59" s="164" customFormat="1" x14ac:dyDescent="0.25">
      <c r="D1806" s="351"/>
      <c r="E1806" s="351"/>
      <c r="K1806" s="366"/>
      <c r="O1806" s="351"/>
      <c r="Q1806" s="366"/>
      <c r="T1806" s="351"/>
      <c r="V1806" s="351"/>
      <c r="BG1806" s="454"/>
    </row>
    <row r="1807" spans="4:59" s="164" customFormat="1" x14ac:dyDescent="0.25">
      <c r="D1807" s="351"/>
      <c r="E1807" s="351"/>
      <c r="K1807" s="366"/>
      <c r="O1807" s="351"/>
      <c r="Q1807" s="366"/>
      <c r="T1807" s="351"/>
      <c r="V1807" s="351"/>
      <c r="BG1807" s="454"/>
    </row>
    <row r="1808" spans="4:59" s="164" customFormat="1" x14ac:dyDescent="0.25">
      <c r="D1808" s="351"/>
      <c r="E1808" s="351"/>
      <c r="K1808" s="366"/>
      <c r="O1808" s="351"/>
      <c r="Q1808" s="366"/>
      <c r="T1808" s="351"/>
      <c r="V1808" s="351"/>
      <c r="BG1808" s="454"/>
    </row>
    <row r="1809" spans="4:59" s="164" customFormat="1" x14ac:dyDescent="0.25">
      <c r="D1809" s="351"/>
      <c r="E1809" s="351"/>
      <c r="K1809" s="366"/>
      <c r="O1809" s="351"/>
      <c r="Q1809" s="366"/>
      <c r="T1809" s="351"/>
      <c r="V1809" s="351"/>
      <c r="BG1809" s="454"/>
    </row>
    <row r="1810" spans="4:59" s="164" customFormat="1" x14ac:dyDescent="0.25">
      <c r="D1810" s="351"/>
      <c r="E1810" s="351"/>
      <c r="K1810" s="366"/>
      <c r="O1810" s="351"/>
      <c r="Q1810" s="366"/>
      <c r="T1810" s="351"/>
      <c r="V1810" s="351"/>
      <c r="BG1810" s="454"/>
    </row>
    <row r="1811" spans="4:59" s="164" customFormat="1" x14ac:dyDescent="0.25">
      <c r="D1811" s="351"/>
      <c r="E1811" s="351"/>
      <c r="K1811" s="366"/>
      <c r="O1811" s="351"/>
      <c r="Q1811" s="366"/>
      <c r="T1811" s="351"/>
      <c r="V1811" s="351"/>
      <c r="BG1811" s="454"/>
    </row>
    <row r="1812" spans="4:59" s="164" customFormat="1" x14ac:dyDescent="0.25">
      <c r="D1812" s="351"/>
      <c r="E1812" s="351"/>
      <c r="K1812" s="366"/>
      <c r="O1812" s="351"/>
      <c r="Q1812" s="366"/>
      <c r="T1812" s="351"/>
      <c r="V1812" s="351"/>
      <c r="BG1812" s="454"/>
    </row>
    <row r="1813" spans="4:59" s="164" customFormat="1" x14ac:dyDescent="0.25">
      <c r="D1813" s="351"/>
      <c r="E1813" s="351"/>
      <c r="K1813" s="366"/>
      <c r="O1813" s="351"/>
      <c r="Q1813" s="366"/>
      <c r="T1813" s="351"/>
      <c r="V1813" s="351"/>
      <c r="BG1813" s="454"/>
    </row>
    <row r="1814" spans="4:59" s="164" customFormat="1" x14ac:dyDescent="0.25">
      <c r="D1814" s="351"/>
      <c r="E1814" s="351"/>
      <c r="K1814" s="366"/>
      <c r="O1814" s="351"/>
      <c r="Q1814" s="366"/>
      <c r="T1814" s="351"/>
      <c r="V1814" s="351"/>
      <c r="BG1814" s="454"/>
    </row>
    <row r="1815" spans="4:59" s="164" customFormat="1" x14ac:dyDescent="0.25">
      <c r="D1815" s="351"/>
      <c r="E1815" s="351"/>
      <c r="K1815" s="366"/>
      <c r="O1815" s="351"/>
      <c r="Q1815" s="366"/>
      <c r="T1815" s="351"/>
      <c r="V1815" s="351"/>
      <c r="BG1815" s="454"/>
    </row>
    <row r="1816" spans="4:59" s="164" customFormat="1" x14ac:dyDescent="0.25">
      <c r="D1816" s="351"/>
      <c r="E1816" s="351"/>
      <c r="K1816" s="366"/>
      <c r="O1816" s="351"/>
      <c r="Q1816" s="366"/>
      <c r="T1816" s="351"/>
      <c r="V1816" s="351"/>
      <c r="BG1816" s="454"/>
    </row>
    <row r="1817" spans="4:59" s="164" customFormat="1" x14ac:dyDescent="0.25">
      <c r="D1817" s="351"/>
      <c r="E1817" s="351"/>
      <c r="K1817" s="366"/>
      <c r="O1817" s="351"/>
      <c r="Q1817" s="366"/>
      <c r="T1817" s="351"/>
      <c r="V1817" s="351"/>
      <c r="BG1817" s="454"/>
    </row>
    <row r="1818" spans="4:59" s="164" customFormat="1" x14ac:dyDescent="0.25">
      <c r="D1818" s="351"/>
      <c r="E1818" s="351"/>
      <c r="K1818" s="366"/>
      <c r="O1818" s="351"/>
      <c r="Q1818" s="366"/>
      <c r="T1818" s="351"/>
      <c r="V1818" s="351"/>
      <c r="BG1818" s="454"/>
    </row>
    <row r="1819" spans="4:59" s="164" customFormat="1" x14ac:dyDescent="0.25">
      <c r="D1819" s="351"/>
      <c r="E1819" s="351"/>
      <c r="K1819" s="366"/>
      <c r="O1819" s="351"/>
      <c r="Q1819" s="366"/>
      <c r="T1819" s="351"/>
      <c r="V1819" s="351"/>
      <c r="BG1819" s="454"/>
    </row>
    <row r="1820" spans="4:59" s="164" customFormat="1" x14ac:dyDescent="0.25">
      <c r="D1820" s="351"/>
      <c r="E1820" s="351"/>
      <c r="K1820" s="366"/>
      <c r="O1820" s="351"/>
      <c r="Q1820" s="366"/>
      <c r="T1820" s="351"/>
      <c r="V1820" s="351"/>
      <c r="BG1820" s="454"/>
    </row>
    <row r="1821" spans="4:59" s="164" customFormat="1" x14ac:dyDescent="0.25">
      <c r="D1821" s="351"/>
      <c r="E1821" s="351"/>
      <c r="K1821" s="366"/>
      <c r="O1821" s="351"/>
      <c r="Q1821" s="366"/>
      <c r="T1821" s="351"/>
      <c r="V1821" s="351"/>
      <c r="BG1821" s="454"/>
    </row>
    <row r="1822" spans="4:59" s="164" customFormat="1" x14ac:dyDescent="0.25">
      <c r="D1822" s="351"/>
      <c r="E1822" s="351"/>
      <c r="K1822" s="366"/>
      <c r="O1822" s="351"/>
      <c r="Q1822" s="366"/>
      <c r="T1822" s="351"/>
      <c r="V1822" s="351"/>
      <c r="BG1822" s="454"/>
    </row>
    <row r="1823" spans="4:59" s="164" customFormat="1" x14ac:dyDescent="0.25">
      <c r="D1823" s="351"/>
      <c r="E1823" s="351"/>
      <c r="K1823" s="366"/>
      <c r="O1823" s="351"/>
      <c r="Q1823" s="366"/>
      <c r="T1823" s="351"/>
      <c r="V1823" s="351"/>
      <c r="BG1823" s="454"/>
    </row>
    <row r="1824" spans="4:59" s="164" customFormat="1" x14ac:dyDescent="0.25">
      <c r="D1824" s="351"/>
      <c r="E1824" s="351"/>
      <c r="K1824" s="366"/>
      <c r="O1824" s="351"/>
      <c r="Q1824" s="366"/>
      <c r="T1824" s="351"/>
      <c r="V1824" s="351"/>
      <c r="BG1824" s="454"/>
    </row>
    <row r="1825" spans="4:59" s="164" customFormat="1" x14ac:dyDescent="0.25">
      <c r="D1825" s="351"/>
      <c r="E1825" s="351"/>
      <c r="K1825" s="366"/>
      <c r="O1825" s="351"/>
      <c r="Q1825" s="366"/>
      <c r="T1825" s="351"/>
      <c r="V1825" s="351"/>
      <c r="BG1825" s="454"/>
    </row>
    <row r="1826" spans="4:59" s="164" customFormat="1" x14ac:dyDescent="0.25">
      <c r="D1826" s="351"/>
      <c r="E1826" s="351"/>
      <c r="K1826" s="366"/>
      <c r="O1826" s="351"/>
      <c r="Q1826" s="366"/>
      <c r="T1826" s="351"/>
      <c r="V1826" s="351"/>
      <c r="BG1826" s="454"/>
    </row>
    <row r="1827" spans="4:59" s="164" customFormat="1" x14ac:dyDescent="0.25">
      <c r="D1827" s="351"/>
      <c r="E1827" s="351"/>
      <c r="K1827" s="366"/>
      <c r="O1827" s="351"/>
      <c r="Q1827" s="366"/>
      <c r="T1827" s="351"/>
      <c r="V1827" s="351"/>
      <c r="BG1827" s="454"/>
    </row>
    <row r="1828" spans="4:59" s="164" customFormat="1" x14ac:dyDescent="0.25">
      <c r="D1828" s="351"/>
      <c r="E1828" s="351"/>
      <c r="K1828" s="366"/>
      <c r="O1828" s="351"/>
      <c r="Q1828" s="366"/>
      <c r="T1828" s="351"/>
      <c r="V1828" s="351"/>
      <c r="BG1828" s="454"/>
    </row>
    <row r="1829" spans="4:59" s="164" customFormat="1" x14ac:dyDescent="0.25">
      <c r="D1829" s="351"/>
      <c r="E1829" s="351"/>
      <c r="K1829" s="366"/>
      <c r="O1829" s="351"/>
      <c r="Q1829" s="366"/>
      <c r="T1829" s="351"/>
      <c r="V1829" s="351"/>
      <c r="BG1829" s="454"/>
    </row>
    <row r="1830" spans="4:59" s="164" customFormat="1" x14ac:dyDescent="0.25">
      <c r="D1830" s="351"/>
      <c r="E1830" s="351"/>
      <c r="K1830" s="366"/>
      <c r="O1830" s="351"/>
      <c r="Q1830" s="366"/>
      <c r="T1830" s="351"/>
      <c r="V1830" s="351"/>
      <c r="BG1830" s="454"/>
    </row>
    <row r="1831" spans="4:59" s="164" customFormat="1" x14ac:dyDescent="0.25">
      <c r="D1831" s="351"/>
      <c r="E1831" s="351"/>
      <c r="K1831" s="366"/>
      <c r="O1831" s="351"/>
      <c r="Q1831" s="366"/>
      <c r="T1831" s="351"/>
      <c r="V1831" s="351"/>
      <c r="BG1831" s="454"/>
    </row>
    <row r="1832" spans="4:59" s="164" customFormat="1" x14ac:dyDescent="0.25">
      <c r="D1832" s="351"/>
      <c r="E1832" s="351"/>
      <c r="K1832" s="366"/>
      <c r="O1832" s="351"/>
      <c r="Q1832" s="366"/>
      <c r="T1832" s="351"/>
      <c r="V1832" s="351"/>
      <c r="BG1832" s="454"/>
    </row>
    <row r="1833" spans="4:59" s="164" customFormat="1" x14ac:dyDescent="0.25">
      <c r="D1833" s="351"/>
      <c r="E1833" s="351"/>
      <c r="K1833" s="366"/>
      <c r="O1833" s="351"/>
      <c r="Q1833" s="366"/>
      <c r="T1833" s="351"/>
      <c r="V1833" s="351"/>
      <c r="BG1833" s="454"/>
    </row>
    <row r="1834" spans="4:59" s="164" customFormat="1" x14ac:dyDescent="0.25">
      <c r="D1834" s="351"/>
      <c r="E1834" s="351"/>
      <c r="K1834" s="366"/>
      <c r="O1834" s="351"/>
      <c r="Q1834" s="366"/>
      <c r="T1834" s="351"/>
      <c r="V1834" s="351"/>
      <c r="BG1834" s="454"/>
    </row>
    <row r="1835" spans="4:59" s="164" customFormat="1" x14ac:dyDescent="0.25">
      <c r="D1835" s="351"/>
      <c r="E1835" s="351"/>
      <c r="K1835" s="366"/>
      <c r="O1835" s="351"/>
      <c r="Q1835" s="366"/>
      <c r="T1835" s="351"/>
      <c r="V1835" s="351"/>
      <c r="BG1835" s="454"/>
    </row>
    <row r="1836" spans="4:59" s="164" customFormat="1" x14ac:dyDescent="0.25">
      <c r="D1836" s="351"/>
      <c r="E1836" s="351"/>
      <c r="K1836" s="366"/>
      <c r="O1836" s="351"/>
      <c r="Q1836" s="366"/>
      <c r="T1836" s="351"/>
      <c r="V1836" s="351"/>
      <c r="BG1836" s="454"/>
    </row>
    <row r="1837" spans="4:59" s="164" customFormat="1" x14ac:dyDescent="0.25">
      <c r="D1837" s="351"/>
      <c r="E1837" s="351"/>
      <c r="K1837" s="366"/>
      <c r="O1837" s="351"/>
      <c r="Q1837" s="366"/>
      <c r="T1837" s="351"/>
      <c r="V1837" s="351"/>
      <c r="BG1837" s="454"/>
    </row>
    <row r="1838" spans="4:59" s="164" customFormat="1" x14ac:dyDescent="0.25">
      <c r="D1838" s="351"/>
      <c r="E1838" s="351"/>
      <c r="K1838" s="366"/>
      <c r="O1838" s="351"/>
      <c r="Q1838" s="366"/>
      <c r="T1838" s="351"/>
      <c r="V1838" s="351"/>
      <c r="BG1838" s="454"/>
    </row>
    <row r="1839" spans="4:59" s="164" customFormat="1" x14ac:dyDescent="0.25">
      <c r="D1839" s="351"/>
      <c r="E1839" s="351"/>
      <c r="K1839" s="366"/>
      <c r="O1839" s="351"/>
      <c r="Q1839" s="366"/>
      <c r="T1839" s="351"/>
      <c r="V1839" s="351"/>
      <c r="BG1839" s="454"/>
    </row>
    <row r="1840" spans="4:59" s="164" customFormat="1" x14ac:dyDescent="0.25">
      <c r="D1840" s="351"/>
      <c r="E1840" s="351"/>
      <c r="K1840" s="366"/>
      <c r="O1840" s="351"/>
      <c r="Q1840" s="366"/>
      <c r="T1840" s="351"/>
      <c r="V1840" s="351"/>
      <c r="BG1840" s="454"/>
    </row>
    <row r="1841" spans="4:59" s="164" customFormat="1" x14ac:dyDescent="0.25">
      <c r="D1841" s="351"/>
      <c r="E1841" s="351"/>
      <c r="K1841" s="366"/>
      <c r="O1841" s="351"/>
      <c r="Q1841" s="366"/>
      <c r="T1841" s="351"/>
      <c r="V1841" s="351"/>
      <c r="BG1841" s="454"/>
    </row>
    <row r="1842" spans="4:59" s="164" customFormat="1" x14ac:dyDescent="0.25">
      <c r="D1842" s="351"/>
      <c r="E1842" s="351"/>
      <c r="K1842" s="366"/>
      <c r="O1842" s="351"/>
      <c r="Q1842" s="366"/>
      <c r="T1842" s="351"/>
      <c r="V1842" s="351"/>
      <c r="BG1842" s="454"/>
    </row>
    <row r="1843" spans="4:59" s="164" customFormat="1" x14ac:dyDescent="0.25">
      <c r="D1843" s="351"/>
      <c r="E1843" s="351"/>
      <c r="K1843" s="366"/>
      <c r="O1843" s="351"/>
      <c r="Q1843" s="366"/>
      <c r="T1843" s="351"/>
      <c r="V1843" s="351"/>
      <c r="BG1843" s="454"/>
    </row>
    <row r="1844" spans="4:59" s="164" customFormat="1" x14ac:dyDescent="0.25">
      <c r="D1844" s="351"/>
      <c r="E1844" s="351"/>
      <c r="K1844" s="366"/>
      <c r="O1844" s="351"/>
      <c r="Q1844" s="366"/>
      <c r="T1844" s="351"/>
      <c r="V1844" s="351"/>
      <c r="BG1844" s="454"/>
    </row>
    <row r="1845" spans="4:59" s="164" customFormat="1" x14ac:dyDescent="0.25">
      <c r="D1845" s="351"/>
      <c r="E1845" s="351"/>
      <c r="K1845" s="366"/>
      <c r="O1845" s="351"/>
      <c r="Q1845" s="366"/>
      <c r="T1845" s="351"/>
      <c r="V1845" s="351"/>
      <c r="BG1845" s="454"/>
    </row>
    <row r="1846" spans="4:59" s="164" customFormat="1" x14ac:dyDescent="0.25">
      <c r="D1846" s="351"/>
      <c r="E1846" s="351"/>
      <c r="K1846" s="366"/>
      <c r="O1846" s="351"/>
      <c r="Q1846" s="366"/>
      <c r="T1846" s="351"/>
      <c r="V1846" s="351"/>
      <c r="BG1846" s="454"/>
    </row>
    <row r="1847" spans="4:59" s="164" customFormat="1" x14ac:dyDescent="0.25">
      <c r="D1847" s="351"/>
      <c r="E1847" s="351"/>
      <c r="K1847" s="366"/>
      <c r="O1847" s="351"/>
      <c r="Q1847" s="366"/>
      <c r="T1847" s="351"/>
      <c r="V1847" s="351"/>
      <c r="BG1847" s="454"/>
    </row>
    <row r="1848" spans="4:59" s="164" customFormat="1" x14ac:dyDescent="0.25">
      <c r="D1848" s="351"/>
      <c r="E1848" s="351"/>
      <c r="K1848" s="366"/>
      <c r="O1848" s="351"/>
      <c r="Q1848" s="366"/>
      <c r="T1848" s="351"/>
      <c r="V1848" s="351"/>
      <c r="BG1848" s="454"/>
    </row>
    <row r="1849" spans="4:59" s="164" customFormat="1" x14ac:dyDescent="0.25">
      <c r="D1849" s="351"/>
      <c r="E1849" s="351"/>
      <c r="K1849" s="366"/>
      <c r="O1849" s="351"/>
      <c r="Q1849" s="366"/>
      <c r="T1849" s="351"/>
      <c r="V1849" s="351"/>
      <c r="BG1849" s="454"/>
    </row>
    <row r="1850" spans="4:59" s="164" customFormat="1" x14ac:dyDescent="0.25">
      <c r="D1850" s="351"/>
      <c r="E1850" s="351"/>
      <c r="K1850" s="366"/>
      <c r="O1850" s="351"/>
      <c r="Q1850" s="366"/>
      <c r="T1850" s="351"/>
      <c r="V1850" s="351"/>
      <c r="BG1850" s="454"/>
    </row>
    <row r="1851" spans="4:59" s="164" customFormat="1" x14ac:dyDescent="0.25">
      <c r="D1851" s="351"/>
      <c r="E1851" s="351"/>
      <c r="K1851" s="366"/>
      <c r="O1851" s="351"/>
      <c r="Q1851" s="366"/>
      <c r="T1851" s="351"/>
      <c r="V1851" s="351"/>
      <c r="BG1851" s="454"/>
    </row>
    <row r="1852" spans="4:59" s="164" customFormat="1" x14ac:dyDescent="0.25">
      <c r="D1852" s="351"/>
      <c r="E1852" s="351"/>
      <c r="K1852" s="366"/>
      <c r="O1852" s="351"/>
      <c r="Q1852" s="366"/>
      <c r="T1852" s="351"/>
      <c r="V1852" s="351"/>
      <c r="BG1852" s="454"/>
    </row>
    <row r="1853" spans="4:59" s="164" customFormat="1" x14ac:dyDescent="0.25">
      <c r="D1853" s="351"/>
      <c r="E1853" s="351"/>
      <c r="K1853" s="366"/>
      <c r="O1853" s="351"/>
      <c r="Q1853" s="366"/>
      <c r="T1853" s="351"/>
      <c r="V1853" s="351"/>
      <c r="BG1853" s="454"/>
    </row>
    <row r="1854" spans="4:59" s="164" customFormat="1" x14ac:dyDescent="0.25">
      <c r="D1854" s="351"/>
      <c r="E1854" s="351"/>
      <c r="K1854" s="366"/>
      <c r="O1854" s="351"/>
      <c r="Q1854" s="366"/>
      <c r="T1854" s="351"/>
      <c r="V1854" s="351"/>
      <c r="BG1854" s="454"/>
    </row>
    <row r="1855" spans="4:59" s="164" customFormat="1" x14ac:dyDescent="0.25">
      <c r="D1855" s="351"/>
      <c r="E1855" s="351"/>
      <c r="K1855" s="366"/>
      <c r="O1855" s="351"/>
      <c r="Q1855" s="366"/>
      <c r="T1855" s="351"/>
      <c r="V1855" s="351"/>
      <c r="BG1855" s="454"/>
    </row>
    <row r="1856" spans="4:59" s="164" customFormat="1" x14ac:dyDescent="0.25">
      <c r="D1856" s="351"/>
      <c r="E1856" s="351"/>
      <c r="K1856" s="366"/>
      <c r="O1856" s="351"/>
      <c r="Q1856" s="366"/>
      <c r="T1856" s="351"/>
      <c r="V1856" s="351"/>
      <c r="BG1856" s="454"/>
    </row>
    <row r="1857" spans="4:59" s="164" customFormat="1" x14ac:dyDescent="0.25">
      <c r="D1857" s="351"/>
      <c r="E1857" s="351"/>
      <c r="K1857" s="366"/>
      <c r="O1857" s="351"/>
      <c r="Q1857" s="366"/>
      <c r="T1857" s="351"/>
      <c r="V1857" s="351"/>
      <c r="BG1857" s="454"/>
    </row>
    <row r="1858" spans="4:59" s="164" customFormat="1" x14ac:dyDescent="0.25">
      <c r="D1858" s="351"/>
      <c r="E1858" s="351"/>
      <c r="K1858" s="366"/>
      <c r="O1858" s="351"/>
      <c r="Q1858" s="366"/>
      <c r="T1858" s="351"/>
      <c r="V1858" s="351"/>
      <c r="BG1858" s="454"/>
    </row>
    <row r="1859" spans="4:59" s="164" customFormat="1" x14ac:dyDescent="0.25">
      <c r="D1859" s="351"/>
      <c r="E1859" s="351"/>
      <c r="K1859" s="366"/>
      <c r="O1859" s="351"/>
      <c r="Q1859" s="366"/>
      <c r="T1859" s="351"/>
      <c r="V1859" s="351"/>
      <c r="BG1859" s="454"/>
    </row>
    <row r="1860" spans="4:59" s="164" customFormat="1" x14ac:dyDescent="0.25">
      <c r="D1860" s="351"/>
      <c r="E1860" s="351"/>
      <c r="K1860" s="366"/>
      <c r="O1860" s="351"/>
      <c r="Q1860" s="366"/>
      <c r="T1860" s="351"/>
      <c r="V1860" s="351"/>
      <c r="BG1860" s="454"/>
    </row>
    <row r="1861" spans="4:59" s="164" customFormat="1" x14ac:dyDescent="0.25">
      <c r="D1861" s="351"/>
      <c r="E1861" s="351"/>
      <c r="K1861" s="366"/>
      <c r="O1861" s="351"/>
      <c r="Q1861" s="366"/>
      <c r="T1861" s="351"/>
      <c r="V1861" s="351"/>
      <c r="BG1861" s="454"/>
    </row>
    <row r="1862" spans="4:59" s="164" customFormat="1" x14ac:dyDescent="0.25">
      <c r="D1862" s="351"/>
      <c r="E1862" s="351"/>
      <c r="K1862" s="366"/>
      <c r="O1862" s="351"/>
      <c r="Q1862" s="366"/>
      <c r="T1862" s="351"/>
      <c r="V1862" s="351"/>
      <c r="BG1862" s="454"/>
    </row>
    <row r="1863" spans="4:59" s="164" customFormat="1" x14ac:dyDescent="0.25">
      <c r="D1863" s="351"/>
      <c r="E1863" s="351"/>
      <c r="K1863" s="366"/>
      <c r="O1863" s="351"/>
      <c r="Q1863" s="366"/>
      <c r="T1863" s="351"/>
      <c r="V1863" s="351"/>
      <c r="BG1863" s="454"/>
    </row>
    <row r="1864" spans="4:59" s="164" customFormat="1" x14ac:dyDescent="0.25">
      <c r="D1864" s="351"/>
      <c r="E1864" s="351"/>
      <c r="K1864" s="366"/>
      <c r="O1864" s="351"/>
      <c r="Q1864" s="366"/>
      <c r="T1864" s="351"/>
      <c r="V1864" s="351"/>
      <c r="BG1864" s="454"/>
    </row>
    <row r="1865" spans="4:59" s="164" customFormat="1" x14ac:dyDescent="0.25">
      <c r="D1865" s="351"/>
      <c r="E1865" s="351"/>
      <c r="K1865" s="366"/>
      <c r="O1865" s="351"/>
      <c r="Q1865" s="366"/>
      <c r="T1865" s="351"/>
      <c r="V1865" s="351"/>
      <c r="BG1865" s="454"/>
    </row>
    <row r="1866" spans="4:59" s="164" customFormat="1" x14ac:dyDescent="0.25">
      <c r="D1866" s="351"/>
      <c r="E1866" s="351"/>
      <c r="K1866" s="366"/>
      <c r="O1866" s="351"/>
      <c r="Q1866" s="366"/>
      <c r="T1866" s="351"/>
      <c r="V1866" s="351"/>
      <c r="BG1866" s="454"/>
    </row>
    <row r="1867" spans="4:59" s="164" customFormat="1" x14ac:dyDescent="0.25">
      <c r="D1867" s="351"/>
      <c r="E1867" s="351"/>
      <c r="K1867" s="366"/>
      <c r="O1867" s="351"/>
      <c r="Q1867" s="366"/>
      <c r="T1867" s="351"/>
      <c r="V1867" s="351"/>
      <c r="BG1867" s="454"/>
    </row>
    <row r="1868" spans="4:59" s="164" customFormat="1" x14ac:dyDescent="0.25">
      <c r="D1868" s="351"/>
      <c r="E1868" s="351"/>
      <c r="K1868" s="366"/>
      <c r="O1868" s="351"/>
      <c r="Q1868" s="366"/>
      <c r="T1868" s="351"/>
      <c r="V1868" s="351"/>
      <c r="BG1868" s="454"/>
    </row>
    <row r="1869" spans="4:59" s="164" customFormat="1" x14ac:dyDescent="0.25">
      <c r="D1869" s="351"/>
      <c r="E1869" s="351"/>
      <c r="K1869" s="366"/>
      <c r="O1869" s="351"/>
      <c r="Q1869" s="366"/>
      <c r="T1869" s="351"/>
      <c r="V1869" s="351"/>
      <c r="BG1869" s="454"/>
    </row>
    <row r="1870" spans="4:59" s="164" customFormat="1" x14ac:dyDescent="0.25">
      <c r="D1870" s="351"/>
      <c r="E1870" s="351"/>
      <c r="K1870" s="366"/>
      <c r="O1870" s="351"/>
      <c r="Q1870" s="366"/>
      <c r="T1870" s="351"/>
      <c r="V1870" s="351"/>
      <c r="BG1870" s="454"/>
    </row>
    <row r="1871" spans="4:59" s="164" customFormat="1" x14ac:dyDescent="0.25">
      <c r="D1871" s="351"/>
      <c r="E1871" s="351"/>
      <c r="K1871" s="366"/>
      <c r="O1871" s="351"/>
      <c r="Q1871" s="366"/>
      <c r="T1871" s="351"/>
      <c r="V1871" s="351"/>
      <c r="BG1871" s="454"/>
    </row>
    <row r="1872" spans="4:59" s="164" customFormat="1" x14ac:dyDescent="0.25">
      <c r="D1872" s="351"/>
      <c r="E1872" s="351"/>
      <c r="K1872" s="366"/>
      <c r="O1872" s="351"/>
      <c r="Q1872" s="366"/>
      <c r="T1872" s="351"/>
      <c r="V1872" s="351"/>
      <c r="BG1872" s="454"/>
    </row>
    <row r="1873" spans="4:59" s="164" customFormat="1" x14ac:dyDescent="0.25">
      <c r="D1873" s="351"/>
      <c r="E1873" s="351"/>
      <c r="K1873" s="366"/>
      <c r="O1873" s="351"/>
      <c r="Q1873" s="366"/>
      <c r="T1873" s="351"/>
      <c r="V1873" s="351"/>
      <c r="BG1873" s="454"/>
    </row>
    <row r="1874" spans="4:59" s="164" customFormat="1" x14ac:dyDescent="0.25">
      <c r="D1874" s="351"/>
      <c r="E1874" s="351"/>
      <c r="K1874" s="366"/>
      <c r="O1874" s="351"/>
      <c r="Q1874" s="366"/>
      <c r="T1874" s="351"/>
      <c r="V1874" s="351"/>
      <c r="BG1874" s="454"/>
    </row>
    <row r="1875" spans="4:59" s="164" customFormat="1" x14ac:dyDescent="0.25">
      <c r="D1875" s="351"/>
      <c r="E1875" s="351"/>
      <c r="K1875" s="366"/>
      <c r="O1875" s="351"/>
      <c r="Q1875" s="366"/>
      <c r="T1875" s="351"/>
      <c r="V1875" s="351"/>
      <c r="BG1875" s="454"/>
    </row>
    <row r="1876" spans="4:59" s="164" customFormat="1" x14ac:dyDescent="0.25">
      <c r="D1876" s="351"/>
      <c r="E1876" s="351"/>
      <c r="K1876" s="366"/>
      <c r="O1876" s="351"/>
      <c r="Q1876" s="366"/>
      <c r="T1876" s="351"/>
      <c r="V1876" s="351"/>
      <c r="BG1876" s="454"/>
    </row>
    <row r="1877" spans="4:59" s="164" customFormat="1" x14ac:dyDescent="0.25">
      <c r="D1877" s="351"/>
      <c r="E1877" s="351"/>
      <c r="K1877" s="366"/>
      <c r="O1877" s="351"/>
      <c r="Q1877" s="366"/>
      <c r="T1877" s="351"/>
      <c r="V1877" s="351"/>
      <c r="BG1877" s="454"/>
    </row>
    <row r="1878" spans="4:59" s="164" customFormat="1" x14ac:dyDescent="0.25">
      <c r="D1878" s="351"/>
      <c r="E1878" s="351"/>
      <c r="K1878" s="366"/>
      <c r="O1878" s="351"/>
      <c r="Q1878" s="366"/>
      <c r="T1878" s="351"/>
      <c r="V1878" s="351"/>
      <c r="BG1878" s="454"/>
    </row>
    <row r="1879" spans="4:59" s="164" customFormat="1" x14ac:dyDescent="0.25">
      <c r="D1879" s="351"/>
      <c r="E1879" s="351"/>
      <c r="K1879" s="366"/>
      <c r="O1879" s="351"/>
      <c r="Q1879" s="366"/>
      <c r="T1879" s="351"/>
      <c r="V1879" s="351"/>
      <c r="BG1879" s="454"/>
    </row>
    <row r="1880" spans="4:59" s="164" customFormat="1" x14ac:dyDescent="0.25">
      <c r="D1880" s="351"/>
      <c r="E1880" s="351"/>
      <c r="K1880" s="366"/>
      <c r="O1880" s="351"/>
      <c r="Q1880" s="366"/>
      <c r="T1880" s="351"/>
      <c r="V1880" s="351"/>
      <c r="BG1880" s="454"/>
    </row>
    <row r="1881" spans="4:59" s="164" customFormat="1" x14ac:dyDescent="0.25">
      <c r="D1881" s="351"/>
      <c r="E1881" s="351"/>
      <c r="K1881" s="366"/>
      <c r="O1881" s="351"/>
      <c r="Q1881" s="366"/>
      <c r="T1881" s="351"/>
      <c r="V1881" s="351"/>
      <c r="BG1881" s="454"/>
    </row>
    <row r="1882" spans="4:59" s="164" customFormat="1" x14ac:dyDescent="0.25">
      <c r="D1882" s="351"/>
      <c r="E1882" s="351"/>
      <c r="K1882" s="366"/>
      <c r="O1882" s="351"/>
      <c r="Q1882" s="366"/>
      <c r="T1882" s="351"/>
      <c r="V1882" s="351"/>
      <c r="BG1882" s="454"/>
    </row>
    <row r="1883" spans="4:59" s="164" customFormat="1" x14ac:dyDescent="0.25">
      <c r="D1883" s="351"/>
      <c r="E1883" s="351"/>
      <c r="K1883" s="366"/>
      <c r="O1883" s="351"/>
      <c r="Q1883" s="366"/>
      <c r="T1883" s="351"/>
      <c r="V1883" s="351"/>
      <c r="BG1883" s="454"/>
    </row>
    <row r="1884" spans="4:59" s="164" customFormat="1" x14ac:dyDescent="0.25">
      <c r="D1884" s="351"/>
      <c r="E1884" s="351"/>
      <c r="K1884" s="366"/>
      <c r="O1884" s="351"/>
      <c r="Q1884" s="366"/>
      <c r="T1884" s="351"/>
      <c r="V1884" s="351"/>
      <c r="BG1884" s="454"/>
    </row>
    <row r="1885" spans="4:59" s="164" customFormat="1" x14ac:dyDescent="0.25">
      <c r="D1885" s="351"/>
      <c r="E1885" s="351"/>
      <c r="K1885" s="366"/>
      <c r="O1885" s="351"/>
      <c r="Q1885" s="366"/>
      <c r="T1885" s="351"/>
      <c r="V1885" s="351"/>
      <c r="BG1885" s="454"/>
    </row>
    <row r="1886" spans="4:59" s="164" customFormat="1" x14ac:dyDescent="0.25">
      <c r="D1886" s="351"/>
      <c r="E1886" s="351"/>
      <c r="K1886" s="366"/>
      <c r="O1886" s="351"/>
      <c r="Q1886" s="366"/>
      <c r="T1886" s="351"/>
      <c r="V1886" s="351"/>
      <c r="BG1886" s="454"/>
    </row>
    <row r="1887" spans="4:59" s="164" customFormat="1" x14ac:dyDescent="0.25">
      <c r="D1887" s="351"/>
      <c r="E1887" s="351"/>
      <c r="K1887" s="366"/>
      <c r="O1887" s="351"/>
      <c r="Q1887" s="366"/>
      <c r="T1887" s="351"/>
      <c r="V1887" s="351"/>
      <c r="BG1887" s="454"/>
    </row>
    <row r="1888" spans="4:59" s="164" customFormat="1" x14ac:dyDescent="0.25">
      <c r="D1888" s="351"/>
      <c r="E1888" s="351"/>
      <c r="K1888" s="366"/>
      <c r="O1888" s="351"/>
      <c r="Q1888" s="366"/>
      <c r="T1888" s="351"/>
      <c r="V1888" s="351"/>
      <c r="BG1888" s="454"/>
    </row>
    <row r="1889" spans="4:59" s="164" customFormat="1" x14ac:dyDescent="0.25">
      <c r="D1889" s="351"/>
      <c r="E1889" s="351"/>
      <c r="K1889" s="366"/>
      <c r="O1889" s="351"/>
      <c r="Q1889" s="366"/>
      <c r="T1889" s="351"/>
      <c r="V1889" s="351"/>
      <c r="BG1889" s="454"/>
    </row>
    <row r="1890" spans="4:59" s="164" customFormat="1" x14ac:dyDescent="0.25">
      <c r="D1890" s="351"/>
      <c r="E1890" s="351"/>
      <c r="K1890" s="366"/>
      <c r="O1890" s="351"/>
      <c r="Q1890" s="366"/>
      <c r="T1890" s="351"/>
      <c r="V1890" s="351"/>
      <c r="BG1890" s="454"/>
    </row>
    <row r="1891" spans="4:59" s="164" customFormat="1" x14ac:dyDescent="0.25">
      <c r="D1891" s="351"/>
      <c r="E1891" s="351"/>
      <c r="K1891" s="366"/>
      <c r="O1891" s="351"/>
      <c r="Q1891" s="366"/>
      <c r="T1891" s="351"/>
      <c r="V1891" s="351"/>
      <c r="BG1891" s="454"/>
    </row>
    <row r="1892" spans="4:59" s="164" customFormat="1" x14ac:dyDescent="0.25">
      <c r="D1892" s="351"/>
      <c r="E1892" s="351"/>
      <c r="K1892" s="366"/>
      <c r="O1892" s="351"/>
      <c r="Q1892" s="366"/>
      <c r="T1892" s="351"/>
      <c r="V1892" s="351"/>
      <c r="BG1892" s="454"/>
    </row>
    <row r="1893" spans="4:59" s="164" customFormat="1" x14ac:dyDescent="0.25">
      <c r="D1893" s="351"/>
      <c r="E1893" s="351"/>
      <c r="K1893" s="366"/>
      <c r="O1893" s="351"/>
      <c r="Q1893" s="366"/>
      <c r="T1893" s="351"/>
      <c r="V1893" s="351"/>
      <c r="BG1893" s="454"/>
    </row>
    <row r="1894" spans="4:59" s="164" customFormat="1" x14ac:dyDescent="0.25">
      <c r="D1894" s="351"/>
      <c r="E1894" s="351"/>
      <c r="K1894" s="366"/>
      <c r="O1894" s="351"/>
      <c r="Q1894" s="366"/>
      <c r="T1894" s="351"/>
      <c r="V1894" s="351"/>
      <c r="BG1894" s="454"/>
    </row>
    <row r="1895" spans="4:59" s="164" customFormat="1" x14ac:dyDescent="0.25">
      <c r="D1895" s="351"/>
      <c r="E1895" s="351"/>
      <c r="K1895" s="366"/>
      <c r="O1895" s="351"/>
      <c r="Q1895" s="366"/>
      <c r="T1895" s="351"/>
      <c r="V1895" s="351"/>
      <c r="BG1895" s="454"/>
    </row>
    <row r="1896" spans="4:59" s="164" customFormat="1" x14ac:dyDescent="0.25">
      <c r="D1896" s="351"/>
      <c r="E1896" s="351"/>
      <c r="K1896" s="366"/>
      <c r="O1896" s="351"/>
      <c r="Q1896" s="366"/>
      <c r="T1896" s="351"/>
      <c r="V1896" s="351"/>
      <c r="BG1896" s="454"/>
    </row>
    <row r="1897" spans="4:59" s="164" customFormat="1" x14ac:dyDescent="0.25">
      <c r="D1897" s="351"/>
      <c r="E1897" s="351"/>
      <c r="K1897" s="366"/>
      <c r="O1897" s="351"/>
      <c r="Q1897" s="366"/>
      <c r="T1897" s="351"/>
      <c r="V1897" s="351"/>
      <c r="BG1897" s="454"/>
    </row>
    <row r="1898" spans="4:59" s="164" customFormat="1" x14ac:dyDescent="0.25">
      <c r="D1898" s="351"/>
      <c r="E1898" s="351"/>
      <c r="K1898" s="366"/>
      <c r="O1898" s="351"/>
      <c r="Q1898" s="366"/>
      <c r="T1898" s="351"/>
      <c r="V1898" s="351"/>
      <c r="BG1898" s="454"/>
    </row>
    <row r="1899" spans="4:59" s="164" customFormat="1" x14ac:dyDescent="0.25">
      <c r="D1899" s="351"/>
      <c r="E1899" s="351"/>
      <c r="K1899" s="366"/>
      <c r="O1899" s="351"/>
      <c r="Q1899" s="366"/>
      <c r="T1899" s="351"/>
      <c r="V1899" s="351"/>
      <c r="BG1899" s="454"/>
    </row>
    <row r="1900" spans="4:59" s="164" customFormat="1" x14ac:dyDescent="0.25">
      <c r="D1900" s="351"/>
      <c r="E1900" s="351"/>
      <c r="K1900" s="366"/>
      <c r="O1900" s="351"/>
      <c r="Q1900" s="366"/>
      <c r="T1900" s="351"/>
      <c r="V1900" s="351"/>
      <c r="BG1900" s="454"/>
    </row>
    <row r="1901" spans="4:59" s="164" customFormat="1" x14ac:dyDescent="0.25">
      <c r="D1901" s="351"/>
      <c r="E1901" s="351"/>
      <c r="K1901" s="366"/>
      <c r="O1901" s="351"/>
      <c r="Q1901" s="366"/>
      <c r="T1901" s="351"/>
      <c r="V1901" s="351"/>
      <c r="BG1901" s="454"/>
    </row>
    <row r="1902" spans="4:59" s="164" customFormat="1" x14ac:dyDescent="0.25">
      <c r="D1902" s="351"/>
      <c r="E1902" s="351"/>
      <c r="K1902" s="366"/>
      <c r="O1902" s="351"/>
      <c r="Q1902" s="366"/>
      <c r="T1902" s="351"/>
      <c r="V1902" s="351"/>
      <c r="BG1902" s="454"/>
    </row>
    <row r="1903" spans="4:59" s="164" customFormat="1" x14ac:dyDescent="0.25">
      <c r="D1903" s="351"/>
      <c r="E1903" s="351"/>
      <c r="K1903" s="366"/>
      <c r="O1903" s="351"/>
      <c r="Q1903" s="366"/>
      <c r="T1903" s="351"/>
      <c r="V1903" s="351"/>
      <c r="BG1903" s="454"/>
    </row>
    <row r="1904" spans="4:59" s="164" customFormat="1" x14ac:dyDescent="0.25">
      <c r="D1904" s="351"/>
      <c r="E1904" s="351"/>
      <c r="K1904" s="366"/>
      <c r="O1904" s="351"/>
      <c r="Q1904" s="366"/>
      <c r="T1904" s="351"/>
      <c r="V1904" s="351"/>
      <c r="BG1904" s="454"/>
    </row>
    <row r="1905" spans="4:59" s="164" customFormat="1" x14ac:dyDescent="0.25">
      <c r="D1905" s="351"/>
      <c r="E1905" s="351"/>
      <c r="K1905" s="366"/>
      <c r="O1905" s="351"/>
      <c r="Q1905" s="366"/>
      <c r="T1905" s="351"/>
      <c r="V1905" s="351"/>
      <c r="BG1905" s="454"/>
    </row>
    <row r="1906" spans="4:59" s="164" customFormat="1" x14ac:dyDescent="0.25">
      <c r="D1906" s="351"/>
      <c r="E1906" s="351"/>
      <c r="K1906" s="366"/>
      <c r="O1906" s="351"/>
      <c r="Q1906" s="366"/>
      <c r="T1906" s="351"/>
      <c r="V1906" s="351"/>
      <c r="BG1906" s="454"/>
    </row>
    <row r="1907" spans="4:59" s="164" customFormat="1" x14ac:dyDescent="0.25">
      <c r="D1907" s="351"/>
      <c r="E1907" s="351"/>
      <c r="K1907" s="366"/>
      <c r="O1907" s="351"/>
      <c r="Q1907" s="366"/>
      <c r="T1907" s="351"/>
      <c r="V1907" s="351"/>
      <c r="BG1907" s="454"/>
    </row>
    <row r="1908" spans="4:59" s="164" customFormat="1" x14ac:dyDescent="0.25">
      <c r="D1908" s="351"/>
      <c r="E1908" s="351"/>
      <c r="K1908" s="366"/>
      <c r="O1908" s="351"/>
      <c r="Q1908" s="366"/>
      <c r="T1908" s="351"/>
      <c r="V1908" s="351"/>
      <c r="BG1908" s="454"/>
    </row>
    <row r="1909" spans="4:59" s="164" customFormat="1" x14ac:dyDescent="0.25">
      <c r="D1909" s="351"/>
      <c r="E1909" s="351"/>
      <c r="K1909" s="366"/>
      <c r="O1909" s="351"/>
      <c r="Q1909" s="366"/>
      <c r="T1909" s="351"/>
      <c r="V1909" s="351"/>
      <c r="BG1909" s="454"/>
    </row>
    <row r="1910" spans="4:59" s="164" customFormat="1" x14ac:dyDescent="0.25">
      <c r="D1910" s="351"/>
      <c r="E1910" s="351"/>
      <c r="K1910" s="366"/>
      <c r="O1910" s="351"/>
      <c r="Q1910" s="366"/>
      <c r="T1910" s="351"/>
      <c r="V1910" s="351"/>
      <c r="BG1910" s="454"/>
    </row>
    <row r="1911" spans="4:59" s="164" customFormat="1" x14ac:dyDescent="0.25">
      <c r="D1911" s="351"/>
      <c r="E1911" s="351"/>
      <c r="K1911" s="366"/>
      <c r="O1911" s="351"/>
      <c r="Q1911" s="366"/>
      <c r="T1911" s="351"/>
      <c r="V1911" s="351"/>
      <c r="BG1911" s="454"/>
    </row>
    <row r="1912" spans="4:59" s="164" customFormat="1" x14ac:dyDescent="0.25">
      <c r="D1912" s="351"/>
      <c r="E1912" s="351"/>
      <c r="K1912" s="366"/>
      <c r="O1912" s="351"/>
      <c r="Q1912" s="366"/>
      <c r="T1912" s="351"/>
      <c r="V1912" s="351"/>
      <c r="BG1912" s="454"/>
    </row>
    <row r="1913" spans="4:59" s="164" customFormat="1" x14ac:dyDescent="0.25">
      <c r="D1913" s="351"/>
      <c r="E1913" s="351"/>
      <c r="K1913" s="366"/>
      <c r="O1913" s="351"/>
      <c r="Q1913" s="366"/>
      <c r="T1913" s="351"/>
      <c r="V1913" s="351"/>
      <c r="BG1913" s="454"/>
    </row>
    <row r="1914" spans="4:59" s="164" customFormat="1" x14ac:dyDescent="0.25">
      <c r="D1914" s="351"/>
      <c r="E1914" s="351"/>
      <c r="K1914" s="366"/>
      <c r="O1914" s="351"/>
      <c r="Q1914" s="366"/>
      <c r="T1914" s="351"/>
      <c r="V1914" s="351"/>
      <c r="BG1914" s="454"/>
    </row>
    <row r="1915" spans="4:59" s="164" customFormat="1" x14ac:dyDescent="0.25">
      <c r="D1915" s="351"/>
      <c r="E1915" s="351"/>
      <c r="K1915" s="366"/>
      <c r="O1915" s="351"/>
      <c r="Q1915" s="366"/>
      <c r="T1915" s="351"/>
      <c r="V1915" s="351"/>
      <c r="BG1915" s="454"/>
    </row>
    <row r="1916" spans="4:59" s="164" customFormat="1" x14ac:dyDescent="0.25">
      <c r="D1916" s="351"/>
      <c r="E1916" s="351"/>
      <c r="K1916" s="366"/>
      <c r="O1916" s="351"/>
      <c r="Q1916" s="366"/>
      <c r="T1916" s="351"/>
      <c r="V1916" s="351"/>
      <c r="BG1916" s="454"/>
    </row>
    <row r="1917" spans="4:59" s="164" customFormat="1" x14ac:dyDescent="0.25">
      <c r="D1917" s="351"/>
      <c r="E1917" s="351"/>
      <c r="K1917" s="366"/>
      <c r="O1917" s="351"/>
      <c r="Q1917" s="366"/>
      <c r="T1917" s="351"/>
      <c r="V1917" s="351"/>
      <c r="BG1917" s="454"/>
    </row>
    <row r="1918" spans="4:59" s="164" customFormat="1" x14ac:dyDescent="0.25">
      <c r="D1918" s="351"/>
      <c r="E1918" s="351"/>
      <c r="K1918" s="366"/>
      <c r="O1918" s="351"/>
      <c r="Q1918" s="366"/>
      <c r="T1918" s="351"/>
      <c r="V1918" s="351"/>
      <c r="BG1918" s="454"/>
    </row>
    <row r="1919" spans="4:59" s="164" customFormat="1" x14ac:dyDescent="0.25">
      <c r="D1919" s="351"/>
      <c r="E1919" s="351"/>
      <c r="K1919" s="366"/>
      <c r="O1919" s="351"/>
      <c r="Q1919" s="366"/>
      <c r="T1919" s="351"/>
      <c r="V1919" s="351"/>
      <c r="BG1919" s="454"/>
    </row>
    <row r="1920" spans="4:59" s="164" customFormat="1" x14ac:dyDescent="0.25">
      <c r="D1920" s="351"/>
      <c r="E1920" s="351"/>
      <c r="K1920" s="366"/>
      <c r="O1920" s="351"/>
      <c r="Q1920" s="366"/>
      <c r="T1920" s="351"/>
      <c r="V1920" s="351"/>
      <c r="BG1920" s="454"/>
    </row>
    <row r="1921" spans="4:59" s="164" customFormat="1" x14ac:dyDescent="0.25">
      <c r="D1921" s="351"/>
      <c r="E1921" s="351"/>
      <c r="K1921" s="366"/>
      <c r="O1921" s="351"/>
      <c r="Q1921" s="366"/>
      <c r="T1921" s="351"/>
      <c r="V1921" s="351"/>
      <c r="BG1921" s="454"/>
    </row>
    <row r="1922" spans="4:59" s="164" customFormat="1" x14ac:dyDescent="0.25">
      <c r="D1922" s="351"/>
      <c r="E1922" s="351"/>
      <c r="K1922" s="366"/>
      <c r="O1922" s="351"/>
      <c r="Q1922" s="366"/>
      <c r="T1922" s="351"/>
      <c r="V1922" s="351"/>
      <c r="BG1922" s="454"/>
    </row>
    <row r="1923" spans="4:59" s="164" customFormat="1" x14ac:dyDescent="0.25">
      <c r="D1923" s="351"/>
      <c r="E1923" s="351"/>
      <c r="K1923" s="366"/>
      <c r="O1923" s="351"/>
      <c r="Q1923" s="366"/>
      <c r="T1923" s="351"/>
      <c r="V1923" s="351"/>
      <c r="BG1923" s="454"/>
    </row>
    <row r="1924" spans="4:59" s="164" customFormat="1" x14ac:dyDescent="0.25">
      <c r="D1924" s="351"/>
      <c r="E1924" s="351"/>
      <c r="K1924" s="366"/>
      <c r="O1924" s="351"/>
      <c r="Q1924" s="366"/>
      <c r="T1924" s="351"/>
      <c r="V1924" s="351"/>
      <c r="BG1924" s="454"/>
    </row>
    <row r="1925" spans="4:59" s="164" customFormat="1" x14ac:dyDescent="0.25">
      <c r="D1925" s="351"/>
      <c r="E1925" s="351"/>
      <c r="K1925" s="366"/>
      <c r="O1925" s="351"/>
      <c r="Q1925" s="366"/>
      <c r="T1925" s="351"/>
      <c r="V1925" s="351"/>
      <c r="BG1925" s="454"/>
    </row>
    <row r="1926" spans="4:59" s="164" customFormat="1" x14ac:dyDescent="0.25">
      <c r="D1926" s="351"/>
      <c r="E1926" s="351"/>
      <c r="K1926" s="366"/>
      <c r="O1926" s="351"/>
      <c r="Q1926" s="366"/>
      <c r="T1926" s="351"/>
      <c r="V1926" s="351"/>
      <c r="BG1926" s="454"/>
    </row>
    <row r="1927" spans="4:59" s="164" customFormat="1" x14ac:dyDescent="0.25">
      <c r="D1927" s="351"/>
      <c r="E1927" s="351"/>
      <c r="K1927" s="366"/>
      <c r="O1927" s="351"/>
      <c r="Q1927" s="366"/>
      <c r="T1927" s="351"/>
      <c r="V1927" s="351"/>
      <c r="BG1927" s="454"/>
    </row>
    <row r="1928" spans="4:59" s="164" customFormat="1" x14ac:dyDescent="0.25">
      <c r="D1928" s="351"/>
      <c r="E1928" s="351"/>
      <c r="K1928" s="366"/>
      <c r="O1928" s="351"/>
      <c r="Q1928" s="366"/>
      <c r="T1928" s="351"/>
      <c r="V1928" s="351"/>
      <c r="BG1928" s="454"/>
    </row>
    <row r="1929" spans="4:59" s="164" customFormat="1" x14ac:dyDescent="0.25">
      <c r="D1929" s="351"/>
      <c r="E1929" s="351"/>
      <c r="K1929" s="366"/>
      <c r="O1929" s="351"/>
      <c r="Q1929" s="366"/>
      <c r="T1929" s="351"/>
      <c r="V1929" s="351"/>
      <c r="BG1929" s="454"/>
    </row>
    <row r="1930" spans="4:59" s="164" customFormat="1" x14ac:dyDescent="0.25">
      <c r="D1930" s="351"/>
      <c r="E1930" s="351"/>
      <c r="K1930" s="366"/>
      <c r="O1930" s="351"/>
      <c r="Q1930" s="366"/>
      <c r="T1930" s="351"/>
      <c r="V1930" s="351"/>
      <c r="BG1930" s="454"/>
    </row>
    <row r="1931" spans="4:59" s="164" customFormat="1" x14ac:dyDescent="0.25">
      <c r="D1931" s="351"/>
      <c r="E1931" s="351"/>
      <c r="K1931" s="366"/>
      <c r="O1931" s="351"/>
      <c r="Q1931" s="366"/>
      <c r="T1931" s="351"/>
      <c r="V1931" s="351"/>
      <c r="BG1931" s="454"/>
    </row>
    <row r="1932" spans="4:59" s="164" customFormat="1" x14ac:dyDescent="0.25">
      <c r="D1932" s="351"/>
      <c r="E1932" s="351"/>
      <c r="K1932" s="366"/>
      <c r="O1932" s="351"/>
      <c r="Q1932" s="366"/>
      <c r="T1932" s="351"/>
      <c r="V1932" s="351"/>
      <c r="BG1932" s="454"/>
    </row>
    <row r="1933" spans="4:59" s="164" customFormat="1" x14ac:dyDescent="0.25">
      <c r="D1933" s="351"/>
      <c r="E1933" s="351"/>
      <c r="K1933" s="366"/>
      <c r="O1933" s="351"/>
      <c r="Q1933" s="366"/>
      <c r="T1933" s="351"/>
      <c r="V1933" s="351"/>
      <c r="BG1933" s="454"/>
    </row>
    <row r="1934" spans="4:59" s="164" customFormat="1" x14ac:dyDescent="0.25">
      <c r="D1934" s="351"/>
      <c r="E1934" s="351"/>
      <c r="K1934" s="366"/>
      <c r="O1934" s="351"/>
      <c r="Q1934" s="366"/>
      <c r="T1934" s="351"/>
      <c r="V1934" s="351"/>
      <c r="BG1934" s="454"/>
    </row>
    <row r="1935" spans="4:59" s="164" customFormat="1" x14ac:dyDescent="0.25">
      <c r="D1935" s="351"/>
      <c r="E1935" s="351"/>
      <c r="K1935" s="366"/>
      <c r="O1935" s="351"/>
      <c r="Q1935" s="366"/>
      <c r="T1935" s="351"/>
      <c r="V1935" s="351"/>
      <c r="BG1935" s="454"/>
    </row>
    <row r="1936" spans="4:59" s="164" customFormat="1" x14ac:dyDescent="0.25">
      <c r="D1936" s="351"/>
      <c r="E1936" s="351"/>
      <c r="K1936" s="366"/>
      <c r="O1936" s="351"/>
      <c r="Q1936" s="366"/>
      <c r="T1936" s="351"/>
      <c r="V1936" s="351"/>
      <c r="BG1936" s="454"/>
    </row>
    <row r="1937" spans="4:59" s="164" customFormat="1" x14ac:dyDescent="0.25">
      <c r="D1937" s="351"/>
      <c r="E1937" s="351"/>
      <c r="K1937" s="366"/>
      <c r="O1937" s="351"/>
      <c r="Q1937" s="366"/>
      <c r="T1937" s="351"/>
      <c r="V1937" s="351"/>
      <c r="BG1937" s="454"/>
    </row>
    <row r="1938" spans="4:59" s="164" customFormat="1" x14ac:dyDescent="0.25">
      <c r="D1938" s="351"/>
      <c r="E1938" s="351"/>
      <c r="K1938" s="366"/>
      <c r="O1938" s="351"/>
      <c r="Q1938" s="366"/>
      <c r="T1938" s="351"/>
      <c r="V1938" s="351"/>
      <c r="BG1938" s="454"/>
    </row>
    <row r="1939" spans="4:59" s="164" customFormat="1" x14ac:dyDescent="0.25">
      <c r="D1939" s="351"/>
      <c r="E1939" s="351"/>
      <c r="K1939" s="366"/>
      <c r="O1939" s="351"/>
      <c r="Q1939" s="366"/>
      <c r="T1939" s="351"/>
      <c r="V1939" s="351"/>
      <c r="BG1939" s="454"/>
    </row>
    <row r="1940" spans="4:59" s="164" customFormat="1" x14ac:dyDescent="0.25">
      <c r="D1940" s="351"/>
      <c r="E1940" s="351"/>
      <c r="K1940" s="366"/>
      <c r="O1940" s="351"/>
      <c r="Q1940" s="366"/>
      <c r="T1940" s="351"/>
      <c r="V1940" s="351"/>
      <c r="BG1940" s="454"/>
    </row>
    <row r="1941" spans="4:59" s="164" customFormat="1" x14ac:dyDescent="0.25">
      <c r="D1941" s="351"/>
      <c r="E1941" s="351"/>
      <c r="K1941" s="366"/>
      <c r="O1941" s="351"/>
      <c r="Q1941" s="366"/>
      <c r="T1941" s="351"/>
      <c r="V1941" s="351"/>
      <c r="BG1941" s="454"/>
    </row>
    <row r="1942" spans="4:59" s="164" customFormat="1" x14ac:dyDescent="0.25">
      <c r="D1942" s="351"/>
      <c r="E1942" s="351"/>
      <c r="K1942" s="366"/>
      <c r="O1942" s="351"/>
      <c r="Q1942" s="366"/>
      <c r="T1942" s="351"/>
      <c r="V1942" s="351"/>
      <c r="BG1942" s="454"/>
    </row>
    <row r="1943" spans="4:59" s="164" customFormat="1" x14ac:dyDescent="0.25">
      <c r="D1943" s="351"/>
      <c r="E1943" s="351"/>
      <c r="K1943" s="366"/>
      <c r="O1943" s="351"/>
      <c r="Q1943" s="366"/>
      <c r="T1943" s="351"/>
      <c r="V1943" s="351"/>
      <c r="BG1943" s="454"/>
    </row>
    <row r="1944" spans="4:59" s="164" customFormat="1" x14ac:dyDescent="0.25">
      <c r="D1944" s="351"/>
      <c r="E1944" s="351"/>
      <c r="K1944" s="366"/>
      <c r="O1944" s="351"/>
      <c r="Q1944" s="366"/>
      <c r="T1944" s="351"/>
      <c r="V1944" s="351"/>
      <c r="BG1944" s="454"/>
    </row>
    <row r="1945" spans="4:59" s="164" customFormat="1" x14ac:dyDescent="0.25">
      <c r="D1945" s="351"/>
      <c r="E1945" s="351"/>
      <c r="K1945" s="366"/>
      <c r="O1945" s="351"/>
      <c r="Q1945" s="366"/>
      <c r="T1945" s="351"/>
      <c r="V1945" s="351"/>
      <c r="BG1945" s="454"/>
    </row>
    <row r="1946" spans="4:59" s="164" customFormat="1" x14ac:dyDescent="0.25">
      <c r="D1946" s="351"/>
      <c r="E1946" s="351"/>
      <c r="K1946" s="366"/>
      <c r="O1946" s="351"/>
      <c r="Q1946" s="366"/>
      <c r="T1946" s="351"/>
      <c r="V1946" s="351"/>
      <c r="BG1946" s="454"/>
    </row>
    <row r="1947" spans="4:59" s="164" customFormat="1" x14ac:dyDescent="0.25">
      <c r="D1947" s="351"/>
      <c r="E1947" s="351"/>
      <c r="K1947" s="366"/>
      <c r="O1947" s="351"/>
      <c r="Q1947" s="366"/>
      <c r="T1947" s="351"/>
      <c r="V1947" s="351"/>
      <c r="BG1947" s="454"/>
    </row>
    <row r="1948" spans="4:59" s="164" customFormat="1" x14ac:dyDescent="0.25">
      <c r="D1948" s="351"/>
      <c r="E1948" s="351"/>
      <c r="K1948" s="366"/>
      <c r="O1948" s="351"/>
      <c r="Q1948" s="366"/>
      <c r="T1948" s="351"/>
      <c r="V1948" s="351"/>
      <c r="BG1948" s="454"/>
    </row>
    <row r="1949" spans="4:59" s="164" customFormat="1" x14ac:dyDescent="0.25">
      <c r="D1949" s="351"/>
      <c r="E1949" s="351"/>
      <c r="K1949" s="366"/>
      <c r="O1949" s="351"/>
      <c r="Q1949" s="366"/>
      <c r="T1949" s="351"/>
      <c r="V1949" s="351"/>
      <c r="BG1949" s="454"/>
    </row>
    <row r="1950" spans="4:59" s="164" customFormat="1" x14ac:dyDescent="0.25">
      <c r="D1950" s="351"/>
      <c r="E1950" s="351"/>
      <c r="K1950" s="366"/>
      <c r="O1950" s="351"/>
      <c r="Q1950" s="366"/>
      <c r="T1950" s="351"/>
      <c r="V1950" s="351"/>
      <c r="BG1950" s="454"/>
    </row>
    <row r="1951" spans="4:59" s="164" customFormat="1" x14ac:dyDescent="0.25">
      <c r="D1951" s="351"/>
      <c r="E1951" s="351"/>
      <c r="K1951" s="366"/>
      <c r="O1951" s="351"/>
      <c r="Q1951" s="366"/>
      <c r="T1951" s="351"/>
      <c r="V1951" s="351"/>
      <c r="BG1951" s="454"/>
    </row>
    <row r="1952" spans="4:59" s="164" customFormat="1" x14ac:dyDescent="0.25">
      <c r="D1952" s="351"/>
      <c r="E1952" s="351"/>
      <c r="K1952" s="366"/>
      <c r="O1952" s="351"/>
      <c r="Q1952" s="366"/>
      <c r="T1952" s="351"/>
      <c r="V1952" s="351"/>
      <c r="BG1952" s="454"/>
    </row>
    <row r="1953" spans="4:59" s="164" customFormat="1" x14ac:dyDescent="0.25">
      <c r="D1953" s="351"/>
      <c r="E1953" s="351"/>
      <c r="K1953" s="366"/>
      <c r="O1953" s="351"/>
      <c r="Q1953" s="366"/>
      <c r="T1953" s="351"/>
      <c r="V1953" s="351"/>
      <c r="BG1953" s="454"/>
    </row>
    <row r="1954" spans="4:59" s="164" customFormat="1" x14ac:dyDescent="0.25">
      <c r="D1954" s="351"/>
      <c r="E1954" s="351"/>
      <c r="K1954" s="366"/>
      <c r="O1954" s="351"/>
      <c r="Q1954" s="366"/>
      <c r="T1954" s="351"/>
      <c r="V1954" s="351"/>
      <c r="BG1954" s="454"/>
    </row>
    <row r="1955" spans="4:59" s="164" customFormat="1" x14ac:dyDescent="0.25">
      <c r="D1955" s="351"/>
      <c r="E1955" s="351"/>
      <c r="K1955" s="366"/>
      <c r="O1955" s="351"/>
      <c r="Q1955" s="366"/>
      <c r="T1955" s="351"/>
      <c r="V1955" s="351"/>
      <c r="BG1955" s="454"/>
    </row>
    <row r="1956" spans="4:59" s="164" customFormat="1" x14ac:dyDescent="0.25">
      <c r="D1956" s="351"/>
      <c r="E1956" s="351"/>
      <c r="K1956" s="366"/>
      <c r="O1956" s="351"/>
      <c r="Q1956" s="366"/>
      <c r="T1956" s="351"/>
      <c r="V1956" s="351"/>
      <c r="BG1956" s="454"/>
    </row>
    <row r="1957" spans="4:59" s="164" customFormat="1" x14ac:dyDescent="0.25">
      <c r="D1957" s="351"/>
      <c r="E1957" s="351"/>
      <c r="K1957" s="366"/>
      <c r="O1957" s="351"/>
      <c r="Q1957" s="366"/>
      <c r="T1957" s="351"/>
      <c r="V1957" s="351"/>
      <c r="BG1957" s="454"/>
    </row>
    <row r="1958" spans="4:59" s="164" customFormat="1" x14ac:dyDescent="0.25">
      <c r="D1958" s="351"/>
      <c r="E1958" s="351"/>
      <c r="K1958" s="366"/>
      <c r="O1958" s="351"/>
      <c r="Q1958" s="366"/>
      <c r="T1958" s="351"/>
      <c r="V1958" s="351"/>
      <c r="BG1958" s="454"/>
    </row>
    <row r="1959" spans="4:59" s="164" customFormat="1" x14ac:dyDescent="0.25">
      <c r="D1959" s="351"/>
      <c r="E1959" s="351"/>
      <c r="K1959" s="366"/>
      <c r="O1959" s="351"/>
      <c r="Q1959" s="366"/>
      <c r="T1959" s="351"/>
      <c r="V1959" s="351"/>
      <c r="BG1959" s="454"/>
    </row>
    <row r="1960" spans="4:59" s="164" customFormat="1" x14ac:dyDescent="0.25">
      <c r="D1960" s="351"/>
      <c r="E1960" s="351"/>
      <c r="K1960" s="366"/>
      <c r="O1960" s="351"/>
      <c r="Q1960" s="366"/>
      <c r="T1960" s="351"/>
      <c r="V1960" s="351"/>
      <c r="BG1960" s="454"/>
    </row>
    <row r="1961" spans="4:59" s="164" customFormat="1" x14ac:dyDescent="0.25">
      <c r="D1961" s="351"/>
      <c r="E1961" s="351"/>
      <c r="K1961" s="366"/>
      <c r="O1961" s="351"/>
      <c r="Q1961" s="366"/>
      <c r="T1961" s="351"/>
      <c r="V1961" s="351"/>
      <c r="BG1961" s="454"/>
    </row>
    <row r="1962" spans="4:59" s="164" customFormat="1" x14ac:dyDescent="0.25">
      <c r="D1962" s="351"/>
      <c r="E1962" s="351"/>
      <c r="K1962" s="366"/>
      <c r="O1962" s="351"/>
      <c r="Q1962" s="366"/>
      <c r="T1962" s="351"/>
      <c r="V1962" s="351"/>
      <c r="BG1962" s="454"/>
    </row>
    <row r="1963" spans="4:59" s="164" customFormat="1" x14ac:dyDescent="0.25">
      <c r="D1963" s="351"/>
      <c r="E1963" s="351"/>
      <c r="K1963" s="366"/>
      <c r="O1963" s="351"/>
      <c r="Q1963" s="366"/>
      <c r="T1963" s="351"/>
      <c r="V1963" s="351"/>
      <c r="BG1963" s="454"/>
    </row>
    <row r="1964" spans="4:59" s="164" customFormat="1" x14ac:dyDescent="0.25">
      <c r="D1964" s="351"/>
      <c r="E1964" s="351"/>
      <c r="K1964" s="366"/>
      <c r="O1964" s="351"/>
      <c r="Q1964" s="366"/>
      <c r="T1964" s="351"/>
      <c r="V1964" s="351"/>
      <c r="BG1964" s="454"/>
    </row>
    <row r="1965" spans="4:59" s="164" customFormat="1" x14ac:dyDescent="0.25">
      <c r="D1965" s="351"/>
      <c r="E1965" s="351"/>
      <c r="K1965" s="366"/>
      <c r="O1965" s="351"/>
      <c r="Q1965" s="366"/>
      <c r="T1965" s="351"/>
      <c r="V1965" s="351"/>
      <c r="BG1965" s="454"/>
    </row>
    <row r="1966" spans="4:59" s="164" customFormat="1" x14ac:dyDescent="0.25">
      <c r="D1966" s="351"/>
      <c r="E1966" s="351"/>
      <c r="K1966" s="366"/>
      <c r="O1966" s="351"/>
      <c r="Q1966" s="366"/>
      <c r="T1966" s="351"/>
      <c r="V1966" s="351"/>
      <c r="BG1966" s="454"/>
    </row>
    <row r="1967" spans="4:59" s="164" customFormat="1" x14ac:dyDescent="0.25">
      <c r="D1967" s="351"/>
      <c r="E1967" s="351"/>
      <c r="K1967" s="366"/>
      <c r="O1967" s="351"/>
      <c r="Q1967" s="366"/>
      <c r="T1967" s="351"/>
      <c r="V1967" s="351"/>
      <c r="BG1967" s="454"/>
    </row>
    <row r="1968" spans="4:59" s="164" customFormat="1" x14ac:dyDescent="0.25">
      <c r="D1968" s="351"/>
      <c r="E1968" s="351"/>
      <c r="K1968" s="366"/>
      <c r="O1968" s="351"/>
      <c r="Q1968" s="366"/>
      <c r="T1968" s="351"/>
      <c r="V1968" s="351"/>
      <c r="BG1968" s="454"/>
    </row>
    <row r="1969" spans="4:59" s="164" customFormat="1" x14ac:dyDescent="0.25">
      <c r="D1969" s="351"/>
      <c r="E1969" s="351"/>
      <c r="K1969" s="366"/>
      <c r="O1969" s="351"/>
      <c r="Q1969" s="366"/>
      <c r="T1969" s="351"/>
      <c r="V1969" s="351"/>
      <c r="BG1969" s="454"/>
    </row>
    <row r="1970" spans="4:59" s="164" customFormat="1" x14ac:dyDescent="0.25">
      <c r="D1970" s="351"/>
      <c r="E1970" s="351"/>
      <c r="K1970" s="366"/>
      <c r="O1970" s="351"/>
      <c r="Q1970" s="366"/>
      <c r="T1970" s="351"/>
      <c r="V1970" s="351"/>
      <c r="BG1970" s="454"/>
    </row>
    <row r="1971" spans="4:59" s="164" customFormat="1" x14ac:dyDescent="0.25">
      <c r="D1971" s="351"/>
      <c r="E1971" s="351"/>
      <c r="K1971" s="366"/>
      <c r="O1971" s="351"/>
      <c r="Q1971" s="366"/>
      <c r="T1971" s="351"/>
      <c r="V1971" s="351"/>
      <c r="BG1971" s="454"/>
    </row>
    <row r="1972" spans="4:59" s="164" customFormat="1" x14ac:dyDescent="0.25">
      <c r="D1972" s="351"/>
      <c r="E1972" s="351"/>
      <c r="K1972" s="366"/>
      <c r="O1972" s="351"/>
      <c r="Q1972" s="366"/>
      <c r="T1972" s="351"/>
      <c r="V1972" s="351"/>
      <c r="BG1972" s="454"/>
    </row>
    <row r="1973" spans="4:59" s="164" customFormat="1" x14ac:dyDescent="0.25">
      <c r="D1973" s="351"/>
      <c r="E1973" s="351"/>
      <c r="K1973" s="366"/>
      <c r="O1973" s="351"/>
      <c r="Q1973" s="366"/>
      <c r="T1973" s="351"/>
      <c r="V1973" s="351"/>
      <c r="BG1973" s="454"/>
    </row>
    <row r="1974" spans="4:59" s="164" customFormat="1" x14ac:dyDescent="0.25">
      <c r="D1974" s="351"/>
      <c r="E1974" s="351"/>
      <c r="K1974" s="366"/>
      <c r="O1974" s="351"/>
      <c r="Q1974" s="366"/>
      <c r="T1974" s="351"/>
      <c r="V1974" s="351"/>
      <c r="BG1974" s="454"/>
    </row>
    <row r="1975" spans="4:59" s="164" customFormat="1" x14ac:dyDescent="0.25">
      <c r="D1975" s="351"/>
      <c r="E1975" s="351"/>
      <c r="K1975" s="366"/>
      <c r="O1975" s="351"/>
      <c r="Q1975" s="366"/>
      <c r="T1975" s="351"/>
      <c r="V1975" s="351"/>
      <c r="BG1975" s="454"/>
    </row>
    <row r="1976" spans="4:59" s="164" customFormat="1" x14ac:dyDescent="0.25">
      <c r="D1976" s="351"/>
      <c r="E1976" s="351"/>
      <c r="K1976" s="366"/>
      <c r="O1976" s="351"/>
      <c r="Q1976" s="366"/>
      <c r="T1976" s="351"/>
      <c r="V1976" s="351"/>
      <c r="BG1976" s="454"/>
    </row>
    <row r="1977" spans="4:59" s="164" customFormat="1" x14ac:dyDescent="0.25">
      <c r="D1977" s="351"/>
      <c r="E1977" s="351"/>
      <c r="K1977" s="366"/>
      <c r="O1977" s="351"/>
      <c r="Q1977" s="366"/>
      <c r="T1977" s="351"/>
      <c r="V1977" s="351"/>
      <c r="BG1977" s="454"/>
    </row>
    <row r="1978" spans="4:59" s="164" customFormat="1" x14ac:dyDescent="0.25">
      <c r="D1978" s="351"/>
      <c r="E1978" s="351"/>
      <c r="K1978" s="366"/>
      <c r="O1978" s="351"/>
      <c r="Q1978" s="366"/>
      <c r="T1978" s="351"/>
      <c r="V1978" s="351"/>
      <c r="BG1978" s="454"/>
    </row>
    <row r="1979" spans="4:59" s="164" customFormat="1" x14ac:dyDescent="0.25">
      <c r="D1979" s="351"/>
      <c r="E1979" s="351"/>
      <c r="K1979" s="366"/>
      <c r="O1979" s="351"/>
      <c r="Q1979" s="366"/>
      <c r="T1979" s="351"/>
      <c r="V1979" s="351"/>
      <c r="BG1979" s="454"/>
    </row>
    <row r="1980" spans="4:59" s="164" customFormat="1" x14ac:dyDescent="0.25">
      <c r="D1980" s="351"/>
      <c r="E1980" s="351"/>
      <c r="K1980" s="366"/>
      <c r="O1980" s="351"/>
      <c r="Q1980" s="366"/>
      <c r="T1980" s="351"/>
      <c r="V1980" s="351"/>
      <c r="BG1980" s="454"/>
    </row>
    <row r="1981" spans="4:59" s="164" customFormat="1" x14ac:dyDescent="0.25">
      <c r="D1981" s="351"/>
      <c r="E1981" s="351"/>
      <c r="K1981" s="366"/>
      <c r="O1981" s="351"/>
      <c r="Q1981" s="366"/>
      <c r="T1981" s="351"/>
      <c r="V1981" s="351"/>
      <c r="BG1981" s="454"/>
    </row>
    <row r="1982" spans="4:59" s="164" customFormat="1" x14ac:dyDescent="0.25">
      <c r="D1982" s="351"/>
      <c r="E1982" s="351"/>
      <c r="K1982" s="366"/>
      <c r="O1982" s="351"/>
      <c r="Q1982" s="366"/>
      <c r="T1982" s="351"/>
      <c r="V1982" s="351"/>
      <c r="BG1982" s="454"/>
    </row>
    <row r="1983" spans="4:59" s="164" customFormat="1" x14ac:dyDescent="0.25">
      <c r="D1983" s="351"/>
      <c r="E1983" s="351"/>
      <c r="K1983" s="366"/>
      <c r="O1983" s="351"/>
      <c r="Q1983" s="366"/>
      <c r="T1983" s="351"/>
      <c r="V1983" s="351"/>
      <c r="BG1983" s="454"/>
    </row>
    <row r="1984" spans="4:59" s="164" customFormat="1" x14ac:dyDescent="0.25">
      <c r="D1984" s="351"/>
      <c r="E1984" s="351"/>
      <c r="K1984" s="366"/>
      <c r="O1984" s="351"/>
      <c r="Q1984" s="366"/>
      <c r="T1984" s="351"/>
      <c r="V1984" s="351"/>
      <c r="BG1984" s="454"/>
    </row>
    <row r="1985" spans="4:59" s="164" customFormat="1" x14ac:dyDescent="0.25">
      <c r="D1985" s="351"/>
      <c r="E1985" s="351"/>
      <c r="K1985" s="366"/>
      <c r="O1985" s="351"/>
      <c r="Q1985" s="366"/>
      <c r="T1985" s="351"/>
      <c r="V1985" s="351"/>
      <c r="BG1985" s="454"/>
    </row>
    <row r="1986" spans="4:59" s="164" customFormat="1" x14ac:dyDescent="0.25">
      <c r="D1986" s="351"/>
      <c r="E1986" s="351"/>
      <c r="K1986" s="366"/>
      <c r="O1986" s="351"/>
      <c r="Q1986" s="366"/>
      <c r="T1986" s="351"/>
      <c r="V1986" s="351"/>
      <c r="BG1986" s="454"/>
    </row>
    <row r="1987" spans="4:59" s="164" customFormat="1" x14ac:dyDescent="0.25">
      <c r="D1987" s="351"/>
      <c r="E1987" s="351"/>
      <c r="K1987" s="366"/>
      <c r="O1987" s="351"/>
      <c r="Q1987" s="366"/>
      <c r="T1987" s="351"/>
      <c r="V1987" s="351"/>
      <c r="BG1987" s="454"/>
    </row>
    <row r="1988" spans="4:59" s="164" customFormat="1" x14ac:dyDescent="0.25">
      <c r="D1988" s="351"/>
      <c r="E1988" s="351"/>
      <c r="K1988" s="366"/>
      <c r="O1988" s="351"/>
      <c r="Q1988" s="366"/>
      <c r="T1988" s="351"/>
      <c r="V1988" s="351"/>
      <c r="BG1988" s="454"/>
    </row>
    <row r="1989" spans="4:59" s="164" customFormat="1" x14ac:dyDescent="0.25">
      <c r="D1989" s="351"/>
      <c r="E1989" s="351"/>
      <c r="K1989" s="366"/>
      <c r="O1989" s="351"/>
      <c r="Q1989" s="366"/>
      <c r="T1989" s="351"/>
      <c r="V1989" s="351"/>
      <c r="BG1989" s="454"/>
    </row>
    <row r="1990" spans="4:59" s="164" customFormat="1" x14ac:dyDescent="0.25">
      <c r="D1990" s="351"/>
      <c r="E1990" s="351"/>
      <c r="K1990" s="366"/>
      <c r="O1990" s="351"/>
      <c r="Q1990" s="366"/>
      <c r="T1990" s="351"/>
      <c r="V1990" s="351"/>
      <c r="BG1990" s="454"/>
    </row>
    <row r="1991" spans="4:59" s="164" customFormat="1" x14ac:dyDescent="0.25">
      <c r="D1991" s="351"/>
      <c r="E1991" s="351"/>
      <c r="K1991" s="366"/>
      <c r="O1991" s="351"/>
      <c r="Q1991" s="366"/>
      <c r="T1991" s="351"/>
      <c r="V1991" s="351"/>
      <c r="BG1991" s="454"/>
    </row>
    <row r="1992" spans="4:59" s="164" customFormat="1" x14ac:dyDescent="0.25">
      <c r="D1992" s="351"/>
      <c r="E1992" s="351"/>
      <c r="K1992" s="366"/>
      <c r="O1992" s="351"/>
      <c r="Q1992" s="366"/>
      <c r="T1992" s="351"/>
      <c r="V1992" s="351"/>
      <c r="BG1992" s="454"/>
    </row>
    <row r="1993" spans="4:59" s="164" customFormat="1" x14ac:dyDescent="0.25">
      <c r="D1993" s="351"/>
      <c r="E1993" s="351"/>
      <c r="K1993" s="366"/>
      <c r="O1993" s="351"/>
      <c r="Q1993" s="366"/>
      <c r="T1993" s="351"/>
      <c r="V1993" s="351"/>
      <c r="BG1993" s="454"/>
    </row>
    <row r="1994" spans="4:59" s="164" customFormat="1" x14ac:dyDescent="0.25">
      <c r="D1994" s="351"/>
      <c r="E1994" s="351"/>
      <c r="K1994" s="366"/>
      <c r="O1994" s="351"/>
      <c r="Q1994" s="366"/>
      <c r="T1994" s="351"/>
      <c r="V1994" s="351"/>
      <c r="BG1994" s="454"/>
    </row>
    <row r="1995" spans="4:59" s="164" customFormat="1" x14ac:dyDescent="0.25">
      <c r="D1995" s="351"/>
      <c r="E1995" s="351"/>
      <c r="K1995" s="366"/>
      <c r="O1995" s="351"/>
      <c r="Q1995" s="366"/>
      <c r="T1995" s="351"/>
      <c r="V1995" s="351"/>
      <c r="BG1995" s="454"/>
    </row>
    <row r="1996" spans="4:59" s="164" customFormat="1" x14ac:dyDescent="0.25">
      <c r="D1996" s="351"/>
      <c r="E1996" s="351"/>
      <c r="K1996" s="366"/>
      <c r="O1996" s="351"/>
      <c r="Q1996" s="366"/>
      <c r="T1996" s="351"/>
      <c r="V1996" s="351"/>
      <c r="BG1996" s="454"/>
    </row>
    <row r="1997" spans="4:59" s="164" customFormat="1" x14ac:dyDescent="0.25">
      <c r="D1997" s="351"/>
      <c r="E1997" s="351"/>
      <c r="K1997" s="366"/>
      <c r="O1997" s="351"/>
      <c r="Q1997" s="366"/>
      <c r="T1997" s="351"/>
      <c r="V1997" s="351"/>
      <c r="BG1997" s="454"/>
    </row>
    <row r="1998" spans="4:59" s="164" customFormat="1" x14ac:dyDescent="0.25">
      <c r="D1998" s="351"/>
      <c r="E1998" s="351"/>
      <c r="K1998" s="366"/>
      <c r="O1998" s="351"/>
      <c r="Q1998" s="366"/>
      <c r="T1998" s="351"/>
      <c r="V1998" s="351"/>
      <c r="BG1998" s="454"/>
    </row>
    <row r="1999" spans="4:59" s="164" customFormat="1" x14ac:dyDescent="0.25">
      <c r="D1999" s="351"/>
      <c r="E1999" s="351"/>
      <c r="K1999" s="366"/>
      <c r="O1999" s="351"/>
      <c r="Q1999" s="366"/>
      <c r="T1999" s="351"/>
      <c r="V1999" s="351"/>
      <c r="BG1999" s="454"/>
    </row>
    <row r="2000" spans="4:59" s="164" customFormat="1" x14ac:dyDescent="0.25">
      <c r="D2000" s="351"/>
      <c r="E2000" s="351"/>
      <c r="K2000" s="366"/>
      <c r="O2000" s="351"/>
      <c r="Q2000" s="366"/>
      <c r="T2000" s="351"/>
      <c r="V2000" s="351"/>
      <c r="BG2000" s="454"/>
    </row>
    <row r="2001" spans="4:59" s="164" customFormat="1" x14ac:dyDescent="0.25">
      <c r="D2001" s="351"/>
      <c r="E2001" s="351"/>
      <c r="K2001" s="366"/>
      <c r="O2001" s="351"/>
      <c r="Q2001" s="366"/>
      <c r="T2001" s="351"/>
      <c r="V2001" s="351"/>
      <c r="BG2001" s="454"/>
    </row>
    <row r="2002" spans="4:59" s="164" customFormat="1" x14ac:dyDescent="0.25">
      <c r="D2002" s="351"/>
      <c r="E2002" s="351"/>
      <c r="K2002" s="366"/>
      <c r="O2002" s="351"/>
      <c r="Q2002" s="366"/>
      <c r="T2002" s="351"/>
      <c r="V2002" s="351"/>
      <c r="BG2002" s="454"/>
    </row>
    <row r="2003" spans="4:59" s="164" customFormat="1" x14ac:dyDescent="0.25">
      <c r="D2003" s="351"/>
      <c r="E2003" s="351"/>
      <c r="K2003" s="366"/>
      <c r="O2003" s="351"/>
      <c r="Q2003" s="366"/>
      <c r="T2003" s="351"/>
      <c r="V2003" s="351"/>
      <c r="BG2003" s="454"/>
    </row>
    <row r="2004" spans="4:59" s="164" customFormat="1" x14ac:dyDescent="0.25">
      <c r="D2004" s="351"/>
      <c r="E2004" s="351"/>
      <c r="K2004" s="366"/>
      <c r="O2004" s="351"/>
      <c r="Q2004" s="366"/>
      <c r="T2004" s="351"/>
      <c r="V2004" s="351"/>
      <c r="BG2004" s="454"/>
    </row>
    <row r="2005" spans="4:59" s="164" customFormat="1" x14ac:dyDescent="0.25">
      <c r="D2005" s="351"/>
      <c r="E2005" s="351"/>
      <c r="K2005" s="366"/>
      <c r="O2005" s="351"/>
      <c r="Q2005" s="366"/>
      <c r="T2005" s="351"/>
      <c r="V2005" s="351"/>
      <c r="BG2005" s="454"/>
    </row>
    <row r="2006" spans="4:59" s="164" customFormat="1" x14ac:dyDescent="0.25">
      <c r="D2006" s="351"/>
      <c r="E2006" s="351"/>
      <c r="K2006" s="366"/>
      <c r="O2006" s="351"/>
      <c r="Q2006" s="366"/>
      <c r="T2006" s="351"/>
      <c r="V2006" s="351"/>
      <c r="BG2006" s="454"/>
    </row>
    <row r="2007" spans="4:59" s="164" customFormat="1" x14ac:dyDescent="0.25">
      <c r="D2007" s="351"/>
      <c r="E2007" s="351"/>
      <c r="K2007" s="366"/>
      <c r="O2007" s="351"/>
      <c r="Q2007" s="366"/>
      <c r="T2007" s="351"/>
      <c r="V2007" s="351"/>
      <c r="BG2007" s="454"/>
    </row>
    <row r="2008" spans="4:59" s="164" customFormat="1" x14ac:dyDescent="0.25">
      <c r="D2008" s="351"/>
      <c r="E2008" s="351"/>
      <c r="K2008" s="366"/>
      <c r="O2008" s="351"/>
      <c r="Q2008" s="366"/>
      <c r="T2008" s="351"/>
      <c r="V2008" s="351"/>
      <c r="BG2008" s="454"/>
    </row>
    <row r="2009" spans="4:59" s="164" customFormat="1" x14ac:dyDescent="0.25">
      <c r="D2009" s="351"/>
      <c r="E2009" s="351"/>
      <c r="K2009" s="366"/>
      <c r="O2009" s="351"/>
      <c r="Q2009" s="366"/>
      <c r="T2009" s="351"/>
      <c r="V2009" s="351"/>
      <c r="BG2009" s="454"/>
    </row>
    <row r="2010" spans="4:59" s="164" customFormat="1" x14ac:dyDescent="0.25">
      <c r="D2010" s="351"/>
      <c r="E2010" s="351"/>
      <c r="K2010" s="366"/>
      <c r="O2010" s="351"/>
      <c r="Q2010" s="366"/>
      <c r="T2010" s="351"/>
      <c r="V2010" s="351"/>
      <c r="BG2010" s="454"/>
    </row>
    <row r="2011" spans="4:59" s="164" customFormat="1" x14ac:dyDescent="0.25">
      <c r="D2011" s="351"/>
      <c r="E2011" s="351"/>
      <c r="K2011" s="366"/>
      <c r="O2011" s="351"/>
      <c r="Q2011" s="366"/>
      <c r="T2011" s="351"/>
      <c r="V2011" s="351"/>
      <c r="BG2011" s="454"/>
    </row>
    <row r="2012" spans="4:59" s="164" customFormat="1" x14ac:dyDescent="0.25">
      <c r="D2012" s="351"/>
      <c r="E2012" s="351"/>
      <c r="K2012" s="366"/>
      <c r="O2012" s="351"/>
      <c r="Q2012" s="366"/>
      <c r="T2012" s="351"/>
      <c r="V2012" s="351"/>
      <c r="BG2012" s="454"/>
    </row>
    <row r="2013" spans="4:59" s="164" customFormat="1" x14ac:dyDescent="0.25">
      <c r="D2013" s="351"/>
      <c r="E2013" s="351"/>
      <c r="K2013" s="366"/>
      <c r="O2013" s="351"/>
      <c r="Q2013" s="366"/>
      <c r="T2013" s="351"/>
      <c r="V2013" s="351"/>
      <c r="BG2013" s="454"/>
    </row>
    <row r="2014" spans="4:59" s="164" customFormat="1" x14ac:dyDescent="0.25">
      <c r="D2014" s="351"/>
      <c r="E2014" s="351"/>
      <c r="K2014" s="366"/>
      <c r="O2014" s="351"/>
      <c r="Q2014" s="366"/>
      <c r="T2014" s="351"/>
      <c r="V2014" s="351"/>
      <c r="BG2014" s="454"/>
    </row>
    <row r="2015" spans="4:59" s="164" customFormat="1" x14ac:dyDescent="0.25">
      <c r="D2015" s="351"/>
      <c r="E2015" s="351"/>
      <c r="K2015" s="366"/>
      <c r="O2015" s="351"/>
      <c r="Q2015" s="366"/>
      <c r="T2015" s="351"/>
      <c r="V2015" s="351"/>
      <c r="BG2015" s="454"/>
    </row>
    <row r="2016" spans="4:59" s="164" customFormat="1" x14ac:dyDescent="0.25">
      <c r="D2016" s="351"/>
      <c r="E2016" s="351"/>
      <c r="K2016" s="366"/>
      <c r="O2016" s="351"/>
      <c r="Q2016" s="366"/>
      <c r="T2016" s="351"/>
      <c r="V2016" s="351"/>
      <c r="BG2016" s="454"/>
    </row>
    <row r="2017" spans="4:59" s="164" customFormat="1" x14ac:dyDescent="0.25">
      <c r="D2017" s="351"/>
      <c r="E2017" s="351"/>
      <c r="K2017" s="366"/>
      <c r="O2017" s="351"/>
      <c r="Q2017" s="366"/>
      <c r="T2017" s="351"/>
      <c r="V2017" s="351"/>
      <c r="BG2017" s="454"/>
    </row>
    <row r="2018" spans="4:59" s="164" customFormat="1" x14ac:dyDescent="0.25">
      <c r="D2018" s="351"/>
      <c r="E2018" s="351"/>
      <c r="K2018" s="366"/>
      <c r="O2018" s="351"/>
      <c r="Q2018" s="366"/>
      <c r="T2018" s="351"/>
      <c r="V2018" s="351"/>
      <c r="BG2018" s="454"/>
    </row>
    <row r="2019" spans="4:59" s="164" customFormat="1" x14ac:dyDescent="0.25">
      <c r="D2019" s="351"/>
      <c r="E2019" s="351"/>
      <c r="K2019" s="366"/>
      <c r="O2019" s="351"/>
      <c r="Q2019" s="366"/>
      <c r="T2019" s="351"/>
      <c r="V2019" s="351"/>
      <c r="BG2019" s="454"/>
    </row>
    <row r="2020" spans="4:59" s="164" customFormat="1" x14ac:dyDescent="0.25">
      <c r="D2020" s="351"/>
      <c r="E2020" s="351"/>
      <c r="K2020" s="366"/>
      <c r="O2020" s="351"/>
      <c r="Q2020" s="366"/>
      <c r="T2020" s="351"/>
      <c r="V2020" s="351"/>
      <c r="BG2020" s="454"/>
    </row>
    <row r="2021" spans="4:59" s="164" customFormat="1" x14ac:dyDescent="0.25">
      <c r="D2021" s="351"/>
      <c r="E2021" s="351"/>
      <c r="K2021" s="366"/>
      <c r="O2021" s="351"/>
      <c r="Q2021" s="366"/>
      <c r="T2021" s="351"/>
      <c r="V2021" s="351"/>
      <c r="BG2021" s="454"/>
    </row>
    <row r="2022" spans="4:59" s="164" customFormat="1" x14ac:dyDescent="0.25">
      <c r="D2022" s="351"/>
      <c r="E2022" s="351"/>
      <c r="K2022" s="366"/>
      <c r="O2022" s="351"/>
      <c r="Q2022" s="366"/>
      <c r="T2022" s="351"/>
      <c r="V2022" s="351"/>
      <c r="BG2022" s="454"/>
    </row>
    <row r="2023" spans="4:59" s="164" customFormat="1" x14ac:dyDescent="0.25">
      <c r="D2023" s="351"/>
      <c r="E2023" s="351"/>
      <c r="K2023" s="366"/>
      <c r="O2023" s="351"/>
      <c r="Q2023" s="366"/>
      <c r="T2023" s="351"/>
      <c r="V2023" s="351"/>
      <c r="BG2023" s="454"/>
    </row>
    <row r="2024" spans="4:59" s="164" customFormat="1" x14ac:dyDescent="0.25">
      <c r="D2024" s="351"/>
      <c r="E2024" s="351"/>
      <c r="K2024" s="366"/>
      <c r="O2024" s="351"/>
      <c r="Q2024" s="366"/>
      <c r="T2024" s="351"/>
      <c r="V2024" s="351"/>
      <c r="BG2024" s="454"/>
    </row>
    <row r="2025" spans="4:59" s="164" customFormat="1" x14ac:dyDescent="0.25">
      <c r="D2025" s="351"/>
      <c r="E2025" s="351"/>
      <c r="K2025" s="366"/>
      <c r="O2025" s="351"/>
      <c r="Q2025" s="366"/>
      <c r="T2025" s="351"/>
      <c r="V2025" s="351"/>
      <c r="BG2025" s="454"/>
    </row>
    <row r="2026" spans="4:59" s="164" customFormat="1" x14ac:dyDescent="0.25">
      <c r="D2026" s="351"/>
      <c r="E2026" s="351"/>
      <c r="K2026" s="366"/>
      <c r="O2026" s="351"/>
      <c r="Q2026" s="366"/>
      <c r="T2026" s="351"/>
      <c r="V2026" s="351"/>
      <c r="BG2026" s="454"/>
    </row>
    <row r="2027" spans="4:59" s="164" customFormat="1" x14ac:dyDescent="0.25">
      <c r="D2027" s="351"/>
      <c r="E2027" s="351"/>
      <c r="K2027" s="366"/>
      <c r="O2027" s="351"/>
      <c r="Q2027" s="366"/>
      <c r="T2027" s="351"/>
      <c r="V2027" s="351"/>
      <c r="BG2027" s="454"/>
    </row>
    <row r="2028" spans="4:59" s="164" customFormat="1" x14ac:dyDescent="0.25">
      <c r="D2028" s="351"/>
      <c r="E2028" s="351"/>
      <c r="K2028" s="366"/>
      <c r="O2028" s="351"/>
      <c r="Q2028" s="366"/>
      <c r="T2028" s="351"/>
      <c r="V2028" s="351"/>
      <c r="BG2028" s="454"/>
    </row>
    <row r="2029" spans="4:59" s="164" customFormat="1" x14ac:dyDescent="0.25">
      <c r="D2029" s="351"/>
      <c r="E2029" s="351"/>
      <c r="K2029" s="366"/>
      <c r="O2029" s="351"/>
      <c r="Q2029" s="366"/>
      <c r="T2029" s="351"/>
      <c r="V2029" s="351"/>
      <c r="BG2029" s="454"/>
    </row>
    <row r="2030" spans="4:59" s="164" customFormat="1" x14ac:dyDescent="0.25">
      <c r="D2030" s="351"/>
      <c r="E2030" s="351"/>
      <c r="K2030" s="366"/>
      <c r="O2030" s="351"/>
      <c r="Q2030" s="366"/>
      <c r="T2030" s="351"/>
      <c r="V2030" s="351"/>
      <c r="BG2030" s="454"/>
    </row>
    <row r="2031" spans="4:59" s="164" customFormat="1" x14ac:dyDescent="0.25">
      <c r="D2031" s="351"/>
      <c r="E2031" s="351"/>
      <c r="K2031" s="366"/>
      <c r="O2031" s="351"/>
      <c r="Q2031" s="366"/>
      <c r="T2031" s="351"/>
      <c r="V2031" s="351"/>
      <c r="BG2031" s="454"/>
    </row>
    <row r="2032" spans="4:59" s="164" customFormat="1" x14ac:dyDescent="0.25">
      <c r="D2032" s="351"/>
      <c r="E2032" s="351"/>
      <c r="K2032" s="366"/>
      <c r="O2032" s="351"/>
      <c r="Q2032" s="366"/>
      <c r="T2032" s="351"/>
      <c r="V2032" s="351"/>
      <c r="BG2032" s="454"/>
    </row>
    <row r="2033" spans="4:59" s="164" customFormat="1" x14ac:dyDescent="0.25">
      <c r="D2033" s="351"/>
      <c r="E2033" s="351"/>
      <c r="K2033" s="366"/>
      <c r="O2033" s="351"/>
      <c r="Q2033" s="366"/>
      <c r="T2033" s="351"/>
      <c r="V2033" s="351"/>
      <c r="BG2033" s="454"/>
    </row>
    <row r="2034" spans="4:59" s="164" customFormat="1" x14ac:dyDescent="0.25">
      <c r="D2034" s="351"/>
      <c r="E2034" s="351"/>
      <c r="K2034" s="366"/>
      <c r="O2034" s="351"/>
      <c r="Q2034" s="366"/>
      <c r="T2034" s="351"/>
      <c r="V2034" s="351"/>
      <c r="BG2034" s="454"/>
    </row>
    <row r="2035" spans="4:59" s="164" customFormat="1" x14ac:dyDescent="0.25">
      <c r="D2035" s="351"/>
      <c r="E2035" s="351"/>
      <c r="K2035" s="366"/>
      <c r="O2035" s="351"/>
      <c r="Q2035" s="366"/>
      <c r="T2035" s="351"/>
      <c r="V2035" s="351"/>
      <c r="BG2035" s="454"/>
    </row>
    <row r="2036" spans="4:59" s="164" customFormat="1" x14ac:dyDescent="0.25">
      <c r="D2036" s="351"/>
      <c r="E2036" s="351"/>
      <c r="K2036" s="366"/>
      <c r="O2036" s="351"/>
      <c r="Q2036" s="366"/>
      <c r="T2036" s="351"/>
      <c r="V2036" s="351"/>
      <c r="BG2036" s="454"/>
    </row>
    <row r="2037" spans="4:59" s="164" customFormat="1" x14ac:dyDescent="0.25">
      <c r="D2037" s="351"/>
      <c r="E2037" s="351"/>
      <c r="K2037" s="366"/>
      <c r="O2037" s="351"/>
      <c r="Q2037" s="366"/>
      <c r="T2037" s="351"/>
      <c r="V2037" s="351"/>
      <c r="BG2037" s="454"/>
    </row>
    <row r="2038" spans="4:59" s="164" customFormat="1" x14ac:dyDescent="0.25">
      <c r="D2038" s="351"/>
      <c r="E2038" s="351"/>
      <c r="K2038" s="366"/>
      <c r="O2038" s="351"/>
      <c r="Q2038" s="366"/>
      <c r="T2038" s="351"/>
      <c r="V2038" s="351"/>
      <c r="BG2038" s="454"/>
    </row>
    <row r="2039" spans="4:59" s="164" customFormat="1" x14ac:dyDescent="0.25">
      <c r="D2039" s="351"/>
      <c r="E2039" s="351"/>
      <c r="K2039" s="366"/>
      <c r="O2039" s="351"/>
      <c r="Q2039" s="366"/>
      <c r="T2039" s="351"/>
      <c r="V2039" s="351"/>
      <c r="BG2039" s="454"/>
    </row>
    <row r="2040" spans="4:59" s="164" customFormat="1" x14ac:dyDescent="0.25">
      <c r="D2040" s="351"/>
      <c r="E2040" s="351"/>
      <c r="K2040" s="366"/>
      <c r="O2040" s="351"/>
      <c r="Q2040" s="366"/>
      <c r="T2040" s="351"/>
      <c r="V2040" s="351"/>
      <c r="BG2040" s="454"/>
    </row>
    <row r="2041" spans="4:59" s="164" customFormat="1" x14ac:dyDescent="0.25">
      <c r="D2041" s="351"/>
      <c r="E2041" s="351"/>
      <c r="K2041" s="366"/>
      <c r="O2041" s="351"/>
      <c r="Q2041" s="366"/>
      <c r="T2041" s="351"/>
      <c r="V2041" s="351"/>
      <c r="BG2041" s="454"/>
    </row>
    <row r="2042" spans="4:59" s="164" customFormat="1" x14ac:dyDescent="0.25">
      <c r="D2042" s="351"/>
      <c r="E2042" s="351"/>
      <c r="K2042" s="366"/>
      <c r="O2042" s="351"/>
      <c r="Q2042" s="366"/>
      <c r="T2042" s="351"/>
      <c r="V2042" s="351"/>
      <c r="BG2042" s="454"/>
    </row>
    <row r="2043" spans="4:59" s="164" customFormat="1" x14ac:dyDescent="0.25">
      <c r="D2043" s="351"/>
      <c r="E2043" s="351"/>
      <c r="K2043" s="366"/>
      <c r="O2043" s="351"/>
      <c r="Q2043" s="366"/>
      <c r="T2043" s="351"/>
      <c r="V2043" s="351"/>
      <c r="BG2043" s="454"/>
    </row>
    <row r="2044" spans="4:59" s="164" customFormat="1" x14ac:dyDescent="0.25">
      <c r="D2044" s="351"/>
      <c r="E2044" s="351"/>
      <c r="K2044" s="366"/>
      <c r="O2044" s="351"/>
      <c r="Q2044" s="366"/>
      <c r="T2044" s="351"/>
      <c r="V2044" s="351"/>
      <c r="BG2044" s="454"/>
    </row>
    <row r="2045" spans="4:59" s="164" customFormat="1" x14ac:dyDescent="0.25">
      <c r="D2045" s="351"/>
      <c r="E2045" s="351"/>
      <c r="K2045" s="366"/>
      <c r="O2045" s="351"/>
      <c r="Q2045" s="366"/>
      <c r="T2045" s="351"/>
      <c r="V2045" s="351"/>
      <c r="BG2045" s="454"/>
    </row>
    <row r="2046" spans="4:59" s="164" customFormat="1" x14ac:dyDescent="0.25">
      <c r="D2046" s="351"/>
      <c r="E2046" s="351"/>
      <c r="K2046" s="366"/>
      <c r="O2046" s="351"/>
      <c r="Q2046" s="366"/>
      <c r="T2046" s="351"/>
      <c r="V2046" s="351"/>
      <c r="BG2046" s="454"/>
    </row>
    <row r="2047" spans="4:59" s="164" customFormat="1" x14ac:dyDescent="0.25">
      <c r="D2047" s="351"/>
      <c r="E2047" s="351"/>
      <c r="K2047" s="366"/>
      <c r="O2047" s="351"/>
      <c r="Q2047" s="366"/>
      <c r="T2047" s="351"/>
      <c r="V2047" s="351"/>
      <c r="BG2047" s="454"/>
    </row>
    <row r="2048" spans="4:59" s="164" customFormat="1" x14ac:dyDescent="0.25">
      <c r="D2048" s="351"/>
      <c r="E2048" s="351"/>
      <c r="K2048" s="366"/>
      <c r="O2048" s="351"/>
      <c r="Q2048" s="366"/>
      <c r="T2048" s="351"/>
      <c r="V2048" s="351"/>
      <c r="BG2048" s="454"/>
    </row>
    <row r="2049" spans="4:59" s="164" customFormat="1" x14ac:dyDescent="0.25">
      <c r="D2049" s="351"/>
      <c r="E2049" s="351"/>
      <c r="K2049" s="366"/>
      <c r="O2049" s="351"/>
      <c r="Q2049" s="366"/>
      <c r="T2049" s="351"/>
      <c r="V2049" s="351"/>
      <c r="BG2049" s="454"/>
    </row>
    <row r="2050" spans="4:59" s="164" customFormat="1" x14ac:dyDescent="0.25">
      <c r="D2050" s="351"/>
      <c r="E2050" s="351"/>
      <c r="K2050" s="366"/>
      <c r="O2050" s="351"/>
      <c r="Q2050" s="366"/>
      <c r="T2050" s="351"/>
      <c r="V2050" s="351"/>
      <c r="BG2050" s="454"/>
    </row>
    <row r="2051" spans="4:59" s="164" customFormat="1" x14ac:dyDescent="0.25">
      <c r="D2051" s="351"/>
      <c r="E2051" s="351"/>
      <c r="K2051" s="366"/>
      <c r="O2051" s="351"/>
      <c r="Q2051" s="366"/>
      <c r="T2051" s="351"/>
      <c r="V2051" s="351"/>
      <c r="BG2051" s="454"/>
    </row>
    <row r="2052" spans="4:59" s="164" customFormat="1" x14ac:dyDescent="0.25">
      <c r="D2052" s="351"/>
      <c r="E2052" s="351"/>
      <c r="K2052" s="366"/>
      <c r="O2052" s="351"/>
      <c r="Q2052" s="366"/>
      <c r="T2052" s="351"/>
      <c r="V2052" s="351"/>
      <c r="BG2052" s="454"/>
    </row>
    <row r="2053" spans="4:59" s="164" customFormat="1" x14ac:dyDescent="0.25">
      <c r="D2053" s="351"/>
      <c r="E2053" s="351"/>
      <c r="K2053" s="366"/>
      <c r="O2053" s="351"/>
      <c r="Q2053" s="366"/>
      <c r="T2053" s="351"/>
      <c r="V2053" s="351"/>
      <c r="BG2053" s="454"/>
    </row>
    <row r="2054" spans="4:59" s="164" customFormat="1" x14ac:dyDescent="0.25">
      <c r="D2054" s="351"/>
      <c r="E2054" s="351"/>
      <c r="K2054" s="366"/>
      <c r="O2054" s="351"/>
      <c r="Q2054" s="366"/>
      <c r="T2054" s="351"/>
      <c r="V2054" s="351"/>
      <c r="BG2054" s="454"/>
    </row>
    <row r="2055" spans="4:59" s="164" customFormat="1" x14ac:dyDescent="0.25">
      <c r="D2055" s="351"/>
      <c r="E2055" s="351"/>
      <c r="K2055" s="366"/>
      <c r="O2055" s="351"/>
      <c r="Q2055" s="366"/>
      <c r="T2055" s="351"/>
      <c r="V2055" s="351"/>
      <c r="BG2055" s="454"/>
    </row>
    <row r="2056" spans="4:59" s="164" customFormat="1" x14ac:dyDescent="0.25">
      <c r="D2056" s="351"/>
      <c r="E2056" s="351"/>
      <c r="K2056" s="366"/>
      <c r="O2056" s="351"/>
      <c r="Q2056" s="366"/>
      <c r="T2056" s="351"/>
      <c r="V2056" s="351"/>
      <c r="BG2056" s="454"/>
    </row>
    <row r="2057" spans="4:59" s="164" customFormat="1" x14ac:dyDescent="0.25">
      <c r="D2057" s="351"/>
      <c r="E2057" s="351"/>
      <c r="K2057" s="366"/>
      <c r="O2057" s="351"/>
      <c r="Q2057" s="366"/>
      <c r="T2057" s="351"/>
      <c r="V2057" s="351"/>
      <c r="BG2057" s="454"/>
    </row>
    <row r="2058" spans="4:59" s="164" customFormat="1" x14ac:dyDescent="0.25">
      <c r="D2058" s="351"/>
      <c r="E2058" s="351"/>
      <c r="K2058" s="366"/>
      <c r="O2058" s="351"/>
      <c r="Q2058" s="366"/>
      <c r="T2058" s="351"/>
      <c r="V2058" s="351"/>
      <c r="BG2058" s="454"/>
    </row>
    <row r="2059" spans="4:59" s="164" customFormat="1" x14ac:dyDescent="0.25">
      <c r="D2059" s="351"/>
      <c r="E2059" s="351"/>
      <c r="K2059" s="366"/>
      <c r="O2059" s="351"/>
      <c r="Q2059" s="366"/>
      <c r="T2059" s="351"/>
      <c r="V2059" s="351"/>
      <c r="BG2059" s="454"/>
    </row>
    <row r="2060" spans="4:59" s="164" customFormat="1" x14ac:dyDescent="0.25">
      <c r="D2060" s="351"/>
      <c r="E2060" s="351"/>
      <c r="K2060" s="366"/>
      <c r="O2060" s="351"/>
      <c r="Q2060" s="366"/>
      <c r="T2060" s="351"/>
      <c r="V2060" s="351"/>
      <c r="BG2060" s="454"/>
    </row>
    <row r="2061" spans="4:59" s="164" customFormat="1" x14ac:dyDescent="0.25">
      <c r="D2061" s="351"/>
      <c r="E2061" s="351"/>
      <c r="K2061" s="366"/>
      <c r="O2061" s="351"/>
      <c r="Q2061" s="366"/>
      <c r="T2061" s="351"/>
      <c r="V2061" s="351"/>
      <c r="BG2061" s="454"/>
    </row>
    <row r="2062" spans="4:59" s="164" customFormat="1" x14ac:dyDescent="0.25">
      <c r="D2062" s="351"/>
      <c r="E2062" s="351"/>
      <c r="K2062" s="366"/>
      <c r="O2062" s="351"/>
      <c r="Q2062" s="366"/>
      <c r="T2062" s="351"/>
      <c r="V2062" s="351"/>
      <c r="BG2062" s="454"/>
    </row>
    <row r="2063" spans="4:59" s="164" customFormat="1" x14ac:dyDescent="0.25">
      <c r="D2063" s="351"/>
      <c r="E2063" s="351"/>
      <c r="K2063" s="366"/>
      <c r="O2063" s="351"/>
      <c r="Q2063" s="366"/>
      <c r="T2063" s="351"/>
      <c r="V2063" s="351"/>
      <c r="BG2063" s="454"/>
    </row>
    <row r="2064" spans="4:59" s="164" customFormat="1" x14ac:dyDescent="0.25">
      <c r="D2064" s="351"/>
      <c r="E2064" s="351"/>
      <c r="K2064" s="366"/>
      <c r="O2064" s="351"/>
      <c r="Q2064" s="366"/>
      <c r="T2064" s="351"/>
      <c r="V2064" s="351"/>
      <c r="BG2064" s="454"/>
    </row>
    <row r="2065" spans="4:59" s="164" customFormat="1" x14ac:dyDescent="0.25">
      <c r="D2065" s="351"/>
      <c r="E2065" s="351"/>
      <c r="K2065" s="366"/>
      <c r="O2065" s="351"/>
      <c r="Q2065" s="366"/>
      <c r="T2065" s="351"/>
      <c r="V2065" s="351"/>
      <c r="BG2065" s="454"/>
    </row>
    <row r="2066" spans="4:59" s="164" customFormat="1" x14ac:dyDescent="0.25">
      <c r="D2066" s="351"/>
      <c r="E2066" s="351"/>
      <c r="K2066" s="366"/>
      <c r="O2066" s="351"/>
      <c r="Q2066" s="366"/>
      <c r="T2066" s="351"/>
      <c r="V2066" s="351"/>
      <c r="BG2066" s="454"/>
    </row>
    <row r="2067" spans="4:59" s="164" customFormat="1" x14ac:dyDescent="0.25">
      <c r="D2067" s="351"/>
      <c r="E2067" s="351"/>
      <c r="K2067" s="366"/>
      <c r="O2067" s="351"/>
      <c r="Q2067" s="366"/>
      <c r="T2067" s="351"/>
      <c r="V2067" s="351"/>
      <c r="BG2067" s="454"/>
    </row>
    <row r="2068" spans="4:59" s="164" customFormat="1" x14ac:dyDescent="0.25">
      <c r="D2068" s="351"/>
      <c r="E2068" s="351"/>
      <c r="K2068" s="366"/>
      <c r="O2068" s="351"/>
      <c r="Q2068" s="366"/>
      <c r="T2068" s="351"/>
      <c r="V2068" s="351"/>
      <c r="BG2068" s="454"/>
    </row>
    <row r="2069" spans="4:59" s="164" customFormat="1" x14ac:dyDescent="0.25">
      <c r="D2069" s="351"/>
      <c r="E2069" s="351"/>
      <c r="K2069" s="366"/>
      <c r="O2069" s="351"/>
      <c r="Q2069" s="366"/>
      <c r="T2069" s="351"/>
      <c r="V2069" s="351"/>
      <c r="BG2069" s="454"/>
    </row>
    <row r="2070" spans="4:59" s="164" customFormat="1" x14ac:dyDescent="0.25">
      <c r="D2070" s="351"/>
      <c r="E2070" s="351"/>
      <c r="K2070" s="366"/>
      <c r="O2070" s="351"/>
      <c r="Q2070" s="366"/>
      <c r="T2070" s="351"/>
      <c r="V2070" s="351"/>
      <c r="BG2070" s="454"/>
    </row>
    <row r="2071" spans="4:59" s="164" customFormat="1" x14ac:dyDescent="0.25">
      <c r="D2071" s="351"/>
      <c r="E2071" s="351"/>
      <c r="K2071" s="366"/>
      <c r="O2071" s="351"/>
      <c r="Q2071" s="366"/>
      <c r="T2071" s="351"/>
      <c r="V2071" s="351"/>
      <c r="BG2071" s="454"/>
    </row>
    <row r="2072" spans="4:59" s="164" customFormat="1" x14ac:dyDescent="0.25">
      <c r="D2072" s="351"/>
      <c r="E2072" s="351"/>
      <c r="K2072" s="366"/>
      <c r="O2072" s="351"/>
      <c r="Q2072" s="366"/>
      <c r="T2072" s="351"/>
      <c r="V2072" s="351"/>
      <c r="BG2072" s="454"/>
    </row>
    <row r="2073" spans="4:59" s="164" customFormat="1" x14ac:dyDescent="0.25">
      <c r="D2073" s="351"/>
      <c r="E2073" s="351"/>
      <c r="K2073" s="366"/>
      <c r="O2073" s="351"/>
      <c r="Q2073" s="366"/>
      <c r="T2073" s="351"/>
      <c r="V2073" s="351"/>
      <c r="BG2073" s="454"/>
    </row>
    <row r="2074" spans="4:59" s="164" customFormat="1" x14ac:dyDescent="0.25">
      <c r="D2074" s="351"/>
      <c r="E2074" s="351"/>
      <c r="K2074" s="366"/>
      <c r="O2074" s="351"/>
      <c r="Q2074" s="366"/>
      <c r="T2074" s="351"/>
      <c r="V2074" s="351"/>
      <c r="BG2074" s="454"/>
    </row>
    <row r="2075" spans="4:59" s="164" customFormat="1" x14ac:dyDescent="0.25">
      <c r="D2075" s="351"/>
      <c r="E2075" s="351"/>
      <c r="K2075" s="366"/>
      <c r="O2075" s="351"/>
      <c r="Q2075" s="366"/>
      <c r="T2075" s="351"/>
      <c r="V2075" s="351"/>
      <c r="BG2075" s="454"/>
    </row>
    <row r="2076" spans="4:59" s="164" customFormat="1" x14ac:dyDescent="0.25">
      <c r="D2076" s="351"/>
      <c r="E2076" s="351"/>
      <c r="K2076" s="366"/>
      <c r="O2076" s="351"/>
      <c r="Q2076" s="366"/>
      <c r="T2076" s="351"/>
      <c r="V2076" s="351"/>
      <c r="BG2076" s="454"/>
    </row>
    <row r="2077" spans="4:59" s="164" customFormat="1" x14ac:dyDescent="0.25">
      <c r="D2077" s="351"/>
      <c r="E2077" s="351"/>
      <c r="K2077" s="366"/>
      <c r="O2077" s="351"/>
      <c r="Q2077" s="366"/>
      <c r="T2077" s="351"/>
      <c r="V2077" s="351"/>
      <c r="BG2077" s="454"/>
    </row>
    <row r="2078" spans="4:59" s="164" customFormat="1" x14ac:dyDescent="0.25">
      <c r="D2078" s="351"/>
      <c r="E2078" s="351"/>
      <c r="K2078" s="366"/>
      <c r="O2078" s="351"/>
      <c r="Q2078" s="366"/>
      <c r="T2078" s="351"/>
      <c r="V2078" s="351"/>
      <c r="BG2078" s="454"/>
    </row>
    <row r="2079" spans="4:59" s="164" customFormat="1" x14ac:dyDescent="0.25">
      <c r="D2079" s="351"/>
      <c r="E2079" s="351"/>
      <c r="K2079" s="366"/>
      <c r="O2079" s="351"/>
      <c r="Q2079" s="366"/>
      <c r="T2079" s="351"/>
      <c r="V2079" s="351"/>
      <c r="BG2079" s="454"/>
    </row>
    <row r="2080" spans="4:59" s="164" customFormat="1" x14ac:dyDescent="0.25">
      <c r="D2080" s="351"/>
      <c r="E2080" s="351"/>
      <c r="K2080" s="366"/>
      <c r="O2080" s="351"/>
      <c r="Q2080" s="366"/>
      <c r="T2080" s="351"/>
      <c r="V2080" s="351"/>
      <c r="BG2080" s="454"/>
    </row>
    <row r="2081" spans="4:59" s="164" customFormat="1" x14ac:dyDescent="0.25">
      <c r="D2081" s="351"/>
      <c r="E2081" s="351"/>
      <c r="K2081" s="366"/>
      <c r="O2081" s="351"/>
      <c r="Q2081" s="366"/>
      <c r="T2081" s="351"/>
      <c r="V2081" s="351"/>
      <c r="BG2081" s="454"/>
    </row>
    <row r="2082" spans="4:59" s="164" customFormat="1" x14ac:dyDescent="0.25">
      <c r="D2082" s="351"/>
      <c r="E2082" s="351"/>
      <c r="K2082" s="366"/>
      <c r="O2082" s="351"/>
      <c r="Q2082" s="366"/>
      <c r="T2082" s="351"/>
      <c r="V2082" s="351"/>
      <c r="BG2082" s="454"/>
    </row>
    <row r="2083" spans="4:59" s="164" customFormat="1" x14ac:dyDescent="0.25">
      <c r="D2083" s="351"/>
      <c r="E2083" s="351"/>
      <c r="K2083" s="366"/>
      <c r="O2083" s="351"/>
      <c r="Q2083" s="366"/>
      <c r="T2083" s="351"/>
      <c r="V2083" s="351"/>
      <c r="BG2083" s="454"/>
    </row>
    <row r="2084" spans="4:59" s="164" customFormat="1" x14ac:dyDescent="0.25">
      <c r="D2084" s="351"/>
      <c r="E2084" s="351"/>
      <c r="K2084" s="366"/>
      <c r="O2084" s="351"/>
      <c r="Q2084" s="366"/>
      <c r="T2084" s="351"/>
      <c r="V2084" s="351"/>
      <c r="BG2084" s="454"/>
    </row>
    <row r="2085" spans="4:59" s="164" customFormat="1" x14ac:dyDescent="0.25">
      <c r="D2085" s="351"/>
      <c r="E2085" s="351"/>
      <c r="K2085" s="366"/>
      <c r="O2085" s="351"/>
      <c r="Q2085" s="366"/>
      <c r="T2085" s="351"/>
      <c r="V2085" s="351"/>
      <c r="BG2085" s="454"/>
    </row>
    <row r="2086" spans="4:59" s="164" customFormat="1" x14ac:dyDescent="0.25">
      <c r="D2086" s="351"/>
      <c r="E2086" s="351"/>
      <c r="K2086" s="366"/>
      <c r="O2086" s="351"/>
      <c r="Q2086" s="366"/>
      <c r="T2086" s="351"/>
      <c r="V2086" s="351"/>
      <c r="BG2086" s="454"/>
    </row>
    <row r="2087" spans="4:59" s="164" customFormat="1" x14ac:dyDescent="0.25">
      <c r="D2087" s="351"/>
      <c r="E2087" s="351"/>
      <c r="K2087" s="366"/>
      <c r="O2087" s="351"/>
      <c r="Q2087" s="366"/>
      <c r="T2087" s="351"/>
      <c r="V2087" s="351"/>
      <c r="BG2087" s="454"/>
    </row>
    <row r="2088" spans="4:59" s="164" customFormat="1" x14ac:dyDescent="0.25">
      <c r="D2088" s="351"/>
      <c r="E2088" s="351"/>
      <c r="K2088" s="366"/>
      <c r="O2088" s="351"/>
      <c r="Q2088" s="366"/>
      <c r="T2088" s="351"/>
      <c r="V2088" s="351"/>
      <c r="BG2088" s="454"/>
    </row>
    <row r="2089" spans="4:59" s="164" customFormat="1" x14ac:dyDescent="0.25">
      <c r="D2089" s="351"/>
      <c r="E2089" s="351"/>
      <c r="K2089" s="366"/>
      <c r="O2089" s="351"/>
      <c r="Q2089" s="366"/>
      <c r="T2089" s="351"/>
      <c r="V2089" s="351"/>
      <c r="BG2089" s="454"/>
    </row>
    <row r="2090" spans="4:59" s="164" customFormat="1" x14ac:dyDescent="0.25">
      <c r="D2090" s="351"/>
      <c r="E2090" s="351"/>
      <c r="K2090" s="366"/>
      <c r="O2090" s="351"/>
      <c r="Q2090" s="366"/>
      <c r="T2090" s="351"/>
      <c r="V2090" s="351"/>
      <c r="BG2090" s="454"/>
    </row>
    <row r="2091" spans="4:59" s="164" customFormat="1" x14ac:dyDescent="0.25">
      <c r="D2091" s="351"/>
      <c r="E2091" s="351"/>
      <c r="K2091" s="366"/>
      <c r="O2091" s="351"/>
      <c r="Q2091" s="366"/>
      <c r="T2091" s="351"/>
      <c r="V2091" s="351"/>
      <c r="BG2091" s="454"/>
    </row>
    <row r="2092" spans="4:59" s="164" customFormat="1" x14ac:dyDescent="0.25">
      <c r="D2092" s="351"/>
      <c r="E2092" s="351"/>
      <c r="K2092" s="366"/>
      <c r="O2092" s="351"/>
      <c r="Q2092" s="366"/>
      <c r="T2092" s="351"/>
      <c r="V2092" s="351"/>
      <c r="BG2092" s="454"/>
    </row>
    <row r="2093" spans="4:59" s="164" customFormat="1" x14ac:dyDescent="0.25">
      <c r="D2093" s="351"/>
      <c r="E2093" s="351"/>
      <c r="K2093" s="366"/>
      <c r="O2093" s="351"/>
      <c r="Q2093" s="366"/>
      <c r="T2093" s="351"/>
      <c r="V2093" s="351"/>
      <c r="BG2093" s="454"/>
    </row>
    <row r="2094" spans="4:59" s="164" customFormat="1" x14ac:dyDescent="0.25">
      <c r="D2094" s="351"/>
      <c r="E2094" s="351"/>
      <c r="K2094" s="366"/>
      <c r="O2094" s="351"/>
      <c r="Q2094" s="366"/>
      <c r="T2094" s="351"/>
      <c r="V2094" s="351"/>
      <c r="BG2094" s="454"/>
    </row>
    <row r="2095" spans="4:59" s="164" customFormat="1" x14ac:dyDescent="0.25">
      <c r="D2095" s="351"/>
      <c r="E2095" s="351"/>
      <c r="K2095" s="366"/>
      <c r="O2095" s="351"/>
      <c r="Q2095" s="366"/>
      <c r="T2095" s="351"/>
      <c r="V2095" s="351"/>
      <c r="BG2095" s="454"/>
    </row>
    <row r="2096" spans="4:59" s="164" customFormat="1" x14ac:dyDescent="0.25">
      <c r="D2096" s="351"/>
      <c r="E2096" s="351"/>
      <c r="K2096" s="366"/>
      <c r="O2096" s="351"/>
      <c r="Q2096" s="366"/>
      <c r="T2096" s="351"/>
      <c r="V2096" s="351"/>
      <c r="BG2096" s="454"/>
    </row>
    <row r="2097" spans="4:59" s="164" customFormat="1" x14ac:dyDescent="0.25">
      <c r="D2097" s="351"/>
      <c r="E2097" s="351"/>
      <c r="K2097" s="366"/>
      <c r="O2097" s="351"/>
      <c r="Q2097" s="366"/>
      <c r="T2097" s="351"/>
      <c r="V2097" s="351"/>
      <c r="BG2097" s="454"/>
    </row>
    <row r="2098" spans="4:59" s="164" customFormat="1" x14ac:dyDescent="0.25">
      <c r="D2098" s="351"/>
      <c r="E2098" s="351"/>
      <c r="K2098" s="366"/>
      <c r="O2098" s="351"/>
      <c r="Q2098" s="366"/>
      <c r="T2098" s="351"/>
      <c r="V2098" s="351"/>
      <c r="BG2098" s="454"/>
    </row>
    <row r="2099" spans="4:59" s="164" customFormat="1" x14ac:dyDescent="0.25">
      <c r="D2099" s="351"/>
      <c r="E2099" s="351"/>
      <c r="K2099" s="366"/>
      <c r="O2099" s="351"/>
      <c r="Q2099" s="366"/>
      <c r="T2099" s="351"/>
      <c r="V2099" s="351"/>
      <c r="BG2099" s="454"/>
    </row>
    <row r="2100" spans="4:59" s="164" customFormat="1" x14ac:dyDescent="0.25">
      <c r="D2100" s="351"/>
      <c r="E2100" s="351"/>
      <c r="K2100" s="366"/>
      <c r="O2100" s="351"/>
      <c r="Q2100" s="366"/>
      <c r="T2100" s="351"/>
      <c r="V2100" s="351"/>
      <c r="BG2100" s="454"/>
    </row>
    <row r="2101" spans="4:59" s="164" customFormat="1" x14ac:dyDescent="0.25">
      <c r="D2101" s="351"/>
      <c r="E2101" s="351"/>
      <c r="K2101" s="366"/>
      <c r="O2101" s="351"/>
      <c r="Q2101" s="366"/>
      <c r="T2101" s="351"/>
      <c r="V2101" s="351"/>
      <c r="BG2101" s="454"/>
    </row>
    <row r="2102" spans="4:59" s="164" customFormat="1" x14ac:dyDescent="0.25">
      <c r="D2102" s="351"/>
      <c r="E2102" s="351"/>
      <c r="K2102" s="366"/>
      <c r="O2102" s="351"/>
      <c r="Q2102" s="366"/>
      <c r="T2102" s="351"/>
      <c r="V2102" s="351"/>
      <c r="BG2102" s="454"/>
    </row>
    <row r="2103" spans="4:59" s="164" customFormat="1" x14ac:dyDescent="0.25">
      <c r="D2103" s="351"/>
      <c r="E2103" s="351"/>
      <c r="K2103" s="366"/>
      <c r="O2103" s="351"/>
      <c r="Q2103" s="366"/>
      <c r="T2103" s="351"/>
      <c r="V2103" s="351"/>
      <c r="BG2103" s="454"/>
    </row>
    <row r="2104" spans="4:59" s="164" customFormat="1" x14ac:dyDescent="0.25">
      <c r="D2104" s="351"/>
      <c r="E2104" s="351"/>
      <c r="K2104" s="366"/>
      <c r="O2104" s="351"/>
      <c r="Q2104" s="366"/>
      <c r="T2104" s="351"/>
      <c r="V2104" s="351"/>
      <c r="BG2104" s="454"/>
    </row>
    <row r="2105" spans="4:59" s="164" customFormat="1" x14ac:dyDescent="0.25">
      <c r="D2105" s="351"/>
      <c r="E2105" s="351"/>
      <c r="K2105" s="366"/>
      <c r="O2105" s="351"/>
      <c r="Q2105" s="366"/>
      <c r="T2105" s="351"/>
      <c r="V2105" s="351"/>
      <c r="BG2105" s="454"/>
    </row>
    <row r="2106" spans="4:59" s="164" customFormat="1" x14ac:dyDescent="0.25">
      <c r="D2106" s="351"/>
      <c r="E2106" s="351"/>
      <c r="K2106" s="366"/>
      <c r="O2106" s="351"/>
      <c r="Q2106" s="366"/>
      <c r="T2106" s="351"/>
      <c r="V2106" s="351"/>
      <c r="BG2106" s="454"/>
    </row>
    <row r="2107" spans="4:59" s="164" customFormat="1" x14ac:dyDescent="0.25">
      <c r="D2107" s="351"/>
      <c r="E2107" s="351"/>
      <c r="K2107" s="366"/>
      <c r="O2107" s="351"/>
      <c r="Q2107" s="366"/>
      <c r="T2107" s="351"/>
      <c r="V2107" s="351"/>
      <c r="BG2107" s="454"/>
    </row>
    <row r="2108" spans="4:59" s="164" customFormat="1" x14ac:dyDescent="0.25">
      <c r="D2108" s="351"/>
      <c r="E2108" s="351"/>
      <c r="K2108" s="366"/>
      <c r="O2108" s="351"/>
      <c r="Q2108" s="366"/>
      <c r="T2108" s="351"/>
      <c r="V2108" s="351"/>
      <c r="BG2108" s="454"/>
    </row>
    <row r="2109" spans="4:59" s="164" customFormat="1" x14ac:dyDescent="0.25">
      <c r="D2109" s="351"/>
      <c r="E2109" s="351"/>
      <c r="K2109" s="366"/>
      <c r="O2109" s="351"/>
      <c r="Q2109" s="366"/>
      <c r="T2109" s="351"/>
      <c r="V2109" s="351"/>
      <c r="BG2109" s="454"/>
    </row>
    <row r="2110" spans="4:59" s="164" customFormat="1" x14ac:dyDescent="0.25">
      <c r="D2110" s="351"/>
      <c r="E2110" s="351"/>
      <c r="K2110" s="366"/>
      <c r="O2110" s="351"/>
      <c r="Q2110" s="366"/>
      <c r="T2110" s="351"/>
      <c r="V2110" s="351"/>
      <c r="BG2110" s="454"/>
    </row>
    <row r="2111" spans="4:59" s="164" customFormat="1" x14ac:dyDescent="0.25">
      <c r="D2111" s="351"/>
      <c r="E2111" s="351"/>
      <c r="K2111" s="366"/>
      <c r="O2111" s="351"/>
      <c r="Q2111" s="366"/>
      <c r="T2111" s="351"/>
      <c r="V2111" s="351"/>
      <c r="BG2111" s="454"/>
    </row>
    <row r="2112" spans="4:59" s="164" customFormat="1" x14ac:dyDescent="0.25">
      <c r="D2112" s="351"/>
      <c r="E2112" s="351"/>
      <c r="K2112" s="366"/>
      <c r="O2112" s="351"/>
      <c r="Q2112" s="366"/>
      <c r="T2112" s="351"/>
      <c r="V2112" s="351"/>
      <c r="BG2112" s="454"/>
    </row>
    <row r="2113" spans="4:59" s="164" customFormat="1" x14ac:dyDescent="0.25">
      <c r="D2113" s="351"/>
      <c r="E2113" s="351"/>
      <c r="K2113" s="366"/>
      <c r="O2113" s="351"/>
      <c r="Q2113" s="366"/>
      <c r="T2113" s="351"/>
      <c r="V2113" s="351"/>
      <c r="BG2113" s="454"/>
    </row>
    <row r="2114" spans="4:59" s="164" customFormat="1" x14ac:dyDescent="0.25">
      <c r="D2114" s="351"/>
      <c r="E2114" s="351"/>
      <c r="K2114" s="366"/>
      <c r="O2114" s="351"/>
      <c r="Q2114" s="366"/>
      <c r="T2114" s="351"/>
      <c r="V2114" s="351"/>
      <c r="BG2114" s="454"/>
    </row>
    <row r="2115" spans="4:59" s="164" customFormat="1" x14ac:dyDescent="0.25">
      <c r="D2115" s="351"/>
      <c r="E2115" s="351"/>
      <c r="K2115" s="366"/>
      <c r="O2115" s="351"/>
      <c r="Q2115" s="366"/>
      <c r="T2115" s="351"/>
      <c r="V2115" s="351"/>
      <c r="BG2115" s="454"/>
    </row>
    <row r="2116" spans="4:59" s="164" customFormat="1" x14ac:dyDescent="0.25">
      <c r="D2116" s="351"/>
      <c r="E2116" s="351"/>
      <c r="K2116" s="366"/>
      <c r="O2116" s="351"/>
      <c r="Q2116" s="366"/>
      <c r="T2116" s="351"/>
      <c r="V2116" s="351"/>
      <c r="BG2116" s="454"/>
    </row>
    <row r="2117" spans="4:59" s="164" customFormat="1" x14ac:dyDescent="0.25">
      <c r="D2117" s="351"/>
      <c r="E2117" s="351"/>
      <c r="K2117" s="366"/>
      <c r="O2117" s="351"/>
      <c r="Q2117" s="366"/>
      <c r="T2117" s="351"/>
      <c r="V2117" s="351"/>
      <c r="BG2117" s="454"/>
    </row>
    <row r="2118" spans="4:59" s="164" customFormat="1" x14ac:dyDescent="0.25">
      <c r="D2118" s="351"/>
      <c r="E2118" s="351"/>
      <c r="K2118" s="366"/>
      <c r="O2118" s="351"/>
      <c r="Q2118" s="366"/>
      <c r="T2118" s="351"/>
      <c r="V2118" s="351"/>
      <c r="BG2118" s="454"/>
    </row>
    <row r="2119" spans="4:59" s="164" customFormat="1" x14ac:dyDescent="0.25">
      <c r="D2119" s="351"/>
      <c r="E2119" s="351"/>
      <c r="K2119" s="366"/>
      <c r="O2119" s="351"/>
      <c r="Q2119" s="366"/>
      <c r="T2119" s="351"/>
      <c r="V2119" s="351"/>
      <c r="BG2119" s="454"/>
    </row>
    <row r="2120" spans="4:59" s="164" customFormat="1" x14ac:dyDescent="0.25">
      <c r="D2120" s="351"/>
      <c r="E2120" s="351"/>
      <c r="K2120" s="366"/>
      <c r="O2120" s="351"/>
      <c r="Q2120" s="366"/>
      <c r="T2120" s="351"/>
      <c r="V2120" s="351"/>
      <c r="BG2120" s="454"/>
    </row>
    <row r="2121" spans="4:59" s="164" customFormat="1" x14ac:dyDescent="0.25">
      <c r="D2121" s="351"/>
      <c r="E2121" s="351"/>
      <c r="K2121" s="366"/>
      <c r="O2121" s="351"/>
      <c r="Q2121" s="366"/>
      <c r="T2121" s="351"/>
      <c r="V2121" s="351"/>
      <c r="BG2121" s="454"/>
    </row>
    <row r="2122" spans="4:59" s="164" customFormat="1" x14ac:dyDescent="0.25">
      <c r="D2122" s="351"/>
      <c r="E2122" s="351"/>
      <c r="K2122" s="366"/>
      <c r="O2122" s="351"/>
      <c r="Q2122" s="366"/>
      <c r="T2122" s="351"/>
      <c r="V2122" s="351"/>
      <c r="BG2122" s="454"/>
    </row>
    <row r="2123" spans="4:59" s="164" customFormat="1" x14ac:dyDescent="0.25">
      <c r="D2123" s="351"/>
      <c r="E2123" s="351"/>
      <c r="K2123" s="366"/>
      <c r="O2123" s="351"/>
      <c r="Q2123" s="366"/>
      <c r="T2123" s="351"/>
      <c r="V2123" s="351"/>
      <c r="BG2123" s="454"/>
    </row>
    <row r="2124" spans="4:59" s="164" customFormat="1" x14ac:dyDescent="0.25">
      <c r="D2124" s="351"/>
      <c r="E2124" s="351"/>
      <c r="K2124" s="366"/>
      <c r="O2124" s="351"/>
      <c r="Q2124" s="366"/>
      <c r="T2124" s="351"/>
      <c r="V2124" s="351"/>
      <c r="BG2124" s="454"/>
    </row>
    <row r="2125" spans="4:59" s="164" customFormat="1" x14ac:dyDescent="0.25">
      <c r="D2125" s="351"/>
      <c r="E2125" s="351"/>
      <c r="K2125" s="366"/>
      <c r="O2125" s="351"/>
      <c r="Q2125" s="366"/>
      <c r="T2125" s="351"/>
      <c r="V2125" s="351"/>
      <c r="BG2125" s="454"/>
    </row>
    <row r="2126" spans="4:59" s="164" customFormat="1" x14ac:dyDescent="0.25">
      <c r="D2126" s="351"/>
      <c r="E2126" s="351"/>
      <c r="K2126" s="366"/>
      <c r="O2126" s="351"/>
      <c r="Q2126" s="366"/>
      <c r="T2126" s="351"/>
      <c r="V2126" s="351"/>
      <c r="BG2126" s="454"/>
    </row>
    <row r="2127" spans="4:59" s="164" customFormat="1" x14ac:dyDescent="0.25">
      <c r="D2127" s="351"/>
      <c r="E2127" s="351"/>
      <c r="K2127" s="366"/>
      <c r="O2127" s="351"/>
      <c r="Q2127" s="366"/>
      <c r="T2127" s="351"/>
      <c r="V2127" s="351"/>
      <c r="BG2127" s="454"/>
    </row>
    <row r="2128" spans="4:59" s="164" customFormat="1" x14ac:dyDescent="0.25">
      <c r="D2128" s="351"/>
      <c r="E2128" s="351"/>
      <c r="K2128" s="366"/>
      <c r="O2128" s="351"/>
      <c r="Q2128" s="366"/>
      <c r="T2128" s="351"/>
      <c r="V2128" s="351"/>
      <c r="BG2128" s="454"/>
    </row>
    <row r="2129" spans="4:59" s="164" customFormat="1" x14ac:dyDescent="0.25">
      <c r="D2129" s="351"/>
      <c r="E2129" s="351"/>
      <c r="K2129" s="366"/>
      <c r="O2129" s="351"/>
      <c r="Q2129" s="366"/>
      <c r="T2129" s="351"/>
      <c r="V2129" s="351"/>
      <c r="BG2129" s="454"/>
    </row>
    <row r="2130" spans="4:59" s="164" customFormat="1" x14ac:dyDescent="0.25">
      <c r="D2130" s="351"/>
      <c r="E2130" s="351"/>
      <c r="K2130" s="366"/>
      <c r="O2130" s="351"/>
      <c r="Q2130" s="366"/>
      <c r="T2130" s="351"/>
      <c r="V2130" s="351"/>
      <c r="BG2130" s="454"/>
    </row>
    <row r="2131" spans="4:59" s="164" customFormat="1" x14ac:dyDescent="0.25">
      <c r="D2131" s="351"/>
      <c r="E2131" s="351"/>
      <c r="K2131" s="366"/>
      <c r="O2131" s="351"/>
      <c r="Q2131" s="366"/>
      <c r="T2131" s="351"/>
      <c r="V2131" s="351"/>
      <c r="BG2131" s="454"/>
    </row>
    <row r="2132" spans="4:59" s="164" customFormat="1" x14ac:dyDescent="0.25">
      <c r="D2132" s="351"/>
      <c r="E2132" s="351"/>
      <c r="K2132" s="366"/>
      <c r="O2132" s="351"/>
      <c r="Q2132" s="366"/>
      <c r="T2132" s="351"/>
      <c r="V2132" s="351"/>
      <c r="BG2132" s="454"/>
    </row>
    <row r="2133" spans="4:59" s="164" customFormat="1" x14ac:dyDescent="0.25">
      <c r="D2133" s="351"/>
      <c r="E2133" s="351"/>
      <c r="K2133" s="366"/>
      <c r="O2133" s="351"/>
      <c r="Q2133" s="366"/>
      <c r="T2133" s="351"/>
      <c r="V2133" s="351"/>
      <c r="BG2133" s="454"/>
    </row>
    <row r="2134" spans="4:59" s="164" customFormat="1" x14ac:dyDescent="0.25">
      <c r="D2134" s="351"/>
      <c r="E2134" s="351"/>
      <c r="K2134" s="366"/>
      <c r="O2134" s="351"/>
      <c r="Q2134" s="366"/>
      <c r="T2134" s="351"/>
      <c r="V2134" s="351"/>
      <c r="BG2134" s="454"/>
    </row>
    <row r="2135" spans="4:59" s="164" customFormat="1" x14ac:dyDescent="0.25">
      <c r="D2135" s="351"/>
      <c r="E2135" s="351"/>
      <c r="K2135" s="366"/>
      <c r="O2135" s="351"/>
      <c r="Q2135" s="366"/>
      <c r="T2135" s="351"/>
      <c r="V2135" s="351"/>
      <c r="BG2135" s="454"/>
    </row>
    <row r="2136" spans="4:59" s="164" customFormat="1" x14ac:dyDescent="0.25">
      <c r="D2136" s="351"/>
      <c r="E2136" s="351"/>
      <c r="K2136" s="366"/>
      <c r="O2136" s="351"/>
      <c r="Q2136" s="366"/>
      <c r="T2136" s="351"/>
      <c r="V2136" s="351"/>
      <c r="BG2136" s="454"/>
    </row>
    <row r="2137" spans="4:59" s="164" customFormat="1" x14ac:dyDescent="0.25">
      <c r="D2137" s="351"/>
      <c r="E2137" s="351"/>
      <c r="K2137" s="366"/>
      <c r="O2137" s="351"/>
      <c r="Q2137" s="366"/>
      <c r="T2137" s="351"/>
      <c r="V2137" s="351"/>
      <c r="BG2137" s="454"/>
    </row>
    <row r="2138" spans="4:59" s="164" customFormat="1" x14ac:dyDescent="0.25">
      <c r="D2138" s="351"/>
      <c r="E2138" s="351"/>
      <c r="K2138" s="366"/>
      <c r="O2138" s="351"/>
      <c r="Q2138" s="366"/>
      <c r="T2138" s="351"/>
      <c r="V2138" s="351"/>
      <c r="BG2138" s="454"/>
    </row>
    <row r="2139" spans="4:59" s="164" customFormat="1" x14ac:dyDescent="0.25">
      <c r="D2139" s="351"/>
      <c r="E2139" s="351"/>
      <c r="K2139" s="366"/>
      <c r="O2139" s="351"/>
      <c r="Q2139" s="366"/>
      <c r="T2139" s="351"/>
      <c r="V2139" s="351"/>
      <c r="BG2139" s="454"/>
    </row>
    <row r="2140" spans="4:59" s="164" customFormat="1" x14ac:dyDescent="0.25">
      <c r="D2140" s="351"/>
      <c r="E2140" s="351"/>
      <c r="K2140" s="366"/>
      <c r="O2140" s="351"/>
      <c r="Q2140" s="366"/>
      <c r="T2140" s="351"/>
      <c r="V2140" s="351"/>
      <c r="BG2140" s="454"/>
    </row>
    <row r="2141" spans="4:59" s="164" customFormat="1" x14ac:dyDescent="0.25">
      <c r="D2141" s="351"/>
      <c r="E2141" s="351"/>
      <c r="K2141" s="366"/>
      <c r="O2141" s="351"/>
      <c r="Q2141" s="366"/>
      <c r="T2141" s="351"/>
      <c r="V2141" s="351"/>
      <c r="BG2141" s="454"/>
    </row>
    <row r="2142" spans="4:59" s="164" customFormat="1" x14ac:dyDescent="0.25">
      <c r="D2142" s="351"/>
      <c r="E2142" s="351"/>
      <c r="K2142" s="366"/>
      <c r="O2142" s="351"/>
      <c r="Q2142" s="366"/>
      <c r="T2142" s="351"/>
      <c r="V2142" s="351"/>
      <c r="BG2142" s="454"/>
    </row>
    <row r="2143" spans="4:59" s="164" customFormat="1" x14ac:dyDescent="0.25">
      <c r="D2143" s="351"/>
      <c r="E2143" s="351"/>
      <c r="K2143" s="366"/>
      <c r="O2143" s="351"/>
      <c r="Q2143" s="366"/>
      <c r="T2143" s="351"/>
      <c r="V2143" s="351"/>
      <c r="BG2143" s="454"/>
    </row>
    <row r="2144" spans="4:59" s="164" customFormat="1" x14ac:dyDescent="0.25">
      <c r="D2144" s="351"/>
      <c r="E2144" s="351"/>
      <c r="K2144" s="366"/>
      <c r="O2144" s="351"/>
      <c r="Q2144" s="366"/>
      <c r="T2144" s="351"/>
      <c r="V2144" s="351"/>
      <c r="BG2144" s="454"/>
    </row>
    <row r="2145" spans="4:59" s="164" customFormat="1" x14ac:dyDescent="0.25">
      <c r="D2145" s="351"/>
      <c r="E2145" s="351"/>
      <c r="K2145" s="366"/>
      <c r="O2145" s="351"/>
      <c r="Q2145" s="366"/>
      <c r="T2145" s="351"/>
      <c r="V2145" s="351"/>
      <c r="BG2145" s="454"/>
    </row>
    <row r="2146" spans="4:59" s="164" customFormat="1" x14ac:dyDescent="0.25">
      <c r="D2146" s="351"/>
      <c r="E2146" s="351"/>
      <c r="K2146" s="366"/>
      <c r="O2146" s="351"/>
      <c r="Q2146" s="366"/>
      <c r="T2146" s="351"/>
      <c r="V2146" s="351"/>
      <c r="BG2146" s="454"/>
    </row>
    <row r="2147" spans="4:59" s="164" customFormat="1" x14ac:dyDescent="0.25">
      <c r="D2147" s="351"/>
      <c r="E2147" s="351"/>
      <c r="K2147" s="366"/>
      <c r="O2147" s="351"/>
      <c r="Q2147" s="366"/>
      <c r="T2147" s="351"/>
      <c r="V2147" s="351"/>
      <c r="BG2147" s="454"/>
    </row>
    <row r="2148" spans="4:59" s="164" customFormat="1" x14ac:dyDescent="0.25">
      <c r="D2148" s="351"/>
      <c r="E2148" s="351"/>
      <c r="K2148" s="366"/>
      <c r="O2148" s="351"/>
      <c r="Q2148" s="366"/>
      <c r="T2148" s="351"/>
      <c r="V2148" s="351"/>
      <c r="BG2148" s="454"/>
    </row>
    <row r="2149" spans="4:59" s="164" customFormat="1" x14ac:dyDescent="0.25">
      <c r="D2149" s="351"/>
      <c r="E2149" s="351"/>
      <c r="K2149" s="366"/>
      <c r="O2149" s="351"/>
      <c r="Q2149" s="366"/>
      <c r="T2149" s="351"/>
      <c r="V2149" s="351"/>
      <c r="BG2149" s="454"/>
    </row>
    <row r="2150" spans="4:59" s="164" customFormat="1" x14ac:dyDescent="0.25">
      <c r="D2150" s="351"/>
      <c r="E2150" s="351"/>
      <c r="K2150" s="366"/>
      <c r="O2150" s="351"/>
      <c r="Q2150" s="366"/>
      <c r="T2150" s="351"/>
      <c r="V2150" s="351"/>
      <c r="BG2150" s="454"/>
    </row>
    <row r="2151" spans="4:59" s="164" customFormat="1" x14ac:dyDescent="0.25">
      <c r="D2151" s="351"/>
      <c r="E2151" s="351"/>
      <c r="K2151" s="366"/>
      <c r="O2151" s="351"/>
      <c r="Q2151" s="366"/>
      <c r="T2151" s="351"/>
      <c r="V2151" s="351"/>
      <c r="BG2151" s="454"/>
    </row>
    <row r="2152" spans="4:59" s="164" customFormat="1" x14ac:dyDescent="0.25">
      <c r="D2152" s="351"/>
      <c r="E2152" s="351"/>
      <c r="K2152" s="366"/>
      <c r="O2152" s="351"/>
      <c r="Q2152" s="366"/>
      <c r="T2152" s="351"/>
      <c r="V2152" s="351"/>
      <c r="BG2152" s="454"/>
    </row>
    <row r="2153" spans="4:59" s="164" customFormat="1" x14ac:dyDescent="0.25">
      <c r="D2153" s="351"/>
      <c r="E2153" s="351"/>
      <c r="K2153" s="366"/>
      <c r="O2153" s="351"/>
      <c r="Q2153" s="366"/>
      <c r="T2153" s="351"/>
      <c r="V2153" s="351"/>
      <c r="BG2153" s="454"/>
    </row>
    <row r="2154" spans="4:59" s="164" customFormat="1" x14ac:dyDescent="0.25">
      <c r="D2154" s="351"/>
      <c r="E2154" s="351"/>
      <c r="K2154" s="366"/>
      <c r="O2154" s="351"/>
      <c r="Q2154" s="366"/>
      <c r="T2154" s="351"/>
      <c r="V2154" s="351"/>
      <c r="BG2154" s="454"/>
    </row>
    <row r="2155" spans="4:59" s="164" customFormat="1" x14ac:dyDescent="0.25">
      <c r="D2155" s="351"/>
      <c r="E2155" s="351"/>
      <c r="K2155" s="366"/>
      <c r="O2155" s="351"/>
      <c r="Q2155" s="366"/>
      <c r="T2155" s="351"/>
      <c r="V2155" s="351"/>
      <c r="BG2155" s="454"/>
    </row>
    <row r="2156" spans="4:59" s="164" customFormat="1" x14ac:dyDescent="0.25">
      <c r="D2156" s="351"/>
      <c r="E2156" s="351"/>
      <c r="K2156" s="366"/>
      <c r="O2156" s="351"/>
      <c r="Q2156" s="366"/>
      <c r="T2156" s="351"/>
      <c r="V2156" s="351"/>
      <c r="BG2156" s="454"/>
    </row>
    <row r="2157" spans="4:59" s="164" customFormat="1" x14ac:dyDescent="0.25">
      <c r="D2157" s="351"/>
      <c r="E2157" s="351"/>
      <c r="K2157" s="366"/>
      <c r="O2157" s="351"/>
      <c r="Q2157" s="366"/>
      <c r="T2157" s="351"/>
      <c r="V2157" s="351"/>
      <c r="BG2157" s="454"/>
    </row>
    <row r="2158" spans="4:59" s="164" customFormat="1" x14ac:dyDescent="0.25">
      <c r="D2158" s="351"/>
      <c r="E2158" s="351"/>
      <c r="K2158" s="366"/>
      <c r="O2158" s="351"/>
      <c r="Q2158" s="366"/>
      <c r="T2158" s="351"/>
      <c r="V2158" s="351"/>
      <c r="BG2158" s="454"/>
    </row>
    <row r="2159" spans="4:59" s="164" customFormat="1" x14ac:dyDescent="0.25">
      <c r="D2159" s="351"/>
      <c r="E2159" s="351"/>
      <c r="K2159" s="366"/>
      <c r="O2159" s="351"/>
      <c r="Q2159" s="366"/>
      <c r="T2159" s="351"/>
      <c r="V2159" s="351"/>
      <c r="BG2159" s="454"/>
    </row>
    <row r="2160" spans="4:59" s="164" customFormat="1" x14ac:dyDescent="0.25">
      <c r="D2160" s="351"/>
      <c r="E2160" s="351"/>
      <c r="K2160" s="366"/>
      <c r="O2160" s="351"/>
      <c r="Q2160" s="366"/>
      <c r="T2160" s="351"/>
      <c r="V2160" s="351"/>
      <c r="BG2160" s="454"/>
    </row>
    <row r="2161" spans="4:59" s="164" customFormat="1" x14ac:dyDescent="0.25">
      <c r="D2161" s="351"/>
      <c r="E2161" s="351"/>
      <c r="K2161" s="366"/>
      <c r="O2161" s="351"/>
      <c r="Q2161" s="366"/>
      <c r="T2161" s="351"/>
      <c r="V2161" s="351"/>
      <c r="BG2161" s="454"/>
    </row>
    <row r="2162" spans="4:59" s="164" customFormat="1" x14ac:dyDescent="0.25">
      <c r="D2162" s="351"/>
      <c r="E2162" s="351"/>
      <c r="K2162" s="366"/>
      <c r="O2162" s="351"/>
      <c r="Q2162" s="366"/>
      <c r="T2162" s="351"/>
      <c r="V2162" s="351"/>
      <c r="BG2162" s="454"/>
    </row>
    <row r="2163" spans="4:59" s="164" customFormat="1" x14ac:dyDescent="0.25">
      <c r="D2163" s="351"/>
      <c r="E2163" s="351"/>
      <c r="K2163" s="366"/>
      <c r="O2163" s="351"/>
      <c r="Q2163" s="366"/>
      <c r="T2163" s="351"/>
      <c r="V2163" s="351"/>
      <c r="BG2163" s="454"/>
    </row>
    <row r="2164" spans="4:59" s="164" customFormat="1" x14ac:dyDescent="0.25">
      <c r="D2164" s="351"/>
      <c r="E2164" s="351"/>
      <c r="K2164" s="366"/>
      <c r="O2164" s="351"/>
      <c r="Q2164" s="366"/>
      <c r="T2164" s="351"/>
      <c r="V2164" s="351"/>
      <c r="BG2164" s="454"/>
    </row>
    <row r="2165" spans="4:59" s="164" customFormat="1" x14ac:dyDescent="0.25">
      <c r="D2165" s="351"/>
      <c r="E2165" s="351"/>
      <c r="K2165" s="366"/>
      <c r="O2165" s="351"/>
      <c r="Q2165" s="366"/>
      <c r="T2165" s="351"/>
      <c r="V2165" s="351"/>
      <c r="BG2165" s="454"/>
    </row>
    <row r="2166" spans="4:59" s="164" customFormat="1" x14ac:dyDescent="0.25">
      <c r="D2166" s="351"/>
      <c r="E2166" s="351"/>
      <c r="K2166" s="366"/>
      <c r="O2166" s="351"/>
      <c r="Q2166" s="366"/>
      <c r="T2166" s="351"/>
      <c r="V2166" s="351"/>
      <c r="BG2166" s="454"/>
    </row>
    <row r="2167" spans="4:59" s="164" customFormat="1" x14ac:dyDescent="0.25">
      <c r="D2167" s="351"/>
      <c r="E2167" s="351"/>
      <c r="K2167" s="366"/>
      <c r="O2167" s="351"/>
      <c r="Q2167" s="366"/>
      <c r="T2167" s="351"/>
      <c r="V2167" s="351"/>
      <c r="BG2167" s="454"/>
    </row>
    <row r="2168" spans="4:59" s="164" customFormat="1" x14ac:dyDescent="0.25">
      <c r="D2168" s="351"/>
      <c r="E2168" s="351"/>
      <c r="K2168" s="366"/>
      <c r="O2168" s="351"/>
      <c r="Q2168" s="366"/>
      <c r="T2168" s="351"/>
      <c r="V2168" s="351"/>
      <c r="BG2168" s="454"/>
    </row>
    <row r="2169" spans="4:59" s="164" customFormat="1" x14ac:dyDescent="0.25">
      <c r="D2169" s="351"/>
      <c r="E2169" s="351"/>
      <c r="K2169" s="366"/>
      <c r="O2169" s="351"/>
      <c r="Q2169" s="366"/>
      <c r="T2169" s="351"/>
      <c r="V2169" s="351"/>
      <c r="BG2169" s="454"/>
    </row>
    <row r="2170" spans="4:59" s="164" customFormat="1" x14ac:dyDescent="0.25">
      <c r="D2170" s="351"/>
      <c r="E2170" s="351"/>
      <c r="K2170" s="366"/>
      <c r="O2170" s="351"/>
      <c r="Q2170" s="366"/>
      <c r="T2170" s="351"/>
      <c r="V2170" s="351"/>
      <c r="BG2170" s="454"/>
    </row>
    <row r="2171" spans="4:59" s="164" customFormat="1" x14ac:dyDescent="0.25">
      <c r="D2171" s="351"/>
      <c r="E2171" s="351"/>
      <c r="K2171" s="366"/>
      <c r="O2171" s="351"/>
      <c r="Q2171" s="366"/>
      <c r="T2171" s="351"/>
      <c r="V2171" s="351"/>
      <c r="BG2171" s="454"/>
    </row>
    <row r="2172" spans="4:59" s="164" customFormat="1" x14ac:dyDescent="0.25">
      <c r="D2172" s="351"/>
      <c r="E2172" s="351"/>
      <c r="K2172" s="366"/>
      <c r="O2172" s="351"/>
      <c r="Q2172" s="366"/>
      <c r="T2172" s="351"/>
      <c r="V2172" s="351"/>
      <c r="BG2172" s="454"/>
    </row>
    <row r="2173" spans="4:59" s="164" customFormat="1" x14ac:dyDescent="0.25">
      <c r="D2173" s="351"/>
      <c r="E2173" s="351"/>
      <c r="K2173" s="366"/>
      <c r="O2173" s="351"/>
      <c r="Q2173" s="366"/>
      <c r="T2173" s="351"/>
      <c r="V2173" s="351"/>
      <c r="BG2173" s="454"/>
    </row>
    <row r="2174" spans="4:59" s="164" customFormat="1" x14ac:dyDescent="0.25">
      <c r="D2174" s="351"/>
      <c r="E2174" s="351"/>
      <c r="K2174" s="366"/>
      <c r="O2174" s="351"/>
      <c r="Q2174" s="366"/>
      <c r="T2174" s="351"/>
      <c r="V2174" s="351"/>
      <c r="BG2174" s="454"/>
    </row>
    <row r="2175" spans="4:59" s="164" customFormat="1" x14ac:dyDescent="0.25">
      <c r="D2175" s="351"/>
      <c r="E2175" s="351"/>
      <c r="K2175" s="366"/>
      <c r="O2175" s="351"/>
      <c r="Q2175" s="366"/>
      <c r="T2175" s="351"/>
      <c r="V2175" s="351"/>
      <c r="BG2175" s="454"/>
    </row>
    <row r="2176" spans="4:59" s="164" customFormat="1" x14ac:dyDescent="0.25">
      <c r="D2176" s="351"/>
      <c r="E2176" s="351"/>
      <c r="K2176" s="366"/>
      <c r="O2176" s="351"/>
      <c r="Q2176" s="366"/>
      <c r="T2176" s="351"/>
      <c r="V2176" s="351"/>
      <c r="BG2176" s="454"/>
    </row>
    <row r="2177" spans="4:59" s="164" customFormat="1" x14ac:dyDescent="0.25">
      <c r="D2177" s="351"/>
      <c r="E2177" s="351"/>
      <c r="K2177" s="366"/>
      <c r="O2177" s="351"/>
      <c r="Q2177" s="366"/>
      <c r="T2177" s="351"/>
      <c r="V2177" s="351"/>
      <c r="BG2177" s="454"/>
    </row>
    <row r="2178" spans="4:59" s="164" customFormat="1" x14ac:dyDescent="0.25">
      <c r="D2178" s="351"/>
      <c r="E2178" s="351"/>
      <c r="K2178" s="366"/>
      <c r="O2178" s="351"/>
      <c r="Q2178" s="366"/>
      <c r="T2178" s="351"/>
      <c r="V2178" s="351"/>
      <c r="BG2178" s="454"/>
    </row>
    <row r="2179" spans="4:59" s="164" customFormat="1" x14ac:dyDescent="0.25">
      <c r="D2179" s="351"/>
      <c r="E2179" s="351"/>
      <c r="K2179" s="366"/>
      <c r="O2179" s="351"/>
      <c r="Q2179" s="366"/>
      <c r="T2179" s="351"/>
      <c r="V2179" s="351"/>
      <c r="BG2179" s="454"/>
    </row>
    <row r="2180" spans="4:59" s="164" customFormat="1" x14ac:dyDescent="0.25">
      <c r="D2180" s="351"/>
      <c r="E2180" s="351"/>
      <c r="K2180" s="366"/>
      <c r="O2180" s="351"/>
      <c r="Q2180" s="366"/>
      <c r="T2180" s="351"/>
      <c r="V2180" s="351"/>
      <c r="BG2180" s="454"/>
    </row>
    <row r="2181" spans="4:59" s="164" customFormat="1" x14ac:dyDescent="0.25">
      <c r="D2181" s="351"/>
      <c r="E2181" s="351"/>
      <c r="K2181" s="366"/>
      <c r="O2181" s="351"/>
      <c r="Q2181" s="366"/>
      <c r="T2181" s="351"/>
      <c r="V2181" s="351"/>
      <c r="BG2181" s="454"/>
    </row>
    <row r="2182" spans="4:59" s="164" customFormat="1" x14ac:dyDescent="0.25">
      <c r="D2182" s="351"/>
      <c r="E2182" s="351"/>
      <c r="K2182" s="366"/>
      <c r="O2182" s="351"/>
      <c r="Q2182" s="366"/>
      <c r="T2182" s="351"/>
      <c r="V2182" s="351"/>
      <c r="BG2182" s="454"/>
    </row>
    <row r="2183" spans="4:59" s="164" customFormat="1" x14ac:dyDescent="0.25">
      <c r="D2183" s="351"/>
      <c r="E2183" s="351"/>
      <c r="K2183" s="366"/>
      <c r="O2183" s="351"/>
      <c r="Q2183" s="366"/>
      <c r="T2183" s="351"/>
      <c r="V2183" s="351"/>
      <c r="BG2183" s="454"/>
    </row>
    <row r="2184" spans="4:59" s="164" customFormat="1" x14ac:dyDescent="0.25">
      <c r="D2184" s="351"/>
      <c r="E2184" s="351"/>
      <c r="K2184" s="366"/>
      <c r="O2184" s="351"/>
      <c r="Q2184" s="366"/>
      <c r="T2184" s="351"/>
      <c r="V2184" s="351"/>
      <c r="BG2184" s="454"/>
    </row>
    <row r="2185" spans="4:59" s="164" customFormat="1" x14ac:dyDescent="0.25">
      <c r="D2185" s="351"/>
      <c r="E2185" s="351"/>
      <c r="K2185" s="366"/>
      <c r="O2185" s="351"/>
      <c r="Q2185" s="366"/>
      <c r="T2185" s="351"/>
      <c r="V2185" s="351"/>
      <c r="BG2185" s="454"/>
    </row>
    <row r="2186" spans="4:59" s="164" customFormat="1" x14ac:dyDescent="0.25">
      <c r="D2186" s="351"/>
      <c r="E2186" s="351"/>
      <c r="K2186" s="366"/>
      <c r="O2186" s="351"/>
      <c r="Q2186" s="366"/>
      <c r="T2186" s="351"/>
      <c r="V2186" s="351"/>
      <c r="BG2186" s="454"/>
    </row>
    <row r="2187" spans="4:59" s="164" customFormat="1" x14ac:dyDescent="0.25">
      <c r="D2187" s="351"/>
      <c r="E2187" s="351"/>
      <c r="K2187" s="366"/>
      <c r="O2187" s="351"/>
      <c r="Q2187" s="366"/>
      <c r="T2187" s="351"/>
      <c r="V2187" s="351"/>
      <c r="BG2187" s="454"/>
    </row>
    <row r="2188" spans="4:59" s="164" customFormat="1" x14ac:dyDescent="0.25">
      <c r="D2188" s="351"/>
      <c r="E2188" s="351"/>
      <c r="K2188" s="366"/>
      <c r="O2188" s="351"/>
      <c r="Q2188" s="366"/>
      <c r="T2188" s="351"/>
      <c r="V2188" s="351"/>
      <c r="BG2188" s="454"/>
    </row>
    <row r="2189" spans="4:59" s="164" customFormat="1" x14ac:dyDescent="0.25">
      <c r="D2189" s="351"/>
      <c r="E2189" s="351"/>
      <c r="K2189" s="366"/>
      <c r="O2189" s="351"/>
      <c r="Q2189" s="366"/>
      <c r="T2189" s="351"/>
      <c r="V2189" s="351"/>
      <c r="BG2189" s="454"/>
    </row>
    <row r="2190" spans="4:59" s="164" customFormat="1" x14ac:dyDescent="0.25">
      <c r="D2190" s="351"/>
      <c r="E2190" s="351"/>
      <c r="K2190" s="366"/>
      <c r="O2190" s="351"/>
      <c r="Q2190" s="366"/>
      <c r="T2190" s="351"/>
      <c r="V2190" s="351"/>
      <c r="BG2190" s="454"/>
    </row>
    <row r="2191" spans="4:59" s="164" customFormat="1" x14ac:dyDescent="0.25">
      <c r="D2191" s="351"/>
      <c r="E2191" s="351"/>
      <c r="K2191" s="366"/>
      <c r="O2191" s="351"/>
      <c r="Q2191" s="366"/>
      <c r="T2191" s="351"/>
      <c r="V2191" s="351"/>
      <c r="BG2191" s="454"/>
    </row>
    <row r="2192" spans="4:59" s="164" customFormat="1" x14ac:dyDescent="0.25">
      <c r="D2192" s="351"/>
      <c r="E2192" s="351"/>
      <c r="K2192" s="366"/>
      <c r="O2192" s="351"/>
      <c r="Q2192" s="366"/>
      <c r="T2192" s="351"/>
      <c r="V2192" s="351"/>
      <c r="BG2192" s="454"/>
    </row>
    <row r="2193" spans="4:59" s="164" customFormat="1" x14ac:dyDescent="0.25">
      <c r="D2193" s="351"/>
      <c r="E2193" s="351"/>
      <c r="K2193" s="366"/>
      <c r="O2193" s="351"/>
      <c r="Q2193" s="366"/>
      <c r="T2193" s="351"/>
      <c r="V2193" s="351"/>
      <c r="BG2193" s="454"/>
    </row>
    <row r="2194" spans="4:59" s="164" customFormat="1" x14ac:dyDescent="0.25">
      <c r="D2194" s="351"/>
      <c r="E2194" s="351"/>
      <c r="K2194" s="366"/>
      <c r="O2194" s="351"/>
      <c r="Q2194" s="366"/>
      <c r="T2194" s="351"/>
      <c r="V2194" s="351"/>
      <c r="BG2194" s="454"/>
    </row>
    <row r="2195" spans="4:59" s="164" customFormat="1" x14ac:dyDescent="0.25">
      <c r="D2195" s="351"/>
      <c r="E2195" s="351"/>
      <c r="K2195" s="366"/>
      <c r="O2195" s="351"/>
      <c r="Q2195" s="366"/>
      <c r="T2195" s="351"/>
      <c r="V2195" s="351"/>
      <c r="BG2195" s="454"/>
    </row>
    <row r="2196" spans="4:59" s="164" customFormat="1" x14ac:dyDescent="0.25">
      <c r="D2196" s="351"/>
      <c r="E2196" s="351"/>
      <c r="K2196" s="366"/>
      <c r="O2196" s="351"/>
      <c r="Q2196" s="366"/>
      <c r="T2196" s="351"/>
      <c r="V2196" s="351"/>
      <c r="BG2196" s="454"/>
    </row>
    <row r="2197" spans="4:59" s="164" customFormat="1" x14ac:dyDescent="0.25">
      <c r="D2197" s="351"/>
      <c r="E2197" s="351"/>
      <c r="K2197" s="366"/>
      <c r="O2197" s="351"/>
      <c r="Q2197" s="366"/>
      <c r="T2197" s="351"/>
      <c r="V2197" s="351"/>
      <c r="BG2197" s="454"/>
    </row>
    <row r="2198" spans="4:59" s="164" customFormat="1" x14ac:dyDescent="0.25">
      <c r="D2198" s="351"/>
      <c r="E2198" s="351"/>
      <c r="K2198" s="366"/>
      <c r="O2198" s="351"/>
      <c r="Q2198" s="366"/>
      <c r="T2198" s="351"/>
      <c r="V2198" s="351"/>
      <c r="BG2198" s="454"/>
    </row>
    <row r="2199" spans="4:59" s="164" customFormat="1" x14ac:dyDescent="0.25">
      <c r="D2199" s="351"/>
      <c r="E2199" s="351"/>
      <c r="K2199" s="366"/>
      <c r="O2199" s="351"/>
      <c r="Q2199" s="366"/>
      <c r="T2199" s="351"/>
      <c r="V2199" s="351"/>
      <c r="BG2199" s="454"/>
    </row>
    <row r="2200" spans="4:59" s="164" customFormat="1" x14ac:dyDescent="0.25">
      <c r="D2200" s="351"/>
      <c r="E2200" s="351"/>
      <c r="K2200" s="366"/>
      <c r="O2200" s="351"/>
      <c r="Q2200" s="366"/>
      <c r="T2200" s="351"/>
      <c r="V2200" s="351"/>
      <c r="BG2200" s="454"/>
    </row>
    <row r="2201" spans="4:59" s="164" customFormat="1" x14ac:dyDescent="0.25">
      <c r="D2201" s="351"/>
      <c r="E2201" s="351"/>
      <c r="K2201" s="366"/>
      <c r="O2201" s="351"/>
      <c r="Q2201" s="366"/>
      <c r="T2201" s="351"/>
      <c r="V2201" s="351"/>
      <c r="BG2201" s="454"/>
    </row>
    <row r="2202" spans="4:59" s="164" customFormat="1" x14ac:dyDescent="0.25">
      <c r="D2202" s="351"/>
      <c r="E2202" s="351"/>
      <c r="K2202" s="366"/>
      <c r="O2202" s="351"/>
      <c r="Q2202" s="366"/>
      <c r="T2202" s="351"/>
      <c r="V2202" s="351"/>
      <c r="BG2202" s="454"/>
    </row>
    <row r="2203" spans="4:59" s="164" customFormat="1" x14ac:dyDescent="0.25">
      <c r="D2203" s="351"/>
      <c r="E2203" s="351"/>
      <c r="K2203" s="366"/>
      <c r="O2203" s="351"/>
      <c r="Q2203" s="366"/>
      <c r="T2203" s="351"/>
      <c r="V2203" s="351"/>
      <c r="BG2203" s="454"/>
    </row>
    <row r="2204" spans="4:59" s="164" customFormat="1" x14ac:dyDescent="0.25">
      <c r="D2204" s="351"/>
      <c r="E2204" s="351"/>
      <c r="K2204" s="366"/>
      <c r="O2204" s="351"/>
      <c r="Q2204" s="366"/>
      <c r="T2204" s="351"/>
      <c r="V2204" s="351"/>
      <c r="BG2204" s="454"/>
    </row>
    <row r="2205" spans="4:59" s="164" customFormat="1" x14ac:dyDescent="0.25">
      <c r="D2205" s="351"/>
      <c r="E2205" s="351"/>
      <c r="K2205" s="366"/>
      <c r="O2205" s="351"/>
      <c r="Q2205" s="366"/>
      <c r="T2205" s="351"/>
      <c r="V2205" s="351"/>
      <c r="BG2205" s="454"/>
    </row>
    <row r="2206" spans="4:59" s="164" customFormat="1" x14ac:dyDescent="0.25">
      <c r="D2206" s="351"/>
      <c r="E2206" s="351"/>
      <c r="K2206" s="366"/>
      <c r="O2206" s="351"/>
      <c r="Q2206" s="366"/>
      <c r="T2206" s="351"/>
      <c r="V2206" s="351"/>
      <c r="BG2206" s="454"/>
    </row>
    <row r="2207" spans="4:59" s="164" customFormat="1" x14ac:dyDescent="0.25">
      <c r="D2207" s="351"/>
      <c r="E2207" s="351"/>
      <c r="K2207" s="366"/>
      <c r="O2207" s="351"/>
      <c r="Q2207" s="366"/>
      <c r="T2207" s="351"/>
      <c r="V2207" s="351"/>
      <c r="BG2207" s="454"/>
    </row>
    <row r="2208" spans="4:59" s="164" customFormat="1" x14ac:dyDescent="0.25">
      <c r="D2208" s="351"/>
      <c r="E2208" s="351"/>
      <c r="K2208" s="366"/>
      <c r="O2208" s="351"/>
      <c r="Q2208" s="366"/>
      <c r="T2208" s="351"/>
      <c r="V2208" s="351"/>
      <c r="BG2208" s="454"/>
    </row>
    <row r="2209" spans="4:59" s="164" customFormat="1" x14ac:dyDescent="0.25">
      <c r="D2209" s="351"/>
      <c r="E2209" s="351"/>
      <c r="K2209" s="366"/>
      <c r="O2209" s="351"/>
      <c r="Q2209" s="366"/>
      <c r="T2209" s="351"/>
      <c r="V2209" s="351"/>
      <c r="BG2209" s="454"/>
    </row>
    <row r="2210" spans="4:59" s="164" customFormat="1" x14ac:dyDescent="0.25">
      <c r="D2210" s="351"/>
      <c r="E2210" s="351"/>
      <c r="K2210" s="366"/>
      <c r="O2210" s="351"/>
      <c r="Q2210" s="366"/>
      <c r="T2210" s="351"/>
      <c r="V2210" s="351"/>
      <c r="BG2210" s="454"/>
    </row>
    <row r="2211" spans="4:59" s="164" customFormat="1" x14ac:dyDescent="0.25">
      <c r="D2211" s="351"/>
      <c r="E2211" s="351"/>
      <c r="K2211" s="366"/>
      <c r="O2211" s="351"/>
      <c r="Q2211" s="366"/>
      <c r="T2211" s="351"/>
      <c r="V2211" s="351"/>
      <c r="BG2211" s="454"/>
    </row>
    <row r="2212" spans="4:59" s="164" customFormat="1" x14ac:dyDescent="0.25">
      <c r="D2212" s="351"/>
      <c r="E2212" s="351"/>
      <c r="K2212" s="366"/>
      <c r="O2212" s="351"/>
      <c r="Q2212" s="366"/>
      <c r="T2212" s="351"/>
      <c r="V2212" s="351"/>
      <c r="BG2212" s="454"/>
    </row>
    <row r="2213" spans="4:59" s="164" customFormat="1" x14ac:dyDescent="0.25">
      <c r="D2213" s="351"/>
      <c r="E2213" s="351"/>
      <c r="K2213" s="366"/>
      <c r="O2213" s="351"/>
      <c r="Q2213" s="366"/>
      <c r="T2213" s="351"/>
      <c r="V2213" s="351"/>
      <c r="BG2213" s="454"/>
    </row>
    <row r="2214" spans="4:59" s="164" customFormat="1" x14ac:dyDescent="0.25">
      <c r="D2214" s="351"/>
      <c r="E2214" s="351"/>
      <c r="K2214" s="366"/>
      <c r="O2214" s="351"/>
      <c r="Q2214" s="366"/>
      <c r="T2214" s="351"/>
      <c r="V2214" s="351"/>
      <c r="BG2214" s="454"/>
    </row>
    <row r="2215" spans="4:59" s="164" customFormat="1" x14ac:dyDescent="0.25">
      <c r="D2215" s="351"/>
      <c r="E2215" s="351"/>
      <c r="K2215" s="366"/>
      <c r="O2215" s="351"/>
      <c r="Q2215" s="366"/>
      <c r="T2215" s="351"/>
      <c r="V2215" s="351"/>
      <c r="BG2215" s="454"/>
    </row>
    <row r="2216" spans="4:59" s="164" customFormat="1" x14ac:dyDescent="0.25">
      <c r="D2216" s="351"/>
      <c r="E2216" s="351"/>
      <c r="K2216" s="366"/>
      <c r="O2216" s="351"/>
      <c r="Q2216" s="366"/>
      <c r="T2216" s="351"/>
      <c r="V2216" s="351"/>
      <c r="BG2216" s="454"/>
    </row>
    <row r="2217" spans="4:59" s="164" customFormat="1" x14ac:dyDescent="0.25">
      <c r="D2217" s="351"/>
      <c r="E2217" s="351"/>
      <c r="K2217" s="366"/>
      <c r="O2217" s="351"/>
      <c r="Q2217" s="366"/>
      <c r="T2217" s="351"/>
      <c r="V2217" s="351"/>
      <c r="BG2217" s="454"/>
    </row>
    <row r="2218" spans="4:59" s="164" customFormat="1" x14ac:dyDescent="0.25">
      <c r="D2218" s="351"/>
      <c r="E2218" s="351"/>
      <c r="K2218" s="366"/>
      <c r="O2218" s="351"/>
      <c r="Q2218" s="366"/>
      <c r="T2218" s="351"/>
      <c r="V2218" s="351"/>
      <c r="BG2218" s="454"/>
    </row>
    <row r="2219" spans="4:59" s="164" customFormat="1" x14ac:dyDescent="0.25">
      <c r="D2219" s="351"/>
      <c r="E2219" s="351"/>
      <c r="K2219" s="366"/>
      <c r="O2219" s="351"/>
      <c r="Q2219" s="366"/>
      <c r="T2219" s="351"/>
      <c r="V2219" s="351"/>
      <c r="BG2219" s="454"/>
    </row>
    <row r="2220" spans="4:59" s="164" customFormat="1" x14ac:dyDescent="0.25">
      <c r="D2220" s="351"/>
      <c r="E2220" s="351"/>
      <c r="K2220" s="366"/>
      <c r="O2220" s="351"/>
      <c r="Q2220" s="366"/>
      <c r="T2220" s="351"/>
      <c r="V2220" s="351"/>
      <c r="BG2220" s="454"/>
    </row>
    <row r="2221" spans="4:59" s="164" customFormat="1" x14ac:dyDescent="0.25">
      <c r="D2221" s="351"/>
      <c r="E2221" s="351"/>
      <c r="K2221" s="366"/>
      <c r="O2221" s="351"/>
      <c r="Q2221" s="366"/>
      <c r="T2221" s="351"/>
      <c r="V2221" s="351"/>
      <c r="BG2221" s="454"/>
    </row>
    <row r="2222" spans="4:59" s="164" customFormat="1" x14ac:dyDescent="0.25">
      <c r="D2222" s="351"/>
      <c r="E2222" s="351"/>
      <c r="K2222" s="366"/>
      <c r="O2222" s="351"/>
      <c r="Q2222" s="366"/>
      <c r="T2222" s="351"/>
      <c r="V2222" s="351"/>
      <c r="BG2222" s="454"/>
    </row>
    <row r="2223" spans="4:59" s="164" customFormat="1" x14ac:dyDescent="0.25">
      <c r="D2223" s="351"/>
      <c r="E2223" s="351"/>
      <c r="K2223" s="366"/>
      <c r="O2223" s="351"/>
      <c r="Q2223" s="366"/>
      <c r="T2223" s="351"/>
      <c r="V2223" s="351"/>
      <c r="BG2223" s="454"/>
    </row>
    <row r="2224" spans="4:59" s="164" customFormat="1" x14ac:dyDescent="0.25">
      <c r="D2224" s="351"/>
      <c r="E2224" s="351"/>
      <c r="K2224" s="366"/>
      <c r="O2224" s="351"/>
      <c r="Q2224" s="366"/>
      <c r="T2224" s="351"/>
      <c r="V2224" s="351"/>
      <c r="BG2224" s="454"/>
    </row>
    <row r="2225" spans="4:59" s="164" customFormat="1" x14ac:dyDescent="0.25">
      <c r="D2225" s="351"/>
      <c r="E2225" s="351"/>
      <c r="K2225" s="366"/>
      <c r="O2225" s="351"/>
      <c r="Q2225" s="366"/>
      <c r="T2225" s="351"/>
      <c r="V2225" s="351"/>
      <c r="BG2225" s="454"/>
    </row>
    <row r="2226" spans="4:59" s="164" customFormat="1" x14ac:dyDescent="0.25">
      <c r="D2226" s="351"/>
      <c r="E2226" s="351"/>
      <c r="K2226" s="366"/>
      <c r="O2226" s="351"/>
      <c r="Q2226" s="366"/>
      <c r="T2226" s="351"/>
      <c r="V2226" s="351"/>
      <c r="BG2226" s="454"/>
    </row>
    <row r="2227" spans="4:59" s="164" customFormat="1" x14ac:dyDescent="0.25">
      <c r="D2227" s="351"/>
      <c r="E2227" s="351"/>
      <c r="K2227" s="366"/>
      <c r="O2227" s="351"/>
      <c r="Q2227" s="366"/>
      <c r="T2227" s="351"/>
      <c r="V2227" s="351"/>
      <c r="BG2227" s="454"/>
    </row>
    <row r="2228" spans="4:59" s="164" customFormat="1" x14ac:dyDescent="0.25">
      <c r="D2228" s="351"/>
      <c r="E2228" s="351"/>
      <c r="K2228" s="366"/>
      <c r="O2228" s="351"/>
      <c r="Q2228" s="366"/>
      <c r="T2228" s="351"/>
      <c r="V2228" s="351"/>
      <c r="BG2228" s="454"/>
    </row>
    <row r="2229" spans="4:59" s="164" customFormat="1" x14ac:dyDescent="0.25">
      <c r="D2229" s="351"/>
      <c r="E2229" s="351"/>
      <c r="K2229" s="366"/>
      <c r="O2229" s="351"/>
      <c r="Q2229" s="366"/>
      <c r="T2229" s="351"/>
      <c r="V2229" s="351"/>
      <c r="BG2229" s="454"/>
    </row>
    <row r="2230" spans="4:59" s="164" customFormat="1" x14ac:dyDescent="0.25">
      <c r="D2230" s="351"/>
      <c r="E2230" s="351"/>
      <c r="K2230" s="366"/>
      <c r="O2230" s="351"/>
      <c r="Q2230" s="366"/>
      <c r="T2230" s="351"/>
      <c r="V2230" s="351"/>
      <c r="BG2230" s="454"/>
    </row>
    <row r="2231" spans="4:59" s="164" customFormat="1" x14ac:dyDescent="0.25">
      <c r="D2231" s="351"/>
      <c r="E2231" s="351"/>
      <c r="K2231" s="366"/>
      <c r="O2231" s="351"/>
      <c r="Q2231" s="366"/>
      <c r="T2231" s="351"/>
      <c r="V2231" s="351"/>
      <c r="BG2231" s="454"/>
    </row>
    <row r="2232" spans="4:59" s="164" customFormat="1" x14ac:dyDescent="0.25">
      <c r="D2232" s="351"/>
      <c r="E2232" s="351"/>
      <c r="K2232" s="366"/>
      <c r="O2232" s="351"/>
      <c r="Q2232" s="366"/>
      <c r="T2232" s="351"/>
      <c r="V2232" s="351"/>
      <c r="BG2232" s="454"/>
    </row>
    <row r="2233" spans="4:59" s="164" customFormat="1" x14ac:dyDescent="0.25">
      <c r="D2233" s="351"/>
      <c r="E2233" s="351"/>
      <c r="K2233" s="366"/>
      <c r="O2233" s="351"/>
      <c r="Q2233" s="366"/>
      <c r="T2233" s="351"/>
      <c r="V2233" s="351"/>
      <c r="BG2233" s="454"/>
    </row>
    <row r="2234" spans="4:59" s="164" customFormat="1" x14ac:dyDescent="0.25">
      <c r="D2234" s="351"/>
      <c r="E2234" s="351"/>
      <c r="K2234" s="366"/>
      <c r="O2234" s="351"/>
      <c r="Q2234" s="366"/>
      <c r="T2234" s="351"/>
      <c r="V2234" s="351"/>
      <c r="BG2234" s="454"/>
    </row>
    <row r="2235" spans="4:59" s="164" customFormat="1" x14ac:dyDescent="0.25">
      <c r="D2235" s="351"/>
      <c r="E2235" s="351"/>
      <c r="K2235" s="366"/>
      <c r="O2235" s="351"/>
      <c r="Q2235" s="366"/>
      <c r="T2235" s="351"/>
      <c r="V2235" s="351"/>
      <c r="BG2235" s="454"/>
    </row>
    <row r="2236" spans="4:59" s="164" customFormat="1" x14ac:dyDescent="0.25">
      <c r="D2236" s="351"/>
      <c r="E2236" s="351"/>
      <c r="K2236" s="366"/>
      <c r="O2236" s="351"/>
      <c r="Q2236" s="366"/>
      <c r="T2236" s="351"/>
      <c r="V2236" s="351"/>
      <c r="BG2236" s="454"/>
    </row>
    <row r="2237" spans="4:59" s="164" customFormat="1" x14ac:dyDescent="0.25">
      <c r="D2237" s="351"/>
      <c r="E2237" s="351"/>
      <c r="K2237" s="366"/>
      <c r="O2237" s="351"/>
      <c r="Q2237" s="366"/>
      <c r="T2237" s="351"/>
      <c r="V2237" s="351"/>
      <c r="BG2237" s="454"/>
    </row>
    <row r="2238" spans="4:59" s="164" customFormat="1" x14ac:dyDescent="0.25">
      <c r="D2238" s="351"/>
      <c r="E2238" s="351"/>
      <c r="K2238" s="366"/>
      <c r="O2238" s="351"/>
      <c r="Q2238" s="366"/>
      <c r="T2238" s="351"/>
      <c r="V2238" s="351"/>
      <c r="BG2238" s="454"/>
    </row>
    <row r="2239" spans="4:59" s="164" customFormat="1" x14ac:dyDescent="0.25">
      <c r="D2239" s="351"/>
      <c r="E2239" s="351"/>
      <c r="K2239" s="366"/>
      <c r="O2239" s="351"/>
      <c r="Q2239" s="366"/>
      <c r="T2239" s="351"/>
      <c r="V2239" s="351"/>
      <c r="BG2239" s="454"/>
    </row>
    <row r="2240" spans="4:59" s="164" customFormat="1" x14ac:dyDescent="0.25">
      <c r="D2240" s="351"/>
      <c r="E2240" s="351"/>
      <c r="K2240" s="366"/>
      <c r="O2240" s="351"/>
      <c r="Q2240" s="366"/>
      <c r="T2240" s="351"/>
      <c r="V2240" s="351"/>
      <c r="BG2240" s="454"/>
    </row>
    <row r="2241" spans="4:59" s="164" customFormat="1" x14ac:dyDescent="0.25">
      <c r="D2241" s="351"/>
      <c r="E2241" s="351"/>
      <c r="K2241" s="366"/>
      <c r="O2241" s="351"/>
      <c r="Q2241" s="366"/>
      <c r="T2241" s="351"/>
      <c r="V2241" s="351"/>
      <c r="BG2241" s="454"/>
    </row>
    <row r="2242" spans="4:59" s="164" customFormat="1" x14ac:dyDescent="0.25">
      <c r="D2242" s="351"/>
      <c r="E2242" s="351"/>
      <c r="K2242" s="366"/>
      <c r="O2242" s="351"/>
      <c r="Q2242" s="366"/>
      <c r="T2242" s="351"/>
      <c r="V2242" s="351"/>
      <c r="BG2242" s="454"/>
    </row>
    <row r="2243" spans="4:59" s="164" customFormat="1" x14ac:dyDescent="0.25">
      <c r="D2243" s="351"/>
      <c r="E2243" s="351"/>
      <c r="K2243" s="366"/>
      <c r="O2243" s="351"/>
      <c r="Q2243" s="366"/>
      <c r="T2243" s="351"/>
      <c r="V2243" s="351"/>
      <c r="BG2243" s="454"/>
    </row>
    <row r="2244" spans="4:59" s="164" customFormat="1" x14ac:dyDescent="0.25">
      <c r="D2244" s="351"/>
      <c r="E2244" s="351"/>
      <c r="K2244" s="366"/>
      <c r="O2244" s="351"/>
      <c r="Q2244" s="366"/>
      <c r="T2244" s="351"/>
      <c r="V2244" s="351"/>
      <c r="BG2244" s="454"/>
    </row>
    <row r="2245" spans="4:59" s="164" customFormat="1" x14ac:dyDescent="0.25">
      <c r="D2245" s="351"/>
      <c r="E2245" s="351"/>
      <c r="K2245" s="366"/>
      <c r="O2245" s="351"/>
      <c r="Q2245" s="366"/>
      <c r="T2245" s="351"/>
      <c r="V2245" s="351"/>
      <c r="BG2245" s="454"/>
    </row>
    <row r="2246" spans="4:59" s="164" customFormat="1" x14ac:dyDescent="0.25">
      <c r="D2246" s="351"/>
      <c r="E2246" s="351"/>
      <c r="K2246" s="366"/>
      <c r="O2246" s="351"/>
      <c r="Q2246" s="366"/>
      <c r="T2246" s="351"/>
      <c r="V2246" s="351"/>
      <c r="BG2246" s="454"/>
    </row>
    <row r="2247" spans="4:59" s="164" customFormat="1" x14ac:dyDescent="0.25">
      <c r="D2247" s="351"/>
      <c r="E2247" s="351"/>
      <c r="K2247" s="366"/>
      <c r="O2247" s="351"/>
      <c r="Q2247" s="366"/>
      <c r="T2247" s="351"/>
      <c r="V2247" s="351"/>
      <c r="BG2247" s="454"/>
    </row>
    <row r="2248" spans="4:59" s="164" customFormat="1" x14ac:dyDescent="0.25">
      <c r="D2248" s="351"/>
      <c r="E2248" s="351"/>
      <c r="K2248" s="366"/>
      <c r="O2248" s="351"/>
      <c r="Q2248" s="366"/>
      <c r="T2248" s="351"/>
      <c r="V2248" s="351"/>
      <c r="BG2248" s="454"/>
    </row>
    <row r="2249" spans="4:59" s="164" customFormat="1" x14ac:dyDescent="0.25">
      <c r="D2249" s="351"/>
      <c r="E2249" s="351"/>
      <c r="K2249" s="366"/>
      <c r="O2249" s="351"/>
      <c r="Q2249" s="366"/>
      <c r="T2249" s="351"/>
      <c r="V2249" s="351"/>
      <c r="BG2249" s="454"/>
    </row>
    <row r="2250" spans="4:59" s="164" customFormat="1" x14ac:dyDescent="0.25">
      <c r="D2250" s="351"/>
      <c r="E2250" s="351"/>
      <c r="K2250" s="366"/>
      <c r="O2250" s="351"/>
      <c r="Q2250" s="366"/>
      <c r="T2250" s="351"/>
      <c r="V2250" s="351"/>
      <c r="BG2250" s="454"/>
    </row>
    <row r="2251" spans="4:59" s="164" customFormat="1" x14ac:dyDescent="0.25">
      <c r="D2251" s="351"/>
      <c r="E2251" s="351"/>
      <c r="K2251" s="366"/>
      <c r="O2251" s="351"/>
      <c r="Q2251" s="366"/>
      <c r="T2251" s="351"/>
      <c r="V2251" s="351"/>
      <c r="BG2251" s="454"/>
    </row>
    <row r="2252" spans="4:59" s="164" customFormat="1" x14ac:dyDescent="0.25">
      <c r="D2252" s="351"/>
      <c r="E2252" s="351"/>
      <c r="K2252" s="366"/>
      <c r="O2252" s="351"/>
      <c r="Q2252" s="366"/>
      <c r="T2252" s="351"/>
      <c r="V2252" s="351"/>
      <c r="BG2252" s="454"/>
    </row>
    <row r="2253" spans="4:59" s="164" customFormat="1" x14ac:dyDescent="0.25">
      <c r="D2253" s="351"/>
      <c r="E2253" s="351"/>
      <c r="K2253" s="366"/>
      <c r="O2253" s="351"/>
      <c r="Q2253" s="366"/>
      <c r="T2253" s="351"/>
      <c r="V2253" s="351"/>
      <c r="BG2253" s="454"/>
    </row>
    <row r="2254" spans="4:59" s="164" customFormat="1" x14ac:dyDescent="0.25">
      <c r="D2254" s="351"/>
      <c r="E2254" s="351"/>
      <c r="K2254" s="366"/>
      <c r="O2254" s="351"/>
      <c r="Q2254" s="366"/>
      <c r="T2254" s="351"/>
      <c r="V2254" s="351"/>
      <c r="BG2254" s="454"/>
    </row>
    <row r="2255" spans="4:59" s="164" customFormat="1" x14ac:dyDescent="0.25">
      <c r="D2255" s="351"/>
      <c r="E2255" s="351"/>
      <c r="K2255" s="366"/>
      <c r="O2255" s="351"/>
      <c r="Q2255" s="366"/>
      <c r="T2255" s="351"/>
      <c r="V2255" s="351"/>
      <c r="BG2255" s="454"/>
    </row>
    <row r="2256" spans="4:59" s="164" customFormat="1" x14ac:dyDescent="0.25">
      <c r="D2256" s="351"/>
      <c r="E2256" s="351"/>
      <c r="K2256" s="366"/>
      <c r="O2256" s="351"/>
      <c r="Q2256" s="366"/>
      <c r="T2256" s="351"/>
      <c r="V2256" s="351"/>
      <c r="BG2256" s="454"/>
    </row>
    <row r="2257" spans="4:59" s="164" customFormat="1" x14ac:dyDescent="0.25">
      <c r="D2257" s="351"/>
      <c r="E2257" s="351"/>
      <c r="K2257" s="366"/>
      <c r="O2257" s="351"/>
      <c r="Q2257" s="366"/>
      <c r="T2257" s="351"/>
      <c r="V2257" s="351"/>
      <c r="BG2257" s="454"/>
    </row>
    <row r="2258" spans="4:59" s="164" customFormat="1" x14ac:dyDescent="0.25">
      <c r="D2258" s="351"/>
      <c r="E2258" s="351"/>
      <c r="K2258" s="366"/>
      <c r="O2258" s="351"/>
      <c r="Q2258" s="366"/>
      <c r="T2258" s="351"/>
      <c r="V2258" s="351"/>
      <c r="BG2258" s="454"/>
    </row>
    <row r="2259" spans="4:59" s="164" customFormat="1" x14ac:dyDescent="0.25">
      <c r="D2259" s="351"/>
      <c r="E2259" s="351"/>
      <c r="K2259" s="366"/>
      <c r="O2259" s="351"/>
      <c r="Q2259" s="366"/>
      <c r="T2259" s="351"/>
      <c r="V2259" s="351"/>
      <c r="BG2259" s="454"/>
    </row>
    <row r="2260" spans="4:59" s="164" customFormat="1" x14ac:dyDescent="0.25">
      <c r="D2260" s="351"/>
      <c r="E2260" s="351"/>
      <c r="K2260" s="366"/>
      <c r="O2260" s="351"/>
      <c r="Q2260" s="366"/>
      <c r="T2260" s="351"/>
      <c r="V2260" s="351"/>
      <c r="BG2260" s="454"/>
    </row>
    <row r="2261" spans="4:59" s="164" customFormat="1" x14ac:dyDescent="0.25">
      <c r="D2261" s="351"/>
      <c r="E2261" s="351"/>
      <c r="K2261" s="366"/>
      <c r="O2261" s="351"/>
      <c r="Q2261" s="366"/>
      <c r="T2261" s="351"/>
      <c r="V2261" s="351"/>
      <c r="BG2261" s="454"/>
    </row>
    <row r="2262" spans="4:59" s="164" customFormat="1" x14ac:dyDescent="0.25">
      <c r="D2262" s="351"/>
      <c r="E2262" s="351"/>
      <c r="K2262" s="366"/>
      <c r="O2262" s="351"/>
      <c r="Q2262" s="366"/>
      <c r="T2262" s="351"/>
      <c r="V2262" s="351"/>
      <c r="BG2262" s="454"/>
    </row>
    <row r="2263" spans="4:59" s="164" customFormat="1" x14ac:dyDescent="0.25">
      <c r="D2263" s="351"/>
      <c r="E2263" s="351"/>
      <c r="K2263" s="366"/>
      <c r="O2263" s="351"/>
      <c r="Q2263" s="366"/>
      <c r="T2263" s="351"/>
      <c r="V2263" s="351"/>
      <c r="BG2263" s="454"/>
    </row>
    <row r="2264" spans="4:59" s="164" customFormat="1" x14ac:dyDescent="0.25">
      <c r="D2264" s="351"/>
      <c r="E2264" s="351"/>
      <c r="K2264" s="366"/>
      <c r="O2264" s="351"/>
      <c r="Q2264" s="366"/>
      <c r="T2264" s="351"/>
      <c r="V2264" s="351"/>
      <c r="BG2264" s="454"/>
    </row>
    <row r="2265" spans="4:59" s="164" customFormat="1" x14ac:dyDescent="0.25">
      <c r="D2265" s="351"/>
      <c r="E2265" s="351"/>
      <c r="K2265" s="366"/>
      <c r="O2265" s="351"/>
      <c r="Q2265" s="366"/>
      <c r="T2265" s="351"/>
      <c r="V2265" s="351"/>
      <c r="BG2265" s="454"/>
    </row>
    <row r="2266" spans="4:59" s="164" customFormat="1" x14ac:dyDescent="0.25">
      <c r="D2266" s="351"/>
      <c r="E2266" s="351"/>
      <c r="K2266" s="366"/>
      <c r="O2266" s="351"/>
      <c r="Q2266" s="366"/>
      <c r="T2266" s="351"/>
      <c r="V2266" s="351"/>
      <c r="BG2266" s="454"/>
    </row>
    <row r="2267" spans="4:59" s="164" customFormat="1" x14ac:dyDescent="0.25">
      <c r="D2267" s="351"/>
      <c r="E2267" s="351"/>
      <c r="K2267" s="366"/>
      <c r="O2267" s="351"/>
      <c r="Q2267" s="366"/>
      <c r="T2267" s="351"/>
      <c r="V2267" s="351"/>
      <c r="BG2267" s="454"/>
    </row>
    <row r="2268" spans="4:59" s="164" customFormat="1" x14ac:dyDescent="0.25">
      <c r="D2268" s="351"/>
      <c r="E2268" s="351"/>
      <c r="K2268" s="366"/>
      <c r="O2268" s="351"/>
      <c r="Q2268" s="366"/>
      <c r="T2268" s="351"/>
      <c r="V2268" s="351"/>
      <c r="BG2268" s="454"/>
    </row>
    <row r="2269" spans="4:59" s="164" customFormat="1" x14ac:dyDescent="0.25">
      <c r="D2269" s="351"/>
      <c r="E2269" s="351"/>
      <c r="K2269" s="366"/>
      <c r="O2269" s="351"/>
      <c r="Q2269" s="366"/>
      <c r="T2269" s="351"/>
      <c r="V2269" s="351"/>
      <c r="BG2269" s="454"/>
    </row>
    <row r="2270" spans="4:59" s="164" customFormat="1" x14ac:dyDescent="0.25">
      <c r="D2270" s="351"/>
      <c r="E2270" s="351"/>
      <c r="K2270" s="366"/>
      <c r="O2270" s="351"/>
      <c r="Q2270" s="366"/>
      <c r="T2270" s="351"/>
      <c r="V2270" s="351"/>
      <c r="BG2270" s="454"/>
    </row>
    <row r="2271" spans="4:59" s="164" customFormat="1" x14ac:dyDescent="0.25">
      <c r="D2271" s="351"/>
      <c r="E2271" s="351"/>
      <c r="K2271" s="366"/>
      <c r="O2271" s="351"/>
      <c r="Q2271" s="366"/>
      <c r="T2271" s="351"/>
      <c r="V2271" s="351"/>
      <c r="BG2271" s="454"/>
    </row>
    <row r="2272" spans="4:59" s="164" customFormat="1" x14ac:dyDescent="0.25">
      <c r="D2272" s="351"/>
      <c r="E2272" s="351"/>
      <c r="K2272" s="366"/>
      <c r="O2272" s="351"/>
      <c r="Q2272" s="366"/>
      <c r="T2272" s="351"/>
      <c r="V2272" s="351"/>
      <c r="BG2272" s="454"/>
    </row>
    <row r="2273" spans="4:59" s="164" customFormat="1" x14ac:dyDescent="0.25">
      <c r="D2273" s="351"/>
      <c r="E2273" s="351"/>
      <c r="K2273" s="366"/>
      <c r="O2273" s="351"/>
      <c r="Q2273" s="366"/>
      <c r="T2273" s="351"/>
      <c r="V2273" s="351"/>
      <c r="BG2273" s="454"/>
    </row>
    <row r="2274" spans="4:59" s="164" customFormat="1" x14ac:dyDescent="0.25">
      <c r="D2274" s="351"/>
      <c r="E2274" s="351"/>
      <c r="K2274" s="366"/>
      <c r="O2274" s="351"/>
      <c r="Q2274" s="366"/>
      <c r="T2274" s="351"/>
      <c r="V2274" s="351"/>
      <c r="BG2274" s="454"/>
    </row>
    <row r="2275" spans="4:59" s="164" customFormat="1" x14ac:dyDescent="0.25">
      <c r="D2275" s="351"/>
      <c r="E2275" s="351"/>
      <c r="K2275" s="366"/>
      <c r="O2275" s="351"/>
      <c r="Q2275" s="366"/>
      <c r="T2275" s="351"/>
      <c r="V2275" s="351"/>
      <c r="BG2275" s="454"/>
    </row>
    <row r="2276" spans="4:59" s="164" customFormat="1" x14ac:dyDescent="0.25">
      <c r="D2276" s="351"/>
      <c r="E2276" s="351"/>
      <c r="K2276" s="366"/>
      <c r="O2276" s="351"/>
      <c r="Q2276" s="366"/>
      <c r="T2276" s="351"/>
      <c r="V2276" s="351"/>
      <c r="BG2276" s="454"/>
    </row>
    <row r="2277" spans="4:59" s="164" customFormat="1" x14ac:dyDescent="0.25">
      <c r="D2277" s="351"/>
      <c r="E2277" s="351"/>
      <c r="K2277" s="366"/>
      <c r="O2277" s="351"/>
      <c r="Q2277" s="366"/>
      <c r="T2277" s="351"/>
      <c r="V2277" s="351"/>
      <c r="BG2277" s="454"/>
    </row>
    <row r="2278" spans="4:59" s="164" customFormat="1" x14ac:dyDescent="0.25">
      <c r="D2278" s="351"/>
      <c r="E2278" s="351"/>
      <c r="K2278" s="366"/>
      <c r="O2278" s="351"/>
      <c r="Q2278" s="366"/>
      <c r="T2278" s="351"/>
      <c r="V2278" s="351"/>
      <c r="BG2278" s="454"/>
    </row>
    <row r="2279" spans="4:59" s="164" customFormat="1" x14ac:dyDescent="0.25">
      <c r="D2279" s="351"/>
      <c r="E2279" s="351"/>
      <c r="K2279" s="366"/>
      <c r="O2279" s="351"/>
      <c r="Q2279" s="366"/>
      <c r="T2279" s="351"/>
      <c r="V2279" s="351"/>
      <c r="BG2279" s="454"/>
    </row>
    <row r="2280" spans="4:59" s="164" customFormat="1" x14ac:dyDescent="0.25">
      <c r="D2280" s="351"/>
      <c r="E2280" s="351"/>
      <c r="K2280" s="366"/>
      <c r="O2280" s="351"/>
      <c r="Q2280" s="366"/>
      <c r="T2280" s="351"/>
      <c r="V2280" s="351"/>
      <c r="BG2280" s="454"/>
    </row>
    <row r="2281" spans="4:59" s="164" customFormat="1" x14ac:dyDescent="0.25">
      <c r="D2281" s="351"/>
      <c r="E2281" s="351"/>
      <c r="K2281" s="366"/>
      <c r="O2281" s="351"/>
      <c r="Q2281" s="366"/>
      <c r="T2281" s="351"/>
      <c r="V2281" s="351"/>
      <c r="BG2281" s="454"/>
    </row>
    <row r="2282" spans="4:59" s="164" customFormat="1" x14ac:dyDescent="0.25">
      <c r="D2282" s="351"/>
      <c r="E2282" s="351"/>
      <c r="K2282" s="366"/>
      <c r="O2282" s="351"/>
      <c r="Q2282" s="366"/>
      <c r="T2282" s="351"/>
      <c r="V2282" s="351"/>
      <c r="BG2282" s="454"/>
    </row>
    <row r="2283" spans="4:59" s="164" customFormat="1" x14ac:dyDescent="0.25">
      <c r="D2283" s="351"/>
      <c r="E2283" s="351"/>
      <c r="K2283" s="366"/>
      <c r="O2283" s="351"/>
      <c r="Q2283" s="366"/>
      <c r="T2283" s="351"/>
      <c r="V2283" s="351"/>
      <c r="BG2283" s="454"/>
    </row>
    <row r="2284" spans="4:59" s="164" customFormat="1" x14ac:dyDescent="0.25">
      <c r="D2284" s="351"/>
      <c r="E2284" s="351"/>
      <c r="K2284" s="366"/>
      <c r="O2284" s="351"/>
      <c r="Q2284" s="366"/>
      <c r="T2284" s="351"/>
      <c r="V2284" s="351"/>
      <c r="BG2284" s="454"/>
    </row>
    <row r="2285" spans="4:59" s="164" customFormat="1" x14ac:dyDescent="0.25">
      <c r="D2285" s="351"/>
      <c r="E2285" s="351"/>
      <c r="K2285" s="366"/>
      <c r="O2285" s="351"/>
      <c r="Q2285" s="366"/>
      <c r="T2285" s="351"/>
      <c r="V2285" s="351"/>
      <c r="BG2285" s="454"/>
    </row>
    <row r="2286" spans="4:59" s="164" customFormat="1" x14ac:dyDescent="0.25">
      <c r="D2286" s="351"/>
      <c r="E2286" s="351"/>
      <c r="K2286" s="366"/>
      <c r="O2286" s="351"/>
      <c r="Q2286" s="366"/>
      <c r="T2286" s="351"/>
      <c r="V2286" s="351"/>
      <c r="BG2286" s="454"/>
    </row>
    <row r="2287" spans="4:59" s="164" customFormat="1" x14ac:dyDescent="0.25">
      <c r="D2287" s="351"/>
      <c r="E2287" s="351"/>
      <c r="K2287" s="366"/>
      <c r="O2287" s="351"/>
      <c r="Q2287" s="366"/>
      <c r="T2287" s="351"/>
      <c r="V2287" s="351"/>
      <c r="BG2287" s="454"/>
    </row>
    <row r="2288" spans="4:59" s="164" customFormat="1" x14ac:dyDescent="0.25">
      <c r="D2288" s="351"/>
      <c r="E2288" s="351"/>
      <c r="K2288" s="366"/>
      <c r="O2288" s="351"/>
      <c r="Q2288" s="366"/>
      <c r="T2288" s="351"/>
      <c r="V2288" s="351"/>
      <c r="BG2288" s="454"/>
    </row>
    <row r="2289" spans="4:59" s="164" customFormat="1" x14ac:dyDescent="0.25">
      <c r="D2289" s="351"/>
      <c r="E2289" s="351"/>
      <c r="K2289" s="366"/>
      <c r="O2289" s="351"/>
      <c r="Q2289" s="366"/>
      <c r="T2289" s="351"/>
      <c r="V2289" s="351"/>
      <c r="BG2289" s="454"/>
    </row>
    <row r="2290" spans="4:59" s="164" customFormat="1" x14ac:dyDescent="0.25">
      <c r="D2290" s="351"/>
      <c r="E2290" s="351"/>
      <c r="K2290" s="366"/>
      <c r="O2290" s="351"/>
      <c r="Q2290" s="366"/>
      <c r="T2290" s="351"/>
      <c r="V2290" s="351"/>
      <c r="BG2290" s="454"/>
    </row>
    <row r="2291" spans="4:59" s="164" customFormat="1" x14ac:dyDescent="0.25">
      <c r="D2291" s="351"/>
      <c r="E2291" s="351"/>
      <c r="K2291" s="366"/>
      <c r="O2291" s="351"/>
      <c r="Q2291" s="366"/>
      <c r="T2291" s="351"/>
      <c r="V2291" s="351"/>
      <c r="BG2291" s="454"/>
    </row>
    <row r="2292" spans="4:59" s="164" customFormat="1" x14ac:dyDescent="0.25">
      <c r="D2292" s="351"/>
      <c r="E2292" s="351"/>
      <c r="K2292" s="366"/>
      <c r="O2292" s="351"/>
      <c r="Q2292" s="366"/>
      <c r="T2292" s="351"/>
      <c r="V2292" s="351"/>
      <c r="BG2292" s="454"/>
    </row>
    <row r="2293" spans="4:59" s="164" customFormat="1" x14ac:dyDescent="0.25">
      <c r="D2293" s="351"/>
      <c r="E2293" s="351"/>
      <c r="K2293" s="366"/>
      <c r="O2293" s="351"/>
      <c r="Q2293" s="366"/>
      <c r="T2293" s="351"/>
      <c r="V2293" s="351"/>
      <c r="BG2293" s="454"/>
    </row>
    <row r="2294" spans="4:59" s="164" customFormat="1" x14ac:dyDescent="0.25">
      <c r="D2294" s="351"/>
      <c r="E2294" s="351"/>
      <c r="K2294" s="366"/>
      <c r="O2294" s="351"/>
      <c r="Q2294" s="366"/>
      <c r="T2294" s="351"/>
      <c r="V2294" s="351"/>
      <c r="BG2294" s="454"/>
    </row>
    <row r="2295" spans="4:59" s="164" customFormat="1" x14ac:dyDescent="0.25">
      <c r="D2295" s="351"/>
      <c r="E2295" s="351"/>
      <c r="K2295" s="366"/>
      <c r="O2295" s="351"/>
      <c r="Q2295" s="366"/>
      <c r="T2295" s="351"/>
      <c r="V2295" s="351"/>
      <c r="BG2295" s="454"/>
    </row>
    <row r="2296" spans="4:59" s="164" customFormat="1" x14ac:dyDescent="0.25">
      <c r="D2296" s="351"/>
      <c r="E2296" s="351"/>
      <c r="K2296" s="366"/>
      <c r="O2296" s="351"/>
      <c r="Q2296" s="366"/>
      <c r="T2296" s="351"/>
      <c r="V2296" s="351"/>
      <c r="BG2296" s="454"/>
    </row>
    <row r="2297" spans="4:59" s="164" customFormat="1" x14ac:dyDescent="0.25">
      <c r="D2297" s="351"/>
      <c r="E2297" s="351"/>
      <c r="K2297" s="366"/>
      <c r="O2297" s="351"/>
      <c r="Q2297" s="366"/>
      <c r="T2297" s="351"/>
      <c r="V2297" s="351"/>
      <c r="BG2297" s="454"/>
    </row>
    <row r="2298" spans="4:59" s="164" customFormat="1" x14ac:dyDescent="0.25">
      <c r="D2298" s="351"/>
      <c r="E2298" s="351"/>
      <c r="K2298" s="366"/>
      <c r="O2298" s="351"/>
      <c r="Q2298" s="366"/>
      <c r="T2298" s="351"/>
      <c r="V2298" s="351"/>
      <c r="BG2298" s="454"/>
    </row>
    <row r="2299" spans="4:59" s="164" customFormat="1" x14ac:dyDescent="0.25">
      <c r="D2299" s="351"/>
      <c r="E2299" s="351"/>
      <c r="K2299" s="366"/>
      <c r="O2299" s="351"/>
      <c r="Q2299" s="366"/>
      <c r="T2299" s="351"/>
      <c r="V2299" s="351"/>
      <c r="BG2299" s="454"/>
    </row>
    <row r="2300" spans="4:59" s="164" customFormat="1" x14ac:dyDescent="0.25">
      <c r="D2300" s="351"/>
      <c r="E2300" s="351"/>
      <c r="K2300" s="366"/>
      <c r="O2300" s="351"/>
      <c r="Q2300" s="366"/>
      <c r="T2300" s="351"/>
      <c r="V2300" s="351"/>
      <c r="BG2300" s="454"/>
    </row>
    <row r="2301" spans="4:59" s="164" customFormat="1" x14ac:dyDescent="0.25">
      <c r="D2301" s="351"/>
      <c r="E2301" s="351"/>
      <c r="K2301" s="366"/>
      <c r="O2301" s="351"/>
      <c r="Q2301" s="366"/>
      <c r="T2301" s="351"/>
      <c r="V2301" s="351"/>
      <c r="BG2301" s="454"/>
    </row>
    <row r="2302" spans="4:59" s="164" customFormat="1" x14ac:dyDescent="0.25">
      <c r="D2302" s="351"/>
      <c r="E2302" s="351"/>
      <c r="K2302" s="366"/>
      <c r="O2302" s="351"/>
      <c r="Q2302" s="366"/>
      <c r="T2302" s="351"/>
      <c r="V2302" s="351"/>
      <c r="BG2302" s="454"/>
    </row>
    <row r="2303" spans="4:59" s="164" customFormat="1" x14ac:dyDescent="0.25">
      <c r="D2303" s="351"/>
      <c r="E2303" s="351"/>
      <c r="K2303" s="366"/>
      <c r="O2303" s="351"/>
      <c r="Q2303" s="366"/>
      <c r="T2303" s="351"/>
      <c r="V2303" s="351"/>
      <c r="BG2303" s="454"/>
    </row>
    <row r="2304" spans="4:59" s="164" customFormat="1" x14ac:dyDescent="0.25">
      <c r="D2304" s="351"/>
      <c r="E2304" s="351"/>
      <c r="K2304" s="366"/>
      <c r="O2304" s="351"/>
      <c r="Q2304" s="366"/>
      <c r="T2304" s="351"/>
      <c r="V2304" s="351"/>
      <c r="BG2304" s="454"/>
    </row>
    <row r="2305" spans="4:59" s="164" customFormat="1" x14ac:dyDescent="0.25">
      <c r="D2305" s="351"/>
      <c r="E2305" s="351"/>
      <c r="K2305" s="366"/>
      <c r="O2305" s="351"/>
      <c r="Q2305" s="366"/>
      <c r="T2305" s="351"/>
      <c r="V2305" s="351"/>
      <c r="BG2305" s="454"/>
    </row>
    <row r="2306" spans="4:59" s="164" customFormat="1" x14ac:dyDescent="0.25">
      <c r="D2306" s="351"/>
      <c r="E2306" s="351"/>
      <c r="K2306" s="366"/>
      <c r="O2306" s="351"/>
      <c r="Q2306" s="366"/>
      <c r="T2306" s="351"/>
      <c r="V2306" s="351"/>
      <c r="BG2306" s="454"/>
    </row>
    <row r="2307" spans="4:59" s="164" customFormat="1" x14ac:dyDescent="0.25">
      <c r="D2307" s="351"/>
      <c r="E2307" s="351"/>
      <c r="K2307" s="366"/>
      <c r="O2307" s="351"/>
      <c r="Q2307" s="366"/>
      <c r="T2307" s="351"/>
      <c r="V2307" s="351"/>
      <c r="BG2307" s="454"/>
    </row>
    <row r="2308" spans="4:59" s="164" customFormat="1" x14ac:dyDescent="0.25">
      <c r="D2308" s="351"/>
      <c r="E2308" s="351"/>
      <c r="K2308" s="366"/>
      <c r="O2308" s="351"/>
      <c r="Q2308" s="366"/>
      <c r="T2308" s="351"/>
      <c r="V2308" s="351"/>
      <c r="BG2308" s="454"/>
    </row>
    <row r="2309" spans="4:59" s="164" customFormat="1" x14ac:dyDescent="0.25">
      <c r="D2309" s="351"/>
      <c r="E2309" s="351"/>
      <c r="K2309" s="366"/>
      <c r="O2309" s="351"/>
      <c r="Q2309" s="366"/>
      <c r="T2309" s="351"/>
      <c r="V2309" s="351"/>
      <c r="BG2309" s="454"/>
    </row>
    <row r="2310" spans="4:59" s="164" customFormat="1" x14ac:dyDescent="0.25">
      <c r="D2310" s="351"/>
      <c r="E2310" s="351"/>
      <c r="K2310" s="366"/>
      <c r="O2310" s="351"/>
      <c r="Q2310" s="366"/>
      <c r="T2310" s="351"/>
      <c r="V2310" s="351"/>
      <c r="BG2310" s="454"/>
    </row>
    <row r="2311" spans="4:59" s="164" customFormat="1" x14ac:dyDescent="0.25">
      <c r="D2311" s="351"/>
      <c r="E2311" s="351"/>
      <c r="K2311" s="366"/>
      <c r="O2311" s="351"/>
      <c r="Q2311" s="366"/>
      <c r="T2311" s="351"/>
      <c r="V2311" s="351"/>
      <c r="BG2311" s="454"/>
    </row>
    <row r="2312" spans="4:59" s="164" customFormat="1" x14ac:dyDescent="0.25">
      <c r="D2312" s="351"/>
      <c r="E2312" s="351"/>
      <c r="K2312" s="366"/>
      <c r="O2312" s="351"/>
      <c r="Q2312" s="366"/>
      <c r="T2312" s="351"/>
      <c r="V2312" s="351"/>
      <c r="BG2312" s="454"/>
    </row>
    <row r="2313" spans="4:59" s="164" customFormat="1" x14ac:dyDescent="0.25">
      <c r="D2313" s="351"/>
      <c r="E2313" s="351"/>
      <c r="K2313" s="366"/>
      <c r="O2313" s="351"/>
      <c r="Q2313" s="366"/>
      <c r="T2313" s="351"/>
      <c r="V2313" s="351"/>
      <c r="BG2313" s="454"/>
    </row>
    <row r="2314" spans="4:59" s="164" customFormat="1" x14ac:dyDescent="0.25">
      <c r="D2314" s="351"/>
      <c r="E2314" s="351"/>
      <c r="K2314" s="366"/>
      <c r="O2314" s="351"/>
      <c r="Q2314" s="366"/>
      <c r="T2314" s="351"/>
      <c r="V2314" s="351"/>
      <c r="BG2314" s="454"/>
    </row>
    <row r="2315" spans="4:59" s="164" customFormat="1" x14ac:dyDescent="0.25">
      <c r="D2315" s="351"/>
      <c r="E2315" s="351"/>
      <c r="K2315" s="366"/>
      <c r="O2315" s="351"/>
      <c r="Q2315" s="366"/>
      <c r="T2315" s="351"/>
      <c r="V2315" s="351"/>
      <c r="BG2315" s="454"/>
    </row>
    <row r="2316" spans="4:59" s="164" customFormat="1" x14ac:dyDescent="0.25">
      <c r="D2316" s="351"/>
      <c r="E2316" s="351"/>
      <c r="K2316" s="366"/>
      <c r="O2316" s="351"/>
      <c r="Q2316" s="366"/>
      <c r="T2316" s="351"/>
      <c r="V2316" s="351"/>
      <c r="BG2316" s="454"/>
    </row>
    <row r="2317" spans="4:59" s="164" customFormat="1" x14ac:dyDescent="0.25">
      <c r="D2317" s="351"/>
      <c r="E2317" s="351"/>
      <c r="K2317" s="366"/>
      <c r="O2317" s="351"/>
      <c r="Q2317" s="366"/>
      <c r="T2317" s="351"/>
      <c r="V2317" s="351"/>
      <c r="BG2317" s="454"/>
    </row>
    <row r="2318" spans="4:59" s="164" customFormat="1" x14ac:dyDescent="0.25">
      <c r="D2318" s="351"/>
      <c r="E2318" s="351"/>
      <c r="K2318" s="366"/>
      <c r="O2318" s="351"/>
      <c r="Q2318" s="366"/>
      <c r="T2318" s="351"/>
      <c r="V2318" s="351"/>
      <c r="BG2318" s="454"/>
    </row>
    <row r="2319" spans="4:59" s="164" customFormat="1" x14ac:dyDescent="0.25">
      <c r="D2319" s="351"/>
      <c r="E2319" s="351"/>
      <c r="K2319" s="366"/>
      <c r="O2319" s="351"/>
      <c r="Q2319" s="366"/>
      <c r="T2319" s="351"/>
      <c r="V2319" s="351"/>
      <c r="BG2319" s="454"/>
    </row>
    <row r="2320" spans="4:59" s="164" customFormat="1" x14ac:dyDescent="0.25">
      <c r="D2320" s="351"/>
      <c r="E2320" s="351"/>
      <c r="K2320" s="366"/>
      <c r="O2320" s="351"/>
      <c r="Q2320" s="366"/>
      <c r="T2320" s="351"/>
      <c r="V2320" s="351"/>
      <c r="BG2320" s="454"/>
    </row>
    <row r="2321" spans="4:59" s="164" customFormat="1" x14ac:dyDescent="0.25">
      <c r="D2321" s="351"/>
      <c r="E2321" s="351"/>
      <c r="K2321" s="366"/>
      <c r="O2321" s="351"/>
      <c r="Q2321" s="366"/>
      <c r="T2321" s="351"/>
      <c r="V2321" s="351"/>
      <c r="BG2321" s="454"/>
    </row>
    <row r="2322" spans="4:59" s="164" customFormat="1" x14ac:dyDescent="0.25">
      <c r="D2322" s="351"/>
      <c r="E2322" s="351"/>
      <c r="K2322" s="366"/>
      <c r="O2322" s="351"/>
      <c r="Q2322" s="366"/>
      <c r="T2322" s="351"/>
      <c r="V2322" s="351"/>
      <c r="BG2322" s="454"/>
    </row>
    <row r="2323" spans="4:59" s="164" customFormat="1" x14ac:dyDescent="0.25">
      <c r="D2323" s="351"/>
      <c r="E2323" s="351"/>
      <c r="K2323" s="366"/>
      <c r="O2323" s="351"/>
      <c r="Q2323" s="366"/>
      <c r="T2323" s="351"/>
      <c r="V2323" s="351"/>
      <c r="BG2323" s="454"/>
    </row>
    <row r="2324" spans="4:59" s="164" customFormat="1" x14ac:dyDescent="0.25">
      <c r="D2324" s="351"/>
      <c r="E2324" s="351"/>
      <c r="K2324" s="366"/>
      <c r="O2324" s="351"/>
      <c r="Q2324" s="366"/>
      <c r="T2324" s="351"/>
      <c r="V2324" s="351"/>
      <c r="BG2324" s="454"/>
    </row>
    <row r="2325" spans="4:59" s="164" customFormat="1" x14ac:dyDescent="0.25">
      <c r="D2325" s="351"/>
      <c r="E2325" s="351"/>
      <c r="K2325" s="366"/>
      <c r="O2325" s="351"/>
      <c r="Q2325" s="366"/>
      <c r="T2325" s="351"/>
      <c r="V2325" s="351"/>
      <c r="BG2325" s="454"/>
    </row>
    <row r="2326" spans="4:59" s="164" customFormat="1" x14ac:dyDescent="0.25">
      <c r="D2326" s="351"/>
      <c r="E2326" s="351"/>
      <c r="K2326" s="366"/>
      <c r="O2326" s="351"/>
      <c r="Q2326" s="366"/>
      <c r="T2326" s="351"/>
      <c r="V2326" s="351"/>
      <c r="BG2326" s="454"/>
    </row>
    <row r="2327" spans="4:59" s="164" customFormat="1" x14ac:dyDescent="0.25">
      <c r="D2327" s="351"/>
      <c r="E2327" s="351"/>
      <c r="K2327" s="366"/>
      <c r="O2327" s="351"/>
      <c r="Q2327" s="366"/>
      <c r="T2327" s="351"/>
      <c r="V2327" s="351"/>
      <c r="BG2327" s="454"/>
    </row>
    <row r="2328" spans="4:59" s="164" customFormat="1" x14ac:dyDescent="0.25">
      <c r="D2328" s="351"/>
      <c r="E2328" s="351"/>
      <c r="K2328" s="366"/>
      <c r="O2328" s="351"/>
      <c r="Q2328" s="366"/>
      <c r="T2328" s="351"/>
      <c r="V2328" s="351"/>
      <c r="BG2328" s="454"/>
    </row>
    <row r="2329" spans="4:59" s="164" customFormat="1" x14ac:dyDescent="0.25">
      <c r="D2329" s="351"/>
      <c r="E2329" s="351"/>
      <c r="K2329" s="366"/>
      <c r="O2329" s="351"/>
      <c r="Q2329" s="366"/>
      <c r="T2329" s="351"/>
      <c r="V2329" s="351"/>
      <c r="BG2329" s="454"/>
    </row>
    <row r="2330" spans="4:59" s="164" customFormat="1" x14ac:dyDescent="0.25">
      <c r="D2330" s="351"/>
      <c r="E2330" s="351"/>
      <c r="K2330" s="366"/>
      <c r="O2330" s="351"/>
      <c r="Q2330" s="366"/>
      <c r="T2330" s="351"/>
      <c r="V2330" s="351"/>
      <c r="BG2330" s="454"/>
    </row>
    <row r="2331" spans="4:59" s="164" customFormat="1" x14ac:dyDescent="0.25">
      <c r="D2331" s="351"/>
      <c r="E2331" s="351"/>
      <c r="K2331" s="366"/>
      <c r="O2331" s="351"/>
      <c r="Q2331" s="366"/>
      <c r="T2331" s="351"/>
      <c r="V2331" s="351"/>
      <c r="BG2331" s="454"/>
    </row>
    <row r="2332" spans="4:59" s="164" customFormat="1" x14ac:dyDescent="0.25">
      <c r="D2332" s="351"/>
      <c r="E2332" s="351"/>
      <c r="K2332" s="366"/>
      <c r="O2332" s="351"/>
      <c r="Q2332" s="366"/>
      <c r="T2332" s="351"/>
      <c r="V2332" s="351"/>
      <c r="BG2332" s="454"/>
    </row>
    <row r="2333" spans="4:59" s="164" customFormat="1" x14ac:dyDescent="0.25">
      <c r="D2333" s="351"/>
      <c r="E2333" s="351"/>
      <c r="K2333" s="366"/>
      <c r="O2333" s="351"/>
      <c r="Q2333" s="366"/>
      <c r="T2333" s="351"/>
      <c r="V2333" s="351"/>
      <c r="BG2333" s="454"/>
    </row>
    <row r="2334" spans="4:59" s="164" customFormat="1" x14ac:dyDescent="0.25">
      <c r="D2334" s="351"/>
      <c r="E2334" s="351"/>
      <c r="K2334" s="366"/>
      <c r="O2334" s="351"/>
      <c r="Q2334" s="366"/>
      <c r="T2334" s="351"/>
      <c r="V2334" s="351"/>
      <c r="BG2334" s="454"/>
    </row>
    <row r="2335" spans="4:59" s="164" customFormat="1" x14ac:dyDescent="0.25">
      <c r="D2335" s="351"/>
      <c r="E2335" s="351"/>
      <c r="K2335" s="366"/>
      <c r="O2335" s="351"/>
      <c r="Q2335" s="366"/>
      <c r="T2335" s="351"/>
      <c r="V2335" s="351"/>
      <c r="BG2335" s="454"/>
    </row>
    <row r="2336" spans="4:59" s="164" customFormat="1" x14ac:dyDescent="0.25">
      <c r="D2336" s="351"/>
      <c r="E2336" s="351"/>
      <c r="K2336" s="366"/>
      <c r="O2336" s="351"/>
      <c r="Q2336" s="366"/>
      <c r="T2336" s="351"/>
      <c r="V2336" s="351"/>
      <c r="BG2336" s="454"/>
    </row>
    <row r="2337" spans="4:59" s="164" customFormat="1" x14ac:dyDescent="0.25">
      <c r="D2337" s="351"/>
      <c r="E2337" s="351"/>
      <c r="K2337" s="366"/>
      <c r="O2337" s="351"/>
      <c r="Q2337" s="366"/>
      <c r="T2337" s="351"/>
      <c r="V2337" s="351"/>
      <c r="BG2337" s="454"/>
    </row>
    <row r="2338" spans="4:59" s="164" customFormat="1" x14ac:dyDescent="0.25">
      <c r="D2338" s="351"/>
      <c r="E2338" s="351"/>
      <c r="K2338" s="366"/>
      <c r="O2338" s="351"/>
      <c r="Q2338" s="366"/>
      <c r="T2338" s="351"/>
      <c r="V2338" s="351"/>
      <c r="BG2338" s="454"/>
    </row>
    <row r="2339" spans="4:59" s="164" customFormat="1" x14ac:dyDescent="0.25">
      <c r="D2339" s="351"/>
      <c r="E2339" s="351"/>
      <c r="K2339" s="366"/>
      <c r="O2339" s="351"/>
      <c r="Q2339" s="366"/>
      <c r="T2339" s="351"/>
      <c r="V2339" s="351"/>
      <c r="BG2339" s="454"/>
    </row>
    <row r="2340" spans="4:59" s="164" customFormat="1" x14ac:dyDescent="0.25">
      <c r="D2340" s="351"/>
      <c r="E2340" s="351"/>
      <c r="K2340" s="366"/>
      <c r="O2340" s="351"/>
      <c r="Q2340" s="366"/>
      <c r="T2340" s="351"/>
      <c r="V2340" s="351"/>
      <c r="BG2340" s="454"/>
    </row>
    <row r="2341" spans="4:59" s="164" customFormat="1" x14ac:dyDescent="0.25">
      <c r="D2341" s="351"/>
      <c r="E2341" s="351"/>
      <c r="K2341" s="366"/>
      <c r="O2341" s="351"/>
      <c r="Q2341" s="366"/>
      <c r="T2341" s="351"/>
      <c r="V2341" s="351"/>
      <c r="BG2341" s="454"/>
    </row>
    <row r="2342" spans="4:59" s="164" customFormat="1" x14ac:dyDescent="0.25">
      <c r="D2342" s="351"/>
      <c r="E2342" s="351"/>
      <c r="K2342" s="366"/>
      <c r="O2342" s="351"/>
      <c r="Q2342" s="366"/>
      <c r="T2342" s="351"/>
      <c r="V2342" s="351"/>
      <c r="BG2342" s="454"/>
    </row>
    <row r="2343" spans="4:59" s="164" customFormat="1" x14ac:dyDescent="0.25">
      <c r="D2343" s="351"/>
      <c r="E2343" s="351"/>
      <c r="K2343" s="366"/>
      <c r="O2343" s="351"/>
      <c r="Q2343" s="366"/>
      <c r="T2343" s="351"/>
      <c r="V2343" s="351"/>
      <c r="BG2343" s="454"/>
    </row>
    <row r="2344" spans="4:59" s="164" customFormat="1" x14ac:dyDescent="0.25">
      <c r="D2344" s="351"/>
      <c r="E2344" s="351"/>
      <c r="K2344" s="366"/>
      <c r="O2344" s="351"/>
      <c r="Q2344" s="366"/>
      <c r="T2344" s="351"/>
      <c r="V2344" s="351"/>
      <c r="BG2344" s="454"/>
    </row>
    <row r="2345" spans="4:59" s="164" customFormat="1" x14ac:dyDescent="0.25">
      <c r="D2345" s="351"/>
      <c r="E2345" s="351"/>
      <c r="K2345" s="366"/>
      <c r="O2345" s="351"/>
      <c r="Q2345" s="366"/>
      <c r="T2345" s="351"/>
      <c r="V2345" s="351"/>
      <c r="BG2345" s="454"/>
    </row>
    <row r="2346" spans="4:59" s="164" customFormat="1" x14ac:dyDescent="0.25">
      <c r="D2346" s="351"/>
      <c r="E2346" s="351"/>
      <c r="K2346" s="366"/>
      <c r="O2346" s="351"/>
      <c r="Q2346" s="366"/>
      <c r="T2346" s="351"/>
      <c r="V2346" s="351"/>
      <c r="BG2346" s="454"/>
    </row>
    <row r="2347" spans="4:59" s="164" customFormat="1" x14ac:dyDescent="0.25">
      <c r="D2347" s="351"/>
      <c r="E2347" s="351"/>
      <c r="K2347" s="366"/>
      <c r="O2347" s="351"/>
      <c r="Q2347" s="366"/>
      <c r="T2347" s="351"/>
      <c r="V2347" s="351"/>
      <c r="BG2347" s="454"/>
    </row>
    <row r="2348" spans="4:59" s="164" customFormat="1" x14ac:dyDescent="0.25">
      <c r="D2348" s="351"/>
      <c r="E2348" s="351"/>
      <c r="K2348" s="366"/>
      <c r="O2348" s="351"/>
      <c r="Q2348" s="366"/>
      <c r="T2348" s="351"/>
      <c r="V2348" s="351"/>
      <c r="BG2348" s="454"/>
    </row>
    <row r="2349" spans="4:59" s="164" customFormat="1" x14ac:dyDescent="0.25">
      <c r="D2349" s="351"/>
      <c r="E2349" s="351"/>
      <c r="K2349" s="366"/>
      <c r="O2349" s="351"/>
      <c r="Q2349" s="366"/>
      <c r="T2349" s="351"/>
      <c r="V2349" s="351"/>
      <c r="BG2349" s="454"/>
    </row>
    <row r="2350" spans="4:59" s="164" customFormat="1" x14ac:dyDescent="0.25">
      <c r="D2350" s="351"/>
      <c r="E2350" s="351"/>
      <c r="K2350" s="366"/>
      <c r="O2350" s="351"/>
      <c r="Q2350" s="366"/>
      <c r="T2350" s="351"/>
      <c r="V2350" s="351"/>
      <c r="BG2350" s="454"/>
    </row>
    <row r="2351" spans="4:59" s="164" customFormat="1" x14ac:dyDescent="0.25">
      <c r="D2351" s="351"/>
      <c r="E2351" s="351"/>
      <c r="K2351" s="366"/>
      <c r="O2351" s="351"/>
      <c r="Q2351" s="366"/>
      <c r="T2351" s="351"/>
      <c r="V2351" s="351"/>
      <c r="BG2351" s="454"/>
    </row>
    <row r="2352" spans="4:59" s="164" customFormat="1" x14ac:dyDescent="0.25">
      <c r="D2352" s="351"/>
      <c r="E2352" s="351"/>
      <c r="K2352" s="366"/>
      <c r="O2352" s="351"/>
      <c r="Q2352" s="366"/>
      <c r="T2352" s="351"/>
      <c r="V2352" s="351"/>
      <c r="BG2352" s="454"/>
    </row>
    <row r="2353" spans="4:59" s="164" customFormat="1" x14ac:dyDescent="0.25">
      <c r="D2353" s="351"/>
      <c r="E2353" s="351"/>
      <c r="K2353" s="366"/>
      <c r="O2353" s="351"/>
      <c r="Q2353" s="366"/>
      <c r="T2353" s="351"/>
      <c r="V2353" s="351"/>
      <c r="BG2353" s="454"/>
    </row>
    <row r="2354" spans="4:59" s="164" customFormat="1" x14ac:dyDescent="0.25">
      <c r="D2354" s="351"/>
      <c r="E2354" s="351"/>
      <c r="K2354" s="366"/>
      <c r="O2354" s="351"/>
      <c r="Q2354" s="366"/>
      <c r="T2354" s="351"/>
      <c r="V2354" s="351"/>
      <c r="BG2354" s="454"/>
    </row>
    <row r="2355" spans="4:59" s="164" customFormat="1" x14ac:dyDescent="0.25">
      <c r="D2355" s="351"/>
      <c r="E2355" s="351"/>
      <c r="K2355" s="366"/>
      <c r="O2355" s="351"/>
      <c r="Q2355" s="366"/>
      <c r="T2355" s="351"/>
      <c r="V2355" s="351"/>
      <c r="BG2355" s="454"/>
    </row>
    <row r="2356" spans="4:59" s="164" customFormat="1" x14ac:dyDescent="0.25">
      <c r="D2356" s="351"/>
      <c r="E2356" s="351"/>
      <c r="K2356" s="366"/>
      <c r="O2356" s="351"/>
      <c r="Q2356" s="366"/>
      <c r="T2356" s="351"/>
      <c r="V2356" s="351"/>
      <c r="BG2356" s="454"/>
    </row>
    <row r="2357" spans="4:59" s="164" customFormat="1" x14ac:dyDescent="0.25">
      <c r="D2357" s="351"/>
      <c r="E2357" s="351"/>
      <c r="K2357" s="366"/>
      <c r="O2357" s="351"/>
      <c r="Q2357" s="366"/>
      <c r="T2357" s="351"/>
      <c r="V2357" s="351"/>
      <c r="BG2357" s="454"/>
    </row>
    <row r="2358" spans="4:59" s="164" customFormat="1" x14ac:dyDescent="0.25">
      <c r="D2358" s="351"/>
      <c r="E2358" s="351"/>
      <c r="K2358" s="366"/>
      <c r="O2358" s="351"/>
      <c r="Q2358" s="366"/>
      <c r="T2358" s="351"/>
      <c r="V2358" s="351"/>
      <c r="BG2358" s="454"/>
    </row>
    <row r="2359" spans="4:59" s="164" customFormat="1" x14ac:dyDescent="0.25">
      <c r="D2359" s="351"/>
      <c r="E2359" s="351"/>
      <c r="K2359" s="366"/>
      <c r="O2359" s="351"/>
      <c r="Q2359" s="366"/>
      <c r="T2359" s="351"/>
      <c r="V2359" s="351"/>
      <c r="BG2359" s="454"/>
    </row>
    <row r="2360" spans="4:59" s="164" customFormat="1" x14ac:dyDescent="0.25">
      <c r="D2360" s="351"/>
      <c r="E2360" s="351"/>
      <c r="K2360" s="366"/>
      <c r="O2360" s="351"/>
      <c r="Q2360" s="366"/>
      <c r="T2360" s="351"/>
      <c r="V2360" s="351"/>
      <c r="BG2360" s="454"/>
    </row>
    <row r="2361" spans="4:59" s="164" customFormat="1" x14ac:dyDescent="0.25">
      <c r="D2361" s="351"/>
      <c r="E2361" s="351"/>
      <c r="K2361" s="366"/>
      <c r="O2361" s="351"/>
      <c r="Q2361" s="366"/>
      <c r="T2361" s="351"/>
      <c r="V2361" s="351"/>
      <c r="BG2361" s="454"/>
    </row>
    <row r="2362" spans="4:59" s="164" customFormat="1" x14ac:dyDescent="0.25">
      <c r="D2362" s="351"/>
      <c r="E2362" s="351"/>
      <c r="K2362" s="366"/>
      <c r="O2362" s="351"/>
      <c r="Q2362" s="366"/>
      <c r="T2362" s="351"/>
      <c r="V2362" s="351"/>
      <c r="BG2362" s="454"/>
    </row>
    <row r="2363" spans="4:59" s="164" customFormat="1" x14ac:dyDescent="0.25">
      <c r="D2363" s="351"/>
      <c r="E2363" s="351"/>
      <c r="K2363" s="366"/>
      <c r="O2363" s="351"/>
      <c r="Q2363" s="366"/>
      <c r="T2363" s="351"/>
      <c r="V2363" s="351"/>
      <c r="BG2363" s="454"/>
    </row>
    <row r="2364" spans="4:59" s="164" customFormat="1" x14ac:dyDescent="0.25">
      <c r="D2364" s="351"/>
      <c r="E2364" s="351"/>
      <c r="K2364" s="366"/>
      <c r="O2364" s="351"/>
      <c r="Q2364" s="366"/>
      <c r="T2364" s="351"/>
      <c r="V2364" s="351"/>
      <c r="BG2364" s="454"/>
    </row>
    <row r="2365" spans="4:59" s="164" customFormat="1" x14ac:dyDescent="0.25">
      <c r="D2365" s="351"/>
      <c r="E2365" s="351"/>
      <c r="K2365" s="366"/>
      <c r="O2365" s="351"/>
      <c r="Q2365" s="366"/>
      <c r="T2365" s="351"/>
      <c r="V2365" s="351"/>
      <c r="BG2365" s="454"/>
    </row>
    <row r="2366" spans="4:59" s="164" customFormat="1" x14ac:dyDescent="0.25">
      <c r="D2366" s="351"/>
      <c r="E2366" s="351"/>
      <c r="K2366" s="366"/>
      <c r="O2366" s="351"/>
      <c r="Q2366" s="366"/>
      <c r="T2366" s="351"/>
      <c r="V2366" s="351"/>
      <c r="BG2366" s="454"/>
    </row>
    <row r="2367" spans="4:59" s="164" customFormat="1" x14ac:dyDescent="0.25">
      <c r="D2367" s="351"/>
      <c r="E2367" s="351"/>
      <c r="K2367" s="366"/>
      <c r="O2367" s="351"/>
      <c r="Q2367" s="366"/>
      <c r="T2367" s="351"/>
      <c r="V2367" s="351"/>
      <c r="BG2367" s="454"/>
    </row>
    <row r="2368" spans="4:59" s="164" customFormat="1" x14ac:dyDescent="0.25">
      <c r="D2368" s="351"/>
      <c r="E2368" s="351"/>
      <c r="K2368" s="366"/>
      <c r="O2368" s="351"/>
      <c r="Q2368" s="366"/>
      <c r="T2368" s="351"/>
      <c r="V2368" s="351"/>
      <c r="BG2368" s="454"/>
    </row>
    <row r="2369" spans="4:59" s="164" customFormat="1" x14ac:dyDescent="0.25">
      <c r="D2369" s="351"/>
      <c r="E2369" s="351"/>
      <c r="K2369" s="366"/>
      <c r="O2369" s="351"/>
      <c r="Q2369" s="366"/>
      <c r="T2369" s="351"/>
      <c r="V2369" s="351"/>
      <c r="BG2369" s="454"/>
    </row>
    <row r="2370" spans="4:59" s="164" customFormat="1" x14ac:dyDescent="0.25">
      <c r="D2370" s="351"/>
      <c r="E2370" s="351"/>
      <c r="K2370" s="366"/>
      <c r="O2370" s="351"/>
      <c r="Q2370" s="366"/>
      <c r="T2370" s="351"/>
      <c r="V2370" s="351"/>
      <c r="BG2370" s="454"/>
    </row>
    <row r="2371" spans="4:59" s="164" customFormat="1" x14ac:dyDescent="0.25">
      <c r="D2371" s="351"/>
      <c r="E2371" s="351"/>
      <c r="K2371" s="366"/>
      <c r="O2371" s="351"/>
      <c r="Q2371" s="366"/>
      <c r="T2371" s="351"/>
      <c r="V2371" s="351"/>
      <c r="BG2371" s="454"/>
    </row>
    <row r="2372" spans="4:59" s="164" customFormat="1" x14ac:dyDescent="0.25">
      <c r="D2372" s="351"/>
      <c r="E2372" s="351"/>
      <c r="K2372" s="366"/>
      <c r="O2372" s="351"/>
      <c r="Q2372" s="366"/>
      <c r="T2372" s="351"/>
      <c r="V2372" s="351"/>
      <c r="BG2372" s="454"/>
    </row>
    <row r="2373" spans="4:59" s="164" customFormat="1" x14ac:dyDescent="0.25">
      <c r="D2373" s="351"/>
      <c r="E2373" s="351"/>
      <c r="K2373" s="366"/>
      <c r="O2373" s="351"/>
      <c r="Q2373" s="366"/>
      <c r="T2373" s="351"/>
      <c r="V2373" s="351"/>
      <c r="BG2373" s="454"/>
    </row>
    <row r="2374" spans="4:59" s="164" customFormat="1" x14ac:dyDescent="0.25">
      <c r="D2374" s="351"/>
      <c r="E2374" s="351"/>
      <c r="K2374" s="366"/>
      <c r="O2374" s="351"/>
      <c r="Q2374" s="366"/>
      <c r="T2374" s="351"/>
      <c r="V2374" s="351"/>
      <c r="BG2374" s="454"/>
    </row>
    <row r="2375" spans="4:59" s="164" customFormat="1" x14ac:dyDescent="0.25">
      <c r="D2375" s="351"/>
      <c r="E2375" s="351"/>
      <c r="K2375" s="366"/>
      <c r="O2375" s="351"/>
      <c r="Q2375" s="366"/>
      <c r="T2375" s="351"/>
      <c r="V2375" s="351"/>
      <c r="BG2375" s="454"/>
    </row>
    <row r="2376" spans="4:59" s="164" customFormat="1" x14ac:dyDescent="0.25">
      <c r="D2376" s="351"/>
      <c r="E2376" s="351"/>
      <c r="K2376" s="366"/>
      <c r="O2376" s="351"/>
      <c r="Q2376" s="366"/>
      <c r="T2376" s="351"/>
      <c r="V2376" s="351"/>
      <c r="BG2376" s="454"/>
    </row>
    <row r="2377" spans="4:59" s="164" customFormat="1" x14ac:dyDescent="0.25">
      <c r="D2377" s="351"/>
      <c r="E2377" s="351"/>
      <c r="K2377" s="366"/>
      <c r="O2377" s="351"/>
      <c r="Q2377" s="366"/>
      <c r="T2377" s="351"/>
      <c r="V2377" s="351"/>
      <c r="BG2377" s="454"/>
    </row>
    <row r="2378" spans="4:59" s="164" customFormat="1" x14ac:dyDescent="0.25">
      <c r="D2378" s="351"/>
      <c r="E2378" s="351"/>
      <c r="K2378" s="366"/>
      <c r="O2378" s="351"/>
      <c r="Q2378" s="366"/>
      <c r="T2378" s="351"/>
      <c r="V2378" s="351"/>
      <c r="BG2378" s="454"/>
    </row>
    <row r="2379" spans="4:59" s="164" customFormat="1" x14ac:dyDescent="0.25">
      <c r="D2379" s="351"/>
      <c r="E2379" s="351"/>
      <c r="K2379" s="366"/>
      <c r="O2379" s="351"/>
      <c r="Q2379" s="366"/>
      <c r="T2379" s="351"/>
      <c r="V2379" s="351"/>
      <c r="BG2379" s="454"/>
    </row>
    <row r="2380" spans="4:59" s="164" customFormat="1" x14ac:dyDescent="0.25">
      <c r="D2380" s="351"/>
      <c r="E2380" s="351"/>
      <c r="K2380" s="366"/>
      <c r="O2380" s="351"/>
      <c r="Q2380" s="366"/>
      <c r="T2380" s="351"/>
      <c r="V2380" s="351"/>
      <c r="BG2380" s="454"/>
    </row>
    <row r="2381" spans="4:59" s="164" customFormat="1" x14ac:dyDescent="0.25">
      <c r="D2381" s="351"/>
      <c r="E2381" s="351"/>
      <c r="K2381" s="366"/>
      <c r="O2381" s="351"/>
      <c r="Q2381" s="366"/>
      <c r="T2381" s="351"/>
      <c r="V2381" s="351"/>
      <c r="BG2381" s="454"/>
    </row>
    <row r="2382" spans="4:59" s="164" customFormat="1" x14ac:dyDescent="0.25">
      <c r="D2382" s="351"/>
      <c r="E2382" s="351"/>
      <c r="K2382" s="366"/>
      <c r="O2382" s="351"/>
      <c r="Q2382" s="366"/>
      <c r="T2382" s="351"/>
      <c r="V2382" s="351"/>
      <c r="BG2382" s="454"/>
    </row>
    <row r="2383" spans="4:59" s="164" customFormat="1" x14ac:dyDescent="0.25">
      <c r="D2383" s="351"/>
      <c r="E2383" s="351"/>
      <c r="K2383" s="366"/>
      <c r="O2383" s="351"/>
      <c r="Q2383" s="366"/>
      <c r="T2383" s="351"/>
      <c r="V2383" s="351"/>
      <c r="BG2383" s="454"/>
    </row>
    <row r="2384" spans="4:59" s="164" customFormat="1" x14ac:dyDescent="0.25">
      <c r="D2384" s="351"/>
      <c r="E2384" s="351"/>
      <c r="K2384" s="366"/>
      <c r="O2384" s="351"/>
      <c r="Q2384" s="366"/>
      <c r="T2384" s="351"/>
      <c r="V2384" s="351"/>
      <c r="BG2384" s="454"/>
    </row>
    <row r="2385" spans="4:59" s="164" customFormat="1" x14ac:dyDescent="0.25">
      <c r="D2385" s="351"/>
      <c r="E2385" s="351"/>
      <c r="K2385" s="366"/>
      <c r="O2385" s="351"/>
      <c r="Q2385" s="366"/>
      <c r="T2385" s="351"/>
      <c r="V2385" s="351"/>
      <c r="BG2385" s="454"/>
    </row>
    <row r="2386" spans="4:59" s="164" customFormat="1" x14ac:dyDescent="0.25">
      <c r="D2386" s="351"/>
      <c r="E2386" s="351"/>
      <c r="K2386" s="366"/>
      <c r="O2386" s="351"/>
      <c r="Q2386" s="366"/>
      <c r="T2386" s="351"/>
      <c r="V2386" s="351"/>
      <c r="BG2386" s="454"/>
    </row>
    <row r="2387" spans="4:59" s="164" customFormat="1" x14ac:dyDescent="0.25">
      <c r="D2387" s="351"/>
      <c r="E2387" s="351"/>
      <c r="K2387" s="366"/>
      <c r="O2387" s="351"/>
      <c r="Q2387" s="366"/>
      <c r="T2387" s="351"/>
      <c r="V2387" s="351"/>
      <c r="BG2387" s="454"/>
    </row>
    <row r="2388" spans="4:59" s="164" customFormat="1" x14ac:dyDescent="0.25">
      <c r="D2388" s="351"/>
      <c r="E2388" s="351"/>
      <c r="K2388" s="366"/>
      <c r="O2388" s="351"/>
      <c r="Q2388" s="366"/>
      <c r="T2388" s="351"/>
      <c r="V2388" s="351"/>
      <c r="BG2388" s="454"/>
    </row>
    <row r="2389" spans="4:59" s="164" customFormat="1" x14ac:dyDescent="0.25">
      <c r="D2389" s="351"/>
      <c r="E2389" s="351"/>
      <c r="K2389" s="366"/>
      <c r="O2389" s="351"/>
      <c r="Q2389" s="366"/>
      <c r="T2389" s="351"/>
      <c r="V2389" s="351"/>
      <c r="BG2389" s="454"/>
    </row>
    <row r="2390" spans="4:59" s="164" customFormat="1" x14ac:dyDescent="0.25">
      <c r="D2390" s="351"/>
      <c r="E2390" s="351"/>
      <c r="K2390" s="366"/>
      <c r="O2390" s="351"/>
      <c r="Q2390" s="366"/>
      <c r="T2390" s="351"/>
      <c r="V2390" s="351"/>
      <c r="BG2390" s="454"/>
    </row>
    <row r="2391" spans="4:59" s="164" customFormat="1" x14ac:dyDescent="0.25">
      <c r="D2391" s="351"/>
      <c r="E2391" s="351"/>
      <c r="K2391" s="366"/>
      <c r="O2391" s="351"/>
      <c r="Q2391" s="366"/>
      <c r="T2391" s="351"/>
      <c r="V2391" s="351"/>
      <c r="BG2391" s="454"/>
    </row>
    <row r="2392" spans="4:59" s="164" customFormat="1" x14ac:dyDescent="0.25">
      <c r="D2392" s="351"/>
      <c r="E2392" s="351"/>
      <c r="K2392" s="366"/>
      <c r="O2392" s="351"/>
      <c r="Q2392" s="366"/>
      <c r="T2392" s="351"/>
      <c r="V2392" s="351"/>
      <c r="BG2392" s="454"/>
    </row>
    <row r="2393" spans="4:59" s="164" customFormat="1" x14ac:dyDescent="0.25">
      <c r="D2393" s="351"/>
      <c r="E2393" s="351"/>
      <c r="K2393" s="366"/>
      <c r="O2393" s="351"/>
      <c r="Q2393" s="366"/>
      <c r="T2393" s="351"/>
      <c r="V2393" s="351"/>
      <c r="BG2393" s="454"/>
    </row>
    <row r="2394" spans="4:59" s="164" customFormat="1" x14ac:dyDescent="0.25">
      <c r="D2394" s="351"/>
      <c r="E2394" s="351"/>
      <c r="K2394" s="366"/>
      <c r="O2394" s="351"/>
      <c r="Q2394" s="366"/>
      <c r="T2394" s="351"/>
      <c r="V2394" s="351"/>
      <c r="BG2394" s="454"/>
    </row>
    <row r="2395" spans="4:59" s="164" customFormat="1" x14ac:dyDescent="0.25">
      <c r="D2395" s="351"/>
      <c r="E2395" s="351"/>
      <c r="K2395" s="366"/>
      <c r="O2395" s="351"/>
      <c r="Q2395" s="366"/>
      <c r="T2395" s="351"/>
      <c r="V2395" s="351"/>
      <c r="BG2395" s="454"/>
    </row>
    <row r="2396" spans="4:59" s="164" customFormat="1" x14ac:dyDescent="0.25">
      <c r="D2396" s="351"/>
      <c r="E2396" s="351"/>
      <c r="K2396" s="366"/>
      <c r="O2396" s="351"/>
      <c r="Q2396" s="366"/>
      <c r="T2396" s="351"/>
      <c r="V2396" s="351"/>
      <c r="BG2396" s="454"/>
    </row>
    <row r="2397" spans="4:59" s="164" customFormat="1" x14ac:dyDescent="0.25">
      <c r="D2397" s="351"/>
      <c r="E2397" s="351"/>
      <c r="K2397" s="366"/>
      <c r="O2397" s="351"/>
      <c r="Q2397" s="366"/>
      <c r="T2397" s="351"/>
      <c r="V2397" s="351"/>
      <c r="BG2397" s="454"/>
    </row>
    <row r="2398" spans="4:59" s="164" customFormat="1" x14ac:dyDescent="0.25">
      <c r="D2398" s="351"/>
      <c r="E2398" s="351"/>
      <c r="K2398" s="366"/>
      <c r="O2398" s="351"/>
      <c r="Q2398" s="366"/>
      <c r="T2398" s="351"/>
      <c r="V2398" s="351"/>
      <c r="BG2398" s="454"/>
    </row>
    <row r="2399" spans="4:59" s="164" customFormat="1" x14ac:dyDescent="0.25">
      <c r="D2399" s="351"/>
      <c r="E2399" s="351"/>
      <c r="K2399" s="366"/>
      <c r="O2399" s="351"/>
      <c r="Q2399" s="366"/>
      <c r="T2399" s="351"/>
      <c r="V2399" s="351"/>
      <c r="BG2399" s="454"/>
    </row>
    <row r="2400" spans="4:59" s="164" customFormat="1" x14ac:dyDescent="0.25">
      <c r="D2400" s="351"/>
      <c r="E2400" s="351"/>
      <c r="K2400" s="366"/>
      <c r="O2400" s="351"/>
      <c r="Q2400" s="366"/>
      <c r="T2400" s="351"/>
      <c r="V2400" s="351"/>
      <c r="BG2400" s="454"/>
    </row>
    <row r="2401" spans="4:59" s="164" customFormat="1" x14ac:dyDescent="0.25">
      <c r="D2401" s="351"/>
      <c r="E2401" s="351"/>
      <c r="K2401" s="366"/>
      <c r="O2401" s="351"/>
      <c r="Q2401" s="366"/>
      <c r="T2401" s="351"/>
      <c r="V2401" s="351"/>
      <c r="BG2401" s="454"/>
    </row>
    <row r="2402" spans="4:59" s="164" customFormat="1" x14ac:dyDescent="0.25">
      <c r="D2402" s="351"/>
      <c r="E2402" s="351"/>
      <c r="K2402" s="366"/>
      <c r="O2402" s="351"/>
      <c r="Q2402" s="366"/>
      <c r="T2402" s="351"/>
      <c r="V2402" s="351"/>
      <c r="BG2402" s="454"/>
    </row>
    <row r="2403" spans="4:59" s="164" customFormat="1" x14ac:dyDescent="0.25">
      <c r="D2403" s="351"/>
      <c r="E2403" s="351"/>
      <c r="K2403" s="366"/>
      <c r="O2403" s="351"/>
      <c r="Q2403" s="366"/>
      <c r="T2403" s="351"/>
      <c r="V2403" s="351"/>
      <c r="BG2403" s="454"/>
    </row>
    <row r="2404" spans="4:59" s="164" customFormat="1" x14ac:dyDescent="0.25">
      <c r="D2404" s="351"/>
      <c r="E2404" s="351"/>
      <c r="K2404" s="366"/>
      <c r="O2404" s="351"/>
      <c r="Q2404" s="366"/>
      <c r="T2404" s="351"/>
      <c r="V2404" s="351"/>
      <c r="BG2404" s="454"/>
    </row>
    <row r="2405" spans="4:59" s="164" customFormat="1" x14ac:dyDescent="0.25">
      <c r="D2405" s="351"/>
      <c r="E2405" s="351"/>
      <c r="K2405" s="366"/>
      <c r="O2405" s="351"/>
      <c r="Q2405" s="366"/>
      <c r="T2405" s="351"/>
      <c r="V2405" s="351"/>
      <c r="BG2405" s="454"/>
    </row>
    <row r="2406" spans="4:59" s="164" customFormat="1" x14ac:dyDescent="0.25">
      <c r="D2406" s="351"/>
      <c r="E2406" s="351"/>
      <c r="K2406" s="366"/>
      <c r="O2406" s="351"/>
      <c r="Q2406" s="366"/>
      <c r="T2406" s="351"/>
      <c r="V2406" s="351"/>
      <c r="BG2406" s="454"/>
    </row>
    <row r="2407" spans="4:59" s="164" customFormat="1" x14ac:dyDescent="0.25">
      <c r="D2407" s="351"/>
      <c r="E2407" s="351"/>
      <c r="K2407" s="366"/>
      <c r="O2407" s="351"/>
      <c r="Q2407" s="366"/>
      <c r="T2407" s="351"/>
      <c r="V2407" s="351"/>
      <c r="BG2407" s="454"/>
    </row>
    <row r="2408" spans="4:59" s="164" customFormat="1" x14ac:dyDescent="0.25">
      <c r="D2408" s="351"/>
      <c r="E2408" s="351"/>
      <c r="K2408" s="366"/>
      <c r="O2408" s="351"/>
      <c r="Q2408" s="366"/>
      <c r="T2408" s="351"/>
      <c r="V2408" s="351"/>
      <c r="BG2408" s="454"/>
    </row>
    <row r="2409" spans="4:59" s="164" customFormat="1" x14ac:dyDescent="0.25">
      <c r="D2409" s="351"/>
      <c r="E2409" s="351"/>
      <c r="K2409" s="366"/>
      <c r="O2409" s="351"/>
      <c r="Q2409" s="366"/>
      <c r="T2409" s="351"/>
      <c r="V2409" s="351"/>
      <c r="BG2409" s="454"/>
    </row>
    <row r="2410" spans="4:59" s="164" customFormat="1" x14ac:dyDescent="0.25">
      <c r="D2410" s="351"/>
      <c r="E2410" s="351"/>
      <c r="K2410" s="366"/>
      <c r="O2410" s="351"/>
      <c r="Q2410" s="366"/>
      <c r="T2410" s="351"/>
      <c r="V2410" s="351"/>
      <c r="BG2410" s="454"/>
    </row>
    <row r="2411" spans="4:59" s="164" customFormat="1" x14ac:dyDescent="0.25">
      <c r="D2411" s="351"/>
      <c r="E2411" s="351"/>
      <c r="K2411" s="366"/>
      <c r="O2411" s="351"/>
      <c r="Q2411" s="366"/>
      <c r="T2411" s="351"/>
      <c r="V2411" s="351"/>
      <c r="BG2411" s="454"/>
    </row>
    <row r="2412" spans="4:59" s="164" customFormat="1" x14ac:dyDescent="0.25">
      <c r="D2412" s="351"/>
      <c r="E2412" s="351"/>
      <c r="K2412" s="366"/>
      <c r="O2412" s="351"/>
      <c r="Q2412" s="366"/>
      <c r="T2412" s="351"/>
      <c r="V2412" s="351"/>
      <c r="BG2412" s="454"/>
    </row>
    <row r="2413" spans="4:59" s="164" customFormat="1" x14ac:dyDescent="0.25">
      <c r="D2413" s="351"/>
      <c r="E2413" s="351"/>
      <c r="K2413" s="366"/>
      <c r="O2413" s="351"/>
      <c r="Q2413" s="366"/>
      <c r="T2413" s="351"/>
      <c r="V2413" s="351"/>
      <c r="BG2413" s="454"/>
    </row>
    <row r="2414" spans="4:59" s="164" customFormat="1" x14ac:dyDescent="0.25">
      <c r="D2414" s="351"/>
      <c r="E2414" s="351"/>
      <c r="K2414" s="366"/>
      <c r="O2414" s="351"/>
      <c r="Q2414" s="366"/>
      <c r="T2414" s="351"/>
      <c r="V2414" s="351"/>
      <c r="BG2414" s="454"/>
    </row>
    <row r="2415" spans="4:59" s="164" customFormat="1" x14ac:dyDescent="0.25">
      <c r="D2415" s="351"/>
      <c r="E2415" s="351"/>
      <c r="K2415" s="366"/>
      <c r="O2415" s="351"/>
      <c r="Q2415" s="366"/>
      <c r="T2415" s="351"/>
      <c r="V2415" s="351"/>
      <c r="BG2415" s="454"/>
    </row>
    <row r="2416" spans="4:59" s="164" customFormat="1" x14ac:dyDescent="0.25">
      <c r="D2416" s="351"/>
      <c r="E2416" s="351"/>
      <c r="K2416" s="366"/>
      <c r="O2416" s="351"/>
      <c r="Q2416" s="366"/>
      <c r="T2416" s="351"/>
      <c r="V2416" s="351"/>
      <c r="BG2416" s="454"/>
    </row>
    <row r="2417" spans="4:59" s="164" customFormat="1" x14ac:dyDescent="0.25">
      <c r="D2417" s="351"/>
      <c r="E2417" s="351"/>
      <c r="K2417" s="366"/>
      <c r="O2417" s="351"/>
      <c r="Q2417" s="366"/>
      <c r="T2417" s="351"/>
      <c r="V2417" s="351"/>
      <c r="BG2417" s="454"/>
    </row>
    <row r="2418" spans="4:59" s="164" customFormat="1" x14ac:dyDescent="0.25">
      <c r="D2418" s="351"/>
      <c r="E2418" s="351"/>
      <c r="K2418" s="366"/>
      <c r="O2418" s="351"/>
      <c r="Q2418" s="366"/>
      <c r="T2418" s="351"/>
      <c r="V2418" s="351"/>
      <c r="BG2418" s="454"/>
    </row>
    <row r="2419" spans="4:59" s="164" customFormat="1" x14ac:dyDescent="0.25">
      <c r="D2419" s="351"/>
      <c r="E2419" s="351"/>
      <c r="K2419" s="366"/>
      <c r="O2419" s="351"/>
      <c r="Q2419" s="366"/>
      <c r="T2419" s="351"/>
      <c r="V2419" s="351"/>
      <c r="BG2419" s="454"/>
    </row>
    <row r="2420" spans="4:59" s="164" customFormat="1" x14ac:dyDescent="0.25">
      <c r="D2420" s="351"/>
      <c r="E2420" s="351"/>
      <c r="K2420" s="366"/>
      <c r="O2420" s="351"/>
      <c r="Q2420" s="366"/>
      <c r="T2420" s="351"/>
      <c r="V2420" s="351"/>
      <c r="BG2420" s="454"/>
    </row>
    <row r="2421" spans="4:59" s="164" customFormat="1" x14ac:dyDescent="0.25">
      <c r="D2421" s="351"/>
      <c r="E2421" s="351"/>
      <c r="K2421" s="366"/>
      <c r="O2421" s="351"/>
      <c r="Q2421" s="366"/>
      <c r="T2421" s="351"/>
      <c r="V2421" s="351"/>
      <c r="BG2421" s="454"/>
    </row>
    <row r="2422" spans="4:59" s="164" customFormat="1" x14ac:dyDescent="0.25">
      <c r="D2422" s="351"/>
      <c r="E2422" s="351"/>
      <c r="K2422" s="366"/>
      <c r="O2422" s="351"/>
      <c r="Q2422" s="366"/>
      <c r="T2422" s="351"/>
      <c r="V2422" s="351"/>
      <c r="BG2422" s="454"/>
    </row>
    <row r="2423" spans="4:59" s="164" customFormat="1" x14ac:dyDescent="0.25">
      <c r="D2423" s="351"/>
      <c r="E2423" s="351"/>
      <c r="K2423" s="366"/>
      <c r="O2423" s="351"/>
      <c r="Q2423" s="366"/>
      <c r="T2423" s="351"/>
      <c r="V2423" s="351"/>
      <c r="BG2423" s="454"/>
    </row>
    <row r="2424" spans="4:59" s="164" customFormat="1" x14ac:dyDescent="0.25">
      <c r="D2424" s="351"/>
      <c r="E2424" s="351"/>
      <c r="K2424" s="366"/>
      <c r="O2424" s="351"/>
      <c r="Q2424" s="366"/>
      <c r="T2424" s="351"/>
      <c r="V2424" s="351"/>
      <c r="BG2424" s="454"/>
    </row>
    <row r="2425" spans="4:59" s="164" customFormat="1" x14ac:dyDescent="0.25">
      <c r="D2425" s="351"/>
      <c r="E2425" s="351"/>
      <c r="K2425" s="366"/>
      <c r="O2425" s="351"/>
      <c r="Q2425" s="366"/>
      <c r="T2425" s="351"/>
      <c r="V2425" s="351"/>
      <c r="BG2425" s="454"/>
    </row>
    <row r="2426" spans="4:59" s="164" customFormat="1" x14ac:dyDescent="0.25">
      <c r="D2426" s="351"/>
      <c r="E2426" s="351"/>
      <c r="K2426" s="366"/>
      <c r="O2426" s="351"/>
      <c r="Q2426" s="366"/>
      <c r="T2426" s="351"/>
      <c r="V2426" s="351"/>
      <c r="BG2426" s="454"/>
    </row>
    <row r="2427" spans="4:59" s="164" customFormat="1" x14ac:dyDescent="0.25">
      <c r="D2427" s="351"/>
      <c r="E2427" s="351"/>
      <c r="K2427" s="366"/>
      <c r="O2427" s="351"/>
      <c r="Q2427" s="366"/>
      <c r="T2427" s="351"/>
      <c r="V2427" s="351"/>
      <c r="BG2427" s="454"/>
    </row>
    <row r="2428" spans="4:59" s="164" customFormat="1" x14ac:dyDescent="0.25">
      <c r="D2428" s="351"/>
      <c r="E2428" s="351"/>
      <c r="K2428" s="366"/>
      <c r="O2428" s="351"/>
      <c r="Q2428" s="366"/>
      <c r="T2428" s="351"/>
      <c r="V2428" s="351"/>
      <c r="BG2428" s="454"/>
    </row>
    <row r="2429" spans="4:59" s="164" customFormat="1" x14ac:dyDescent="0.25">
      <c r="D2429" s="351"/>
      <c r="E2429" s="351"/>
      <c r="K2429" s="366"/>
      <c r="O2429" s="351"/>
      <c r="Q2429" s="366"/>
      <c r="T2429" s="351"/>
      <c r="V2429" s="351"/>
      <c r="BG2429" s="454"/>
    </row>
    <row r="2430" spans="4:59" s="164" customFormat="1" x14ac:dyDescent="0.25">
      <c r="D2430" s="351"/>
      <c r="E2430" s="351"/>
      <c r="K2430" s="366"/>
      <c r="O2430" s="351"/>
      <c r="Q2430" s="366"/>
      <c r="T2430" s="351"/>
      <c r="V2430" s="351"/>
      <c r="BG2430" s="454"/>
    </row>
    <row r="2431" spans="4:59" s="164" customFormat="1" x14ac:dyDescent="0.25">
      <c r="D2431" s="351"/>
      <c r="E2431" s="351"/>
      <c r="K2431" s="366"/>
      <c r="O2431" s="351"/>
      <c r="Q2431" s="366"/>
      <c r="T2431" s="351"/>
      <c r="V2431" s="351"/>
      <c r="BG2431" s="454"/>
    </row>
    <row r="2432" spans="4:59" s="164" customFormat="1" x14ac:dyDescent="0.25">
      <c r="D2432" s="351"/>
      <c r="E2432" s="351"/>
      <c r="K2432" s="366"/>
      <c r="O2432" s="351"/>
      <c r="Q2432" s="366"/>
      <c r="T2432" s="351"/>
      <c r="V2432" s="351"/>
      <c r="BG2432" s="454"/>
    </row>
    <row r="2433" spans="4:59" s="164" customFormat="1" x14ac:dyDescent="0.25">
      <c r="D2433" s="351"/>
      <c r="E2433" s="351"/>
      <c r="K2433" s="366"/>
      <c r="O2433" s="351"/>
      <c r="Q2433" s="366"/>
      <c r="T2433" s="351"/>
      <c r="V2433" s="351"/>
      <c r="BG2433" s="454"/>
    </row>
    <row r="2434" spans="4:59" s="164" customFormat="1" x14ac:dyDescent="0.25">
      <c r="D2434" s="351"/>
      <c r="E2434" s="351"/>
      <c r="K2434" s="366"/>
      <c r="O2434" s="351"/>
      <c r="Q2434" s="366"/>
      <c r="T2434" s="351"/>
      <c r="V2434" s="351"/>
      <c r="BG2434" s="454"/>
    </row>
    <row r="2435" spans="4:59" s="164" customFormat="1" x14ac:dyDescent="0.25">
      <c r="D2435" s="351"/>
      <c r="E2435" s="351"/>
      <c r="K2435" s="366"/>
      <c r="O2435" s="351"/>
      <c r="Q2435" s="366"/>
      <c r="T2435" s="351"/>
      <c r="V2435" s="351"/>
      <c r="BG2435" s="454"/>
    </row>
    <row r="2436" spans="4:59" s="164" customFormat="1" x14ac:dyDescent="0.25">
      <c r="D2436" s="351"/>
      <c r="E2436" s="351"/>
      <c r="K2436" s="366"/>
      <c r="O2436" s="351"/>
      <c r="Q2436" s="366"/>
      <c r="T2436" s="351"/>
      <c r="V2436" s="351"/>
      <c r="BG2436" s="454"/>
    </row>
    <row r="2437" spans="4:59" s="164" customFormat="1" x14ac:dyDescent="0.25">
      <c r="D2437" s="351"/>
      <c r="E2437" s="351"/>
      <c r="K2437" s="366"/>
      <c r="O2437" s="351"/>
      <c r="Q2437" s="366"/>
      <c r="T2437" s="351"/>
      <c r="V2437" s="351"/>
      <c r="BG2437" s="454"/>
    </row>
    <row r="2438" spans="4:59" s="164" customFormat="1" x14ac:dyDescent="0.25">
      <c r="D2438" s="351"/>
      <c r="E2438" s="351"/>
      <c r="K2438" s="366"/>
      <c r="O2438" s="351"/>
      <c r="Q2438" s="366"/>
      <c r="T2438" s="351"/>
      <c r="V2438" s="351"/>
      <c r="BG2438" s="454"/>
    </row>
    <row r="2439" spans="4:59" s="164" customFormat="1" x14ac:dyDescent="0.25">
      <c r="D2439" s="351"/>
      <c r="E2439" s="351"/>
      <c r="K2439" s="366"/>
      <c r="O2439" s="351"/>
      <c r="Q2439" s="366"/>
      <c r="T2439" s="351"/>
      <c r="V2439" s="351"/>
      <c r="BG2439" s="454"/>
    </row>
    <row r="2440" spans="4:59" s="164" customFormat="1" x14ac:dyDescent="0.25">
      <c r="D2440" s="351"/>
      <c r="E2440" s="351"/>
      <c r="K2440" s="366"/>
      <c r="O2440" s="351"/>
      <c r="Q2440" s="366"/>
      <c r="T2440" s="351"/>
      <c r="V2440" s="351"/>
      <c r="BG2440" s="454"/>
    </row>
    <row r="2441" spans="4:59" s="164" customFormat="1" x14ac:dyDescent="0.25">
      <c r="D2441" s="351"/>
      <c r="E2441" s="351"/>
      <c r="K2441" s="366"/>
      <c r="O2441" s="351"/>
      <c r="Q2441" s="366"/>
      <c r="T2441" s="351"/>
      <c r="V2441" s="351"/>
      <c r="BG2441" s="454"/>
    </row>
    <row r="2442" spans="4:59" s="164" customFormat="1" x14ac:dyDescent="0.25">
      <c r="D2442" s="351"/>
      <c r="E2442" s="351"/>
      <c r="K2442" s="366"/>
      <c r="O2442" s="351"/>
      <c r="Q2442" s="366"/>
      <c r="T2442" s="351"/>
      <c r="V2442" s="351"/>
      <c r="BG2442" s="454"/>
    </row>
    <row r="2443" spans="4:59" s="164" customFormat="1" x14ac:dyDescent="0.25">
      <c r="D2443" s="351"/>
      <c r="E2443" s="351"/>
      <c r="K2443" s="366"/>
      <c r="O2443" s="351"/>
      <c r="Q2443" s="366"/>
      <c r="T2443" s="351"/>
      <c r="V2443" s="351"/>
      <c r="BG2443" s="454"/>
    </row>
    <row r="2444" spans="4:59" s="164" customFormat="1" x14ac:dyDescent="0.25">
      <c r="D2444" s="351"/>
      <c r="E2444" s="351"/>
      <c r="K2444" s="366"/>
      <c r="O2444" s="351"/>
      <c r="Q2444" s="366"/>
      <c r="T2444" s="351"/>
      <c r="V2444" s="351"/>
      <c r="BG2444" s="454"/>
    </row>
    <row r="2445" spans="4:59" s="164" customFormat="1" x14ac:dyDescent="0.25">
      <c r="D2445" s="351"/>
      <c r="E2445" s="351"/>
      <c r="K2445" s="366"/>
      <c r="O2445" s="351"/>
      <c r="Q2445" s="366"/>
      <c r="T2445" s="351"/>
      <c r="V2445" s="351"/>
      <c r="BG2445" s="454"/>
    </row>
    <row r="2446" spans="4:59" s="164" customFormat="1" x14ac:dyDescent="0.25">
      <c r="D2446" s="351"/>
      <c r="E2446" s="351"/>
      <c r="K2446" s="366"/>
      <c r="O2446" s="351"/>
      <c r="Q2446" s="366"/>
      <c r="T2446" s="351"/>
      <c r="V2446" s="351"/>
      <c r="BG2446" s="454"/>
    </row>
    <row r="2447" spans="4:59" s="164" customFormat="1" x14ac:dyDescent="0.25">
      <c r="D2447" s="351"/>
      <c r="E2447" s="351"/>
      <c r="K2447" s="366"/>
      <c r="O2447" s="351"/>
      <c r="Q2447" s="366"/>
      <c r="T2447" s="351"/>
      <c r="V2447" s="351"/>
      <c r="BG2447" s="454"/>
    </row>
    <row r="2448" spans="4:59" s="164" customFormat="1" x14ac:dyDescent="0.25">
      <c r="D2448" s="351"/>
      <c r="E2448" s="351"/>
      <c r="K2448" s="366"/>
      <c r="O2448" s="351"/>
      <c r="Q2448" s="366"/>
      <c r="T2448" s="351"/>
      <c r="V2448" s="351"/>
      <c r="BG2448" s="454"/>
    </row>
    <row r="2449" spans="4:59" s="164" customFormat="1" x14ac:dyDescent="0.25">
      <c r="D2449" s="351"/>
      <c r="E2449" s="351"/>
      <c r="K2449" s="366"/>
      <c r="O2449" s="351"/>
      <c r="Q2449" s="366"/>
      <c r="T2449" s="351"/>
      <c r="V2449" s="351"/>
      <c r="BG2449" s="454"/>
    </row>
    <row r="2450" spans="4:59" s="164" customFormat="1" x14ac:dyDescent="0.25">
      <c r="D2450" s="351"/>
      <c r="E2450" s="351"/>
      <c r="K2450" s="366"/>
      <c r="O2450" s="351"/>
      <c r="Q2450" s="366"/>
      <c r="T2450" s="351"/>
      <c r="V2450" s="351"/>
      <c r="BG2450" s="454"/>
    </row>
    <row r="2451" spans="4:59" s="164" customFormat="1" x14ac:dyDescent="0.25">
      <c r="D2451" s="351"/>
      <c r="E2451" s="351"/>
      <c r="K2451" s="366"/>
      <c r="O2451" s="351"/>
      <c r="Q2451" s="366"/>
      <c r="T2451" s="351"/>
      <c r="V2451" s="351"/>
      <c r="BG2451" s="454"/>
    </row>
    <row r="2452" spans="4:59" s="164" customFormat="1" x14ac:dyDescent="0.25">
      <c r="D2452" s="351"/>
      <c r="E2452" s="351"/>
      <c r="K2452" s="366"/>
      <c r="O2452" s="351"/>
      <c r="Q2452" s="366"/>
      <c r="T2452" s="351"/>
      <c r="V2452" s="351"/>
      <c r="BG2452" s="454"/>
    </row>
    <row r="2453" spans="4:59" s="164" customFormat="1" x14ac:dyDescent="0.25">
      <c r="D2453" s="351"/>
      <c r="E2453" s="351"/>
      <c r="K2453" s="366"/>
      <c r="O2453" s="351"/>
      <c r="Q2453" s="366"/>
      <c r="T2453" s="351"/>
      <c r="V2453" s="351"/>
      <c r="BG2453" s="454"/>
    </row>
    <row r="2454" spans="4:59" s="164" customFormat="1" x14ac:dyDescent="0.25">
      <c r="D2454" s="351"/>
      <c r="E2454" s="351"/>
      <c r="K2454" s="366"/>
      <c r="O2454" s="351"/>
      <c r="Q2454" s="366"/>
      <c r="T2454" s="351"/>
      <c r="V2454" s="351"/>
      <c r="BG2454" s="454"/>
    </row>
    <row r="2455" spans="4:59" s="164" customFormat="1" x14ac:dyDescent="0.25">
      <c r="D2455" s="351"/>
      <c r="E2455" s="351"/>
      <c r="K2455" s="366"/>
      <c r="O2455" s="351"/>
      <c r="Q2455" s="366"/>
      <c r="T2455" s="351"/>
      <c r="V2455" s="351"/>
      <c r="BG2455" s="454"/>
    </row>
    <row r="2456" spans="4:59" s="164" customFormat="1" x14ac:dyDescent="0.25">
      <c r="D2456" s="351"/>
      <c r="E2456" s="351"/>
      <c r="K2456" s="366"/>
      <c r="O2456" s="351"/>
      <c r="Q2456" s="366"/>
      <c r="T2456" s="351"/>
      <c r="V2456" s="351"/>
      <c r="BG2456" s="454"/>
    </row>
    <row r="2457" spans="4:59" s="164" customFormat="1" x14ac:dyDescent="0.25">
      <c r="D2457" s="351"/>
      <c r="E2457" s="351"/>
      <c r="K2457" s="366"/>
      <c r="O2457" s="351"/>
      <c r="Q2457" s="366"/>
      <c r="T2457" s="351"/>
      <c r="V2457" s="351"/>
      <c r="BG2457" s="454"/>
    </row>
    <row r="2458" spans="4:59" s="164" customFormat="1" x14ac:dyDescent="0.25">
      <c r="D2458" s="351"/>
      <c r="E2458" s="351"/>
      <c r="K2458" s="366"/>
      <c r="O2458" s="351"/>
      <c r="Q2458" s="366"/>
      <c r="T2458" s="351"/>
      <c r="V2458" s="351"/>
      <c r="BG2458" s="454"/>
    </row>
    <row r="2459" spans="4:59" s="164" customFormat="1" x14ac:dyDescent="0.25">
      <c r="D2459" s="351"/>
      <c r="E2459" s="351"/>
      <c r="K2459" s="366"/>
      <c r="O2459" s="351"/>
      <c r="Q2459" s="366"/>
      <c r="T2459" s="351"/>
      <c r="V2459" s="351"/>
      <c r="BG2459" s="454"/>
    </row>
    <row r="2460" spans="4:59" s="164" customFormat="1" x14ac:dyDescent="0.25">
      <c r="D2460" s="351"/>
      <c r="E2460" s="351"/>
      <c r="K2460" s="366"/>
      <c r="O2460" s="351"/>
      <c r="Q2460" s="366"/>
      <c r="T2460" s="351"/>
      <c r="V2460" s="351"/>
      <c r="BG2460" s="454"/>
    </row>
    <row r="2461" spans="4:59" s="164" customFormat="1" x14ac:dyDescent="0.25">
      <c r="D2461" s="351"/>
      <c r="E2461" s="351"/>
      <c r="K2461" s="366"/>
      <c r="O2461" s="351"/>
      <c r="Q2461" s="366"/>
      <c r="T2461" s="351"/>
      <c r="V2461" s="351"/>
      <c r="BG2461" s="454"/>
    </row>
    <row r="2462" spans="4:59" s="164" customFormat="1" x14ac:dyDescent="0.25">
      <c r="D2462" s="351"/>
      <c r="E2462" s="351"/>
      <c r="K2462" s="366"/>
      <c r="O2462" s="351"/>
      <c r="Q2462" s="366"/>
      <c r="T2462" s="351"/>
      <c r="V2462" s="351"/>
      <c r="BG2462" s="454"/>
    </row>
    <row r="2463" spans="4:59" s="164" customFormat="1" x14ac:dyDescent="0.25">
      <c r="D2463" s="351"/>
      <c r="E2463" s="351"/>
      <c r="K2463" s="366"/>
      <c r="O2463" s="351"/>
      <c r="Q2463" s="366"/>
      <c r="T2463" s="351"/>
      <c r="V2463" s="351"/>
      <c r="BG2463" s="454"/>
    </row>
    <row r="2464" spans="4:59" s="164" customFormat="1" x14ac:dyDescent="0.25">
      <c r="D2464" s="351"/>
      <c r="E2464" s="351"/>
      <c r="K2464" s="366"/>
      <c r="O2464" s="351"/>
      <c r="Q2464" s="366"/>
      <c r="T2464" s="351"/>
      <c r="V2464" s="351"/>
      <c r="BG2464" s="454"/>
    </row>
    <row r="2465" spans="4:59" s="164" customFormat="1" x14ac:dyDescent="0.25">
      <c r="D2465" s="351"/>
      <c r="E2465" s="351"/>
      <c r="K2465" s="366"/>
      <c r="O2465" s="351"/>
      <c r="Q2465" s="366"/>
      <c r="T2465" s="351"/>
      <c r="V2465" s="351"/>
      <c r="BG2465" s="454"/>
    </row>
    <row r="2466" spans="4:59" s="164" customFormat="1" x14ac:dyDescent="0.25">
      <c r="D2466" s="351"/>
      <c r="E2466" s="351"/>
      <c r="K2466" s="366"/>
      <c r="O2466" s="351"/>
      <c r="Q2466" s="366"/>
      <c r="T2466" s="351"/>
      <c r="V2466" s="351"/>
      <c r="BG2466" s="454"/>
    </row>
    <row r="2467" spans="4:59" s="164" customFormat="1" x14ac:dyDescent="0.25">
      <c r="D2467" s="351"/>
      <c r="E2467" s="351"/>
      <c r="K2467" s="366"/>
      <c r="O2467" s="351"/>
      <c r="Q2467" s="366"/>
      <c r="T2467" s="351"/>
      <c r="V2467" s="351"/>
      <c r="BG2467" s="454"/>
    </row>
    <row r="2468" spans="4:59" s="164" customFormat="1" x14ac:dyDescent="0.25">
      <c r="D2468" s="351"/>
      <c r="E2468" s="351"/>
      <c r="K2468" s="366"/>
      <c r="O2468" s="351"/>
      <c r="Q2468" s="366"/>
      <c r="T2468" s="351"/>
      <c r="V2468" s="351"/>
      <c r="BG2468" s="454"/>
    </row>
    <row r="2469" spans="4:59" s="164" customFormat="1" x14ac:dyDescent="0.25">
      <c r="D2469" s="351"/>
      <c r="E2469" s="351"/>
      <c r="K2469" s="366"/>
      <c r="O2469" s="351"/>
      <c r="Q2469" s="366"/>
      <c r="T2469" s="351"/>
      <c r="V2469" s="351"/>
      <c r="BG2469" s="454"/>
    </row>
    <row r="2470" spans="4:59" s="164" customFormat="1" x14ac:dyDescent="0.25">
      <c r="D2470" s="351"/>
      <c r="E2470" s="351"/>
      <c r="K2470" s="366"/>
      <c r="O2470" s="351"/>
      <c r="Q2470" s="366"/>
      <c r="T2470" s="351"/>
      <c r="V2470" s="351"/>
      <c r="BG2470" s="454"/>
    </row>
    <row r="2471" spans="4:59" s="164" customFormat="1" x14ac:dyDescent="0.25">
      <c r="D2471" s="351"/>
      <c r="E2471" s="351"/>
      <c r="K2471" s="366"/>
      <c r="O2471" s="351"/>
      <c r="Q2471" s="366"/>
      <c r="T2471" s="351"/>
      <c r="V2471" s="351"/>
      <c r="BG2471" s="454"/>
    </row>
    <row r="2472" spans="4:59" s="164" customFormat="1" x14ac:dyDescent="0.25">
      <c r="D2472" s="351"/>
      <c r="E2472" s="351"/>
      <c r="K2472" s="366"/>
      <c r="O2472" s="351"/>
      <c r="Q2472" s="366"/>
      <c r="T2472" s="351"/>
      <c r="V2472" s="351"/>
      <c r="BG2472" s="454"/>
    </row>
    <row r="2473" spans="4:59" s="164" customFormat="1" x14ac:dyDescent="0.25">
      <c r="D2473" s="351"/>
      <c r="E2473" s="351"/>
      <c r="K2473" s="366"/>
      <c r="O2473" s="351"/>
      <c r="Q2473" s="366"/>
      <c r="T2473" s="351"/>
      <c r="V2473" s="351"/>
      <c r="BG2473" s="454"/>
    </row>
    <row r="2474" spans="4:59" s="164" customFormat="1" x14ac:dyDescent="0.25">
      <c r="D2474" s="351"/>
      <c r="E2474" s="351"/>
      <c r="K2474" s="366"/>
      <c r="O2474" s="351"/>
      <c r="Q2474" s="366"/>
      <c r="T2474" s="351"/>
      <c r="V2474" s="351"/>
      <c r="BG2474" s="454"/>
    </row>
    <row r="2475" spans="4:59" s="164" customFormat="1" x14ac:dyDescent="0.25">
      <c r="D2475" s="351"/>
      <c r="E2475" s="351"/>
      <c r="K2475" s="366"/>
      <c r="O2475" s="351"/>
      <c r="Q2475" s="366"/>
      <c r="T2475" s="351"/>
      <c r="V2475" s="351"/>
      <c r="BG2475" s="454"/>
    </row>
    <row r="2476" spans="4:59" s="164" customFormat="1" x14ac:dyDescent="0.25">
      <c r="D2476" s="351"/>
      <c r="E2476" s="351"/>
      <c r="K2476" s="366"/>
      <c r="O2476" s="351"/>
      <c r="Q2476" s="366"/>
      <c r="T2476" s="351"/>
      <c r="V2476" s="351"/>
      <c r="BG2476" s="454"/>
    </row>
    <row r="2477" spans="4:59" s="164" customFormat="1" x14ac:dyDescent="0.25">
      <c r="D2477" s="351"/>
      <c r="E2477" s="351"/>
      <c r="K2477" s="366"/>
      <c r="O2477" s="351"/>
      <c r="Q2477" s="366"/>
      <c r="T2477" s="351"/>
      <c r="V2477" s="351"/>
      <c r="BG2477" s="454"/>
    </row>
    <row r="2478" spans="4:59" s="164" customFormat="1" x14ac:dyDescent="0.25">
      <c r="D2478" s="351"/>
      <c r="E2478" s="351"/>
      <c r="K2478" s="366"/>
      <c r="O2478" s="351"/>
      <c r="Q2478" s="366"/>
      <c r="T2478" s="351"/>
      <c r="V2478" s="351"/>
      <c r="BG2478" s="454"/>
    </row>
    <row r="2479" spans="4:59" s="164" customFormat="1" x14ac:dyDescent="0.25">
      <c r="D2479" s="351"/>
      <c r="E2479" s="351"/>
      <c r="K2479" s="366"/>
      <c r="O2479" s="351"/>
      <c r="Q2479" s="366"/>
      <c r="T2479" s="351"/>
      <c r="V2479" s="351"/>
      <c r="BG2479" s="454"/>
    </row>
    <row r="2480" spans="4:59" s="164" customFormat="1" x14ac:dyDescent="0.25">
      <c r="D2480" s="351"/>
      <c r="E2480" s="351"/>
      <c r="K2480" s="366"/>
      <c r="O2480" s="351"/>
      <c r="Q2480" s="366"/>
      <c r="T2480" s="351"/>
      <c r="V2480" s="351"/>
      <c r="BG2480" s="454"/>
    </row>
    <row r="2481" spans="4:59" s="164" customFormat="1" x14ac:dyDescent="0.25">
      <c r="D2481" s="351"/>
      <c r="E2481" s="351"/>
      <c r="K2481" s="366"/>
      <c r="O2481" s="351"/>
      <c r="Q2481" s="366"/>
      <c r="T2481" s="351"/>
      <c r="V2481" s="351"/>
      <c r="BG2481" s="454"/>
    </row>
    <row r="2482" spans="4:59" s="164" customFormat="1" x14ac:dyDescent="0.25">
      <c r="D2482" s="351"/>
      <c r="E2482" s="351"/>
      <c r="K2482" s="366"/>
      <c r="O2482" s="351"/>
      <c r="Q2482" s="366"/>
      <c r="T2482" s="351"/>
      <c r="V2482" s="351"/>
      <c r="BG2482" s="454"/>
    </row>
    <row r="2483" spans="4:59" s="164" customFormat="1" x14ac:dyDescent="0.25">
      <c r="D2483" s="351"/>
      <c r="E2483" s="351"/>
      <c r="K2483" s="366"/>
      <c r="O2483" s="351"/>
      <c r="Q2483" s="366"/>
      <c r="T2483" s="351"/>
      <c r="V2483" s="351"/>
      <c r="BG2483" s="454"/>
    </row>
    <row r="2484" spans="4:59" s="164" customFormat="1" x14ac:dyDescent="0.25">
      <c r="D2484" s="351"/>
      <c r="E2484" s="351"/>
      <c r="K2484" s="366"/>
      <c r="O2484" s="351"/>
      <c r="Q2484" s="366"/>
      <c r="T2484" s="351"/>
      <c r="V2484" s="351"/>
      <c r="BG2484" s="454"/>
    </row>
    <row r="2485" spans="4:59" s="164" customFormat="1" x14ac:dyDescent="0.25">
      <c r="D2485" s="351"/>
      <c r="E2485" s="351"/>
      <c r="K2485" s="366"/>
      <c r="O2485" s="351"/>
      <c r="Q2485" s="366"/>
      <c r="T2485" s="351"/>
      <c r="V2485" s="351"/>
      <c r="BG2485" s="454"/>
    </row>
    <row r="2486" spans="4:59" s="164" customFormat="1" x14ac:dyDescent="0.25">
      <c r="D2486" s="351"/>
      <c r="E2486" s="351"/>
      <c r="K2486" s="366"/>
      <c r="O2486" s="351"/>
      <c r="Q2486" s="366"/>
      <c r="T2486" s="351"/>
      <c r="V2486" s="351"/>
      <c r="BG2486" s="454"/>
    </row>
    <row r="2487" spans="4:59" s="164" customFormat="1" x14ac:dyDescent="0.25">
      <c r="D2487" s="351"/>
      <c r="E2487" s="351"/>
      <c r="K2487" s="366"/>
      <c r="O2487" s="351"/>
      <c r="Q2487" s="366"/>
      <c r="T2487" s="351"/>
      <c r="V2487" s="351"/>
      <c r="BG2487" s="454"/>
    </row>
    <row r="2488" spans="4:59" s="164" customFormat="1" x14ac:dyDescent="0.25">
      <c r="D2488" s="351"/>
      <c r="E2488" s="351"/>
      <c r="K2488" s="366"/>
      <c r="O2488" s="351"/>
      <c r="Q2488" s="366"/>
      <c r="T2488" s="351"/>
      <c r="V2488" s="351"/>
      <c r="BG2488" s="454"/>
    </row>
    <row r="2489" spans="4:59" s="164" customFormat="1" x14ac:dyDescent="0.25">
      <c r="D2489" s="351"/>
      <c r="E2489" s="351"/>
      <c r="K2489" s="366"/>
      <c r="O2489" s="351"/>
      <c r="Q2489" s="366"/>
      <c r="T2489" s="351"/>
      <c r="V2489" s="351"/>
      <c r="BG2489" s="454"/>
    </row>
    <row r="2490" spans="4:59" s="164" customFormat="1" x14ac:dyDescent="0.25">
      <c r="D2490" s="351"/>
      <c r="E2490" s="351"/>
      <c r="K2490" s="366"/>
      <c r="O2490" s="351"/>
      <c r="Q2490" s="366"/>
      <c r="T2490" s="351"/>
      <c r="V2490" s="351"/>
      <c r="BG2490" s="454"/>
    </row>
    <row r="2491" spans="4:59" s="164" customFormat="1" x14ac:dyDescent="0.25">
      <c r="D2491" s="351"/>
      <c r="E2491" s="351"/>
      <c r="K2491" s="366"/>
      <c r="O2491" s="351"/>
      <c r="Q2491" s="366"/>
      <c r="T2491" s="351"/>
      <c r="V2491" s="351"/>
      <c r="BG2491" s="454"/>
    </row>
    <row r="2492" spans="4:59" s="164" customFormat="1" x14ac:dyDescent="0.25">
      <c r="D2492" s="351"/>
      <c r="E2492" s="351"/>
      <c r="K2492" s="366"/>
      <c r="O2492" s="351"/>
      <c r="Q2492" s="366"/>
      <c r="T2492" s="351"/>
      <c r="V2492" s="351"/>
      <c r="BG2492" s="454"/>
    </row>
    <row r="2493" spans="4:59" s="164" customFormat="1" x14ac:dyDescent="0.25">
      <c r="D2493" s="351"/>
      <c r="E2493" s="351"/>
      <c r="K2493" s="366"/>
      <c r="O2493" s="351"/>
      <c r="Q2493" s="366"/>
      <c r="T2493" s="351"/>
      <c r="V2493" s="351"/>
      <c r="BG2493" s="454"/>
    </row>
    <row r="2494" spans="4:59" s="164" customFormat="1" x14ac:dyDescent="0.25">
      <c r="D2494" s="351"/>
      <c r="E2494" s="351"/>
      <c r="K2494" s="366"/>
      <c r="O2494" s="351"/>
      <c r="Q2494" s="366"/>
      <c r="T2494" s="351"/>
      <c r="V2494" s="351"/>
      <c r="BG2494" s="454"/>
    </row>
    <row r="2495" spans="4:59" s="164" customFormat="1" x14ac:dyDescent="0.25">
      <c r="D2495" s="351"/>
      <c r="E2495" s="351"/>
      <c r="K2495" s="366"/>
      <c r="O2495" s="351"/>
      <c r="Q2495" s="366"/>
      <c r="T2495" s="351"/>
      <c r="V2495" s="351"/>
      <c r="BG2495" s="454"/>
    </row>
    <row r="2496" spans="4:59" s="164" customFormat="1" x14ac:dyDescent="0.25">
      <c r="D2496" s="351"/>
      <c r="E2496" s="351"/>
      <c r="K2496" s="366"/>
      <c r="O2496" s="351"/>
      <c r="Q2496" s="366"/>
      <c r="T2496" s="351"/>
      <c r="V2496" s="351"/>
      <c r="BG2496" s="454"/>
    </row>
    <row r="2497" spans="4:59" s="164" customFormat="1" x14ac:dyDescent="0.25">
      <c r="D2497" s="351"/>
      <c r="E2497" s="351"/>
      <c r="K2497" s="366"/>
      <c r="O2497" s="351"/>
      <c r="Q2497" s="366"/>
      <c r="T2497" s="351"/>
      <c r="V2497" s="351"/>
      <c r="BG2497" s="454"/>
    </row>
    <row r="2498" spans="4:59" s="164" customFormat="1" x14ac:dyDescent="0.25">
      <c r="D2498" s="351"/>
      <c r="E2498" s="351"/>
      <c r="K2498" s="366"/>
      <c r="O2498" s="351"/>
      <c r="Q2498" s="366"/>
      <c r="T2498" s="351"/>
      <c r="V2498" s="351"/>
      <c r="BG2498" s="454"/>
    </row>
    <row r="2499" spans="4:59" s="164" customFormat="1" x14ac:dyDescent="0.25">
      <c r="D2499" s="351"/>
      <c r="E2499" s="351"/>
      <c r="K2499" s="366"/>
      <c r="O2499" s="351"/>
      <c r="Q2499" s="366"/>
      <c r="T2499" s="351"/>
      <c r="V2499" s="351"/>
      <c r="BG2499" s="454"/>
    </row>
    <row r="2500" spans="4:59" s="164" customFormat="1" x14ac:dyDescent="0.25">
      <c r="D2500" s="351"/>
      <c r="E2500" s="351"/>
      <c r="K2500" s="366"/>
      <c r="O2500" s="351"/>
      <c r="Q2500" s="366"/>
      <c r="T2500" s="351"/>
      <c r="V2500" s="351"/>
      <c r="BG2500" s="454"/>
    </row>
    <row r="2501" spans="4:59" s="164" customFormat="1" x14ac:dyDescent="0.25">
      <c r="D2501" s="351"/>
      <c r="E2501" s="351"/>
      <c r="K2501" s="366"/>
      <c r="O2501" s="351"/>
      <c r="Q2501" s="366"/>
      <c r="T2501" s="351"/>
      <c r="V2501" s="351"/>
      <c r="BG2501" s="454"/>
    </row>
    <row r="2502" spans="4:59" s="164" customFormat="1" x14ac:dyDescent="0.25">
      <c r="D2502" s="351"/>
      <c r="E2502" s="351"/>
      <c r="K2502" s="366"/>
      <c r="O2502" s="351"/>
      <c r="Q2502" s="366"/>
      <c r="T2502" s="351"/>
      <c r="V2502" s="351"/>
      <c r="BG2502" s="454"/>
    </row>
    <row r="2503" spans="4:59" s="164" customFormat="1" x14ac:dyDescent="0.25">
      <c r="D2503" s="351"/>
      <c r="E2503" s="351"/>
      <c r="K2503" s="366"/>
      <c r="O2503" s="351"/>
      <c r="Q2503" s="366"/>
      <c r="T2503" s="351"/>
      <c r="V2503" s="351"/>
      <c r="BG2503" s="454"/>
    </row>
    <row r="2504" spans="4:59" s="164" customFormat="1" x14ac:dyDescent="0.25">
      <c r="D2504" s="351"/>
      <c r="E2504" s="351"/>
      <c r="K2504" s="366"/>
      <c r="O2504" s="351"/>
      <c r="Q2504" s="366"/>
      <c r="T2504" s="351"/>
      <c r="V2504" s="351"/>
      <c r="BG2504" s="454"/>
    </row>
    <row r="2505" spans="4:59" s="164" customFormat="1" x14ac:dyDescent="0.25">
      <c r="D2505" s="351"/>
      <c r="E2505" s="351"/>
      <c r="K2505" s="366"/>
      <c r="O2505" s="351"/>
      <c r="Q2505" s="366"/>
      <c r="T2505" s="351"/>
      <c r="V2505" s="351"/>
      <c r="BG2505" s="454"/>
    </row>
    <row r="2506" spans="4:59" s="164" customFormat="1" x14ac:dyDescent="0.25">
      <c r="D2506" s="351"/>
      <c r="E2506" s="351"/>
      <c r="K2506" s="366"/>
      <c r="O2506" s="351"/>
      <c r="Q2506" s="366"/>
      <c r="T2506" s="351"/>
      <c r="V2506" s="351"/>
      <c r="BG2506" s="454"/>
    </row>
    <row r="2507" spans="4:59" s="164" customFormat="1" x14ac:dyDescent="0.25">
      <c r="D2507" s="351"/>
      <c r="E2507" s="351"/>
      <c r="K2507" s="366"/>
      <c r="O2507" s="351"/>
      <c r="Q2507" s="366"/>
      <c r="T2507" s="351"/>
      <c r="V2507" s="351"/>
      <c r="BG2507" s="454"/>
    </row>
    <row r="2508" spans="4:59" s="164" customFormat="1" x14ac:dyDescent="0.25">
      <c r="D2508" s="351"/>
      <c r="E2508" s="351"/>
      <c r="K2508" s="366"/>
      <c r="O2508" s="351"/>
      <c r="Q2508" s="366"/>
      <c r="T2508" s="351"/>
      <c r="V2508" s="351"/>
      <c r="BG2508" s="454"/>
    </row>
    <row r="2509" spans="4:59" s="164" customFormat="1" x14ac:dyDescent="0.25">
      <c r="D2509" s="351"/>
      <c r="E2509" s="351"/>
      <c r="K2509" s="366"/>
      <c r="O2509" s="351"/>
      <c r="Q2509" s="366"/>
      <c r="T2509" s="351"/>
      <c r="V2509" s="351"/>
      <c r="BG2509" s="454"/>
    </row>
    <row r="2510" spans="4:59" s="164" customFormat="1" x14ac:dyDescent="0.25">
      <c r="D2510" s="351"/>
      <c r="E2510" s="351"/>
      <c r="K2510" s="366"/>
      <c r="O2510" s="351"/>
      <c r="Q2510" s="366"/>
      <c r="T2510" s="351"/>
      <c r="V2510" s="351"/>
      <c r="BG2510" s="454"/>
    </row>
    <row r="2511" spans="4:59" s="164" customFormat="1" x14ac:dyDescent="0.25">
      <c r="D2511" s="351"/>
      <c r="E2511" s="351"/>
      <c r="K2511" s="366"/>
      <c r="O2511" s="351"/>
      <c r="Q2511" s="366"/>
      <c r="T2511" s="351"/>
      <c r="V2511" s="351"/>
      <c r="BG2511" s="454"/>
    </row>
    <row r="2512" spans="4:59" s="164" customFormat="1" x14ac:dyDescent="0.25">
      <c r="D2512" s="351"/>
      <c r="E2512" s="351"/>
      <c r="K2512" s="366"/>
      <c r="O2512" s="351"/>
      <c r="Q2512" s="366"/>
      <c r="T2512" s="351"/>
      <c r="V2512" s="351"/>
      <c r="BG2512" s="454"/>
    </row>
    <row r="2513" spans="4:59" s="164" customFormat="1" x14ac:dyDescent="0.25">
      <c r="D2513" s="351"/>
      <c r="E2513" s="351"/>
      <c r="K2513" s="366"/>
      <c r="O2513" s="351"/>
      <c r="Q2513" s="366"/>
      <c r="T2513" s="351"/>
      <c r="V2513" s="351"/>
      <c r="BG2513" s="454"/>
    </row>
    <row r="2514" spans="4:59" s="164" customFormat="1" x14ac:dyDescent="0.25">
      <c r="D2514" s="351"/>
      <c r="E2514" s="351"/>
      <c r="K2514" s="366"/>
      <c r="O2514" s="351"/>
      <c r="Q2514" s="366"/>
      <c r="T2514" s="351"/>
      <c r="V2514" s="351"/>
      <c r="BG2514" s="454"/>
    </row>
    <row r="2515" spans="4:59" s="164" customFormat="1" x14ac:dyDescent="0.25">
      <c r="D2515" s="351"/>
      <c r="E2515" s="351"/>
      <c r="K2515" s="366"/>
      <c r="O2515" s="351"/>
      <c r="Q2515" s="366"/>
      <c r="T2515" s="351"/>
      <c r="V2515" s="351"/>
      <c r="BG2515" s="454"/>
    </row>
    <row r="2516" spans="4:59" s="164" customFormat="1" x14ac:dyDescent="0.25">
      <c r="D2516" s="351"/>
      <c r="E2516" s="351"/>
      <c r="K2516" s="366"/>
      <c r="O2516" s="351"/>
      <c r="Q2516" s="366"/>
      <c r="T2516" s="351"/>
      <c r="V2516" s="351"/>
      <c r="BG2516" s="454"/>
    </row>
    <row r="2517" spans="4:59" s="164" customFormat="1" x14ac:dyDescent="0.25">
      <c r="D2517" s="351"/>
      <c r="E2517" s="351"/>
      <c r="K2517" s="366"/>
      <c r="O2517" s="351"/>
      <c r="Q2517" s="366"/>
      <c r="T2517" s="351"/>
      <c r="V2517" s="351"/>
      <c r="BG2517" s="454"/>
    </row>
    <row r="2518" spans="4:59" s="164" customFormat="1" x14ac:dyDescent="0.25">
      <c r="D2518" s="351"/>
      <c r="E2518" s="351"/>
      <c r="K2518" s="366"/>
      <c r="O2518" s="351"/>
      <c r="Q2518" s="366"/>
      <c r="T2518" s="351"/>
      <c r="V2518" s="351"/>
      <c r="BG2518" s="454"/>
    </row>
    <row r="2519" spans="4:59" s="164" customFormat="1" x14ac:dyDescent="0.25">
      <c r="D2519" s="351"/>
      <c r="E2519" s="351"/>
      <c r="K2519" s="366"/>
      <c r="O2519" s="351"/>
      <c r="Q2519" s="366"/>
      <c r="T2519" s="351"/>
      <c r="V2519" s="351"/>
      <c r="BG2519" s="454"/>
    </row>
    <row r="2520" spans="4:59" s="164" customFormat="1" x14ac:dyDescent="0.25">
      <c r="D2520" s="351"/>
      <c r="E2520" s="351"/>
      <c r="K2520" s="366"/>
      <c r="O2520" s="351"/>
      <c r="Q2520" s="366"/>
      <c r="T2520" s="351"/>
      <c r="V2520" s="351"/>
      <c r="BG2520" s="454"/>
    </row>
    <row r="2521" spans="4:59" s="164" customFormat="1" x14ac:dyDescent="0.25">
      <c r="D2521" s="351"/>
      <c r="E2521" s="351"/>
      <c r="K2521" s="366"/>
      <c r="O2521" s="351"/>
      <c r="Q2521" s="366"/>
      <c r="T2521" s="351"/>
      <c r="V2521" s="351"/>
      <c r="BG2521" s="454"/>
    </row>
    <row r="2522" spans="4:59" s="164" customFormat="1" x14ac:dyDescent="0.25">
      <c r="D2522" s="351"/>
      <c r="E2522" s="351"/>
      <c r="K2522" s="366"/>
      <c r="O2522" s="351"/>
      <c r="Q2522" s="366"/>
      <c r="T2522" s="351"/>
      <c r="V2522" s="351"/>
      <c r="BG2522" s="454"/>
    </row>
    <row r="2523" spans="4:59" s="164" customFormat="1" x14ac:dyDescent="0.25">
      <c r="D2523" s="351"/>
      <c r="E2523" s="351"/>
      <c r="K2523" s="366"/>
      <c r="O2523" s="351"/>
      <c r="Q2523" s="366"/>
      <c r="T2523" s="351"/>
      <c r="V2523" s="351"/>
      <c r="BG2523" s="454"/>
    </row>
    <row r="2524" spans="4:59" s="164" customFormat="1" x14ac:dyDescent="0.25">
      <c r="D2524" s="351"/>
      <c r="E2524" s="351"/>
      <c r="K2524" s="366"/>
      <c r="O2524" s="351"/>
      <c r="Q2524" s="366"/>
      <c r="T2524" s="351"/>
      <c r="V2524" s="351"/>
      <c r="BG2524" s="454"/>
    </row>
    <row r="2525" spans="4:59" s="164" customFormat="1" x14ac:dyDescent="0.25">
      <c r="D2525" s="351"/>
      <c r="E2525" s="351"/>
      <c r="K2525" s="366"/>
      <c r="O2525" s="351"/>
      <c r="Q2525" s="366"/>
      <c r="T2525" s="351"/>
      <c r="V2525" s="351"/>
      <c r="BG2525" s="454"/>
    </row>
    <row r="2526" spans="4:59" s="164" customFormat="1" x14ac:dyDescent="0.25">
      <c r="D2526" s="351"/>
      <c r="E2526" s="351"/>
      <c r="K2526" s="366"/>
      <c r="O2526" s="351"/>
      <c r="Q2526" s="366"/>
      <c r="T2526" s="351"/>
      <c r="V2526" s="351"/>
      <c r="BG2526" s="454"/>
    </row>
    <row r="2527" spans="4:59" s="164" customFormat="1" x14ac:dyDescent="0.25">
      <c r="D2527" s="351"/>
      <c r="E2527" s="351"/>
      <c r="K2527" s="366"/>
      <c r="O2527" s="351"/>
      <c r="Q2527" s="366"/>
      <c r="T2527" s="351"/>
      <c r="V2527" s="351"/>
      <c r="BG2527" s="454"/>
    </row>
    <row r="2528" spans="4:59" s="164" customFormat="1" x14ac:dyDescent="0.25">
      <c r="D2528" s="351"/>
      <c r="E2528" s="351"/>
      <c r="K2528" s="366"/>
      <c r="O2528" s="351"/>
      <c r="Q2528" s="366"/>
      <c r="T2528" s="351"/>
      <c r="V2528" s="351"/>
      <c r="BG2528" s="454"/>
    </row>
    <row r="2529" spans="4:59" s="164" customFormat="1" x14ac:dyDescent="0.25">
      <c r="D2529" s="351"/>
      <c r="E2529" s="351"/>
      <c r="K2529" s="366"/>
      <c r="O2529" s="351"/>
      <c r="Q2529" s="366"/>
      <c r="T2529" s="351"/>
      <c r="V2529" s="351"/>
      <c r="BG2529" s="454"/>
    </row>
    <row r="2530" spans="4:59" s="164" customFormat="1" x14ac:dyDescent="0.25">
      <c r="D2530" s="351"/>
      <c r="E2530" s="351"/>
      <c r="K2530" s="366"/>
      <c r="O2530" s="351"/>
      <c r="Q2530" s="366"/>
      <c r="T2530" s="351"/>
      <c r="V2530" s="351"/>
      <c r="BG2530" s="454"/>
    </row>
    <row r="2531" spans="4:59" s="164" customFormat="1" x14ac:dyDescent="0.25">
      <c r="D2531" s="351"/>
      <c r="E2531" s="351"/>
      <c r="K2531" s="366"/>
      <c r="O2531" s="351"/>
      <c r="Q2531" s="366"/>
      <c r="T2531" s="351"/>
      <c r="V2531" s="351"/>
      <c r="BG2531" s="454"/>
    </row>
    <row r="2532" spans="4:59" s="164" customFormat="1" x14ac:dyDescent="0.25">
      <c r="D2532" s="351"/>
      <c r="E2532" s="351"/>
      <c r="K2532" s="366"/>
      <c r="O2532" s="351"/>
      <c r="Q2532" s="366"/>
      <c r="T2532" s="351"/>
      <c r="V2532" s="351"/>
      <c r="BG2532" s="454"/>
    </row>
    <row r="2533" spans="4:59" s="164" customFormat="1" x14ac:dyDescent="0.25">
      <c r="D2533" s="351"/>
      <c r="E2533" s="351"/>
      <c r="K2533" s="366"/>
      <c r="O2533" s="351"/>
      <c r="Q2533" s="366"/>
      <c r="T2533" s="351"/>
      <c r="V2533" s="351"/>
      <c r="BG2533" s="454"/>
    </row>
    <row r="2534" spans="4:59" s="164" customFormat="1" x14ac:dyDescent="0.25">
      <c r="D2534" s="351"/>
      <c r="E2534" s="351"/>
      <c r="K2534" s="366"/>
      <c r="O2534" s="351"/>
      <c r="Q2534" s="366"/>
      <c r="T2534" s="351"/>
      <c r="V2534" s="351"/>
      <c r="BG2534" s="454"/>
    </row>
    <row r="2535" spans="4:59" s="164" customFormat="1" x14ac:dyDescent="0.25">
      <c r="D2535" s="351"/>
      <c r="E2535" s="351"/>
      <c r="K2535" s="366"/>
      <c r="O2535" s="351"/>
      <c r="Q2535" s="366"/>
      <c r="T2535" s="351"/>
      <c r="V2535" s="351"/>
      <c r="BG2535" s="454"/>
    </row>
    <row r="2536" spans="4:59" s="164" customFormat="1" x14ac:dyDescent="0.25">
      <c r="D2536" s="351"/>
      <c r="E2536" s="351"/>
      <c r="K2536" s="366"/>
      <c r="O2536" s="351"/>
      <c r="Q2536" s="366"/>
      <c r="T2536" s="351"/>
      <c r="V2536" s="351"/>
      <c r="BG2536" s="454"/>
    </row>
    <row r="2537" spans="4:59" s="164" customFormat="1" x14ac:dyDescent="0.25">
      <c r="D2537" s="351"/>
      <c r="E2537" s="351"/>
      <c r="K2537" s="366"/>
      <c r="O2537" s="351"/>
      <c r="Q2537" s="366"/>
      <c r="T2537" s="351"/>
      <c r="V2537" s="351"/>
      <c r="BG2537" s="454"/>
    </row>
    <row r="2538" spans="4:59" s="164" customFormat="1" x14ac:dyDescent="0.25">
      <c r="D2538" s="351"/>
      <c r="E2538" s="351"/>
      <c r="K2538" s="366"/>
      <c r="O2538" s="351"/>
      <c r="Q2538" s="366"/>
      <c r="T2538" s="351"/>
      <c r="V2538" s="351"/>
      <c r="BG2538" s="454"/>
    </row>
    <row r="2539" spans="4:59" s="164" customFormat="1" x14ac:dyDescent="0.25">
      <c r="D2539" s="351"/>
      <c r="E2539" s="351"/>
      <c r="K2539" s="366"/>
      <c r="O2539" s="351"/>
      <c r="Q2539" s="366"/>
      <c r="T2539" s="351"/>
      <c r="V2539" s="351"/>
      <c r="BG2539" s="454"/>
    </row>
    <row r="2540" spans="4:59" s="164" customFormat="1" x14ac:dyDescent="0.25">
      <c r="D2540" s="351"/>
      <c r="E2540" s="351"/>
      <c r="K2540" s="366"/>
      <c r="O2540" s="351"/>
      <c r="Q2540" s="366"/>
      <c r="T2540" s="351"/>
      <c r="V2540" s="351"/>
      <c r="BG2540" s="454"/>
    </row>
    <row r="2541" spans="4:59" s="164" customFormat="1" x14ac:dyDescent="0.25">
      <c r="D2541" s="351"/>
      <c r="E2541" s="351"/>
      <c r="K2541" s="366"/>
      <c r="O2541" s="351"/>
      <c r="Q2541" s="366"/>
      <c r="T2541" s="351"/>
      <c r="V2541" s="351"/>
      <c r="BG2541" s="454"/>
    </row>
    <row r="2542" spans="4:59" s="164" customFormat="1" x14ac:dyDescent="0.25">
      <c r="D2542" s="351"/>
      <c r="E2542" s="351"/>
      <c r="K2542" s="366"/>
      <c r="O2542" s="351"/>
      <c r="Q2542" s="366"/>
      <c r="T2542" s="351"/>
      <c r="V2542" s="351"/>
      <c r="BG2542" s="454"/>
    </row>
    <row r="2543" spans="4:59" s="164" customFormat="1" x14ac:dyDescent="0.25">
      <c r="D2543" s="351"/>
      <c r="E2543" s="351"/>
      <c r="K2543" s="366"/>
      <c r="O2543" s="351"/>
      <c r="Q2543" s="366"/>
      <c r="T2543" s="351"/>
      <c r="V2543" s="351"/>
      <c r="BG2543" s="454"/>
    </row>
    <row r="2544" spans="4:59" s="164" customFormat="1" x14ac:dyDescent="0.25">
      <c r="D2544" s="351"/>
      <c r="E2544" s="351"/>
      <c r="K2544" s="366"/>
      <c r="O2544" s="351"/>
      <c r="Q2544" s="366"/>
      <c r="T2544" s="351"/>
      <c r="V2544" s="351"/>
      <c r="BG2544" s="454"/>
    </row>
    <row r="2545" spans="4:59" s="164" customFormat="1" x14ac:dyDescent="0.25">
      <c r="D2545" s="351"/>
      <c r="E2545" s="351"/>
      <c r="K2545" s="366"/>
      <c r="O2545" s="351"/>
      <c r="Q2545" s="366"/>
      <c r="T2545" s="351"/>
      <c r="V2545" s="351"/>
      <c r="BG2545" s="454"/>
    </row>
    <row r="2546" spans="4:59" s="164" customFormat="1" x14ac:dyDescent="0.25">
      <c r="D2546" s="351"/>
      <c r="E2546" s="351"/>
      <c r="K2546" s="366"/>
      <c r="O2546" s="351"/>
      <c r="Q2546" s="366"/>
      <c r="T2546" s="351"/>
      <c r="V2546" s="351"/>
      <c r="BG2546" s="454"/>
    </row>
    <row r="2547" spans="4:59" s="164" customFormat="1" x14ac:dyDescent="0.25">
      <c r="D2547" s="351"/>
      <c r="E2547" s="351"/>
      <c r="K2547" s="366"/>
      <c r="O2547" s="351"/>
      <c r="Q2547" s="366"/>
      <c r="T2547" s="351"/>
      <c r="V2547" s="351"/>
      <c r="BG2547" s="454"/>
    </row>
    <row r="2548" spans="4:59" s="164" customFormat="1" x14ac:dyDescent="0.25">
      <c r="D2548" s="351"/>
      <c r="E2548" s="351"/>
      <c r="K2548" s="366"/>
      <c r="O2548" s="351"/>
      <c r="Q2548" s="366"/>
      <c r="T2548" s="351"/>
      <c r="V2548" s="351"/>
      <c r="BG2548" s="454"/>
    </row>
    <row r="2549" spans="4:59" s="164" customFormat="1" x14ac:dyDescent="0.25">
      <c r="D2549" s="351"/>
      <c r="E2549" s="351"/>
      <c r="K2549" s="366"/>
      <c r="O2549" s="351"/>
      <c r="Q2549" s="366"/>
      <c r="T2549" s="351"/>
      <c r="V2549" s="351"/>
      <c r="BG2549" s="454"/>
    </row>
    <row r="2550" spans="4:59" s="164" customFormat="1" x14ac:dyDescent="0.25">
      <c r="D2550" s="351"/>
      <c r="E2550" s="351"/>
      <c r="K2550" s="366"/>
      <c r="O2550" s="351"/>
      <c r="Q2550" s="366"/>
      <c r="T2550" s="351"/>
      <c r="V2550" s="351"/>
      <c r="BG2550" s="454"/>
    </row>
    <row r="2551" spans="4:59" s="164" customFormat="1" x14ac:dyDescent="0.25">
      <c r="D2551" s="351"/>
      <c r="E2551" s="351"/>
      <c r="K2551" s="366"/>
      <c r="O2551" s="351"/>
      <c r="Q2551" s="366"/>
      <c r="T2551" s="351"/>
      <c r="V2551" s="351"/>
      <c r="BG2551" s="454"/>
    </row>
    <row r="2552" spans="4:59" s="164" customFormat="1" x14ac:dyDescent="0.25">
      <c r="D2552" s="351"/>
      <c r="E2552" s="351"/>
      <c r="K2552" s="366"/>
      <c r="O2552" s="351"/>
      <c r="Q2552" s="366"/>
      <c r="T2552" s="351"/>
      <c r="V2552" s="351"/>
      <c r="BG2552" s="454"/>
    </row>
    <row r="2553" spans="4:59" s="164" customFormat="1" x14ac:dyDescent="0.25">
      <c r="D2553" s="351"/>
      <c r="E2553" s="351"/>
      <c r="K2553" s="366"/>
      <c r="O2553" s="351"/>
      <c r="Q2553" s="366"/>
      <c r="T2553" s="351"/>
      <c r="V2553" s="351"/>
      <c r="BG2553" s="454"/>
    </row>
    <row r="2554" spans="4:59" s="164" customFormat="1" x14ac:dyDescent="0.25">
      <c r="D2554" s="351"/>
      <c r="E2554" s="351"/>
      <c r="K2554" s="366"/>
      <c r="O2554" s="351"/>
      <c r="Q2554" s="366"/>
      <c r="T2554" s="351"/>
      <c r="V2554" s="351"/>
      <c r="BG2554" s="454"/>
    </row>
    <row r="2555" spans="4:59" s="164" customFormat="1" x14ac:dyDescent="0.25">
      <c r="D2555" s="351"/>
      <c r="E2555" s="351"/>
      <c r="K2555" s="366"/>
      <c r="O2555" s="351"/>
      <c r="Q2555" s="366"/>
      <c r="T2555" s="351"/>
      <c r="V2555" s="351"/>
      <c r="BG2555" s="454"/>
    </row>
    <row r="2556" spans="4:59" s="164" customFormat="1" x14ac:dyDescent="0.25">
      <c r="D2556" s="351"/>
      <c r="E2556" s="351"/>
      <c r="K2556" s="366"/>
      <c r="O2556" s="351"/>
      <c r="Q2556" s="366"/>
      <c r="T2556" s="351"/>
      <c r="V2556" s="351"/>
      <c r="BG2556" s="454"/>
    </row>
    <row r="2557" spans="4:59" s="164" customFormat="1" x14ac:dyDescent="0.25">
      <c r="D2557" s="351"/>
      <c r="E2557" s="351"/>
      <c r="K2557" s="366"/>
      <c r="O2557" s="351"/>
      <c r="Q2557" s="366"/>
      <c r="T2557" s="351"/>
      <c r="V2557" s="351"/>
      <c r="BG2557" s="454"/>
    </row>
    <row r="2558" spans="4:59" s="164" customFormat="1" x14ac:dyDescent="0.25">
      <c r="D2558" s="351"/>
      <c r="E2558" s="351"/>
      <c r="K2558" s="366"/>
      <c r="O2558" s="351"/>
      <c r="Q2558" s="366"/>
      <c r="T2558" s="351"/>
      <c r="V2558" s="351"/>
      <c r="BG2558" s="454"/>
    </row>
    <row r="2559" spans="4:59" s="164" customFormat="1" x14ac:dyDescent="0.25">
      <c r="D2559" s="351"/>
      <c r="E2559" s="351"/>
      <c r="K2559" s="366"/>
      <c r="O2559" s="351"/>
      <c r="Q2559" s="366"/>
      <c r="T2559" s="351"/>
      <c r="V2559" s="351"/>
      <c r="BG2559" s="454"/>
    </row>
    <row r="2560" spans="4:59" s="164" customFormat="1" x14ac:dyDescent="0.25">
      <c r="D2560" s="351"/>
      <c r="E2560" s="351"/>
      <c r="K2560" s="366"/>
      <c r="O2560" s="351"/>
      <c r="Q2560" s="366"/>
      <c r="T2560" s="351"/>
      <c r="V2560" s="351"/>
      <c r="BG2560" s="454"/>
    </row>
    <row r="2561" spans="4:59" s="164" customFormat="1" x14ac:dyDescent="0.25">
      <c r="D2561" s="351"/>
      <c r="E2561" s="351"/>
      <c r="K2561" s="366"/>
      <c r="O2561" s="351"/>
      <c r="Q2561" s="366"/>
      <c r="T2561" s="351"/>
      <c r="V2561" s="351"/>
      <c r="BG2561" s="454"/>
    </row>
    <row r="2562" spans="4:59" s="164" customFormat="1" x14ac:dyDescent="0.25">
      <c r="D2562" s="351"/>
      <c r="E2562" s="351"/>
      <c r="K2562" s="366"/>
      <c r="O2562" s="351"/>
      <c r="Q2562" s="366"/>
      <c r="T2562" s="351"/>
      <c r="V2562" s="351"/>
      <c r="BG2562" s="454"/>
    </row>
    <row r="2563" spans="4:59" s="164" customFormat="1" x14ac:dyDescent="0.25">
      <c r="D2563" s="351"/>
      <c r="E2563" s="351"/>
      <c r="K2563" s="366"/>
      <c r="O2563" s="351"/>
      <c r="Q2563" s="366"/>
      <c r="T2563" s="351"/>
      <c r="V2563" s="351"/>
      <c r="BG2563" s="454"/>
    </row>
    <row r="2564" spans="4:59" s="164" customFormat="1" x14ac:dyDescent="0.25">
      <c r="D2564" s="351"/>
      <c r="E2564" s="351"/>
      <c r="K2564" s="366"/>
      <c r="O2564" s="351"/>
      <c r="Q2564" s="366"/>
      <c r="T2564" s="351"/>
      <c r="V2564" s="351"/>
      <c r="BG2564" s="454"/>
    </row>
    <row r="2565" spans="4:59" s="164" customFormat="1" x14ac:dyDescent="0.25">
      <c r="D2565" s="351"/>
      <c r="E2565" s="351"/>
      <c r="K2565" s="366"/>
      <c r="O2565" s="351"/>
      <c r="Q2565" s="366"/>
      <c r="T2565" s="351"/>
      <c r="V2565" s="351"/>
      <c r="BG2565" s="454"/>
    </row>
    <row r="2566" spans="4:59" s="164" customFormat="1" x14ac:dyDescent="0.25">
      <c r="D2566" s="351"/>
      <c r="E2566" s="351"/>
      <c r="K2566" s="366"/>
      <c r="O2566" s="351"/>
      <c r="Q2566" s="366"/>
      <c r="T2566" s="351"/>
      <c r="V2566" s="351"/>
      <c r="BG2566" s="454"/>
    </row>
    <row r="2567" spans="4:59" s="164" customFormat="1" x14ac:dyDescent="0.25">
      <c r="D2567" s="351"/>
      <c r="E2567" s="351"/>
      <c r="K2567" s="366"/>
      <c r="O2567" s="351"/>
      <c r="Q2567" s="366"/>
      <c r="T2567" s="351"/>
      <c r="V2567" s="351"/>
      <c r="BG2567" s="454"/>
    </row>
    <row r="2568" spans="4:59" s="164" customFormat="1" x14ac:dyDescent="0.25">
      <c r="D2568" s="351"/>
      <c r="E2568" s="351"/>
      <c r="K2568" s="366"/>
      <c r="O2568" s="351"/>
      <c r="Q2568" s="366"/>
      <c r="T2568" s="351"/>
      <c r="V2568" s="351"/>
      <c r="BG2568" s="454"/>
    </row>
    <row r="2569" spans="4:59" s="164" customFormat="1" x14ac:dyDescent="0.25">
      <c r="D2569" s="351"/>
      <c r="E2569" s="351"/>
      <c r="K2569" s="366"/>
      <c r="O2569" s="351"/>
      <c r="Q2569" s="366"/>
      <c r="T2569" s="351"/>
      <c r="V2569" s="351"/>
      <c r="BG2569" s="454"/>
    </row>
    <row r="2570" spans="4:59" s="164" customFormat="1" x14ac:dyDescent="0.25">
      <c r="D2570" s="351"/>
      <c r="E2570" s="351"/>
      <c r="K2570" s="366"/>
      <c r="O2570" s="351"/>
      <c r="Q2570" s="366"/>
      <c r="T2570" s="351"/>
      <c r="V2570" s="351"/>
      <c r="BG2570" s="454"/>
    </row>
    <row r="2571" spans="4:59" s="164" customFormat="1" x14ac:dyDescent="0.25">
      <c r="D2571" s="351"/>
      <c r="E2571" s="351"/>
      <c r="K2571" s="366"/>
      <c r="O2571" s="351"/>
      <c r="Q2571" s="366"/>
      <c r="T2571" s="351"/>
      <c r="V2571" s="351"/>
      <c r="BG2571" s="454"/>
    </row>
    <row r="2572" spans="4:59" s="164" customFormat="1" x14ac:dyDescent="0.25">
      <c r="D2572" s="351"/>
      <c r="E2572" s="351"/>
      <c r="K2572" s="366"/>
      <c r="O2572" s="351"/>
      <c r="Q2572" s="366"/>
      <c r="T2572" s="351"/>
      <c r="V2572" s="351"/>
      <c r="BG2572" s="454"/>
    </row>
    <row r="2573" spans="4:59" s="164" customFormat="1" x14ac:dyDescent="0.25">
      <c r="D2573" s="351"/>
      <c r="E2573" s="351"/>
      <c r="K2573" s="366"/>
      <c r="O2573" s="351"/>
      <c r="Q2573" s="366"/>
      <c r="T2573" s="351"/>
      <c r="V2573" s="351"/>
      <c r="BG2573" s="454"/>
    </row>
    <row r="2574" spans="4:59" s="164" customFormat="1" x14ac:dyDescent="0.25">
      <c r="D2574" s="351"/>
      <c r="E2574" s="351"/>
      <c r="K2574" s="366"/>
      <c r="O2574" s="351"/>
      <c r="Q2574" s="366"/>
      <c r="T2574" s="351"/>
      <c r="V2574" s="351"/>
      <c r="BG2574" s="454"/>
    </row>
    <row r="2575" spans="4:59" s="164" customFormat="1" x14ac:dyDescent="0.25">
      <c r="D2575" s="351"/>
      <c r="E2575" s="351"/>
      <c r="K2575" s="366"/>
      <c r="O2575" s="351"/>
      <c r="Q2575" s="366"/>
      <c r="T2575" s="351"/>
      <c r="V2575" s="351"/>
      <c r="BG2575" s="454"/>
    </row>
    <row r="2576" spans="4:59" s="164" customFormat="1" x14ac:dyDescent="0.25">
      <c r="D2576" s="351"/>
      <c r="E2576" s="351"/>
      <c r="K2576" s="366"/>
      <c r="O2576" s="351"/>
      <c r="Q2576" s="366"/>
      <c r="T2576" s="351"/>
      <c r="V2576" s="351"/>
      <c r="BG2576" s="454"/>
    </row>
    <row r="2577" spans="4:59" s="164" customFormat="1" x14ac:dyDescent="0.25">
      <c r="D2577" s="351"/>
      <c r="E2577" s="351"/>
      <c r="K2577" s="366"/>
      <c r="O2577" s="351"/>
      <c r="Q2577" s="366"/>
      <c r="T2577" s="351"/>
      <c r="V2577" s="351"/>
      <c r="BG2577" s="454"/>
    </row>
    <row r="2578" spans="4:59" s="164" customFormat="1" x14ac:dyDescent="0.25">
      <c r="D2578" s="351"/>
      <c r="E2578" s="351"/>
      <c r="K2578" s="366"/>
      <c r="O2578" s="351"/>
      <c r="Q2578" s="366"/>
      <c r="T2578" s="351"/>
      <c r="V2578" s="351"/>
      <c r="BG2578" s="454"/>
    </row>
    <row r="2579" spans="4:59" s="164" customFormat="1" x14ac:dyDescent="0.25">
      <c r="D2579" s="351"/>
      <c r="E2579" s="351"/>
      <c r="K2579" s="366"/>
      <c r="O2579" s="351"/>
      <c r="Q2579" s="366"/>
      <c r="T2579" s="351"/>
      <c r="V2579" s="351"/>
      <c r="BG2579" s="454"/>
    </row>
    <row r="2580" spans="4:59" s="164" customFormat="1" x14ac:dyDescent="0.25">
      <c r="D2580" s="351"/>
      <c r="E2580" s="351"/>
      <c r="K2580" s="366"/>
      <c r="O2580" s="351"/>
      <c r="Q2580" s="366"/>
      <c r="T2580" s="351"/>
      <c r="V2580" s="351"/>
      <c r="BG2580" s="454"/>
    </row>
    <row r="2581" spans="4:59" s="164" customFormat="1" x14ac:dyDescent="0.25">
      <c r="D2581" s="351"/>
      <c r="E2581" s="351"/>
      <c r="K2581" s="366"/>
      <c r="O2581" s="351"/>
      <c r="Q2581" s="366"/>
      <c r="T2581" s="351"/>
      <c r="V2581" s="351"/>
      <c r="BG2581" s="454"/>
    </row>
    <row r="2582" spans="4:59" s="164" customFormat="1" x14ac:dyDescent="0.25">
      <c r="D2582" s="351"/>
      <c r="E2582" s="351"/>
      <c r="K2582" s="366"/>
      <c r="O2582" s="351"/>
      <c r="Q2582" s="366"/>
      <c r="T2582" s="351"/>
      <c r="V2582" s="351"/>
      <c r="BG2582" s="454"/>
    </row>
    <row r="2583" spans="4:59" s="164" customFormat="1" x14ac:dyDescent="0.25">
      <c r="D2583" s="351"/>
      <c r="E2583" s="351"/>
      <c r="K2583" s="366"/>
      <c r="O2583" s="351"/>
      <c r="Q2583" s="366"/>
      <c r="T2583" s="351"/>
      <c r="V2583" s="351"/>
      <c r="BG2583" s="454"/>
    </row>
    <row r="2584" spans="4:59" s="164" customFormat="1" x14ac:dyDescent="0.25">
      <c r="D2584" s="351"/>
      <c r="E2584" s="351"/>
      <c r="K2584" s="366"/>
      <c r="O2584" s="351"/>
      <c r="Q2584" s="366"/>
      <c r="T2584" s="351"/>
      <c r="V2584" s="351"/>
      <c r="BG2584" s="454"/>
    </row>
    <row r="2585" spans="4:59" s="164" customFormat="1" x14ac:dyDescent="0.25">
      <c r="D2585" s="351"/>
      <c r="E2585" s="351"/>
      <c r="K2585" s="366"/>
      <c r="O2585" s="351"/>
      <c r="Q2585" s="366"/>
      <c r="T2585" s="351"/>
      <c r="V2585" s="351"/>
      <c r="BG2585" s="454"/>
    </row>
    <row r="2586" spans="4:59" s="164" customFormat="1" x14ac:dyDescent="0.25">
      <c r="D2586" s="351"/>
      <c r="E2586" s="351"/>
      <c r="K2586" s="366"/>
      <c r="O2586" s="351"/>
      <c r="Q2586" s="366"/>
      <c r="T2586" s="351"/>
      <c r="V2586" s="351"/>
      <c r="BG2586" s="454"/>
    </row>
    <row r="2587" spans="4:59" s="164" customFormat="1" x14ac:dyDescent="0.25">
      <c r="D2587" s="351"/>
      <c r="E2587" s="351"/>
      <c r="K2587" s="366"/>
      <c r="O2587" s="351"/>
      <c r="Q2587" s="366"/>
      <c r="T2587" s="351"/>
      <c r="V2587" s="351"/>
      <c r="BG2587" s="454"/>
    </row>
    <row r="2588" spans="4:59" s="164" customFormat="1" x14ac:dyDescent="0.25">
      <c r="D2588" s="351"/>
      <c r="E2588" s="351"/>
      <c r="K2588" s="366"/>
      <c r="O2588" s="351"/>
      <c r="Q2588" s="366"/>
      <c r="T2588" s="351"/>
      <c r="V2588" s="351"/>
      <c r="BG2588" s="454"/>
    </row>
    <row r="2589" spans="4:59" s="164" customFormat="1" x14ac:dyDescent="0.25">
      <c r="D2589" s="351"/>
      <c r="E2589" s="351"/>
      <c r="K2589" s="366"/>
      <c r="O2589" s="351"/>
      <c r="Q2589" s="366"/>
      <c r="T2589" s="351"/>
      <c r="V2589" s="351"/>
      <c r="BG2589" s="454"/>
    </row>
    <row r="2590" spans="4:59" s="164" customFormat="1" x14ac:dyDescent="0.25">
      <c r="D2590" s="351"/>
      <c r="E2590" s="351"/>
      <c r="K2590" s="366"/>
      <c r="O2590" s="351"/>
      <c r="Q2590" s="366"/>
      <c r="T2590" s="351"/>
      <c r="V2590" s="351"/>
      <c r="BG2590" s="454"/>
    </row>
    <row r="2591" spans="4:59" s="164" customFormat="1" x14ac:dyDescent="0.25">
      <c r="D2591" s="351"/>
      <c r="E2591" s="351"/>
      <c r="K2591" s="366"/>
      <c r="O2591" s="351"/>
      <c r="Q2591" s="366"/>
      <c r="T2591" s="351"/>
      <c r="V2591" s="351"/>
      <c r="BG2591" s="454"/>
    </row>
    <row r="2592" spans="4:59" s="164" customFormat="1" x14ac:dyDescent="0.25">
      <c r="D2592" s="351"/>
      <c r="E2592" s="351"/>
      <c r="K2592" s="366"/>
      <c r="O2592" s="351"/>
      <c r="Q2592" s="366"/>
      <c r="T2592" s="351"/>
      <c r="V2592" s="351"/>
      <c r="BG2592" s="454"/>
    </row>
    <row r="2593" spans="4:59" s="164" customFormat="1" x14ac:dyDescent="0.25">
      <c r="D2593" s="351"/>
      <c r="E2593" s="351"/>
      <c r="K2593" s="366"/>
      <c r="O2593" s="351"/>
      <c r="Q2593" s="366"/>
      <c r="T2593" s="351"/>
      <c r="V2593" s="351"/>
      <c r="BG2593" s="454"/>
    </row>
    <row r="2594" spans="4:59" s="164" customFormat="1" x14ac:dyDescent="0.25">
      <c r="D2594" s="351"/>
      <c r="E2594" s="351"/>
      <c r="K2594" s="366"/>
      <c r="O2594" s="351"/>
      <c r="Q2594" s="366"/>
      <c r="T2594" s="351"/>
      <c r="V2594" s="351"/>
      <c r="BG2594" s="454"/>
    </row>
    <row r="2595" spans="4:59" s="164" customFormat="1" x14ac:dyDescent="0.25">
      <c r="D2595" s="351"/>
      <c r="E2595" s="351"/>
      <c r="K2595" s="366"/>
      <c r="O2595" s="351"/>
      <c r="Q2595" s="366"/>
      <c r="T2595" s="351"/>
      <c r="V2595" s="351"/>
      <c r="BG2595" s="454"/>
    </row>
    <row r="2596" spans="4:59" s="164" customFormat="1" x14ac:dyDescent="0.25">
      <c r="D2596" s="351"/>
      <c r="E2596" s="351"/>
      <c r="K2596" s="366"/>
      <c r="O2596" s="351"/>
      <c r="Q2596" s="366"/>
      <c r="T2596" s="351"/>
      <c r="V2596" s="351"/>
      <c r="BG2596" s="454"/>
    </row>
    <row r="2597" spans="4:59" s="164" customFormat="1" x14ac:dyDescent="0.25">
      <c r="D2597" s="351"/>
      <c r="E2597" s="351"/>
      <c r="K2597" s="366"/>
      <c r="O2597" s="351"/>
      <c r="Q2597" s="366"/>
      <c r="T2597" s="351"/>
      <c r="V2597" s="351"/>
      <c r="BG2597" s="454"/>
    </row>
    <row r="2598" spans="4:59" s="164" customFormat="1" x14ac:dyDescent="0.25">
      <c r="D2598" s="351"/>
      <c r="E2598" s="351"/>
      <c r="K2598" s="366"/>
      <c r="O2598" s="351"/>
      <c r="Q2598" s="366"/>
      <c r="T2598" s="351"/>
      <c r="V2598" s="351"/>
      <c r="BG2598" s="454"/>
    </row>
    <row r="2599" spans="4:59" s="164" customFormat="1" x14ac:dyDescent="0.25">
      <c r="D2599" s="351"/>
      <c r="E2599" s="351"/>
      <c r="K2599" s="366"/>
      <c r="O2599" s="351"/>
      <c r="Q2599" s="366"/>
      <c r="T2599" s="351"/>
      <c r="V2599" s="351"/>
      <c r="BG2599" s="454"/>
    </row>
    <row r="2600" spans="4:59" s="164" customFormat="1" x14ac:dyDescent="0.25">
      <c r="D2600" s="351"/>
      <c r="E2600" s="351"/>
      <c r="K2600" s="366"/>
      <c r="O2600" s="351"/>
      <c r="Q2600" s="366"/>
      <c r="T2600" s="351"/>
      <c r="V2600" s="351"/>
      <c r="BG2600" s="454"/>
    </row>
    <row r="2601" spans="4:59" s="164" customFormat="1" x14ac:dyDescent="0.25">
      <c r="D2601" s="351"/>
      <c r="E2601" s="351"/>
      <c r="K2601" s="366"/>
      <c r="O2601" s="351"/>
      <c r="Q2601" s="366"/>
      <c r="T2601" s="351"/>
      <c r="V2601" s="351"/>
      <c r="BG2601" s="454"/>
    </row>
    <row r="2602" spans="4:59" s="164" customFormat="1" x14ac:dyDescent="0.25">
      <c r="D2602" s="351"/>
      <c r="E2602" s="351"/>
      <c r="K2602" s="366"/>
      <c r="O2602" s="351"/>
      <c r="Q2602" s="366"/>
      <c r="T2602" s="351"/>
      <c r="V2602" s="351"/>
      <c r="BG2602" s="454"/>
    </row>
    <row r="2603" spans="4:59" s="164" customFormat="1" x14ac:dyDescent="0.25">
      <c r="D2603" s="351"/>
      <c r="E2603" s="351"/>
      <c r="K2603" s="366"/>
      <c r="O2603" s="351"/>
      <c r="Q2603" s="366"/>
      <c r="T2603" s="351"/>
      <c r="V2603" s="351"/>
      <c r="BG2603" s="454"/>
    </row>
    <row r="2604" spans="4:59" s="164" customFormat="1" x14ac:dyDescent="0.25">
      <c r="D2604" s="351"/>
      <c r="E2604" s="351"/>
      <c r="K2604" s="366"/>
      <c r="O2604" s="351"/>
      <c r="Q2604" s="366"/>
      <c r="T2604" s="351"/>
      <c r="V2604" s="351"/>
      <c r="BG2604" s="454"/>
    </row>
    <row r="2605" spans="4:59" s="164" customFormat="1" x14ac:dyDescent="0.25">
      <c r="D2605" s="351"/>
      <c r="E2605" s="351"/>
      <c r="K2605" s="366"/>
      <c r="O2605" s="351"/>
      <c r="Q2605" s="366"/>
      <c r="T2605" s="351"/>
      <c r="V2605" s="351"/>
      <c r="BG2605" s="454"/>
    </row>
    <row r="2606" spans="4:59" s="164" customFormat="1" x14ac:dyDescent="0.25">
      <c r="D2606" s="351"/>
      <c r="E2606" s="351"/>
      <c r="K2606" s="366"/>
      <c r="O2606" s="351"/>
      <c r="Q2606" s="366"/>
      <c r="T2606" s="351"/>
      <c r="V2606" s="351"/>
      <c r="BG2606" s="454"/>
    </row>
    <row r="2607" spans="4:59" s="164" customFormat="1" x14ac:dyDescent="0.25">
      <c r="D2607" s="351"/>
      <c r="E2607" s="351"/>
      <c r="K2607" s="366"/>
      <c r="O2607" s="351"/>
      <c r="Q2607" s="366"/>
      <c r="T2607" s="351"/>
      <c r="V2607" s="351"/>
      <c r="BG2607" s="454"/>
    </row>
    <row r="2608" spans="4:59" s="164" customFormat="1" x14ac:dyDescent="0.25">
      <c r="D2608" s="351"/>
      <c r="E2608" s="351"/>
      <c r="K2608" s="366"/>
      <c r="O2608" s="351"/>
      <c r="Q2608" s="366"/>
      <c r="T2608" s="351"/>
      <c r="V2608" s="351"/>
      <c r="BG2608" s="454"/>
    </row>
    <row r="2609" spans="4:59" s="164" customFormat="1" x14ac:dyDescent="0.25">
      <c r="D2609" s="351"/>
      <c r="E2609" s="351"/>
      <c r="K2609" s="366"/>
      <c r="O2609" s="351"/>
      <c r="Q2609" s="366"/>
      <c r="T2609" s="351"/>
      <c r="V2609" s="351"/>
      <c r="BG2609" s="454"/>
    </row>
  </sheetData>
  <mergeCells count="35">
    <mergeCell ref="AG64:AI64"/>
    <mergeCell ref="AZ5:AZ6"/>
    <mergeCell ref="BA5:BB5"/>
    <mergeCell ref="BC5:BD5"/>
    <mergeCell ref="BE5:BG5"/>
    <mergeCell ref="BH5:BH6"/>
    <mergeCell ref="B64:C64"/>
    <mergeCell ref="G64:H64"/>
    <mergeCell ref="K64:M64"/>
    <mergeCell ref="Q64:R64"/>
    <mergeCell ref="AB64:AC64"/>
    <mergeCell ref="AH5:AJ5"/>
    <mergeCell ref="AK5:AU5"/>
    <mergeCell ref="AV5:AV6"/>
    <mergeCell ref="AW5:AW6"/>
    <mergeCell ref="AX5:AX6"/>
    <mergeCell ref="AY5:AY6"/>
    <mergeCell ref="S5:S6"/>
    <mergeCell ref="T5:T6"/>
    <mergeCell ref="U5:U6"/>
    <mergeCell ref="V5:V6"/>
    <mergeCell ref="W5:AA5"/>
    <mergeCell ref="AB5:AG5"/>
    <mergeCell ref="H5:H6"/>
    <mergeCell ref="I5:I6"/>
    <mergeCell ref="J5:J6"/>
    <mergeCell ref="K5:K6"/>
    <mergeCell ref="L5:L6"/>
    <mergeCell ref="M5:P5"/>
    <mergeCell ref="A5:A6"/>
    <mergeCell ref="B5:B6"/>
    <mergeCell ref="C5:C6"/>
    <mergeCell ref="D5:D6"/>
    <mergeCell ref="F5:F6"/>
    <mergeCell ref="G5:G6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80"/>
  <sheetViews>
    <sheetView zoomScale="91" zoomScaleNormal="91" workbookViewId="0">
      <selection activeCell="D11" sqref="D11"/>
    </sheetView>
  </sheetViews>
  <sheetFormatPr defaultRowHeight="15" x14ac:dyDescent="0.25"/>
  <cols>
    <col min="1" max="1" width="5.28515625" customWidth="1"/>
    <col min="3" max="3" width="9.140625" customWidth="1"/>
    <col min="4" max="4" width="6.5703125" style="121" customWidth="1"/>
    <col min="5" max="5" width="9.85546875" customWidth="1"/>
    <col min="6" max="6" width="10.42578125" customWidth="1"/>
    <col min="7" max="7" width="15.7109375" style="64" customWidth="1"/>
    <col min="8" max="8" width="9.7109375" customWidth="1"/>
    <col min="9" max="9" width="9.140625" style="27" customWidth="1"/>
    <col min="10" max="10" width="17.140625" customWidth="1"/>
    <col min="11" max="11" width="11.140625" style="57" customWidth="1"/>
    <col min="12" max="12" width="9.140625" style="27" customWidth="1"/>
    <col min="13" max="13" width="9.140625" customWidth="1"/>
    <col min="14" max="14" width="9.140625" style="31" customWidth="1"/>
    <col min="15" max="15" width="9.140625" style="127" customWidth="1"/>
    <col min="16" max="16" width="9.140625" style="27" customWidth="1"/>
    <col min="17" max="17" width="9.140625" customWidth="1"/>
    <col min="18" max="18" width="7.28515625" style="27" customWidth="1"/>
    <col min="19" max="19" width="10.7109375" customWidth="1"/>
    <col min="20" max="21" width="9.140625" customWidth="1"/>
    <col min="22" max="22" width="11.5703125" customWidth="1"/>
    <col min="23" max="23" width="9.28515625" customWidth="1"/>
    <col min="24" max="24" width="12.7109375" customWidth="1"/>
    <col min="25" max="25" width="11.140625" customWidth="1"/>
    <col min="26" max="26" width="9.28515625" customWidth="1"/>
    <col min="27" max="30" width="9.140625" customWidth="1"/>
    <col min="31" max="31" width="14.28515625" customWidth="1"/>
    <col min="32" max="37" width="9.28515625" customWidth="1"/>
    <col min="38" max="42" width="9.140625" customWidth="1"/>
    <col min="43" max="43" width="8" style="64" customWidth="1"/>
    <col min="44" max="50" width="9.140625" customWidth="1"/>
    <col min="51" max="51" width="9.28515625" style="57" customWidth="1"/>
    <col min="52" max="52" width="9.28515625" customWidth="1"/>
    <col min="53" max="57" width="9.140625" customWidth="1"/>
    <col min="58" max="58" width="9.28515625" customWidth="1"/>
    <col min="59" max="60" width="9.140625" customWidth="1"/>
    <col min="61" max="61" width="12.5703125" style="57" customWidth="1"/>
    <col min="62" max="62" width="11.28515625" customWidth="1"/>
    <col min="63" max="75" width="9.140625" customWidth="1"/>
  </cols>
  <sheetData>
    <row r="1" spans="1:62" ht="26.25" x14ac:dyDescent="0.25">
      <c r="A1" s="268" t="s">
        <v>1363</v>
      </c>
    </row>
    <row r="2" spans="1:62" s="28" customFormat="1" ht="16.5" customHeight="1" x14ac:dyDescent="0.25">
      <c r="D2" s="122"/>
      <c r="G2" s="107"/>
      <c r="I2" s="29"/>
      <c r="K2" s="124"/>
      <c r="L2" s="29"/>
      <c r="N2" s="125"/>
      <c r="O2" s="128"/>
      <c r="P2" s="29"/>
      <c r="R2" s="29"/>
      <c r="S2" s="30" t="s">
        <v>131</v>
      </c>
      <c r="AE2" s="30" t="s">
        <v>132</v>
      </c>
      <c r="AF2" s="47"/>
      <c r="AG2" s="48"/>
      <c r="AH2" s="48"/>
      <c r="AI2" s="48"/>
      <c r="AJ2" s="48"/>
      <c r="AK2" s="49"/>
      <c r="AL2" s="50"/>
      <c r="AM2" s="51"/>
      <c r="AN2" s="28" t="s">
        <v>133</v>
      </c>
      <c r="AQ2" s="107"/>
      <c r="AY2" s="124"/>
      <c r="BI2" s="124"/>
    </row>
    <row r="3" spans="1:62" ht="6.75" customHeight="1" x14ac:dyDescent="0.25"/>
    <row r="4" spans="1:62" s="349" customFormat="1" ht="14.25" customHeight="1" thickBot="1" x14ac:dyDescent="0.3">
      <c r="A4" s="341" t="s">
        <v>32</v>
      </c>
      <c r="B4" s="341" t="s">
        <v>32</v>
      </c>
      <c r="C4" s="343"/>
      <c r="D4" s="356"/>
      <c r="E4" s="357" t="s">
        <v>33</v>
      </c>
      <c r="F4" s="357" t="s">
        <v>33</v>
      </c>
      <c r="G4" s="358" t="s">
        <v>33</v>
      </c>
      <c r="H4" s="359" t="s">
        <v>33</v>
      </c>
      <c r="I4" s="357" t="s">
        <v>33</v>
      </c>
      <c r="J4" s="357" t="s">
        <v>33</v>
      </c>
      <c r="K4" s="346"/>
      <c r="L4" s="360"/>
      <c r="M4" s="343"/>
      <c r="N4" s="361"/>
      <c r="O4" s="362"/>
      <c r="P4" s="357" t="s">
        <v>33</v>
      </c>
      <c r="Q4" s="357" t="s">
        <v>33</v>
      </c>
      <c r="R4" s="357" t="s">
        <v>33</v>
      </c>
      <c r="S4" s="357" t="s">
        <v>33</v>
      </c>
      <c r="T4" s="357" t="s">
        <v>133</v>
      </c>
      <c r="U4" s="343"/>
      <c r="V4" s="343"/>
      <c r="W4" s="341" t="s">
        <v>34</v>
      </c>
      <c r="X4" s="341" t="s">
        <v>34</v>
      </c>
      <c r="Y4" s="341" t="s">
        <v>34</v>
      </c>
      <c r="Z4" s="341" t="s">
        <v>34</v>
      </c>
      <c r="AA4" s="341" t="s">
        <v>34</v>
      </c>
      <c r="AB4" s="341" t="s">
        <v>34</v>
      </c>
      <c r="AC4" s="341" t="s">
        <v>34</v>
      </c>
      <c r="AD4" s="341" t="s">
        <v>34</v>
      </c>
      <c r="AE4" s="341" t="s">
        <v>34</v>
      </c>
      <c r="AF4" s="342" t="s">
        <v>34</v>
      </c>
      <c r="AG4" s="341" t="s">
        <v>34</v>
      </c>
      <c r="AH4" s="341" t="s">
        <v>34</v>
      </c>
      <c r="AI4" s="341" t="s">
        <v>34</v>
      </c>
      <c r="AJ4" s="341" t="s">
        <v>34</v>
      </c>
      <c r="AK4" s="343"/>
      <c r="AL4" s="343"/>
      <c r="AM4" s="343"/>
      <c r="AN4" s="357" t="s">
        <v>33</v>
      </c>
      <c r="AO4" s="357" t="s">
        <v>33</v>
      </c>
      <c r="AP4" s="357" t="s">
        <v>33</v>
      </c>
      <c r="AQ4" s="358" t="s">
        <v>33</v>
      </c>
      <c r="AR4" s="357" t="s">
        <v>33</v>
      </c>
      <c r="AS4" s="357" t="s">
        <v>33</v>
      </c>
      <c r="AT4" s="357" t="s">
        <v>33</v>
      </c>
      <c r="AU4" s="357" t="s">
        <v>33</v>
      </c>
      <c r="AV4" s="357" t="s">
        <v>33</v>
      </c>
      <c r="AW4" s="343"/>
      <c r="AX4" s="343"/>
      <c r="AY4" s="346"/>
      <c r="AZ4" s="343"/>
      <c r="BA4" s="343"/>
      <c r="BB4" s="343"/>
      <c r="BC4" s="343"/>
      <c r="BD4" s="343"/>
      <c r="BE4" s="343"/>
      <c r="BF4" s="343"/>
      <c r="BG4" s="343"/>
      <c r="BH4" s="343"/>
      <c r="BI4" s="342" t="s">
        <v>34</v>
      </c>
      <c r="BJ4" s="341" t="s">
        <v>34</v>
      </c>
    </row>
    <row r="5" spans="1:62" s="80" customFormat="1" ht="39.950000000000003" customHeight="1" thickBot="1" x14ac:dyDescent="0.3">
      <c r="A5" s="442" t="s">
        <v>15</v>
      </c>
      <c r="B5" s="429" t="s">
        <v>35</v>
      </c>
      <c r="C5" s="444" t="s">
        <v>36</v>
      </c>
      <c r="D5" s="429" t="s">
        <v>17</v>
      </c>
      <c r="E5" s="421" t="s">
        <v>37</v>
      </c>
      <c r="F5" s="446" t="s">
        <v>38</v>
      </c>
      <c r="G5" s="448" t="s">
        <v>39</v>
      </c>
      <c r="H5" s="450" t="s">
        <v>40</v>
      </c>
      <c r="I5" s="452" t="s">
        <v>41</v>
      </c>
      <c r="J5" s="431" t="s">
        <v>42</v>
      </c>
      <c r="K5" s="440" t="s">
        <v>43</v>
      </c>
      <c r="L5" s="429" t="s">
        <v>125</v>
      </c>
      <c r="M5" s="78" t="s">
        <v>31</v>
      </c>
      <c r="N5" s="431" t="s">
        <v>16</v>
      </c>
      <c r="O5" s="433" t="s">
        <v>44</v>
      </c>
      <c r="P5" s="429" t="s">
        <v>18</v>
      </c>
      <c r="Q5" s="435" t="s">
        <v>45</v>
      </c>
      <c r="R5" s="435"/>
      <c r="S5" s="435"/>
      <c r="T5" s="435"/>
      <c r="U5" s="79" t="s">
        <v>47</v>
      </c>
      <c r="V5" s="436" t="s">
        <v>48</v>
      </c>
      <c r="W5" s="421" t="s">
        <v>37</v>
      </c>
      <c r="X5" s="421" t="s">
        <v>38</v>
      </c>
      <c r="Y5" s="438" t="s">
        <v>49</v>
      </c>
      <c r="Z5" s="416" t="s">
        <v>50</v>
      </c>
      <c r="AA5" s="416"/>
      <c r="AB5" s="416"/>
      <c r="AC5" s="416"/>
      <c r="AD5" s="428"/>
      <c r="AE5" s="415" t="s">
        <v>51</v>
      </c>
      <c r="AF5" s="416"/>
      <c r="AG5" s="416"/>
      <c r="AH5" s="416"/>
      <c r="AI5" s="416"/>
      <c r="AJ5" s="428"/>
      <c r="AK5" s="415" t="s">
        <v>52</v>
      </c>
      <c r="AL5" s="416"/>
      <c r="AM5" s="416"/>
      <c r="AN5" s="417" t="s">
        <v>53</v>
      </c>
      <c r="AO5" s="418"/>
      <c r="AP5" s="418"/>
      <c r="AQ5" s="419"/>
      <c r="AR5" s="418"/>
      <c r="AS5" s="418"/>
      <c r="AT5" s="418"/>
      <c r="AU5" s="418"/>
      <c r="AV5" s="420"/>
      <c r="AW5" s="421" t="s">
        <v>54</v>
      </c>
      <c r="AX5" s="421" t="s">
        <v>55</v>
      </c>
      <c r="AY5" s="421" t="s">
        <v>37</v>
      </c>
      <c r="AZ5" s="421" t="s">
        <v>38</v>
      </c>
      <c r="BA5" s="423" t="s">
        <v>56</v>
      </c>
      <c r="BB5" s="425" t="s">
        <v>57</v>
      </c>
      <c r="BC5" s="426"/>
      <c r="BD5" s="417" t="s">
        <v>58</v>
      </c>
      <c r="BE5" s="420"/>
      <c r="BF5" s="427" t="s">
        <v>59</v>
      </c>
      <c r="BG5" s="425" t="s">
        <v>60</v>
      </c>
      <c r="BH5" s="419"/>
      <c r="BI5" s="426"/>
      <c r="BJ5" s="413" t="s">
        <v>61</v>
      </c>
    </row>
    <row r="6" spans="1:62" s="80" customFormat="1" ht="39.950000000000003" customHeight="1" x14ac:dyDescent="0.25">
      <c r="A6" s="478"/>
      <c r="B6" s="479"/>
      <c r="C6" s="480"/>
      <c r="D6" s="479"/>
      <c r="E6" s="481"/>
      <c r="F6" s="482"/>
      <c r="G6" s="483"/>
      <c r="H6" s="484"/>
      <c r="I6" s="485"/>
      <c r="J6" s="486"/>
      <c r="K6" s="487"/>
      <c r="L6" s="479"/>
      <c r="M6" s="488"/>
      <c r="N6" s="486"/>
      <c r="O6" s="489"/>
      <c r="P6" s="479"/>
      <c r="Q6" s="490" t="s">
        <v>1364</v>
      </c>
      <c r="R6" s="491" t="s">
        <v>62</v>
      </c>
      <c r="S6" s="492" t="s">
        <v>63</v>
      </c>
      <c r="T6" s="493" t="s">
        <v>64</v>
      </c>
      <c r="U6" s="494"/>
      <c r="V6" s="495"/>
      <c r="W6" s="481"/>
      <c r="X6" s="481"/>
      <c r="Y6" s="496"/>
      <c r="Z6" s="497" t="s">
        <v>65</v>
      </c>
      <c r="AA6" s="498" t="s">
        <v>66</v>
      </c>
      <c r="AB6" s="498" t="s">
        <v>67</v>
      </c>
      <c r="AC6" s="498" t="s">
        <v>68</v>
      </c>
      <c r="AD6" s="498" t="s">
        <v>69</v>
      </c>
      <c r="AE6" s="498" t="s">
        <v>70</v>
      </c>
      <c r="AF6" s="499" t="s">
        <v>65</v>
      </c>
      <c r="AG6" s="498" t="s">
        <v>66</v>
      </c>
      <c r="AH6" s="498" t="s">
        <v>67</v>
      </c>
      <c r="AI6" s="498" t="s">
        <v>68</v>
      </c>
      <c r="AJ6" s="498" t="s">
        <v>69</v>
      </c>
      <c r="AK6" s="498" t="s">
        <v>65</v>
      </c>
      <c r="AL6" s="498" t="s">
        <v>71</v>
      </c>
      <c r="AM6" s="498" t="s">
        <v>72</v>
      </c>
      <c r="AN6" s="500" t="s">
        <v>73</v>
      </c>
      <c r="AO6" s="500" t="s">
        <v>74</v>
      </c>
      <c r="AP6" s="500" t="s">
        <v>167</v>
      </c>
      <c r="AQ6" s="500" t="s">
        <v>76</v>
      </c>
      <c r="AR6" s="500" t="s">
        <v>1365</v>
      </c>
      <c r="AS6" s="500" t="s">
        <v>78</v>
      </c>
      <c r="AT6" s="500" t="s">
        <v>79</v>
      </c>
      <c r="AU6" s="500" t="s">
        <v>81</v>
      </c>
      <c r="AV6" s="500" t="s">
        <v>82</v>
      </c>
      <c r="AW6" s="481"/>
      <c r="AX6" s="481"/>
      <c r="AY6" s="660"/>
      <c r="AZ6" s="481"/>
      <c r="BA6" s="501"/>
      <c r="BB6" s="502" t="s">
        <v>83</v>
      </c>
      <c r="BC6" s="502" t="s">
        <v>84</v>
      </c>
      <c r="BD6" s="498" t="s">
        <v>85</v>
      </c>
      <c r="BE6" s="498" t="s">
        <v>86</v>
      </c>
      <c r="BF6" s="481"/>
      <c r="BG6" s="498" t="s">
        <v>87</v>
      </c>
      <c r="BH6" s="503" t="s">
        <v>88</v>
      </c>
      <c r="BI6" s="661" t="s">
        <v>89</v>
      </c>
      <c r="BJ6" s="505"/>
    </row>
    <row r="7" spans="1:62" s="67" customFormat="1" ht="65.25" customHeight="1" x14ac:dyDescent="0.2">
      <c r="A7" s="662">
        <v>1</v>
      </c>
      <c r="B7" s="541" t="s">
        <v>1366</v>
      </c>
      <c r="C7" s="541" t="s">
        <v>1367</v>
      </c>
      <c r="D7" s="663" t="s">
        <v>1</v>
      </c>
      <c r="E7" s="517" t="str">
        <f t="shared" ref="E7:F28" si="0">AY7</f>
        <v>617614 - manual</v>
      </c>
      <c r="F7" s="664">
        <f t="shared" si="0"/>
        <v>42615</v>
      </c>
      <c r="G7" s="541" t="s">
        <v>1368</v>
      </c>
      <c r="H7" s="541" t="s">
        <v>1369</v>
      </c>
      <c r="I7" s="39" t="s">
        <v>123</v>
      </c>
      <c r="J7" s="25" t="s">
        <v>484</v>
      </c>
      <c r="K7" s="513">
        <v>42615</v>
      </c>
      <c r="L7" s="44" t="s">
        <v>163</v>
      </c>
      <c r="M7" s="663" t="s">
        <v>20</v>
      </c>
      <c r="N7" s="541" t="s">
        <v>518</v>
      </c>
      <c r="O7" s="519" t="s">
        <v>1370</v>
      </c>
      <c r="P7" s="519" t="s">
        <v>10</v>
      </c>
      <c r="Q7" s="25" t="s">
        <v>1371</v>
      </c>
      <c r="R7" s="519" t="s">
        <v>140</v>
      </c>
      <c r="S7" s="543">
        <v>2557.6</v>
      </c>
      <c r="T7" s="519" t="s">
        <v>4</v>
      </c>
      <c r="U7" s="541" t="s">
        <v>1372</v>
      </c>
      <c r="V7" s="513">
        <v>42614</v>
      </c>
      <c r="W7" s="553" t="s">
        <v>1373</v>
      </c>
      <c r="X7" s="554">
        <v>42615</v>
      </c>
      <c r="Y7" s="530" t="s">
        <v>488</v>
      </c>
      <c r="Z7" s="665">
        <v>60</v>
      </c>
      <c r="AA7" s="94">
        <v>0.125</v>
      </c>
      <c r="AB7" s="94">
        <v>0.02</v>
      </c>
      <c r="AC7" s="94">
        <v>0.01</v>
      </c>
      <c r="AD7" s="665">
        <v>4</v>
      </c>
      <c r="AE7" s="666" t="s">
        <v>1374</v>
      </c>
      <c r="AF7" s="94" t="s">
        <v>118</v>
      </c>
      <c r="AG7" s="95">
        <v>0</v>
      </c>
      <c r="AH7" s="95">
        <v>0</v>
      </c>
      <c r="AI7" s="95">
        <v>0</v>
      </c>
      <c r="AJ7" s="95" t="s">
        <v>118</v>
      </c>
      <c r="AK7" s="95" t="s">
        <v>118</v>
      </c>
      <c r="AL7" s="95" t="s">
        <v>118</v>
      </c>
      <c r="AM7" s="95" t="s">
        <v>118</v>
      </c>
      <c r="AN7" s="39" t="s">
        <v>116</v>
      </c>
      <c r="AO7" s="39" t="s">
        <v>116</v>
      </c>
      <c r="AP7" s="39" t="s">
        <v>116</v>
      </c>
      <c r="AQ7" s="39" t="s">
        <v>116</v>
      </c>
      <c r="AR7" s="39" t="s">
        <v>116</v>
      </c>
      <c r="AS7" s="39" t="s">
        <v>116</v>
      </c>
      <c r="AT7" s="39" t="s">
        <v>113</v>
      </c>
      <c r="AU7" s="39" t="s">
        <v>120</v>
      </c>
      <c r="AV7" s="39" t="s">
        <v>116</v>
      </c>
      <c r="AW7" s="519" t="s">
        <v>113</v>
      </c>
      <c r="AX7" s="519" t="s">
        <v>113</v>
      </c>
      <c r="AY7" s="640" t="s">
        <v>1373</v>
      </c>
      <c r="AZ7" s="554">
        <v>42615</v>
      </c>
      <c r="BA7" s="521" t="s">
        <v>128</v>
      </c>
      <c r="BB7" s="519" t="s">
        <v>113</v>
      </c>
      <c r="BC7" s="519" t="s">
        <v>113</v>
      </c>
      <c r="BD7" s="519" t="s">
        <v>113</v>
      </c>
      <c r="BE7" s="519" t="s">
        <v>113</v>
      </c>
      <c r="BF7" s="554">
        <v>42615</v>
      </c>
      <c r="BG7" s="44" t="s">
        <v>434</v>
      </c>
      <c r="BH7" s="44" t="s">
        <v>155</v>
      </c>
      <c r="BI7" s="667" t="s">
        <v>434</v>
      </c>
      <c r="BJ7" s="538">
        <v>130443</v>
      </c>
    </row>
    <row r="8" spans="1:62" s="97" customFormat="1" ht="81.75" customHeight="1" x14ac:dyDescent="0.2">
      <c r="A8" s="316">
        <v>2</v>
      </c>
      <c r="B8" s="539" t="s">
        <v>1375</v>
      </c>
      <c r="C8" s="539" t="s">
        <v>1376</v>
      </c>
      <c r="D8" s="668" t="s">
        <v>1</v>
      </c>
      <c r="E8" s="508" t="str">
        <f t="shared" si="0"/>
        <v>6883315</v>
      </c>
      <c r="F8" s="509">
        <f t="shared" si="0"/>
        <v>42640</v>
      </c>
      <c r="G8" s="541" t="s">
        <v>905</v>
      </c>
      <c r="H8" s="541" t="s">
        <v>1377</v>
      </c>
      <c r="I8" s="26" t="s">
        <v>123</v>
      </c>
      <c r="J8" s="25" t="s">
        <v>438</v>
      </c>
      <c r="K8" s="513">
        <v>42611</v>
      </c>
      <c r="L8" s="668" t="s">
        <v>19</v>
      </c>
      <c r="M8" s="668" t="s">
        <v>20</v>
      </c>
      <c r="N8" s="541" t="s">
        <v>439</v>
      </c>
      <c r="O8" s="519" t="s">
        <v>2</v>
      </c>
      <c r="P8" s="540" t="s">
        <v>10</v>
      </c>
      <c r="Q8" s="25" t="s">
        <v>1378</v>
      </c>
      <c r="R8" s="519" t="s">
        <v>23</v>
      </c>
      <c r="S8" s="543">
        <v>41691</v>
      </c>
      <c r="T8" s="39" t="s">
        <v>4</v>
      </c>
      <c r="U8" s="541" t="s">
        <v>1379</v>
      </c>
      <c r="V8" s="544">
        <v>42638</v>
      </c>
      <c r="W8" s="547" t="s">
        <v>1380</v>
      </c>
      <c r="X8" s="546">
        <v>42640</v>
      </c>
      <c r="Y8" s="669">
        <v>34011190</v>
      </c>
      <c r="Z8" s="518">
        <v>10</v>
      </c>
      <c r="AA8" s="518">
        <v>12.5</v>
      </c>
      <c r="AB8" s="518">
        <v>2</v>
      </c>
      <c r="AC8" s="518">
        <v>1</v>
      </c>
      <c r="AD8" s="518">
        <v>4</v>
      </c>
      <c r="AE8" s="94" t="s">
        <v>118</v>
      </c>
      <c r="AF8" s="94" t="s">
        <v>118</v>
      </c>
      <c r="AG8" s="95" t="s">
        <v>118</v>
      </c>
      <c r="AH8" s="95" t="s">
        <v>118</v>
      </c>
      <c r="AI8" s="95" t="s">
        <v>118</v>
      </c>
      <c r="AJ8" s="95" t="s">
        <v>118</v>
      </c>
      <c r="AK8" s="95" t="s">
        <v>118</v>
      </c>
      <c r="AL8" s="95" t="s">
        <v>118</v>
      </c>
      <c r="AM8" s="95" t="s">
        <v>118</v>
      </c>
      <c r="AN8" s="26" t="s">
        <v>116</v>
      </c>
      <c r="AO8" s="26" t="s">
        <v>116</v>
      </c>
      <c r="AP8" s="26" t="s">
        <v>116</v>
      </c>
      <c r="AQ8" s="26" t="s">
        <v>116</v>
      </c>
      <c r="AR8" s="26" t="s">
        <v>116</v>
      </c>
      <c r="AS8" s="26" t="s">
        <v>116</v>
      </c>
      <c r="AT8" s="26" t="s">
        <v>113</v>
      </c>
      <c r="AU8" s="26" t="s">
        <v>120</v>
      </c>
      <c r="AV8" s="26" t="s">
        <v>127</v>
      </c>
      <c r="AW8" s="519" t="s">
        <v>113</v>
      </c>
      <c r="AX8" s="519" t="s">
        <v>113</v>
      </c>
      <c r="AY8" s="547" t="s">
        <v>1380</v>
      </c>
      <c r="AZ8" s="546">
        <v>42640</v>
      </c>
      <c r="BA8" s="521" t="s">
        <v>128</v>
      </c>
      <c r="BB8" s="519" t="s">
        <v>113</v>
      </c>
      <c r="BC8" s="519" t="s">
        <v>113</v>
      </c>
      <c r="BD8" s="519" t="s">
        <v>113</v>
      </c>
      <c r="BE8" s="519" t="s">
        <v>113</v>
      </c>
      <c r="BF8" s="546">
        <v>42640</v>
      </c>
      <c r="BG8" s="44" t="s">
        <v>555</v>
      </c>
      <c r="BH8" s="44" t="s">
        <v>555</v>
      </c>
      <c r="BI8" s="547" t="s">
        <v>1381</v>
      </c>
      <c r="BJ8" s="670">
        <v>839896.1</v>
      </c>
    </row>
    <row r="9" spans="1:62" s="97" customFormat="1" ht="65.25" customHeight="1" x14ac:dyDescent="0.2">
      <c r="A9" s="316">
        <v>3</v>
      </c>
      <c r="B9" s="539" t="s">
        <v>1382</v>
      </c>
      <c r="C9" s="539" t="s">
        <v>1383</v>
      </c>
      <c r="D9" s="668" t="s">
        <v>268</v>
      </c>
      <c r="E9" s="508" t="str">
        <f t="shared" si="0"/>
        <v>'6872367</v>
      </c>
      <c r="F9" s="509">
        <f t="shared" si="0"/>
        <v>42640</v>
      </c>
      <c r="G9" s="541" t="s">
        <v>1384</v>
      </c>
      <c r="H9" s="541" t="s">
        <v>1385</v>
      </c>
      <c r="I9" s="26" t="s">
        <v>123</v>
      </c>
      <c r="J9" s="541" t="s">
        <v>1386</v>
      </c>
      <c r="K9" s="513">
        <v>42632</v>
      </c>
      <c r="L9" s="668" t="s">
        <v>143</v>
      </c>
      <c r="M9" s="668" t="s">
        <v>20</v>
      </c>
      <c r="N9" s="541" t="s">
        <v>146</v>
      </c>
      <c r="O9" s="519" t="s">
        <v>147</v>
      </c>
      <c r="P9" s="540" t="s">
        <v>3</v>
      </c>
      <c r="Q9" s="25" t="s">
        <v>1387</v>
      </c>
      <c r="R9" s="519" t="s">
        <v>140</v>
      </c>
      <c r="S9" s="671">
        <v>1398.13</v>
      </c>
      <c r="T9" s="39" t="s">
        <v>4</v>
      </c>
      <c r="U9" s="25" t="s">
        <v>1388</v>
      </c>
      <c r="V9" s="544">
        <v>42629</v>
      </c>
      <c r="W9" s="547" t="s">
        <v>1389</v>
      </c>
      <c r="X9" s="546">
        <v>42640</v>
      </c>
      <c r="Y9" s="560" t="s">
        <v>1390</v>
      </c>
      <c r="Z9" s="518">
        <v>15</v>
      </c>
      <c r="AA9" s="518">
        <v>12.5</v>
      </c>
      <c r="AB9" s="518">
        <v>2</v>
      </c>
      <c r="AC9" s="518">
        <v>1</v>
      </c>
      <c r="AD9" s="518">
        <v>4</v>
      </c>
      <c r="AE9" s="94" t="s">
        <v>118</v>
      </c>
      <c r="AF9" s="94" t="s">
        <v>118</v>
      </c>
      <c r="AG9" s="95" t="s">
        <v>118</v>
      </c>
      <c r="AH9" s="95" t="s">
        <v>118</v>
      </c>
      <c r="AI9" s="95" t="s">
        <v>118</v>
      </c>
      <c r="AJ9" s="95" t="s">
        <v>118</v>
      </c>
      <c r="AK9" s="95" t="s">
        <v>118</v>
      </c>
      <c r="AL9" s="95" t="s">
        <v>118</v>
      </c>
      <c r="AM9" s="95" t="s">
        <v>118</v>
      </c>
      <c r="AN9" s="26" t="s">
        <v>116</v>
      </c>
      <c r="AO9" s="26" t="s">
        <v>116</v>
      </c>
      <c r="AP9" s="26" t="s">
        <v>116</v>
      </c>
      <c r="AQ9" s="26" t="s">
        <v>116</v>
      </c>
      <c r="AR9" s="26" t="s">
        <v>116</v>
      </c>
      <c r="AS9" s="26" t="s">
        <v>116</v>
      </c>
      <c r="AT9" s="26" t="s">
        <v>113</v>
      </c>
      <c r="AU9" s="26" t="s">
        <v>120</v>
      </c>
      <c r="AV9" s="26" t="s">
        <v>127</v>
      </c>
      <c r="AW9" s="519" t="s">
        <v>113</v>
      </c>
      <c r="AX9" s="519" t="s">
        <v>113</v>
      </c>
      <c r="AY9" s="547" t="s">
        <v>1389</v>
      </c>
      <c r="AZ9" s="546">
        <v>42640</v>
      </c>
      <c r="BA9" s="521" t="s">
        <v>128</v>
      </c>
      <c r="BB9" s="519" t="s">
        <v>113</v>
      </c>
      <c r="BC9" s="519" t="s">
        <v>113</v>
      </c>
      <c r="BD9" s="519" t="s">
        <v>113</v>
      </c>
      <c r="BE9" s="519" t="s">
        <v>113</v>
      </c>
      <c r="BF9" s="546">
        <v>42640</v>
      </c>
      <c r="BG9" s="44" t="s">
        <v>434</v>
      </c>
      <c r="BH9" s="44" t="s">
        <v>155</v>
      </c>
      <c r="BI9" s="667" t="s">
        <v>434</v>
      </c>
      <c r="BJ9" s="670">
        <v>37597</v>
      </c>
    </row>
    <row r="10" spans="1:62" s="97" customFormat="1" ht="65.25" customHeight="1" x14ac:dyDescent="0.2">
      <c r="A10" s="316">
        <v>4</v>
      </c>
      <c r="B10" s="539" t="s">
        <v>1391</v>
      </c>
      <c r="C10" s="539" t="s">
        <v>1392</v>
      </c>
      <c r="D10" s="540" t="s">
        <v>1</v>
      </c>
      <c r="E10" s="508" t="str">
        <f t="shared" si="0"/>
        <v>6869825</v>
      </c>
      <c r="F10" s="509">
        <f t="shared" si="0"/>
        <v>42639</v>
      </c>
      <c r="G10" s="541" t="s">
        <v>552</v>
      </c>
      <c r="H10" s="541" t="s">
        <v>869</v>
      </c>
      <c r="I10" s="26" t="s">
        <v>123</v>
      </c>
      <c r="J10" s="541" t="s">
        <v>161</v>
      </c>
      <c r="K10" s="513">
        <v>42639</v>
      </c>
      <c r="L10" s="519" t="s">
        <v>19</v>
      </c>
      <c r="M10" s="540" t="s">
        <v>20</v>
      </c>
      <c r="N10" s="539" t="s">
        <v>21</v>
      </c>
      <c r="O10" s="150" t="s">
        <v>2</v>
      </c>
      <c r="P10" s="540" t="s">
        <v>10</v>
      </c>
      <c r="Q10" s="25" t="s">
        <v>1393</v>
      </c>
      <c r="R10" s="519" t="s">
        <v>23</v>
      </c>
      <c r="S10" s="543">
        <v>6378</v>
      </c>
      <c r="T10" s="39" t="s">
        <v>4</v>
      </c>
      <c r="U10" s="25" t="s">
        <v>1394</v>
      </c>
      <c r="V10" s="554">
        <v>42617</v>
      </c>
      <c r="W10" s="515" t="s">
        <v>1395</v>
      </c>
      <c r="X10" s="546">
        <v>42639</v>
      </c>
      <c r="Y10" s="672">
        <v>33029011</v>
      </c>
      <c r="Z10" s="518">
        <v>10</v>
      </c>
      <c r="AA10" s="518">
        <v>12.5</v>
      </c>
      <c r="AB10" s="518">
        <v>2</v>
      </c>
      <c r="AC10" s="518">
        <v>1</v>
      </c>
      <c r="AD10" s="518">
        <v>4</v>
      </c>
      <c r="AE10" s="94" t="s">
        <v>118</v>
      </c>
      <c r="AF10" s="94" t="s">
        <v>118</v>
      </c>
      <c r="AG10" s="95" t="s">
        <v>118</v>
      </c>
      <c r="AH10" s="95" t="s">
        <v>118</v>
      </c>
      <c r="AI10" s="95" t="s">
        <v>118</v>
      </c>
      <c r="AJ10" s="95" t="s">
        <v>118</v>
      </c>
      <c r="AK10" s="95" t="s">
        <v>118</v>
      </c>
      <c r="AL10" s="95" t="s">
        <v>118</v>
      </c>
      <c r="AM10" s="95" t="s">
        <v>118</v>
      </c>
      <c r="AN10" s="26" t="s">
        <v>116</v>
      </c>
      <c r="AO10" s="26" t="s">
        <v>116</v>
      </c>
      <c r="AP10" s="26" t="s">
        <v>116</v>
      </c>
      <c r="AQ10" s="26" t="s">
        <v>116</v>
      </c>
      <c r="AR10" s="26" t="s">
        <v>116</v>
      </c>
      <c r="AS10" s="26" t="s">
        <v>116</v>
      </c>
      <c r="AT10" s="26" t="s">
        <v>113</v>
      </c>
      <c r="AU10" s="26" t="s">
        <v>120</v>
      </c>
      <c r="AV10" s="26" t="s">
        <v>127</v>
      </c>
      <c r="AW10" s="519" t="s">
        <v>113</v>
      </c>
      <c r="AX10" s="519" t="s">
        <v>113</v>
      </c>
      <c r="AY10" s="515" t="s">
        <v>1395</v>
      </c>
      <c r="AZ10" s="546">
        <v>42639</v>
      </c>
      <c r="BA10" s="521" t="s">
        <v>128</v>
      </c>
      <c r="BB10" s="519" t="s">
        <v>113</v>
      </c>
      <c r="BC10" s="519" t="s">
        <v>113</v>
      </c>
      <c r="BD10" s="519" t="s">
        <v>113</v>
      </c>
      <c r="BE10" s="519" t="s">
        <v>113</v>
      </c>
      <c r="BF10" s="546">
        <v>42639</v>
      </c>
      <c r="BG10" s="44" t="s">
        <v>555</v>
      </c>
      <c r="BH10" s="44" t="s">
        <v>555</v>
      </c>
      <c r="BI10" s="530" t="s">
        <v>1002</v>
      </c>
      <c r="BJ10" s="549">
        <v>128489.57</v>
      </c>
    </row>
    <row r="11" spans="1:62" s="97" customFormat="1" ht="65.25" customHeight="1" x14ac:dyDescent="0.2">
      <c r="A11" s="316">
        <v>5</v>
      </c>
      <c r="B11" s="539" t="s">
        <v>1396</v>
      </c>
      <c r="C11" s="539" t="s">
        <v>1376</v>
      </c>
      <c r="D11" s="668" t="s">
        <v>1</v>
      </c>
      <c r="E11" s="508" t="str">
        <f t="shared" si="0"/>
        <v>6964687</v>
      </c>
      <c r="F11" s="509">
        <f t="shared" si="0"/>
        <v>42647</v>
      </c>
      <c r="G11" s="541" t="s">
        <v>905</v>
      </c>
      <c r="H11" s="541" t="s">
        <v>1397</v>
      </c>
      <c r="I11" s="26" t="s">
        <v>123</v>
      </c>
      <c r="J11" s="25" t="s">
        <v>438</v>
      </c>
      <c r="K11" s="513">
        <v>42634</v>
      </c>
      <c r="L11" s="668" t="s">
        <v>19</v>
      </c>
      <c r="M11" s="668" t="s">
        <v>20</v>
      </c>
      <c r="N11" s="541" t="s">
        <v>439</v>
      </c>
      <c r="O11" s="519" t="s">
        <v>2</v>
      </c>
      <c r="P11" s="540" t="s">
        <v>10</v>
      </c>
      <c r="Q11" s="25" t="s">
        <v>1398</v>
      </c>
      <c r="R11" s="519" t="s">
        <v>23</v>
      </c>
      <c r="S11" s="543">
        <v>23649.45</v>
      </c>
      <c r="T11" s="39" t="s">
        <v>4</v>
      </c>
      <c r="U11" s="541" t="s">
        <v>1399</v>
      </c>
      <c r="V11" s="544">
        <v>42645</v>
      </c>
      <c r="W11" s="547" t="s">
        <v>1400</v>
      </c>
      <c r="X11" s="546">
        <v>42647</v>
      </c>
      <c r="Y11" s="669">
        <v>34011190</v>
      </c>
      <c r="Z11" s="518">
        <v>7.5</v>
      </c>
      <c r="AA11" s="518">
        <v>12.5</v>
      </c>
      <c r="AB11" s="518">
        <v>2</v>
      </c>
      <c r="AC11" s="518">
        <v>1</v>
      </c>
      <c r="AD11" s="518">
        <v>4</v>
      </c>
      <c r="AE11" s="94" t="s">
        <v>118</v>
      </c>
      <c r="AF11" s="94" t="s">
        <v>118</v>
      </c>
      <c r="AG11" s="95" t="s">
        <v>118</v>
      </c>
      <c r="AH11" s="95" t="s">
        <v>118</v>
      </c>
      <c r="AI11" s="95" t="s">
        <v>118</v>
      </c>
      <c r="AJ11" s="95" t="s">
        <v>118</v>
      </c>
      <c r="AK11" s="95" t="s">
        <v>118</v>
      </c>
      <c r="AL11" s="95" t="s">
        <v>118</v>
      </c>
      <c r="AM11" s="95" t="s">
        <v>118</v>
      </c>
      <c r="AN11" s="26" t="s">
        <v>116</v>
      </c>
      <c r="AO11" s="26" t="s">
        <v>116</v>
      </c>
      <c r="AP11" s="26" t="s">
        <v>116</v>
      </c>
      <c r="AQ11" s="26" t="s">
        <v>116</v>
      </c>
      <c r="AR11" s="26" t="s">
        <v>116</v>
      </c>
      <c r="AS11" s="26" t="s">
        <v>116</v>
      </c>
      <c r="AT11" s="26" t="s">
        <v>113</v>
      </c>
      <c r="AU11" s="26" t="s">
        <v>120</v>
      </c>
      <c r="AV11" s="26" t="s">
        <v>127</v>
      </c>
      <c r="AW11" s="519" t="s">
        <v>113</v>
      </c>
      <c r="AX11" s="519" t="s">
        <v>113</v>
      </c>
      <c r="AY11" s="547" t="s">
        <v>1400</v>
      </c>
      <c r="AZ11" s="546">
        <v>42647</v>
      </c>
      <c r="BA11" s="521" t="s">
        <v>128</v>
      </c>
      <c r="BB11" s="519" t="s">
        <v>113</v>
      </c>
      <c r="BC11" s="519" t="s">
        <v>113</v>
      </c>
      <c r="BD11" s="519" t="s">
        <v>113</v>
      </c>
      <c r="BE11" s="519" t="s">
        <v>113</v>
      </c>
      <c r="BF11" s="546">
        <v>42647</v>
      </c>
      <c r="BG11" s="44" t="s">
        <v>555</v>
      </c>
      <c r="BH11" s="44" t="s">
        <v>555</v>
      </c>
      <c r="BI11" s="547" t="s">
        <v>1381</v>
      </c>
      <c r="BJ11" s="670">
        <v>476435.7</v>
      </c>
    </row>
    <row r="12" spans="1:62" s="97" customFormat="1" ht="65.25" customHeight="1" x14ac:dyDescent="0.2">
      <c r="A12" s="316">
        <v>6</v>
      </c>
      <c r="B12" s="539" t="s">
        <v>1401</v>
      </c>
      <c r="C12" s="539" t="s">
        <v>1402</v>
      </c>
      <c r="D12" s="45" t="s">
        <v>1</v>
      </c>
      <c r="E12" s="508" t="str">
        <f t="shared" si="0"/>
        <v>6998529</v>
      </c>
      <c r="F12" s="509">
        <f t="shared" si="0"/>
        <v>42649</v>
      </c>
      <c r="G12" s="42" t="s">
        <v>852</v>
      </c>
      <c r="H12" s="541" t="s">
        <v>1403</v>
      </c>
      <c r="I12" s="26" t="s">
        <v>123</v>
      </c>
      <c r="J12" s="43" t="s">
        <v>28</v>
      </c>
      <c r="K12" s="513">
        <v>42641</v>
      </c>
      <c r="L12" s="44" t="s">
        <v>19</v>
      </c>
      <c r="M12" s="45" t="s">
        <v>20</v>
      </c>
      <c r="N12" s="43" t="s">
        <v>29</v>
      </c>
      <c r="O12" s="668" t="s">
        <v>2</v>
      </c>
      <c r="P12" s="506" t="s">
        <v>10</v>
      </c>
      <c r="Q12" s="43" t="s">
        <v>1404</v>
      </c>
      <c r="R12" s="44" t="s">
        <v>30</v>
      </c>
      <c r="S12" s="514">
        <v>15434.41</v>
      </c>
      <c r="T12" s="39" t="s">
        <v>4</v>
      </c>
      <c r="U12" s="42" t="s">
        <v>1405</v>
      </c>
      <c r="V12" s="544">
        <v>42647</v>
      </c>
      <c r="W12" s="547" t="s">
        <v>1406</v>
      </c>
      <c r="X12" s="546">
        <v>42649</v>
      </c>
      <c r="Y12" s="672">
        <v>29163190</v>
      </c>
      <c r="Z12" s="518">
        <v>7.5</v>
      </c>
      <c r="AA12" s="518">
        <v>12.5</v>
      </c>
      <c r="AB12" s="518">
        <v>2</v>
      </c>
      <c r="AC12" s="518">
        <v>1</v>
      </c>
      <c r="AD12" s="518">
        <v>4</v>
      </c>
      <c r="AE12" s="94" t="s">
        <v>118</v>
      </c>
      <c r="AF12" s="94" t="s">
        <v>118</v>
      </c>
      <c r="AG12" s="95" t="s">
        <v>118</v>
      </c>
      <c r="AH12" s="95" t="s">
        <v>118</v>
      </c>
      <c r="AI12" s="95" t="s">
        <v>118</v>
      </c>
      <c r="AJ12" s="95" t="s">
        <v>118</v>
      </c>
      <c r="AK12" s="95" t="s">
        <v>118</v>
      </c>
      <c r="AL12" s="95" t="s">
        <v>118</v>
      </c>
      <c r="AM12" s="95" t="s">
        <v>118</v>
      </c>
      <c r="AN12" s="26" t="s">
        <v>116</v>
      </c>
      <c r="AO12" s="26" t="s">
        <v>116</v>
      </c>
      <c r="AP12" s="26" t="s">
        <v>116</v>
      </c>
      <c r="AQ12" s="39" t="s">
        <v>116</v>
      </c>
      <c r="AR12" s="26" t="s">
        <v>116</v>
      </c>
      <c r="AS12" s="26" t="s">
        <v>116</v>
      </c>
      <c r="AT12" s="26" t="s">
        <v>113</v>
      </c>
      <c r="AU12" s="26" t="s">
        <v>120</v>
      </c>
      <c r="AV12" s="26" t="s">
        <v>127</v>
      </c>
      <c r="AW12" s="519" t="s">
        <v>113</v>
      </c>
      <c r="AX12" s="519" t="s">
        <v>113</v>
      </c>
      <c r="AY12" s="547" t="s">
        <v>1406</v>
      </c>
      <c r="AZ12" s="546">
        <v>42649</v>
      </c>
      <c r="BA12" s="521" t="s">
        <v>128</v>
      </c>
      <c r="BB12" s="519" t="s">
        <v>113</v>
      </c>
      <c r="BC12" s="519" t="s">
        <v>113</v>
      </c>
      <c r="BD12" s="519" t="s">
        <v>113</v>
      </c>
      <c r="BE12" s="519" t="s">
        <v>113</v>
      </c>
      <c r="BF12" s="546">
        <v>42649</v>
      </c>
      <c r="BG12" s="44" t="s">
        <v>555</v>
      </c>
      <c r="BH12" s="44" t="s">
        <v>555</v>
      </c>
      <c r="BI12" s="547" t="s">
        <v>1381</v>
      </c>
      <c r="BJ12" s="522">
        <v>205167.7</v>
      </c>
    </row>
    <row r="13" spans="1:62" s="97" customFormat="1" ht="65.25" customHeight="1" x14ac:dyDescent="0.2">
      <c r="A13" s="316">
        <v>7</v>
      </c>
      <c r="B13" s="539" t="s">
        <v>1407</v>
      </c>
      <c r="C13" s="541" t="s">
        <v>1408</v>
      </c>
      <c r="D13" s="668" t="s">
        <v>1</v>
      </c>
      <c r="E13" s="508" t="str">
        <f t="shared" si="0"/>
        <v>6928822</v>
      </c>
      <c r="F13" s="509">
        <f t="shared" si="0"/>
        <v>42643</v>
      </c>
      <c r="G13" s="541" t="s">
        <v>952</v>
      </c>
      <c r="H13" s="541" t="s">
        <v>1409</v>
      </c>
      <c r="I13" s="26" t="s">
        <v>123</v>
      </c>
      <c r="J13" s="43" t="s">
        <v>954</v>
      </c>
      <c r="K13" s="513">
        <v>42642</v>
      </c>
      <c r="L13" s="668" t="s">
        <v>19</v>
      </c>
      <c r="M13" s="668" t="s">
        <v>20</v>
      </c>
      <c r="N13" s="25" t="s">
        <v>144</v>
      </c>
      <c r="O13" s="150" t="s">
        <v>2</v>
      </c>
      <c r="P13" s="668" t="s">
        <v>10</v>
      </c>
      <c r="Q13" s="25" t="s">
        <v>1410</v>
      </c>
      <c r="R13" s="519" t="s">
        <v>140</v>
      </c>
      <c r="S13" s="543">
        <f>11830+406.78</f>
        <v>12236.78</v>
      </c>
      <c r="T13" s="39" t="s">
        <v>4</v>
      </c>
      <c r="U13" s="541" t="s">
        <v>1411</v>
      </c>
      <c r="V13" s="513">
        <v>42632</v>
      </c>
      <c r="W13" s="515" t="s">
        <v>1412</v>
      </c>
      <c r="X13" s="546">
        <v>42643</v>
      </c>
      <c r="Y13" s="672">
        <v>33029011</v>
      </c>
      <c r="Z13" s="518">
        <v>10</v>
      </c>
      <c r="AA13" s="518">
        <v>12.5</v>
      </c>
      <c r="AB13" s="518">
        <v>2</v>
      </c>
      <c r="AC13" s="518">
        <v>1</v>
      </c>
      <c r="AD13" s="518">
        <v>4</v>
      </c>
      <c r="AE13" s="94" t="s">
        <v>118</v>
      </c>
      <c r="AF13" s="94" t="s">
        <v>118</v>
      </c>
      <c r="AG13" s="95" t="s">
        <v>118</v>
      </c>
      <c r="AH13" s="95" t="s">
        <v>118</v>
      </c>
      <c r="AI13" s="95" t="s">
        <v>118</v>
      </c>
      <c r="AJ13" s="95" t="s">
        <v>118</v>
      </c>
      <c r="AK13" s="95" t="s">
        <v>118</v>
      </c>
      <c r="AL13" s="95" t="s">
        <v>118</v>
      </c>
      <c r="AM13" s="95" t="s">
        <v>118</v>
      </c>
      <c r="AN13" s="26" t="s">
        <v>116</v>
      </c>
      <c r="AO13" s="26" t="s">
        <v>116</v>
      </c>
      <c r="AP13" s="26" t="s">
        <v>116</v>
      </c>
      <c r="AQ13" s="26" t="s">
        <v>116</v>
      </c>
      <c r="AR13" s="26" t="s">
        <v>116</v>
      </c>
      <c r="AS13" s="26" t="s">
        <v>116</v>
      </c>
      <c r="AT13" s="26" t="s">
        <v>113</v>
      </c>
      <c r="AU13" s="26" t="s">
        <v>120</v>
      </c>
      <c r="AV13" s="26" t="s">
        <v>127</v>
      </c>
      <c r="AW13" s="519" t="s">
        <v>113</v>
      </c>
      <c r="AX13" s="519" t="s">
        <v>113</v>
      </c>
      <c r="AY13" s="515" t="s">
        <v>1412</v>
      </c>
      <c r="AZ13" s="546">
        <v>42643</v>
      </c>
      <c r="BA13" s="521" t="s">
        <v>128</v>
      </c>
      <c r="BB13" s="519" t="s">
        <v>113</v>
      </c>
      <c r="BC13" s="519" t="s">
        <v>113</v>
      </c>
      <c r="BD13" s="519" t="s">
        <v>113</v>
      </c>
      <c r="BE13" s="519" t="s">
        <v>113</v>
      </c>
      <c r="BF13" s="546">
        <v>42643</v>
      </c>
      <c r="BG13" s="44" t="s">
        <v>555</v>
      </c>
      <c r="BH13" s="44" t="s">
        <v>555</v>
      </c>
      <c r="BI13" s="547" t="s">
        <v>1381</v>
      </c>
      <c r="BJ13" s="549">
        <f>111415.7+167123.6+113398.5</f>
        <v>391937.8</v>
      </c>
    </row>
    <row r="14" spans="1:62" s="97" customFormat="1" ht="65.25" customHeight="1" x14ac:dyDescent="0.2">
      <c r="A14" s="316">
        <v>8</v>
      </c>
      <c r="B14" s="539" t="s">
        <v>1413</v>
      </c>
      <c r="C14" s="539" t="s">
        <v>1414</v>
      </c>
      <c r="D14" s="668" t="s">
        <v>1</v>
      </c>
      <c r="E14" s="508" t="str">
        <f t="shared" si="0"/>
        <v>6928855</v>
      </c>
      <c r="F14" s="509">
        <f t="shared" si="0"/>
        <v>42643</v>
      </c>
      <c r="G14" s="541" t="s">
        <v>1415</v>
      </c>
      <c r="H14" s="541" t="s">
        <v>1416</v>
      </c>
      <c r="I14" s="26" t="s">
        <v>124</v>
      </c>
      <c r="J14" s="43" t="s">
        <v>954</v>
      </c>
      <c r="K14" s="513">
        <v>42642</v>
      </c>
      <c r="L14" s="668" t="s">
        <v>19</v>
      </c>
      <c r="M14" s="668" t="s">
        <v>20</v>
      </c>
      <c r="N14" s="25" t="s">
        <v>144</v>
      </c>
      <c r="O14" s="150" t="s">
        <v>2</v>
      </c>
      <c r="P14" s="668" t="s">
        <v>10</v>
      </c>
      <c r="Q14" s="25" t="s">
        <v>1417</v>
      </c>
      <c r="R14" s="519" t="s">
        <v>140</v>
      </c>
      <c r="S14" s="543">
        <f>9464+352.71</f>
        <v>9816.7099999999991</v>
      </c>
      <c r="T14" s="39" t="s">
        <v>4</v>
      </c>
      <c r="U14" s="541" t="s">
        <v>1418</v>
      </c>
      <c r="V14" s="513">
        <v>42638</v>
      </c>
      <c r="W14" s="515" t="s">
        <v>1419</v>
      </c>
      <c r="X14" s="546">
        <v>42643</v>
      </c>
      <c r="Y14" s="672">
        <v>33029011</v>
      </c>
      <c r="Z14" s="518">
        <v>10</v>
      </c>
      <c r="AA14" s="518">
        <v>12.5</v>
      </c>
      <c r="AB14" s="518">
        <v>2</v>
      </c>
      <c r="AC14" s="518">
        <v>1</v>
      </c>
      <c r="AD14" s="518">
        <v>4</v>
      </c>
      <c r="AE14" s="94" t="s">
        <v>118</v>
      </c>
      <c r="AF14" s="94" t="s">
        <v>118</v>
      </c>
      <c r="AG14" s="95" t="s">
        <v>118</v>
      </c>
      <c r="AH14" s="95" t="s">
        <v>118</v>
      </c>
      <c r="AI14" s="95" t="s">
        <v>118</v>
      </c>
      <c r="AJ14" s="95" t="s">
        <v>118</v>
      </c>
      <c r="AK14" s="95" t="s">
        <v>118</v>
      </c>
      <c r="AL14" s="95" t="s">
        <v>118</v>
      </c>
      <c r="AM14" s="95" t="s">
        <v>118</v>
      </c>
      <c r="AN14" s="26" t="s">
        <v>116</v>
      </c>
      <c r="AO14" s="26" t="s">
        <v>116</v>
      </c>
      <c r="AP14" s="26" t="s">
        <v>116</v>
      </c>
      <c r="AQ14" s="26" t="s">
        <v>116</v>
      </c>
      <c r="AR14" s="26" t="s">
        <v>116</v>
      </c>
      <c r="AS14" s="26" t="s">
        <v>116</v>
      </c>
      <c r="AT14" s="26" t="s">
        <v>113</v>
      </c>
      <c r="AU14" s="26" t="s">
        <v>120</v>
      </c>
      <c r="AV14" s="26" t="s">
        <v>127</v>
      </c>
      <c r="AW14" s="519" t="s">
        <v>113</v>
      </c>
      <c r="AX14" s="519" t="s">
        <v>113</v>
      </c>
      <c r="AY14" s="515" t="s">
        <v>1419</v>
      </c>
      <c r="AZ14" s="546">
        <v>42643</v>
      </c>
      <c r="BA14" s="521" t="s">
        <v>128</v>
      </c>
      <c r="BB14" s="519" t="s">
        <v>113</v>
      </c>
      <c r="BC14" s="519" t="s">
        <v>113</v>
      </c>
      <c r="BD14" s="519" t="s">
        <v>113</v>
      </c>
      <c r="BE14" s="519" t="s">
        <v>113</v>
      </c>
      <c r="BF14" s="546">
        <v>42643</v>
      </c>
      <c r="BG14" s="44" t="s">
        <v>555</v>
      </c>
      <c r="BH14" s="44" t="s">
        <v>555</v>
      </c>
      <c r="BI14" s="547" t="s">
        <v>1381</v>
      </c>
      <c r="BJ14" s="558">
        <v>223452.5</v>
      </c>
    </row>
    <row r="15" spans="1:62" s="97" customFormat="1" ht="82.5" customHeight="1" x14ac:dyDescent="0.2">
      <c r="A15" s="316">
        <v>9</v>
      </c>
      <c r="B15" s="539" t="s">
        <v>1420</v>
      </c>
      <c r="C15" s="539" t="s">
        <v>1421</v>
      </c>
      <c r="D15" s="540" t="s">
        <v>1</v>
      </c>
      <c r="E15" s="508" t="str">
        <f t="shared" si="0"/>
        <v>7055767</v>
      </c>
      <c r="F15" s="509">
        <f t="shared" si="0"/>
        <v>42656</v>
      </c>
      <c r="G15" s="541" t="s">
        <v>895</v>
      </c>
      <c r="H15" s="541" t="s">
        <v>1422</v>
      </c>
      <c r="I15" s="26" t="s">
        <v>124</v>
      </c>
      <c r="J15" s="25" t="s">
        <v>897</v>
      </c>
      <c r="K15" s="513">
        <v>42636</v>
      </c>
      <c r="L15" s="519" t="s">
        <v>19</v>
      </c>
      <c r="M15" s="540" t="s">
        <v>20</v>
      </c>
      <c r="N15" s="541" t="s">
        <v>1423</v>
      </c>
      <c r="O15" s="542" t="s">
        <v>2</v>
      </c>
      <c r="P15" s="540" t="s">
        <v>10</v>
      </c>
      <c r="Q15" s="25" t="s">
        <v>1424</v>
      </c>
      <c r="R15" s="519" t="s">
        <v>140</v>
      </c>
      <c r="S15" s="543">
        <v>2550</v>
      </c>
      <c r="T15" s="39" t="s">
        <v>4</v>
      </c>
      <c r="U15" s="541" t="s">
        <v>1425</v>
      </c>
      <c r="V15" s="544">
        <v>42656</v>
      </c>
      <c r="W15" s="547" t="s">
        <v>1426</v>
      </c>
      <c r="X15" s="546">
        <v>42656</v>
      </c>
      <c r="Y15" s="673" t="s">
        <v>903</v>
      </c>
      <c r="Z15" s="518">
        <v>7.5</v>
      </c>
      <c r="AA15" s="518">
        <v>12.5</v>
      </c>
      <c r="AB15" s="518">
        <v>2</v>
      </c>
      <c r="AC15" s="518">
        <v>1</v>
      </c>
      <c r="AD15" s="518">
        <v>4</v>
      </c>
      <c r="AE15" s="94" t="s">
        <v>118</v>
      </c>
      <c r="AF15" s="94" t="s">
        <v>118</v>
      </c>
      <c r="AG15" s="95" t="s">
        <v>118</v>
      </c>
      <c r="AH15" s="95" t="s">
        <v>118</v>
      </c>
      <c r="AI15" s="95" t="s">
        <v>118</v>
      </c>
      <c r="AJ15" s="95" t="s">
        <v>118</v>
      </c>
      <c r="AK15" s="95" t="s">
        <v>118</v>
      </c>
      <c r="AL15" s="95" t="s">
        <v>118</v>
      </c>
      <c r="AM15" s="95" t="s">
        <v>118</v>
      </c>
      <c r="AN15" s="26" t="s">
        <v>116</v>
      </c>
      <c r="AO15" s="26" t="s">
        <v>116</v>
      </c>
      <c r="AP15" s="26" t="s">
        <v>116</v>
      </c>
      <c r="AQ15" s="26" t="s">
        <v>116</v>
      </c>
      <c r="AR15" s="26" t="s">
        <v>116</v>
      </c>
      <c r="AS15" s="26" t="s">
        <v>116</v>
      </c>
      <c r="AT15" s="26" t="s">
        <v>113</v>
      </c>
      <c r="AU15" s="26" t="s">
        <v>120</v>
      </c>
      <c r="AV15" s="26" t="s">
        <v>127</v>
      </c>
      <c r="AW15" s="519" t="s">
        <v>113</v>
      </c>
      <c r="AX15" s="519" t="s">
        <v>113</v>
      </c>
      <c r="AY15" s="547" t="s">
        <v>1426</v>
      </c>
      <c r="AZ15" s="546">
        <v>42656</v>
      </c>
      <c r="BA15" s="521" t="s">
        <v>128</v>
      </c>
      <c r="BB15" s="519" t="s">
        <v>113</v>
      </c>
      <c r="BC15" s="519" t="s">
        <v>113</v>
      </c>
      <c r="BD15" s="519" t="s">
        <v>113</v>
      </c>
      <c r="BE15" s="519" t="s">
        <v>113</v>
      </c>
      <c r="BF15" s="546">
        <v>42656</v>
      </c>
      <c r="BG15" s="44" t="s">
        <v>555</v>
      </c>
      <c r="BH15" s="44" t="s">
        <v>555</v>
      </c>
      <c r="BI15" s="547" t="s">
        <v>1381</v>
      </c>
      <c r="BJ15" s="670">
        <v>51662.1</v>
      </c>
    </row>
    <row r="16" spans="1:62" s="97" customFormat="1" ht="65.25" customHeight="1" x14ac:dyDescent="0.2">
      <c r="A16" s="316">
        <v>10</v>
      </c>
      <c r="B16" s="539" t="s">
        <v>1427</v>
      </c>
      <c r="C16" s="539" t="s">
        <v>1428</v>
      </c>
      <c r="D16" s="532" t="s">
        <v>1</v>
      </c>
      <c r="E16" s="508" t="str">
        <f t="shared" si="0"/>
        <v>7106448</v>
      </c>
      <c r="F16" s="509">
        <f t="shared" si="0"/>
        <v>42660</v>
      </c>
      <c r="G16" s="674" t="s">
        <v>656</v>
      </c>
      <c r="H16" s="675" t="s">
        <v>1429</v>
      </c>
      <c r="I16" s="26" t="s">
        <v>124</v>
      </c>
      <c r="J16" s="533" t="s">
        <v>26</v>
      </c>
      <c r="K16" s="513">
        <v>42643</v>
      </c>
      <c r="L16" s="532" t="s">
        <v>19</v>
      </c>
      <c r="M16" s="534" t="s">
        <v>20</v>
      </c>
      <c r="N16" s="531" t="s">
        <v>27</v>
      </c>
      <c r="O16" s="532" t="s">
        <v>2</v>
      </c>
      <c r="P16" s="534" t="s">
        <v>22</v>
      </c>
      <c r="Q16" s="533" t="s">
        <v>1430</v>
      </c>
      <c r="R16" s="532" t="s">
        <v>23</v>
      </c>
      <c r="S16" s="535">
        <v>5454.4</v>
      </c>
      <c r="T16" s="39" t="s">
        <v>4</v>
      </c>
      <c r="U16" s="541" t="s">
        <v>1431</v>
      </c>
      <c r="V16" s="544">
        <v>42659</v>
      </c>
      <c r="W16" s="547" t="s">
        <v>1432</v>
      </c>
      <c r="X16" s="546">
        <v>42660</v>
      </c>
      <c r="Y16" s="676" t="s">
        <v>164</v>
      </c>
      <c r="Z16" s="518">
        <v>10</v>
      </c>
      <c r="AA16" s="518">
        <v>12.5</v>
      </c>
      <c r="AB16" s="518">
        <v>2</v>
      </c>
      <c r="AC16" s="518">
        <v>1</v>
      </c>
      <c r="AD16" s="518">
        <v>4</v>
      </c>
      <c r="AE16" s="94" t="s">
        <v>118</v>
      </c>
      <c r="AF16" s="94" t="s">
        <v>118</v>
      </c>
      <c r="AG16" s="95" t="s">
        <v>118</v>
      </c>
      <c r="AH16" s="95" t="s">
        <v>118</v>
      </c>
      <c r="AI16" s="95" t="s">
        <v>118</v>
      </c>
      <c r="AJ16" s="95" t="s">
        <v>118</v>
      </c>
      <c r="AK16" s="95" t="s">
        <v>118</v>
      </c>
      <c r="AL16" s="95" t="s">
        <v>118</v>
      </c>
      <c r="AM16" s="95" t="s">
        <v>118</v>
      </c>
      <c r="AN16" s="26" t="s">
        <v>116</v>
      </c>
      <c r="AO16" s="26" t="s">
        <v>116</v>
      </c>
      <c r="AP16" s="26" t="s">
        <v>116</v>
      </c>
      <c r="AQ16" s="26" t="s">
        <v>116</v>
      </c>
      <c r="AR16" s="26" t="s">
        <v>116</v>
      </c>
      <c r="AS16" s="26" t="s">
        <v>116</v>
      </c>
      <c r="AT16" s="26" t="s">
        <v>113</v>
      </c>
      <c r="AU16" s="26" t="s">
        <v>120</v>
      </c>
      <c r="AV16" s="26" t="s">
        <v>127</v>
      </c>
      <c r="AW16" s="519" t="s">
        <v>113</v>
      </c>
      <c r="AX16" s="519" t="s">
        <v>113</v>
      </c>
      <c r="AY16" s="547" t="s">
        <v>1432</v>
      </c>
      <c r="AZ16" s="546">
        <v>42660</v>
      </c>
      <c r="BA16" s="521" t="s">
        <v>128</v>
      </c>
      <c r="BB16" s="519" t="s">
        <v>113</v>
      </c>
      <c r="BC16" s="519" t="s">
        <v>113</v>
      </c>
      <c r="BD16" s="519" t="s">
        <v>113</v>
      </c>
      <c r="BE16" s="519" t="s">
        <v>113</v>
      </c>
      <c r="BF16" s="546">
        <v>42660</v>
      </c>
      <c r="BG16" s="44" t="s">
        <v>555</v>
      </c>
      <c r="BH16" s="44" t="s">
        <v>555</v>
      </c>
      <c r="BI16" s="547" t="s">
        <v>1381</v>
      </c>
      <c r="BJ16" s="549">
        <v>109477.5</v>
      </c>
    </row>
    <row r="17" spans="1:62" s="97" customFormat="1" ht="65.25" customHeight="1" x14ac:dyDescent="0.2">
      <c r="A17" s="316">
        <v>11</v>
      </c>
      <c r="B17" s="507" t="s">
        <v>1433</v>
      </c>
      <c r="C17" s="541" t="s">
        <v>1434</v>
      </c>
      <c r="D17" s="668" t="s">
        <v>1</v>
      </c>
      <c r="E17" s="508" t="str">
        <f t="shared" si="0"/>
        <v>7223936</v>
      </c>
      <c r="F17" s="509">
        <f t="shared" si="0"/>
        <v>42668</v>
      </c>
      <c r="G17" s="541" t="s">
        <v>905</v>
      </c>
      <c r="H17" s="541" t="s">
        <v>1435</v>
      </c>
      <c r="I17" s="26" t="s">
        <v>123</v>
      </c>
      <c r="J17" s="25" t="s">
        <v>438</v>
      </c>
      <c r="K17" s="513">
        <v>42642</v>
      </c>
      <c r="L17" s="668" t="s">
        <v>19</v>
      </c>
      <c r="M17" s="668" t="s">
        <v>20</v>
      </c>
      <c r="N17" s="541" t="s">
        <v>439</v>
      </c>
      <c r="O17" s="519" t="s">
        <v>2</v>
      </c>
      <c r="P17" s="540" t="s">
        <v>10</v>
      </c>
      <c r="Q17" s="43" t="s">
        <v>1436</v>
      </c>
      <c r="R17" s="44" t="s">
        <v>23</v>
      </c>
      <c r="S17" s="514">
        <v>39720.35</v>
      </c>
      <c r="T17" s="39" t="s">
        <v>4</v>
      </c>
      <c r="U17" s="541" t="s">
        <v>1437</v>
      </c>
      <c r="V17" s="544">
        <v>42667</v>
      </c>
      <c r="W17" s="515" t="s">
        <v>1438</v>
      </c>
      <c r="X17" s="520">
        <v>42668</v>
      </c>
      <c r="Y17" s="669">
        <v>34011190</v>
      </c>
      <c r="Z17" s="548">
        <v>10</v>
      </c>
      <c r="AA17" s="548">
        <v>12.5</v>
      </c>
      <c r="AB17" s="548">
        <v>2</v>
      </c>
      <c r="AC17" s="548">
        <v>1</v>
      </c>
      <c r="AD17" s="548">
        <v>4</v>
      </c>
      <c r="AE17" s="94" t="s">
        <v>118</v>
      </c>
      <c r="AF17" s="94" t="s">
        <v>118</v>
      </c>
      <c r="AG17" s="95" t="s">
        <v>118</v>
      </c>
      <c r="AH17" s="95" t="s">
        <v>118</v>
      </c>
      <c r="AI17" s="95" t="s">
        <v>118</v>
      </c>
      <c r="AJ17" s="95" t="s">
        <v>118</v>
      </c>
      <c r="AK17" s="95" t="s">
        <v>118</v>
      </c>
      <c r="AL17" s="95" t="s">
        <v>118</v>
      </c>
      <c r="AM17" s="95" t="s">
        <v>118</v>
      </c>
      <c r="AN17" s="26" t="s">
        <v>116</v>
      </c>
      <c r="AO17" s="26" t="s">
        <v>116</v>
      </c>
      <c r="AP17" s="26" t="s">
        <v>116</v>
      </c>
      <c r="AQ17" s="26" t="s">
        <v>116</v>
      </c>
      <c r="AR17" s="26" t="s">
        <v>116</v>
      </c>
      <c r="AS17" s="26" t="s">
        <v>116</v>
      </c>
      <c r="AT17" s="26" t="s">
        <v>113</v>
      </c>
      <c r="AU17" s="26" t="s">
        <v>120</v>
      </c>
      <c r="AV17" s="26" t="s">
        <v>127</v>
      </c>
      <c r="AW17" s="519" t="s">
        <v>113</v>
      </c>
      <c r="AX17" s="519" t="s">
        <v>113</v>
      </c>
      <c r="AY17" s="515" t="s">
        <v>1438</v>
      </c>
      <c r="AZ17" s="520">
        <v>42668</v>
      </c>
      <c r="BA17" s="521" t="s">
        <v>128</v>
      </c>
      <c r="BB17" s="519" t="s">
        <v>113</v>
      </c>
      <c r="BC17" s="519" t="s">
        <v>113</v>
      </c>
      <c r="BD17" s="519" t="s">
        <v>113</v>
      </c>
      <c r="BE17" s="519" t="s">
        <v>113</v>
      </c>
      <c r="BF17" s="520">
        <v>42668</v>
      </c>
      <c r="BG17" s="44" t="s">
        <v>555</v>
      </c>
      <c r="BH17" s="44" t="s">
        <v>555</v>
      </c>
      <c r="BI17" s="640" t="s">
        <v>1439</v>
      </c>
      <c r="BJ17" s="670">
        <f>592138.99+205694.71</f>
        <v>797833.7</v>
      </c>
    </row>
    <row r="18" spans="1:62" s="97" customFormat="1" ht="65.25" customHeight="1" x14ac:dyDescent="0.2">
      <c r="A18" s="316">
        <v>12</v>
      </c>
      <c r="B18" s="507" t="s">
        <v>1440</v>
      </c>
      <c r="C18" s="539" t="s">
        <v>1441</v>
      </c>
      <c r="D18" s="668" t="s">
        <v>1</v>
      </c>
      <c r="E18" s="508" t="str">
        <f t="shared" si="0"/>
        <v>7124646</v>
      </c>
      <c r="F18" s="509">
        <f t="shared" si="0"/>
        <v>42661</v>
      </c>
      <c r="G18" s="42" t="s">
        <v>969</v>
      </c>
      <c r="H18" s="541" t="s">
        <v>1416</v>
      </c>
      <c r="I18" s="26" t="s">
        <v>123</v>
      </c>
      <c r="J18" s="675" t="s">
        <v>24</v>
      </c>
      <c r="K18" s="513">
        <v>42650</v>
      </c>
      <c r="L18" s="668" t="s">
        <v>19</v>
      </c>
      <c r="M18" s="45" t="s">
        <v>20</v>
      </c>
      <c r="N18" s="43" t="s">
        <v>21</v>
      </c>
      <c r="O18" s="44" t="s">
        <v>2</v>
      </c>
      <c r="P18" s="45" t="s">
        <v>10</v>
      </c>
      <c r="Q18" s="677" t="s">
        <v>1442</v>
      </c>
      <c r="R18" s="44" t="s">
        <v>23</v>
      </c>
      <c r="S18" s="514">
        <v>19224</v>
      </c>
      <c r="T18" s="39" t="s">
        <v>4</v>
      </c>
      <c r="U18" s="541" t="s">
        <v>1443</v>
      </c>
      <c r="V18" s="544">
        <v>42660</v>
      </c>
      <c r="W18" s="515" t="s">
        <v>1444</v>
      </c>
      <c r="X18" s="520">
        <v>42661</v>
      </c>
      <c r="Y18" s="515" t="s">
        <v>171</v>
      </c>
      <c r="Z18" s="518">
        <v>10</v>
      </c>
      <c r="AA18" s="518">
        <v>12.5</v>
      </c>
      <c r="AB18" s="518">
        <v>2</v>
      </c>
      <c r="AC18" s="518">
        <v>1</v>
      </c>
      <c r="AD18" s="518">
        <v>4</v>
      </c>
      <c r="AE18" s="94" t="s">
        <v>118</v>
      </c>
      <c r="AF18" s="94" t="s">
        <v>118</v>
      </c>
      <c r="AG18" s="95" t="s">
        <v>118</v>
      </c>
      <c r="AH18" s="95" t="s">
        <v>118</v>
      </c>
      <c r="AI18" s="95" t="s">
        <v>118</v>
      </c>
      <c r="AJ18" s="95" t="s">
        <v>118</v>
      </c>
      <c r="AK18" s="95" t="s">
        <v>118</v>
      </c>
      <c r="AL18" s="95" t="s">
        <v>118</v>
      </c>
      <c r="AM18" s="95" t="s">
        <v>118</v>
      </c>
      <c r="AN18" s="26" t="s">
        <v>116</v>
      </c>
      <c r="AO18" s="26" t="s">
        <v>116</v>
      </c>
      <c r="AP18" s="26" t="s">
        <v>116</v>
      </c>
      <c r="AQ18" s="26" t="s">
        <v>116</v>
      </c>
      <c r="AR18" s="26" t="s">
        <v>116</v>
      </c>
      <c r="AS18" s="26" t="s">
        <v>116</v>
      </c>
      <c r="AT18" s="26" t="s">
        <v>113</v>
      </c>
      <c r="AU18" s="26" t="s">
        <v>120</v>
      </c>
      <c r="AV18" s="26" t="s">
        <v>127</v>
      </c>
      <c r="AW18" s="519" t="s">
        <v>113</v>
      </c>
      <c r="AX18" s="519" t="s">
        <v>113</v>
      </c>
      <c r="AY18" s="515" t="s">
        <v>1444</v>
      </c>
      <c r="AZ18" s="520">
        <v>42661</v>
      </c>
      <c r="BA18" s="521" t="s">
        <v>128</v>
      </c>
      <c r="BB18" s="519" t="s">
        <v>113</v>
      </c>
      <c r="BC18" s="519" t="s">
        <v>113</v>
      </c>
      <c r="BD18" s="519" t="s">
        <v>113</v>
      </c>
      <c r="BE18" s="519" t="s">
        <v>113</v>
      </c>
      <c r="BF18" s="520">
        <v>42661</v>
      </c>
      <c r="BG18" s="44" t="s">
        <v>555</v>
      </c>
      <c r="BH18" s="44" t="s">
        <v>555</v>
      </c>
      <c r="BI18" s="547" t="s">
        <v>1381</v>
      </c>
      <c r="BJ18" s="670">
        <v>385852.6</v>
      </c>
    </row>
    <row r="19" spans="1:62" s="97" customFormat="1" ht="65.25" customHeight="1" x14ac:dyDescent="0.2">
      <c r="A19" s="316">
        <v>13</v>
      </c>
      <c r="B19" s="507" t="s">
        <v>1445</v>
      </c>
      <c r="C19" s="507" t="s">
        <v>1446</v>
      </c>
      <c r="D19" s="45" t="s">
        <v>1</v>
      </c>
      <c r="E19" s="508" t="str">
        <f t="shared" si="0"/>
        <v>7042873</v>
      </c>
      <c r="F19" s="509">
        <f t="shared" si="0"/>
        <v>42655</v>
      </c>
      <c r="G19" s="541" t="s">
        <v>502</v>
      </c>
      <c r="H19" s="528" t="s">
        <v>1447</v>
      </c>
      <c r="I19" s="26" t="s">
        <v>123</v>
      </c>
      <c r="J19" s="43" t="s">
        <v>503</v>
      </c>
      <c r="K19" s="513">
        <v>42653</v>
      </c>
      <c r="L19" s="44" t="s">
        <v>19</v>
      </c>
      <c r="M19" s="44" t="s">
        <v>1448</v>
      </c>
      <c r="N19" s="42" t="s">
        <v>862</v>
      </c>
      <c r="O19" s="44" t="s">
        <v>2</v>
      </c>
      <c r="P19" s="45" t="s">
        <v>3</v>
      </c>
      <c r="Q19" s="43" t="s">
        <v>1449</v>
      </c>
      <c r="R19" s="44" t="s">
        <v>23</v>
      </c>
      <c r="S19" s="514">
        <f>208652.33+482508.49</f>
        <v>691160.82</v>
      </c>
      <c r="T19" s="39" t="s">
        <v>4</v>
      </c>
      <c r="U19" s="541" t="s">
        <v>1450</v>
      </c>
      <c r="V19" s="544">
        <v>42652</v>
      </c>
      <c r="W19" s="515" t="s">
        <v>1451</v>
      </c>
      <c r="X19" s="520">
        <v>42655</v>
      </c>
      <c r="Y19" s="530" t="s">
        <v>507</v>
      </c>
      <c r="Z19" s="548">
        <v>7.5</v>
      </c>
      <c r="AA19" s="548">
        <v>12.5</v>
      </c>
      <c r="AB19" s="548">
        <v>2</v>
      </c>
      <c r="AC19" s="548">
        <v>1</v>
      </c>
      <c r="AD19" s="548">
        <v>4</v>
      </c>
      <c r="AE19" s="94" t="s">
        <v>118</v>
      </c>
      <c r="AF19" s="94" t="s">
        <v>118</v>
      </c>
      <c r="AG19" s="95" t="s">
        <v>118</v>
      </c>
      <c r="AH19" s="95" t="s">
        <v>118</v>
      </c>
      <c r="AI19" s="95" t="s">
        <v>118</v>
      </c>
      <c r="AJ19" s="95" t="s">
        <v>118</v>
      </c>
      <c r="AK19" s="95" t="s">
        <v>118</v>
      </c>
      <c r="AL19" s="95" t="s">
        <v>118</v>
      </c>
      <c r="AM19" s="95" t="s">
        <v>118</v>
      </c>
      <c r="AN19" s="26" t="s">
        <v>116</v>
      </c>
      <c r="AO19" s="26" t="s">
        <v>116</v>
      </c>
      <c r="AP19" s="26" t="s">
        <v>116</v>
      </c>
      <c r="AQ19" s="26" t="s">
        <v>116</v>
      </c>
      <c r="AR19" s="26" t="s">
        <v>116</v>
      </c>
      <c r="AS19" s="26" t="s">
        <v>116</v>
      </c>
      <c r="AT19" s="26" t="s">
        <v>113</v>
      </c>
      <c r="AU19" s="26" t="s">
        <v>120</v>
      </c>
      <c r="AV19" s="26" t="s">
        <v>127</v>
      </c>
      <c r="AW19" s="519" t="s">
        <v>113</v>
      </c>
      <c r="AX19" s="519" t="s">
        <v>113</v>
      </c>
      <c r="AY19" s="515" t="s">
        <v>1451</v>
      </c>
      <c r="AZ19" s="520">
        <v>42655</v>
      </c>
      <c r="BA19" s="521" t="s">
        <v>128</v>
      </c>
      <c r="BB19" s="519" t="s">
        <v>113</v>
      </c>
      <c r="BC19" s="519" t="s">
        <v>113</v>
      </c>
      <c r="BD19" s="519" t="s">
        <v>113</v>
      </c>
      <c r="BE19" s="519" t="s">
        <v>113</v>
      </c>
      <c r="BF19" s="520">
        <v>42655</v>
      </c>
      <c r="BG19" s="44" t="s">
        <v>434</v>
      </c>
      <c r="BH19" s="44" t="s">
        <v>155</v>
      </c>
      <c r="BI19" s="667" t="s">
        <v>434</v>
      </c>
      <c r="BJ19" s="522">
        <v>12452962</v>
      </c>
    </row>
    <row r="20" spans="1:62" s="97" customFormat="1" ht="78.75" customHeight="1" x14ac:dyDescent="0.2">
      <c r="A20" s="316">
        <v>14</v>
      </c>
      <c r="B20" s="507" t="s">
        <v>1452</v>
      </c>
      <c r="C20" s="539" t="s">
        <v>1453</v>
      </c>
      <c r="D20" s="540" t="s">
        <v>1</v>
      </c>
      <c r="E20" s="508" t="str">
        <f t="shared" si="0"/>
        <v>7106318</v>
      </c>
      <c r="F20" s="509">
        <f t="shared" si="0"/>
        <v>42660</v>
      </c>
      <c r="G20" s="541" t="s">
        <v>552</v>
      </c>
      <c r="H20" s="541" t="s">
        <v>1454</v>
      </c>
      <c r="I20" s="26" t="s">
        <v>123</v>
      </c>
      <c r="J20" s="541" t="s">
        <v>161</v>
      </c>
      <c r="K20" s="513">
        <v>42653</v>
      </c>
      <c r="L20" s="519" t="s">
        <v>19</v>
      </c>
      <c r="M20" s="540" t="s">
        <v>20</v>
      </c>
      <c r="N20" s="539" t="s">
        <v>21</v>
      </c>
      <c r="O20" s="150" t="s">
        <v>2</v>
      </c>
      <c r="P20" s="540" t="s">
        <v>10</v>
      </c>
      <c r="Q20" s="43" t="s">
        <v>1455</v>
      </c>
      <c r="R20" s="44" t="s">
        <v>23</v>
      </c>
      <c r="S20" s="514">
        <v>12756</v>
      </c>
      <c r="T20" s="39" t="s">
        <v>4</v>
      </c>
      <c r="U20" s="25" t="s">
        <v>1456</v>
      </c>
      <c r="V20" s="544">
        <v>42658</v>
      </c>
      <c r="W20" s="515" t="s">
        <v>1457</v>
      </c>
      <c r="X20" s="520">
        <v>42660</v>
      </c>
      <c r="Y20" s="672">
        <v>33029011</v>
      </c>
      <c r="Z20" s="548">
        <v>10</v>
      </c>
      <c r="AA20" s="548">
        <v>12.5</v>
      </c>
      <c r="AB20" s="548">
        <v>2</v>
      </c>
      <c r="AC20" s="548">
        <v>1</v>
      </c>
      <c r="AD20" s="548">
        <v>4</v>
      </c>
      <c r="AE20" s="94" t="s">
        <v>118</v>
      </c>
      <c r="AF20" s="94" t="s">
        <v>118</v>
      </c>
      <c r="AG20" s="95" t="s">
        <v>118</v>
      </c>
      <c r="AH20" s="95" t="s">
        <v>118</v>
      </c>
      <c r="AI20" s="95" t="s">
        <v>118</v>
      </c>
      <c r="AJ20" s="95" t="s">
        <v>118</v>
      </c>
      <c r="AK20" s="95" t="s">
        <v>118</v>
      </c>
      <c r="AL20" s="95" t="s">
        <v>118</v>
      </c>
      <c r="AM20" s="95" t="s">
        <v>118</v>
      </c>
      <c r="AN20" s="26" t="s">
        <v>116</v>
      </c>
      <c r="AO20" s="26" t="s">
        <v>116</v>
      </c>
      <c r="AP20" s="26" t="s">
        <v>116</v>
      </c>
      <c r="AQ20" s="26" t="s">
        <v>116</v>
      </c>
      <c r="AR20" s="26" t="s">
        <v>116</v>
      </c>
      <c r="AS20" s="26" t="s">
        <v>116</v>
      </c>
      <c r="AT20" s="26" t="s">
        <v>113</v>
      </c>
      <c r="AU20" s="26" t="s">
        <v>120</v>
      </c>
      <c r="AV20" s="26" t="s">
        <v>127</v>
      </c>
      <c r="AW20" s="519" t="s">
        <v>113</v>
      </c>
      <c r="AX20" s="519" t="s">
        <v>113</v>
      </c>
      <c r="AY20" s="515" t="s">
        <v>1457</v>
      </c>
      <c r="AZ20" s="520">
        <v>42660</v>
      </c>
      <c r="BA20" s="521" t="s">
        <v>128</v>
      </c>
      <c r="BB20" s="519" t="s">
        <v>113</v>
      </c>
      <c r="BC20" s="519" t="s">
        <v>113</v>
      </c>
      <c r="BD20" s="519" t="s">
        <v>113</v>
      </c>
      <c r="BE20" s="519" t="s">
        <v>113</v>
      </c>
      <c r="BF20" s="520">
        <v>42660</v>
      </c>
      <c r="BG20" s="44" t="s">
        <v>555</v>
      </c>
      <c r="BH20" s="44" t="s">
        <v>555</v>
      </c>
      <c r="BI20" s="547" t="s">
        <v>1381</v>
      </c>
      <c r="BJ20" s="549">
        <v>256030.7</v>
      </c>
    </row>
    <row r="21" spans="1:62" s="97" customFormat="1" ht="65.25" customHeight="1" x14ac:dyDescent="0.2">
      <c r="A21" s="316">
        <v>15</v>
      </c>
      <c r="B21" s="507" t="s">
        <v>1458</v>
      </c>
      <c r="C21" s="539" t="s">
        <v>1459</v>
      </c>
      <c r="D21" s="668" t="s">
        <v>1</v>
      </c>
      <c r="E21" s="508" t="str">
        <f t="shared" si="0"/>
        <v>7230131</v>
      </c>
      <c r="F21" s="509">
        <f t="shared" si="0"/>
        <v>42668</v>
      </c>
      <c r="G21" s="541" t="s">
        <v>1460</v>
      </c>
      <c r="H21" s="541" t="s">
        <v>1461</v>
      </c>
      <c r="I21" s="26" t="s">
        <v>124</v>
      </c>
      <c r="J21" s="25" t="s">
        <v>945</v>
      </c>
      <c r="K21" s="513">
        <v>42656</v>
      </c>
      <c r="L21" s="668" t="s">
        <v>19</v>
      </c>
      <c r="M21" s="668" t="s">
        <v>20</v>
      </c>
      <c r="N21" s="541" t="s">
        <v>946</v>
      </c>
      <c r="O21" s="519" t="s">
        <v>2</v>
      </c>
      <c r="P21" s="668" t="s">
        <v>10</v>
      </c>
      <c r="Q21" s="43" t="s">
        <v>1462</v>
      </c>
      <c r="R21" s="44" t="s">
        <v>140</v>
      </c>
      <c r="S21" s="514">
        <v>1232.3</v>
      </c>
      <c r="T21" s="39" t="s">
        <v>4</v>
      </c>
      <c r="U21" s="541" t="s">
        <v>1463</v>
      </c>
      <c r="V21" s="544">
        <v>42667</v>
      </c>
      <c r="W21" s="515" t="s">
        <v>1464</v>
      </c>
      <c r="X21" s="520">
        <v>42668</v>
      </c>
      <c r="Y21" s="678">
        <v>15159099</v>
      </c>
      <c r="Z21" s="548">
        <v>20</v>
      </c>
      <c r="AA21" s="548">
        <v>0</v>
      </c>
      <c r="AB21" s="548">
        <v>2</v>
      </c>
      <c r="AC21" s="548">
        <v>1</v>
      </c>
      <c r="AD21" s="548">
        <v>4</v>
      </c>
      <c r="AE21" s="94" t="s">
        <v>118</v>
      </c>
      <c r="AF21" s="94" t="s">
        <v>118</v>
      </c>
      <c r="AG21" s="95" t="s">
        <v>118</v>
      </c>
      <c r="AH21" s="95" t="s">
        <v>118</v>
      </c>
      <c r="AI21" s="95" t="s">
        <v>118</v>
      </c>
      <c r="AJ21" s="95" t="s">
        <v>118</v>
      </c>
      <c r="AK21" s="95" t="s">
        <v>118</v>
      </c>
      <c r="AL21" s="95" t="s">
        <v>118</v>
      </c>
      <c r="AM21" s="95" t="s">
        <v>118</v>
      </c>
      <c r="AN21" s="26" t="s">
        <v>116</v>
      </c>
      <c r="AO21" s="26" t="s">
        <v>116</v>
      </c>
      <c r="AP21" s="26" t="s">
        <v>116</v>
      </c>
      <c r="AQ21" s="26" t="s">
        <v>116</v>
      </c>
      <c r="AR21" s="26" t="s">
        <v>116</v>
      </c>
      <c r="AS21" s="26" t="s">
        <v>116</v>
      </c>
      <c r="AT21" s="26" t="s">
        <v>113</v>
      </c>
      <c r="AU21" s="26" t="s">
        <v>120</v>
      </c>
      <c r="AV21" s="26" t="s">
        <v>127</v>
      </c>
      <c r="AW21" s="519" t="s">
        <v>113</v>
      </c>
      <c r="AX21" s="519" t="s">
        <v>113</v>
      </c>
      <c r="AY21" s="515" t="s">
        <v>1464</v>
      </c>
      <c r="AZ21" s="520">
        <v>42668</v>
      </c>
      <c r="BA21" s="521" t="s">
        <v>128</v>
      </c>
      <c r="BB21" s="519" t="s">
        <v>113</v>
      </c>
      <c r="BC21" s="519" t="s">
        <v>113</v>
      </c>
      <c r="BD21" s="519" t="s">
        <v>113</v>
      </c>
      <c r="BE21" s="519" t="s">
        <v>113</v>
      </c>
      <c r="BF21" s="520">
        <v>42668</v>
      </c>
      <c r="BG21" s="44" t="s">
        <v>555</v>
      </c>
      <c r="BH21" s="44" t="s">
        <v>555</v>
      </c>
      <c r="BI21" s="640" t="s">
        <v>1465</v>
      </c>
      <c r="BJ21" s="679">
        <v>23574.2</v>
      </c>
    </row>
    <row r="22" spans="1:62" s="97" customFormat="1" ht="65.25" customHeight="1" x14ac:dyDescent="0.2">
      <c r="A22" s="316">
        <v>16</v>
      </c>
      <c r="B22" s="507" t="s">
        <v>1466</v>
      </c>
      <c r="C22" s="539" t="s">
        <v>1467</v>
      </c>
      <c r="D22" s="668" t="s">
        <v>8</v>
      </c>
      <c r="E22" s="508" t="str">
        <f t="shared" si="0"/>
        <v>7164158</v>
      </c>
      <c r="F22" s="509">
        <f t="shared" si="0"/>
        <v>42663</v>
      </c>
      <c r="G22" s="674" t="s">
        <v>1468</v>
      </c>
      <c r="H22" s="541" t="s">
        <v>1469</v>
      </c>
      <c r="I22" s="26" t="s">
        <v>124</v>
      </c>
      <c r="J22" s="675" t="s">
        <v>1470</v>
      </c>
      <c r="K22" s="513">
        <v>42660</v>
      </c>
      <c r="L22" s="519" t="s">
        <v>19</v>
      </c>
      <c r="M22" s="540" t="s">
        <v>20</v>
      </c>
      <c r="N22" s="541" t="s">
        <v>937</v>
      </c>
      <c r="O22" s="519" t="s">
        <v>2</v>
      </c>
      <c r="P22" s="540" t="s">
        <v>22</v>
      </c>
      <c r="Q22" s="43" t="s">
        <v>1471</v>
      </c>
      <c r="R22" s="44" t="s">
        <v>23</v>
      </c>
      <c r="S22" s="514">
        <v>12520.4</v>
      </c>
      <c r="T22" s="39" t="s">
        <v>4</v>
      </c>
      <c r="U22" s="553" t="s">
        <v>1472</v>
      </c>
      <c r="V22" s="544">
        <v>42660</v>
      </c>
      <c r="W22" s="515" t="s">
        <v>1473</v>
      </c>
      <c r="X22" s="520">
        <v>42663</v>
      </c>
      <c r="Y22" s="672">
        <v>39235010</v>
      </c>
      <c r="Z22" s="548">
        <v>5</v>
      </c>
      <c r="AA22" s="548">
        <v>0</v>
      </c>
      <c r="AB22" s="548">
        <v>2</v>
      </c>
      <c r="AC22" s="548">
        <v>1</v>
      </c>
      <c r="AD22" s="548">
        <v>4</v>
      </c>
      <c r="AE22" s="94" t="s">
        <v>118</v>
      </c>
      <c r="AF22" s="94" t="s">
        <v>118</v>
      </c>
      <c r="AG22" s="95" t="s">
        <v>118</v>
      </c>
      <c r="AH22" s="95" t="s">
        <v>118</v>
      </c>
      <c r="AI22" s="95" t="s">
        <v>118</v>
      </c>
      <c r="AJ22" s="95" t="s">
        <v>118</v>
      </c>
      <c r="AK22" s="680">
        <v>5</v>
      </c>
      <c r="AL22" s="674" t="s">
        <v>1474</v>
      </c>
      <c r="AM22" s="95" t="s">
        <v>126</v>
      </c>
      <c r="AN22" s="26" t="s">
        <v>116</v>
      </c>
      <c r="AO22" s="26" t="s">
        <v>116</v>
      </c>
      <c r="AP22" s="26" t="s">
        <v>116</v>
      </c>
      <c r="AQ22" s="26" t="s">
        <v>116</v>
      </c>
      <c r="AR22" s="26" t="s">
        <v>116</v>
      </c>
      <c r="AS22" s="26" t="s">
        <v>116</v>
      </c>
      <c r="AT22" s="26" t="s">
        <v>116</v>
      </c>
      <c r="AU22" s="26" t="s">
        <v>120</v>
      </c>
      <c r="AV22" s="26" t="s">
        <v>127</v>
      </c>
      <c r="AW22" s="519" t="s">
        <v>113</v>
      </c>
      <c r="AX22" s="519" t="s">
        <v>113</v>
      </c>
      <c r="AY22" s="515" t="s">
        <v>1473</v>
      </c>
      <c r="AZ22" s="520">
        <v>42663</v>
      </c>
      <c r="BA22" s="521" t="s">
        <v>128</v>
      </c>
      <c r="BB22" s="519" t="s">
        <v>113</v>
      </c>
      <c r="BC22" s="519" t="s">
        <v>113</v>
      </c>
      <c r="BD22" s="519" t="s">
        <v>113</v>
      </c>
      <c r="BE22" s="519" t="s">
        <v>113</v>
      </c>
      <c r="BF22" s="520">
        <v>42663</v>
      </c>
      <c r="BG22" s="44" t="s">
        <v>555</v>
      </c>
      <c r="BH22" s="44" t="s">
        <v>555</v>
      </c>
      <c r="BI22" s="547" t="s">
        <v>1381</v>
      </c>
      <c r="BJ22" s="549">
        <v>199869.5</v>
      </c>
    </row>
    <row r="23" spans="1:62" s="97" customFormat="1" ht="65.25" customHeight="1" x14ac:dyDescent="0.2">
      <c r="A23" s="316">
        <v>17</v>
      </c>
      <c r="B23" s="507" t="s">
        <v>694</v>
      </c>
      <c r="C23" s="539" t="s">
        <v>1428</v>
      </c>
      <c r="D23" s="532" t="s">
        <v>1</v>
      </c>
      <c r="E23" s="508" t="str">
        <f t="shared" si="0"/>
        <v>7365836</v>
      </c>
      <c r="F23" s="509">
        <f t="shared" si="0"/>
        <v>42681</v>
      </c>
      <c r="G23" s="674" t="s">
        <v>656</v>
      </c>
      <c r="H23" s="675" t="s">
        <v>1475</v>
      </c>
      <c r="I23" s="26" t="s">
        <v>124</v>
      </c>
      <c r="J23" s="533" t="s">
        <v>26</v>
      </c>
      <c r="K23" s="513">
        <v>42669</v>
      </c>
      <c r="L23" s="44" t="s">
        <v>19</v>
      </c>
      <c r="M23" s="534" t="s">
        <v>20</v>
      </c>
      <c r="N23" s="531" t="s">
        <v>27</v>
      </c>
      <c r="O23" s="532" t="s">
        <v>2</v>
      </c>
      <c r="P23" s="534" t="s">
        <v>22</v>
      </c>
      <c r="Q23" s="667" t="s">
        <v>1476</v>
      </c>
      <c r="R23" s="532" t="s">
        <v>23</v>
      </c>
      <c r="S23" s="514">
        <v>5454.4</v>
      </c>
      <c r="T23" s="39" t="s">
        <v>4</v>
      </c>
      <c r="U23" s="46" t="s">
        <v>1477</v>
      </c>
      <c r="V23" s="544">
        <v>42679</v>
      </c>
      <c r="W23" s="515" t="s">
        <v>1478</v>
      </c>
      <c r="X23" s="524">
        <v>42681</v>
      </c>
      <c r="Y23" s="676" t="s">
        <v>164</v>
      </c>
      <c r="Z23" s="548">
        <v>10</v>
      </c>
      <c r="AA23" s="548">
        <v>12.5</v>
      </c>
      <c r="AB23" s="548">
        <v>2</v>
      </c>
      <c r="AC23" s="548">
        <v>1</v>
      </c>
      <c r="AD23" s="548">
        <v>4</v>
      </c>
      <c r="AE23" s="94" t="s">
        <v>118</v>
      </c>
      <c r="AF23" s="94" t="s">
        <v>118</v>
      </c>
      <c r="AG23" s="95" t="s">
        <v>118</v>
      </c>
      <c r="AH23" s="95" t="s">
        <v>118</v>
      </c>
      <c r="AI23" s="95" t="s">
        <v>118</v>
      </c>
      <c r="AJ23" s="95" t="s">
        <v>118</v>
      </c>
      <c r="AK23" s="95" t="s">
        <v>118</v>
      </c>
      <c r="AL23" s="95" t="s">
        <v>118</v>
      </c>
      <c r="AM23" s="95" t="s">
        <v>118</v>
      </c>
      <c r="AN23" s="26" t="s">
        <v>116</v>
      </c>
      <c r="AO23" s="26" t="s">
        <v>116</v>
      </c>
      <c r="AP23" s="26" t="s">
        <v>116</v>
      </c>
      <c r="AQ23" s="26" t="s">
        <v>116</v>
      </c>
      <c r="AR23" s="26" t="s">
        <v>116</v>
      </c>
      <c r="AS23" s="26" t="s">
        <v>116</v>
      </c>
      <c r="AT23" s="26" t="s">
        <v>113</v>
      </c>
      <c r="AU23" s="26" t="s">
        <v>120</v>
      </c>
      <c r="AV23" s="26" t="s">
        <v>127</v>
      </c>
      <c r="AW23" s="519" t="s">
        <v>113</v>
      </c>
      <c r="AX23" s="519" t="s">
        <v>113</v>
      </c>
      <c r="AY23" s="515" t="s">
        <v>1478</v>
      </c>
      <c r="AZ23" s="524">
        <v>42681</v>
      </c>
      <c r="BA23" s="521" t="s">
        <v>128</v>
      </c>
      <c r="BB23" s="519" t="s">
        <v>113</v>
      </c>
      <c r="BC23" s="519" t="s">
        <v>113</v>
      </c>
      <c r="BD23" s="519" t="s">
        <v>113</v>
      </c>
      <c r="BE23" s="519" t="s">
        <v>113</v>
      </c>
      <c r="BF23" s="524">
        <v>42681</v>
      </c>
      <c r="BG23" s="44" t="s">
        <v>555</v>
      </c>
      <c r="BH23" s="44" t="s">
        <v>555</v>
      </c>
      <c r="BI23" s="640" t="s">
        <v>1465</v>
      </c>
      <c r="BJ23" s="549">
        <v>109639.7</v>
      </c>
    </row>
    <row r="24" spans="1:62" s="97" customFormat="1" ht="65.25" customHeight="1" x14ac:dyDescent="0.2">
      <c r="A24" s="316">
        <v>18</v>
      </c>
      <c r="B24" s="507" t="s">
        <v>1479</v>
      </c>
      <c r="C24" s="539" t="s">
        <v>1441</v>
      </c>
      <c r="D24" s="668" t="s">
        <v>1</v>
      </c>
      <c r="E24" s="508" t="str">
        <f t="shared" si="0"/>
        <v>7311557</v>
      </c>
      <c r="F24" s="509">
        <f t="shared" si="0"/>
        <v>42676</v>
      </c>
      <c r="G24" s="42" t="s">
        <v>969</v>
      </c>
      <c r="H24" s="541" t="s">
        <v>1480</v>
      </c>
      <c r="I24" s="26" t="s">
        <v>123</v>
      </c>
      <c r="J24" s="675" t="s">
        <v>24</v>
      </c>
      <c r="K24" s="513">
        <v>42665</v>
      </c>
      <c r="L24" s="668" t="s">
        <v>19</v>
      </c>
      <c r="M24" s="45" t="s">
        <v>20</v>
      </c>
      <c r="N24" s="43" t="s">
        <v>21</v>
      </c>
      <c r="O24" s="44" t="s">
        <v>2</v>
      </c>
      <c r="P24" s="45" t="s">
        <v>10</v>
      </c>
      <c r="Q24" s="43" t="s">
        <v>1481</v>
      </c>
      <c r="R24" s="44" t="s">
        <v>23</v>
      </c>
      <c r="S24" s="514">
        <v>4205.25</v>
      </c>
      <c r="T24" s="39" t="s">
        <v>4</v>
      </c>
      <c r="U24" s="541" t="s">
        <v>1482</v>
      </c>
      <c r="V24" s="544">
        <v>42670</v>
      </c>
      <c r="W24" s="515" t="s">
        <v>1483</v>
      </c>
      <c r="X24" s="524">
        <v>42676</v>
      </c>
      <c r="Y24" s="515" t="s">
        <v>171</v>
      </c>
      <c r="Z24" s="548">
        <v>10</v>
      </c>
      <c r="AA24" s="548">
        <v>12.5</v>
      </c>
      <c r="AB24" s="548">
        <v>2</v>
      </c>
      <c r="AC24" s="548">
        <v>1</v>
      </c>
      <c r="AD24" s="548">
        <v>4</v>
      </c>
      <c r="AE24" s="94" t="s">
        <v>118</v>
      </c>
      <c r="AF24" s="94" t="s">
        <v>118</v>
      </c>
      <c r="AG24" s="95" t="s">
        <v>118</v>
      </c>
      <c r="AH24" s="95" t="s">
        <v>118</v>
      </c>
      <c r="AI24" s="95" t="s">
        <v>118</v>
      </c>
      <c r="AJ24" s="95" t="s">
        <v>118</v>
      </c>
      <c r="AK24" s="95" t="s">
        <v>118</v>
      </c>
      <c r="AL24" s="95" t="s">
        <v>118</v>
      </c>
      <c r="AM24" s="95" t="s">
        <v>118</v>
      </c>
      <c r="AN24" s="26" t="s">
        <v>116</v>
      </c>
      <c r="AO24" s="26" t="s">
        <v>116</v>
      </c>
      <c r="AP24" s="26" t="s">
        <v>116</v>
      </c>
      <c r="AQ24" s="26" t="s">
        <v>116</v>
      </c>
      <c r="AR24" s="26" t="s">
        <v>116</v>
      </c>
      <c r="AS24" s="26" t="s">
        <v>116</v>
      </c>
      <c r="AT24" s="26" t="s">
        <v>113</v>
      </c>
      <c r="AU24" s="26" t="s">
        <v>120</v>
      </c>
      <c r="AV24" s="26" t="s">
        <v>127</v>
      </c>
      <c r="AW24" s="519" t="s">
        <v>113</v>
      </c>
      <c r="AX24" s="519" t="s">
        <v>113</v>
      </c>
      <c r="AY24" s="515" t="s">
        <v>1483</v>
      </c>
      <c r="AZ24" s="524">
        <v>42676</v>
      </c>
      <c r="BA24" s="521" t="s">
        <v>128</v>
      </c>
      <c r="BB24" s="519" t="s">
        <v>113</v>
      </c>
      <c r="BC24" s="519" t="s">
        <v>113</v>
      </c>
      <c r="BD24" s="519" t="s">
        <v>113</v>
      </c>
      <c r="BE24" s="519" t="s">
        <v>113</v>
      </c>
      <c r="BF24" s="524">
        <v>42676</v>
      </c>
      <c r="BG24" s="44" t="s">
        <v>555</v>
      </c>
      <c r="BH24" s="44" t="s">
        <v>555</v>
      </c>
      <c r="BI24" s="640" t="s">
        <v>1465</v>
      </c>
      <c r="BJ24" s="522">
        <v>84467.8</v>
      </c>
    </row>
    <row r="25" spans="1:62" s="97" customFormat="1" ht="65.25" customHeight="1" x14ac:dyDescent="0.2">
      <c r="A25" s="316">
        <v>19</v>
      </c>
      <c r="B25" s="507" t="s">
        <v>711</v>
      </c>
      <c r="C25" s="539" t="s">
        <v>1484</v>
      </c>
      <c r="D25" s="540" t="s">
        <v>1</v>
      </c>
      <c r="E25" s="508" t="str">
        <f t="shared" si="0"/>
        <v>7386733</v>
      </c>
      <c r="F25" s="509">
        <f t="shared" si="0"/>
        <v>42682</v>
      </c>
      <c r="G25" s="541" t="s">
        <v>1485</v>
      </c>
      <c r="H25" s="541" t="s">
        <v>1486</v>
      </c>
      <c r="I25" s="26" t="s">
        <v>123</v>
      </c>
      <c r="J25" s="25" t="s">
        <v>1487</v>
      </c>
      <c r="K25" s="513">
        <v>42682</v>
      </c>
      <c r="L25" s="519" t="s">
        <v>19</v>
      </c>
      <c r="M25" s="540" t="s">
        <v>20</v>
      </c>
      <c r="N25" s="43" t="s">
        <v>21</v>
      </c>
      <c r="O25" s="44" t="s">
        <v>2</v>
      </c>
      <c r="P25" s="45" t="s">
        <v>10</v>
      </c>
      <c r="Q25" s="43" t="s">
        <v>1488</v>
      </c>
      <c r="R25" s="44" t="s">
        <v>23</v>
      </c>
      <c r="S25" s="514">
        <v>446.25</v>
      </c>
      <c r="T25" s="39" t="s">
        <v>4</v>
      </c>
      <c r="U25" s="541" t="s">
        <v>1489</v>
      </c>
      <c r="V25" s="544">
        <v>42680</v>
      </c>
      <c r="W25" s="515" t="s">
        <v>1490</v>
      </c>
      <c r="X25" s="524">
        <v>42682</v>
      </c>
      <c r="Y25" s="672">
        <v>33029011</v>
      </c>
      <c r="Z25" s="518">
        <v>10</v>
      </c>
      <c r="AA25" s="518">
        <v>12.5</v>
      </c>
      <c r="AB25" s="518">
        <v>2</v>
      </c>
      <c r="AC25" s="518">
        <v>1</v>
      </c>
      <c r="AD25" s="518">
        <v>4</v>
      </c>
      <c r="AE25" s="94" t="s">
        <v>118</v>
      </c>
      <c r="AF25" s="94" t="s">
        <v>118</v>
      </c>
      <c r="AG25" s="95" t="s">
        <v>118</v>
      </c>
      <c r="AH25" s="95" t="s">
        <v>118</v>
      </c>
      <c r="AI25" s="95" t="s">
        <v>118</v>
      </c>
      <c r="AJ25" s="95" t="s">
        <v>118</v>
      </c>
      <c r="AK25" s="95" t="s">
        <v>118</v>
      </c>
      <c r="AL25" s="95" t="s">
        <v>118</v>
      </c>
      <c r="AM25" s="95" t="s">
        <v>118</v>
      </c>
      <c r="AN25" s="26" t="s">
        <v>116</v>
      </c>
      <c r="AO25" s="26" t="s">
        <v>116</v>
      </c>
      <c r="AP25" s="26" t="s">
        <v>116</v>
      </c>
      <c r="AQ25" s="26" t="s">
        <v>116</v>
      </c>
      <c r="AR25" s="26" t="s">
        <v>116</v>
      </c>
      <c r="AS25" s="26" t="s">
        <v>116</v>
      </c>
      <c r="AT25" s="26" t="s">
        <v>113</v>
      </c>
      <c r="AU25" s="26" t="s">
        <v>120</v>
      </c>
      <c r="AV25" s="26" t="s">
        <v>127</v>
      </c>
      <c r="AW25" s="519" t="s">
        <v>113</v>
      </c>
      <c r="AX25" s="519" t="s">
        <v>113</v>
      </c>
      <c r="AY25" s="515" t="s">
        <v>1490</v>
      </c>
      <c r="AZ25" s="524">
        <v>42682</v>
      </c>
      <c r="BA25" s="521" t="s">
        <v>128</v>
      </c>
      <c r="BB25" s="519" t="s">
        <v>113</v>
      </c>
      <c r="BC25" s="519" t="s">
        <v>113</v>
      </c>
      <c r="BD25" s="519" t="s">
        <v>113</v>
      </c>
      <c r="BE25" s="519" t="s">
        <v>113</v>
      </c>
      <c r="BF25" s="524">
        <v>42682</v>
      </c>
      <c r="BG25" s="44" t="s">
        <v>555</v>
      </c>
      <c r="BH25" s="44" t="s">
        <v>555</v>
      </c>
      <c r="BI25" s="640" t="s">
        <v>1465</v>
      </c>
      <c r="BJ25" s="522">
        <v>8970.2000000000007</v>
      </c>
    </row>
    <row r="26" spans="1:62" s="97" customFormat="1" ht="65.25" customHeight="1" x14ac:dyDescent="0.2">
      <c r="A26" s="316">
        <v>20</v>
      </c>
      <c r="B26" s="507" t="s">
        <v>716</v>
      </c>
      <c r="C26" s="539" t="s">
        <v>1491</v>
      </c>
      <c r="D26" s="540" t="s">
        <v>8</v>
      </c>
      <c r="E26" s="508" t="str">
        <f t="shared" si="0"/>
        <v>'7431741</v>
      </c>
      <c r="F26" s="509">
        <f t="shared" si="0"/>
        <v>42686</v>
      </c>
      <c r="G26" s="541" t="s">
        <v>135</v>
      </c>
      <c r="H26" s="541" t="s">
        <v>1492</v>
      </c>
      <c r="I26" s="26" t="s">
        <v>124</v>
      </c>
      <c r="J26" s="43" t="s">
        <v>138</v>
      </c>
      <c r="K26" s="554">
        <v>42679</v>
      </c>
      <c r="L26" s="519" t="s">
        <v>19</v>
      </c>
      <c r="M26" s="540" t="s">
        <v>20</v>
      </c>
      <c r="N26" s="541" t="s">
        <v>145</v>
      </c>
      <c r="O26" s="668" t="s">
        <v>2</v>
      </c>
      <c r="P26" s="540" t="s">
        <v>22</v>
      </c>
      <c r="Q26" s="677" t="s">
        <v>1493</v>
      </c>
      <c r="R26" s="44" t="s">
        <v>23</v>
      </c>
      <c r="S26" s="514">
        <v>8814.91</v>
      </c>
      <c r="T26" s="39" t="s">
        <v>4</v>
      </c>
      <c r="U26" s="541" t="s">
        <v>1494</v>
      </c>
      <c r="V26" s="544">
        <v>42679</v>
      </c>
      <c r="W26" s="515" t="s">
        <v>1495</v>
      </c>
      <c r="X26" s="524">
        <v>42686</v>
      </c>
      <c r="Y26" s="672">
        <v>39235010</v>
      </c>
      <c r="Z26" s="560">
        <v>10</v>
      </c>
      <c r="AA26" s="518">
        <v>12.5</v>
      </c>
      <c r="AB26" s="518">
        <v>2</v>
      </c>
      <c r="AC26" s="518">
        <v>1</v>
      </c>
      <c r="AD26" s="518">
        <v>4</v>
      </c>
      <c r="AE26" s="94" t="s">
        <v>118</v>
      </c>
      <c r="AF26" s="94" t="s">
        <v>118</v>
      </c>
      <c r="AG26" s="95" t="s">
        <v>118</v>
      </c>
      <c r="AH26" s="95" t="s">
        <v>118</v>
      </c>
      <c r="AI26" s="95" t="s">
        <v>118</v>
      </c>
      <c r="AJ26" s="95" t="s">
        <v>118</v>
      </c>
      <c r="AK26" s="95" t="s">
        <v>118</v>
      </c>
      <c r="AL26" s="95" t="s">
        <v>118</v>
      </c>
      <c r="AM26" s="95" t="s">
        <v>118</v>
      </c>
      <c r="AN26" s="26" t="s">
        <v>116</v>
      </c>
      <c r="AO26" s="26" t="s">
        <v>116</v>
      </c>
      <c r="AP26" s="26" t="s">
        <v>116</v>
      </c>
      <c r="AQ26" s="26" t="s">
        <v>113</v>
      </c>
      <c r="AR26" s="26" t="s">
        <v>116</v>
      </c>
      <c r="AS26" s="26" t="s">
        <v>116</v>
      </c>
      <c r="AT26" s="26" t="s">
        <v>116</v>
      </c>
      <c r="AU26" s="26" t="s">
        <v>120</v>
      </c>
      <c r="AV26" s="26" t="s">
        <v>127</v>
      </c>
      <c r="AW26" s="519" t="s">
        <v>113</v>
      </c>
      <c r="AX26" s="519" t="s">
        <v>113</v>
      </c>
      <c r="AY26" s="515" t="s">
        <v>1495</v>
      </c>
      <c r="AZ26" s="524">
        <v>42686</v>
      </c>
      <c r="BA26" s="521" t="s">
        <v>128</v>
      </c>
      <c r="BB26" s="519" t="s">
        <v>113</v>
      </c>
      <c r="BC26" s="519" t="s">
        <v>113</v>
      </c>
      <c r="BD26" s="519" t="s">
        <v>113</v>
      </c>
      <c r="BE26" s="519" t="s">
        <v>113</v>
      </c>
      <c r="BF26" s="524">
        <v>42686</v>
      </c>
      <c r="BG26" s="44" t="s">
        <v>555</v>
      </c>
      <c r="BH26" s="44" t="s">
        <v>555</v>
      </c>
      <c r="BI26" s="640" t="s">
        <v>1465</v>
      </c>
      <c r="BJ26" s="549">
        <v>183280.2</v>
      </c>
    </row>
    <row r="27" spans="1:62" s="97" customFormat="1" ht="72.75" customHeight="1" x14ac:dyDescent="0.2">
      <c r="A27" s="316">
        <v>21</v>
      </c>
      <c r="B27" s="507" t="s">
        <v>659</v>
      </c>
      <c r="C27" s="539" t="s">
        <v>1496</v>
      </c>
      <c r="D27" s="45" t="s">
        <v>1</v>
      </c>
      <c r="E27" s="508" t="str">
        <f t="shared" si="0"/>
        <v>7476468</v>
      </c>
      <c r="F27" s="509">
        <f t="shared" si="0"/>
        <v>42690</v>
      </c>
      <c r="G27" s="42" t="s">
        <v>852</v>
      </c>
      <c r="H27" s="541" t="s">
        <v>1497</v>
      </c>
      <c r="I27" s="26" t="s">
        <v>123</v>
      </c>
      <c r="J27" s="43" t="s">
        <v>1498</v>
      </c>
      <c r="K27" s="513">
        <v>42665</v>
      </c>
      <c r="L27" s="44" t="s">
        <v>19</v>
      </c>
      <c r="M27" s="45" t="s">
        <v>20</v>
      </c>
      <c r="N27" s="43" t="s">
        <v>1499</v>
      </c>
      <c r="O27" s="668" t="s">
        <v>2</v>
      </c>
      <c r="P27" s="45" t="s">
        <v>10</v>
      </c>
      <c r="Q27" s="43" t="s">
        <v>1500</v>
      </c>
      <c r="R27" s="44" t="s">
        <v>23</v>
      </c>
      <c r="S27" s="514">
        <v>5928</v>
      </c>
      <c r="T27" s="39" t="s">
        <v>4</v>
      </c>
      <c r="U27" s="541" t="s">
        <v>1501</v>
      </c>
      <c r="V27" s="544">
        <v>42687</v>
      </c>
      <c r="W27" s="515" t="s">
        <v>1502</v>
      </c>
      <c r="X27" s="524">
        <v>42690</v>
      </c>
      <c r="Y27" s="672">
        <v>29163190</v>
      </c>
      <c r="Z27" s="518">
        <v>5</v>
      </c>
      <c r="AA27" s="518">
        <v>12.5</v>
      </c>
      <c r="AB27" s="518">
        <v>2</v>
      </c>
      <c r="AC27" s="518">
        <v>1</v>
      </c>
      <c r="AD27" s="518">
        <v>4</v>
      </c>
      <c r="AE27" s="94" t="s">
        <v>118</v>
      </c>
      <c r="AF27" s="94" t="s">
        <v>118</v>
      </c>
      <c r="AG27" s="95" t="s">
        <v>118</v>
      </c>
      <c r="AH27" s="95" t="s">
        <v>118</v>
      </c>
      <c r="AI27" s="95" t="s">
        <v>118</v>
      </c>
      <c r="AJ27" s="95" t="s">
        <v>118</v>
      </c>
      <c r="AK27" s="680">
        <v>5</v>
      </c>
      <c r="AL27" s="674" t="s">
        <v>1474</v>
      </c>
      <c r="AM27" s="95" t="s">
        <v>126</v>
      </c>
      <c r="AN27" s="26" t="s">
        <v>116</v>
      </c>
      <c r="AO27" s="26" t="s">
        <v>116</v>
      </c>
      <c r="AP27" s="26" t="s">
        <v>116</v>
      </c>
      <c r="AQ27" s="26" t="s">
        <v>116</v>
      </c>
      <c r="AR27" s="26" t="s">
        <v>116</v>
      </c>
      <c r="AS27" s="26" t="s">
        <v>116</v>
      </c>
      <c r="AT27" s="26" t="s">
        <v>113</v>
      </c>
      <c r="AU27" s="26" t="s">
        <v>120</v>
      </c>
      <c r="AV27" s="26" t="s">
        <v>127</v>
      </c>
      <c r="AW27" s="519" t="s">
        <v>113</v>
      </c>
      <c r="AX27" s="519" t="s">
        <v>113</v>
      </c>
      <c r="AY27" s="515" t="s">
        <v>1502</v>
      </c>
      <c r="AZ27" s="524">
        <v>42690</v>
      </c>
      <c r="BA27" s="521" t="s">
        <v>128</v>
      </c>
      <c r="BB27" s="519" t="s">
        <v>113</v>
      </c>
      <c r="BC27" s="519" t="s">
        <v>113</v>
      </c>
      <c r="BD27" s="519" t="s">
        <v>113</v>
      </c>
      <c r="BE27" s="519" t="s">
        <v>113</v>
      </c>
      <c r="BF27" s="524">
        <v>42690</v>
      </c>
      <c r="BG27" s="44" t="s">
        <v>555</v>
      </c>
      <c r="BH27" s="44" t="s">
        <v>555</v>
      </c>
      <c r="BI27" s="640" t="s">
        <v>1465</v>
      </c>
      <c r="BJ27" s="549">
        <v>94771.9</v>
      </c>
    </row>
    <row r="28" spans="1:62" s="97" customFormat="1" ht="65.25" customHeight="1" x14ac:dyDescent="0.2">
      <c r="A28" s="316">
        <v>22</v>
      </c>
      <c r="B28" s="507" t="s">
        <v>666</v>
      </c>
      <c r="C28" s="539" t="s">
        <v>1503</v>
      </c>
      <c r="D28" s="540" t="s">
        <v>1504</v>
      </c>
      <c r="E28" s="508" t="str">
        <f t="shared" si="0"/>
        <v>7542753</v>
      </c>
      <c r="F28" s="509">
        <f t="shared" si="0"/>
        <v>42695</v>
      </c>
      <c r="G28" s="541" t="s">
        <v>1505</v>
      </c>
      <c r="H28" s="541" t="s">
        <v>1506</v>
      </c>
      <c r="I28" s="26" t="s">
        <v>124</v>
      </c>
      <c r="J28" s="25" t="s">
        <v>1507</v>
      </c>
      <c r="K28" s="513">
        <v>42662</v>
      </c>
      <c r="L28" s="44" t="s">
        <v>19</v>
      </c>
      <c r="M28" s="540" t="s">
        <v>1508</v>
      </c>
      <c r="N28" s="541" t="s">
        <v>1509</v>
      </c>
      <c r="O28" s="668" t="s">
        <v>2</v>
      </c>
      <c r="P28" s="540" t="s">
        <v>3</v>
      </c>
      <c r="Q28" s="43" t="s">
        <v>1510</v>
      </c>
      <c r="R28" s="44" t="s">
        <v>23</v>
      </c>
      <c r="S28" s="538">
        <f>1360489+131987</f>
        <v>1492476</v>
      </c>
      <c r="T28" s="39" t="s">
        <v>4</v>
      </c>
      <c r="U28" s="681" t="s">
        <v>1511</v>
      </c>
      <c r="V28" s="544">
        <v>42694</v>
      </c>
      <c r="W28" s="515" t="s">
        <v>1512</v>
      </c>
      <c r="X28" s="524">
        <v>42695</v>
      </c>
      <c r="Y28" s="530" t="s">
        <v>1513</v>
      </c>
      <c r="Z28" s="548" t="s">
        <v>1514</v>
      </c>
      <c r="AA28" s="548">
        <v>12.5</v>
      </c>
      <c r="AB28" s="548">
        <v>2</v>
      </c>
      <c r="AC28" s="548">
        <v>1</v>
      </c>
      <c r="AD28" s="548">
        <v>4</v>
      </c>
      <c r="AE28" s="94" t="s">
        <v>118</v>
      </c>
      <c r="AF28" s="94" t="s">
        <v>118</v>
      </c>
      <c r="AG28" s="95" t="s">
        <v>118</v>
      </c>
      <c r="AH28" s="95" t="s">
        <v>118</v>
      </c>
      <c r="AI28" s="95" t="s">
        <v>118</v>
      </c>
      <c r="AJ28" s="95" t="s">
        <v>118</v>
      </c>
      <c r="AK28" s="95" t="s">
        <v>118</v>
      </c>
      <c r="AL28" s="95" t="s">
        <v>118</v>
      </c>
      <c r="AM28" s="95" t="s">
        <v>118</v>
      </c>
      <c r="AN28" s="26" t="s">
        <v>116</v>
      </c>
      <c r="AO28" s="26" t="s">
        <v>116</v>
      </c>
      <c r="AP28" s="26" t="s">
        <v>116</v>
      </c>
      <c r="AQ28" s="26" t="s">
        <v>116</v>
      </c>
      <c r="AR28" s="26" t="s">
        <v>116</v>
      </c>
      <c r="AS28" s="26" t="s">
        <v>116</v>
      </c>
      <c r="AT28" s="26" t="s">
        <v>116</v>
      </c>
      <c r="AU28" s="26" t="s">
        <v>120</v>
      </c>
      <c r="AV28" s="26" t="s">
        <v>127</v>
      </c>
      <c r="AW28" s="519" t="s">
        <v>113</v>
      </c>
      <c r="AX28" s="519" t="s">
        <v>113</v>
      </c>
      <c r="AY28" s="515" t="s">
        <v>1512</v>
      </c>
      <c r="AZ28" s="524">
        <v>42695</v>
      </c>
      <c r="BA28" s="521" t="s">
        <v>128</v>
      </c>
      <c r="BB28" s="519" t="s">
        <v>113</v>
      </c>
      <c r="BC28" s="519" t="s">
        <v>113</v>
      </c>
      <c r="BD28" s="519" t="s">
        <v>113</v>
      </c>
      <c r="BE28" s="519" t="s">
        <v>113</v>
      </c>
      <c r="BF28" s="524">
        <v>42695</v>
      </c>
      <c r="BG28" s="44" t="s">
        <v>434</v>
      </c>
      <c r="BH28" s="44" t="s">
        <v>155</v>
      </c>
      <c r="BI28" s="667" t="s">
        <v>434</v>
      </c>
      <c r="BJ28" s="536">
        <v>30385551</v>
      </c>
    </row>
    <row r="29" spans="1:62" s="97" customFormat="1" ht="65.25" customHeight="1" x14ac:dyDescent="0.2">
      <c r="A29" s="316">
        <v>23</v>
      </c>
      <c r="B29" s="506" t="s">
        <v>704</v>
      </c>
      <c r="C29" s="539" t="s">
        <v>1515</v>
      </c>
      <c r="D29" s="540" t="s">
        <v>1</v>
      </c>
      <c r="E29" s="508" t="str">
        <f t="shared" ref="E29:F87" si="1">AY29</f>
        <v>7476468</v>
      </c>
      <c r="F29" s="509">
        <f t="shared" si="1"/>
        <v>42690</v>
      </c>
      <c r="G29" s="25" t="s">
        <v>852</v>
      </c>
      <c r="H29" s="25" t="s">
        <v>1516</v>
      </c>
      <c r="I29" s="26" t="s">
        <v>123</v>
      </c>
      <c r="J29" s="25" t="s">
        <v>1498</v>
      </c>
      <c r="K29" s="554">
        <v>42678</v>
      </c>
      <c r="L29" s="25" t="s">
        <v>19</v>
      </c>
      <c r="M29" s="552" t="s">
        <v>20</v>
      </c>
      <c r="N29" s="25" t="s">
        <v>1517</v>
      </c>
      <c r="O29" s="519" t="s">
        <v>2</v>
      </c>
      <c r="P29" s="540" t="s">
        <v>10</v>
      </c>
      <c r="Q29" s="43" t="s">
        <v>1518</v>
      </c>
      <c r="R29" s="44" t="s">
        <v>23</v>
      </c>
      <c r="S29" s="514">
        <v>8892</v>
      </c>
      <c r="T29" s="39" t="s">
        <v>4</v>
      </c>
      <c r="U29" s="25" t="s">
        <v>1519</v>
      </c>
      <c r="V29" s="544">
        <v>42687</v>
      </c>
      <c r="W29" s="515" t="s">
        <v>1502</v>
      </c>
      <c r="X29" s="524">
        <v>42690</v>
      </c>
      <c r="Y29" s="672">
        <v>29163190</v>
      </c>
      <c r="Z29" s="518">
        <v>5</v>
      </c>
      <c r="AA29" s="518">
        <v>12.5</v>
      </c>
      <c r="AB29" s="518">
        <v>2</v>
      </c>
      <c r="AC29" s="518">
        <v>1</v>
      </c>
      <c r="AD29" s="518">
        <v>4</v>
      </c>
      <c r="AE29" s="94" t="s">
        <v>118</v>
      </c>
      <c r="AF29" s="94" t="s">
        <v>118</v>
      </c>
      <c r="AG29" s="95" t="s">
        <v>118</v>
      </c>
      <c r="AH29" s="95" t="s">
        <v>118</v>
      </c>
      <c r="AI29" s="95" t="s">
        <v>118</v>
      </c>
      <c r="AJ29" s="95" t="s">
        <v>118</v>
      </c>
      <c r="AK29" s="680">
        <v>5</v>
      </c>
      <c r="AL29" s="674" t="s">
        <v>1474</v>
      </c>
      <c r="AM29" s="95" t="s">
        <v>126</v>
      </c>
      <c r="AN29" s="26" t="s">
        <v>116</v>
      </c>
      <c r="AO29" s="26" t="s">
        <v>116</v>
      </c>
      <c r="AP29" s="26" t="s">
        <v>116</v>
      </c>
      <c r="AQ29" s="26" t="s">
        <v>116</v>
      </c>
      <c r="AR29" s="26" t="s">
        <v>116</v>
      </c>
      <c r="AS29" s="26" t="s">
        <v>116</v>
      </c>
      <c r="AT29" s="26" t="s">
        <v>113</v>
      </c>
      <c r="AU29" s="26" t="s">
        <v>120</v>
      </c>
      <c r="AV29" s="26" t="s">
        <v>127</v>
      </c>
      <c r="AW29" s="519" t="s">
        <v>113</v>
      </c>
      <c r="AX29" s="519" t="s">
        <v>113</v>
      </c>
      <c r="AY29" s="515" t="s">
        <v>1502</v>
      </c>
      <c r="AZ29" s="524">
        <v>42690</v>
      </c>
      <c r="BA29" s="521" t="s">
        <v>128</v>
      </c>
      <c r="BB29" s="519" t="s">
        <v>113</v>
      </c>
      <c r="BC29" s="519" t="s">
        <v>113</v>
      </c>
      <c r="BD29" s="519" t="s">
        <v>113</v>
      </c>
      <c r="BE29" s="519" t="s">
        <v>113</v>
      </c>
      <c r="BF29" s="524">
        <v>42690</v>
      </c>
      <c r="BG29" s="44" t="s">
        <v>555</v>
      </c>
      <c r="BH29" s="44" t="s">
        <v>555</v>
      </c>
      <c r="BI29" s="640" t="s">
        <v>1465</v>
      </c>
      <c r="BJ29" s="549">
        <v>142157.9</v>
      </c>
    </row>
    <row r="30" spans="1:62" s="97" customFormat="1" ht="51" x14ac:dyDescent="0.2">
      <c r="A30" s="316">
        <v>24</v>
      </c>
      <c r="B30" s="507" t="s">
        <v>699</v>
      </c>
      <c r="C30" s="541" t="s">
        <v>1520</v>
      </c>
      <c r="D30" s="540" t="s">
        <v>1</v>
      </c>
      <c r="E30" s="508" t="str">
        <f t="shared" si="1"/>
        <v>7616818</v>
      </c>
      <c r="F30" s="509">
        <f t="shared" si="1"/>
        <v>42702</v>
      </c>
      <c r="G30" s="541" t="s">
        <v>905</v>
      </c>
      <c r="H30" s="541" t="s">
        <v>1521</v>
      </c>
      <c r="I30" s="26" t="s">
        <v>123</v>
      </c>
      <c r="J30" s="25" t="s">
        <v>438</v>
      </c>
      <c r="K30" s="513">
        <v>42669</v>
      </c>
      <c r="L30" s="519" t="s">
        <v>19</v>
      </c>
      <c r="M30" s="540" t="s">
        <v>20</v>
      </c>
      <c r="N30" s="541" t="s">
        <v>1522</v>
      </c>
      <c r="O30" s="519" t="s">
        <v>2</v>
      </c>
      <c r="P30" s="540" t="s">
        <v>10</v>
      </c>
      <c r="Q30" s="43" t="s">
        <v>1523</v>
      </c>
      <c r="R30" s="44" t="s">
        <v>23</v>
      </c>
      <c r="S30" s="514">
        <f>48839.7+3210.5</f>
        <v>52050.2</v>
      </c>
      <c r="T30" s="39" t="s">
        <v>4</v>
      </c>
      <c r="U30" s="541" t="s">
        <v>1524</v>
      </c>
      <c r="V30" s="544">
        <v>42701</v>
      </c>
      <c r="W30" s="515" t="s">
        <v>1525</v>
      </c>
      <c r="X30" s="524">
        <v>42702</v>
      </c>
      <c r="Y30" s="669">
        <v>34011190</v>
      </c>
      <c r="Z30" s="518">
        <v>10</v>
      </c>
      <c r="AA30" s="518">
        <v>12.5</v>
      </c>
      <c r="AB30" s="518">
        <v>2</v>
      </c>
      <c r="AC30" s="518">
        <v>1</v>
      </c>
      <c r="AD30" s="518">
        <v>4</v>
      </c>
      <c r="AE30" s="94" t="s">
        <v>118</v>
      </c>
      <c r="AF30" s="94" t="s">
        <v>118</v>
      </c>
      <c r="AG30" s="95" t="s">
        <v>118</v>
      </c>
      <c r="AH30" s="95" t="s">
        <v>118</v>
      </c>
      <c r="AI30" s="95" t="s">
        <v>118</v>
      </c>
      <c r="AJ30" s="95" t="s">
        <v>118</v>
      </c>
      <c r="AK30" s="95" t="s">
        <v>118</v>
      </c>
      <c r="AL30" s="95" t="s">
        <v>118</v>
      </c>
      <c r="AM30" s="95" t="s">
        <v>118</v>
      </c>
      <c r="AN30" s="26" t="s">
        <v>116</v>
      </c>
      <c r="AO30" s="26" t="s">
        <v>116</v>
      </c>
      <c r="AP30" s="26" t="s">
        <v>116</v>
      </c>
      <c r="AQ30" s="26" t="s">
        <v>116</v>
      </c>
      <c r="AR30" s="26" t="s">
        <v>116</v>
      </c>
      <c r="AS30" s="26" t="s">
        <v>116</v>
      </c>
      <c r="AT30" s="26" t="s">
        <v>113</v>
      </c>
      <c r="AU30" s="26" t="s">
        <v>120</v>
      </c>
      <c r="AV30" s="26" t="s">
        <v>127</v>
      </c>
      <c r="AW30" s="519" t="s">
        <v>113</v>
      </c>
      <c r="AX30" s="519" t="s">
        <v>113</v>
      </c>
      <c r="AY30" s="515" t="s">
        <v>1525</v>
      </c>
      <c r="AZ30" s="524">
        <v>42702</v>
      </c>
      <c r="BA30" s="521" t="s">
        <v>128</v>
      </c>
      <c r="BB30" s="519" t="s">
        <v>113</v>
      </c>
      <c r="BC30" s="519" t="s">
        <v>113</v>
      </c>
      <c r="BD30" s="519" t="s">
        <v>113</v>
      </c>
      <c r="BE30" s="519" t="s">
        <v>113</v>
      </c>
      <c r="BF30" s="524">
        <v>42702</v>
      </c>
      <c r="BG30" s="44" t="s">
        <v>555</v>
      </c>
      <c r="BH30" s="44" t="s">
        <v>555</v>
      </c>
      <c r="BI30" s="640" t="s">
        <v>1465</v>
      </c>
      <c r="BJ30" s="538">
        <v>1064841</v>
      </c>
    </row>
    <row r="31" spans="1:62" s="97" customFormat="1" ht="38.25" x14ac:dyDescent="0.2">
      <c r="A31" s="316">
        <v>25</v>
      </c>
      <c r="B31" s="507" t="s">
        <v>727</v>
      </c>
      <c r="C31" s="539" t="s">
        <v>1526</v>
      </c>
      <c r="D31" s="540" t="s">
        <v>1</v>
      </c>
      <c r="E31" s="508" t="str">
        <f t="shared" si="1"/>
        <v>7675559</v>
      </c>
      <c r="F31" s="509">
        <f t="shared" si="1"/>
        <v>42705</v>
      </c>
      <c r="G31" s="541" t="s">
        <v>1527</v>
      </c>
      <c r="H31" s="541" t="s">
        <v>913</v>
      </c>
      <c r="I31" s="26" t="s">
        <v>123</v>
      </c>
      <c r="J31" s="541" t="s">
        <v>1528</v>
      </c>
      <c r="K31" s="513">
        <v>42702</v>
      </c>
      <c r="L31" s="519" t="s">
        <v>143</v>
      </c>
      <c r="M31" s="540" t="s">
        <v>20</v>
      </c>
      <c r="N31" s="541" t="s">
        <v>1529</v>
      </c>
      <c r="O31" s="519" t="s">
        <v>147</v>
      </c>
      <c r="P31" s="540" t="s">
        <v>10</v>
      </c>
      <c r="Q31" s="675" t="s">
        <v>1530</v>
      </c>
      <c r="R31" s="44" t="s">
        <v>25</v>
      </c>
      <c r="S31" s="514">
        <v>3336</v>
      </c>
      <c r="T31" s="39" t="s">
        <v>4</v>
      </c>
      <c r="U31" s="682" t="s">
        <v>1531</v>
      </c>
      <c r="V31" s="544">
        <v>42704</v>
      </c>
      <c r="W31" s="515" t="s">
        <v>1532</v>
      </c>
      <c r="X31" s="524">
        <v>42705</v>
      </c>
      <c r="Y31" s="676" t="s">
        <v>1533</v>
      </c>
      <c r="Z31" s="518">
        <v>7.5</v>
      </c>
      <c r="AA31" s="518">
        <v>12.5</v>
      </c>
      <c r="AB31" s="518">
        <v>2</v>
      </c>
      <c r="AC31" s="518">
        <v>1</v>
      </c>
      <c r="AD31" s="518">
        <v>4</v>
      </c>
      <c r="AE31" s="94" t="s">
        <v>118</v>
      </c>
      <c r="AF31" s="94" t="s">
        <v>118</v>
      </c>
      <c r="AG31" s="95" t="s">
        <v>118</v>
      </c>
      <c r="AH31" s="95" t="s">
        <v>118</v>
      </c>
      <c r="AI31" s="95" t="s">
        <v>118</v>
      </c>
      <c r="AJ31" s="95" t="s">
        <v>118</v>
      </c>
      <c r="AK31" s="95" t="s">
        <v>118</v>
      </c>
      <c r="AL31" s="95" t="s">
        <v>118</v>
      </c>
      <c r="AM31" s="95" t="s">
        <v>118</v>
      </c>
      <c r="AN31" s="26" t="s">
        <v>116</v>
      </c>
      <c r="AO31" s="26" t="s">
        <v>116</v>
      </c>
      <c r="AP31" s="26" t="s">
        <v>116</v>
      </c>
      <c r="AQ31" s="26" t="s">
        <v>116</v>
      </c>
      <c r="AR31" s="26" t="s">
        <v>116</v>
      </c>
      <c r="AS31" s="26" t="s">
        <v>116</v>
      </c>
      <c r="AT31" s="26" t="s">
        <v>113</v>
      </c>
      <c r="AU31" s="26" t="s">
        <v>120</v>
      </c>
      <c r="AV31" s="26" t="s">
        <v>127</v>
      </c>
      <c r="AW31" s="519" t="s">
        <v>113</v>
      </c>
      <c r="AX31" s="519" t="s">
        <v>113</v>
      </c>
      <c r="AY31" s="515" t="s">
        <v>1532</v>
      </c>
      <c r="AZ31" s="524">
        <v>42705</v>
      </c>
      <c r="BA31" s="521" t="s">
        <v>128</v>
      </c>
      <c r="BB31" s="519" t="s">
        <v>113</v>
      </c>
      <c r="BC31" s="519" t="s">
        <v>113</v>
      </c>
      <c r="BD31" s="519" t="s">
        <v>113</v>
      </c>
      <c r="BE31" s="519" t="s">
        <v>113</v>
      </c>
      <c r="BF31" s="524">
        <v>42705</v>
      </c>
      <c r="BG31" s="44" t="s">
        <v>555</v>
      </c>
      <c r="BH31" s="44" t="s">
        <v>555</v>
      </c>
      <c r="BI31" s="640" t="s">
        <v>1465</v>
      </c>
      <c r="BJ31" s="549">
        <v>65849.7</v>
      </c>
    </row>
    <row r="32" spans="1:62" s="97" customFormat="1" ht="51" x14ac:dyDescent="0.2">
      <c r="A32" s="316">
        <v>26</v>
      </c>
      <c r="B32" s="507" t="s">
        <v>734</v>
      </c>
      <c r="C32" s="539" t="s">
        <v>1534</v>
      </c>
      <c r="D32" s="540" t="s">
        <v>1</v>
      </c>
      <c r="E32" s="508" t="str">
        <f t="shared" si="1"/>
        <v>7667807</v>
      </c>
      <c r="F32" s="509">
        <f t="shared" si="1"/>
        <v>42705</v>
      </c>
      <c r="G32" s="541" t="s">
        <v>1535</v>
      </c>
      <c r="H32" s="683" t="s">
        <v>1536</v>
      </c>
      <c r="I32" s="26" t="s">
        <v>124</v>
      </c>
      <c r="J32" s="675" t="s">
        <v>1470</v>
      </c>
      <c r="K32" s="513">
        <v>42702</v>
      </c>
      <c r="L32" s="519" t="s">
        <v>19</v>
      </c>
      <c r="M32" s="540" t="s">
        <v>20</v>
      </c>
      <c r="N32" s="541" t="s">
        <v>29</v>
      </c>
      <c r="O32" s="519" t="s">
        <v>2</v>
      </c>
      <c r="P32" s="540" t="s">
        <v>22</v>
      </c>
      <c r="Q32" s="43" t="s">
        <v>1537</v>
      </c>
      <c r="R32" s="44" t="s">
        <v>23</v>
      </c>
      <c r="S32" s="514">
        <v>9418</v>
      </c>
      <c r="T32" s="39" t="s">
        <v>4</v>
      </c>
      <c r="U32" s="541" t="s">
        <v>1538</v>
      </c>
      <c r="V32" s="544">
        <v>42702</v>
      </c>
      <c r="W32" s="530" t="s">
        <v>1539</v>
      </c>
      <c r="X32" s="524">
        <v>42705</v>
      </c>
      <c r="Y32" s="672">
        <v>39235010</v>
      </c>
      <c r="Z32" s="518">
        <v>5</v>
      </c>
      <c r="AA32" s="518">
        <v>12.5</v>
      </c>
      <c r="AB32" s="518">
        <v>2</v>
      </c>
      <c r="AC32" s="518">
        <v>1</v>
      </c>
      <c r="AD32" s="518">
        <v>4</v>
      </c>
      <c r="AE32" s="94" t="s">
        <v>118</v>
      </c>
      <c r="AF32" s="94" t="s">
        <v>118</v>
      </c>
      <c r="AG32" s="95" t="s">
        <v>118</v>
      </c>
      <c r="AH32" s="95" t="s">
        <v>118</v>
      </c>
      <c r="AI32" s="95" t="s">
        <v>118</v>
      </c>
      <c r="AJ32" s="95" t="s">
        <v>118</v>
      </c>
      <c r="AK32" s="680">
        <v>5</v>
      </c>
      <c r="AL32" s="674" t="s">
        <v>1474</v>
      </c>
      <c r="AM32" s="95" t="s">
        <v>126</v>
      </c>
      <c r="AN32" s="26" t="s">
        <v>116</v>
      </c>
      <c r="AO32" s="26" t="s">
        <v>116</v>
      </c>
      <c r="AP32" s="26" t="s">
        <v>116</v>
      </c>
      <c r="AQ32" s="26" t="s">
        <v>116</v>
      </c>
      <c r="AR32" s="26" t="s">
        <v>116</v>
      </c>
      <c r="AS32" s="26" t="s">
        <v>116</v>
      </c>
      <c r="AT32" s="26" t="s">
        <v>113</v>
      </c>
      <c r="AU32" s="26" t="s">
        <v>120</v>
      </c>
      <c r="AV32" s="26" t="s">
        <v>127</v>
      </c>
      <c r="AW32" s="519" t="s">
        <v>113</v>
      </c>
      <c r="AX32" s="519" t="s">
        <v>113</v>
      </c>
      <c r="AY32" s="530" t="s">
        <v>1539</v>
      </c>
      <c r="AZ32" s="524">
        <v>42705</v>
      </c>
      <c r="BA32" s="521" t="s">
        <v>128</v>
      </c>
      <c r="BB32" s="519" t="s">
        <v>113</v>
      </c>
      <c r="BC32" s="519" t="s">
        <v>113</v>
      </c>
      <c r="BD32" s="519" t="s">
        <v>113</v>
      </c>
      <c r="BE32" s="519" t="s">
        <v>113</v>
      </c>
      <c r="BF32" s="524">
        <v>42705</v>
      </c>
      <c r="BG32" s="44" t="s">
        <v>555</v>
      </c>
      <c r="BH32" s="44" t="s">
        <v>555</v>
      </c>
      <c r="BI32" s="640" t="s">
        <v>1465</v>
      </c>
      <c r="BJ32" s="549">
        <v>183774.8</v>
      </c>
    </row>
    <row r="33" spans="1:62" s="97" customFormat="1" ht="38.25" x14ac:dyDescent="0.2">
      <c r="A33" s="316">
        <v>27</v>
      </c>
      <c r="B33" s="507" t="s">
        <v>746</v>
      </c>
      <c r="C33" s="539" t="s">
        <v>1540</v>
      </c>
      <c r="D33" s="668" t="s">
        <v>1</v>
      </c>
      <c r="E33" s="508" t="str">
        <f t="shared" si="1"/>
        <v>7704577</v>
      </c>
      <c r="F33" s="509">
        <f t="shared" si="1"/>
        <v>42709</v>
      </c>
      <c r="G33" s="541" t="s">
        <v>1541</v>
      </c>
      <c r="H33" s="541" t="s">
        <v>1542</v>
      </c>
      <c r="I33" s="26" t="s">
        <v>123</v>
      </c>
      <c r="J33" s="43" t="s">
        <v>954</v>
      </c>
      <c r="K33" s="513">
        <v>42703</v>
      </c>
      <c r="L33" s="519" t="s">
        <v>19</v>
      </c>
      <c r="M33" s="668" t="s">
        <v>20</v>
      </c>
      <c r="N33" s="25" t="s">
        <v>144</v>
      </c>
      <c r="O33" s="150" t="s">
        <v>2</v>
      </c>
      <c r="P33" s="668" t="s">
        <v>10</v>
      </c>
      <c r="Q33" s="43" t="s">
        <v>1543</v>
      </c>
      <c r="R33" s="44" t="s">
        <v>140</v>
      </c>
      <c r="S33" s="514">
        <v>4973.47</v>
      </c>
      <c r="T33" s="39" t="s">
        <v>4</v>
      </c>
      <c r="U33" s="541" t="s">
        <v>1544</v>
      </c>
      <c r="V33" s="544">
        <v>42674</v>
      </c>
      <c r="W33" s="676" t="s">
        <v>1545</v>
      </c>
      <c r="X33" s="524">
        <v>42709</v>
      </c>
      <c r="Y33" s="672">
        <v>33029011</v>
      </c>
      <c r="Z33" s="518">
        <v>10</v>
      </c>
      <c r="AA33" s="518">
        <v>12.5</v>
      </c>
      <c r="AB33" s="518">
        <v>2</v>
      </c>
      <c r="AC33" s="518">
        <v>1</v>
      </c>
      <c r="AD33" s="518">
        <v>4</v>
      </c>
      <c r="AE33" s="94" t="s">
        <v>118</v>
      </c>
      <c r="AF33" s="94" t="s">
        <v>118</v>
      </c>
      <c r="AG33" s="95" t="s">
        <v>118</v>
      </c>
      <c r="AH33" s="95" t="s">
        <v>118</v>
      </c>
      <c r="AI33" s="95" t="s">
        <v>118</v>
      </c>
      <c r="AJ33" s="95" t="s">
        <v>118</v>
      </c>
      <c r="AK33" s="95" t="s">
        <v>118</v>
      </c>
      <c r="AL33" s="95" t="s">
        <v>118</v>
      </c>
      <c r="AM33" s="95" t="s">
        <v>118</v>
      </c>
      <c r="AN33" s="26" t="s">
        <v>116</v>
      </c>
      <c r="AO33" s="26" t="s">
        <v>116</v>
      </c>
      <c r="AP33" s="26" t="s">
        <v>116</v>
      </c>
      <c r="AQ33" s="26" t="s">
        <v>116</v>
      </c>
      <c r="AR33" s="26" t="s">
        <v>116</v>
      </c>
      <c r="AS33" s="26" t="s">
        <v>116</v>
      </c>
      <c r="AT33" s="26" t="s">
        <v>113</v>
      </c>
      <c r="AU33" s="26" t="s">
        <v>120</v>
      </c>
      <c r="AV33" s="26" t="s">
        <v>127</v>
      </c>
      <c r="AW33" s="519" t="s">
        <v>113</v>
      </c>
      <c r="AX33" s="519" t="s">
        <v>113</v>
      </c>
      <c r="AY33" s="676" t="s">
        <v>1545</v>
      </c>
      <c r="AZ33" s="524">
        <v>42709</v>
      </c>
      <c r="BA33" s="521" t="s">
        <v>128</v>
      </c>
      <c r="BB33" s="519" t="s">
        <v>113</v>
      </c>
      <c r="BC33" s="519" t="s">
        <v>113</v>
      </c>
      <c r="BD33" s="519" t="s">
        <v>113</v>
      </c>
      <c r="BE33" s="519" t="s">
        <v>113</v>
      </c>
      <c r="BF33" s="524">
        <v>42709</v>
      </c>
      <c r="BG33" s="44" t="s">
        <v>555</v>
      </c>
      <c r="BH33" s="44" t="s">
        <v>555</v>
      </c>
      <c r="BI33" s="676" t="s">
        <v>1546</v>
      </c>
      <c r="BJ33" s="549">
        <v>109289.3</v>
      </c>
    </row>
    <row r="34" spans="1:62" s="97" customFormat="1" ht="67.5" x14ac:dyDescent="0.2">
      <c r="A34" s="316">
        <v>28</v>
      </c>
      <c r="B34" s="507" t="s">
        <v>755</v>
      </c>
      <c r="C34" s="539" t="s">
        <v>1547</v>
      </c>
      <c r="D34" s="540" t="s">
        <v>1</v>
      </c>
      <c r="E34" s="508" t="str">
        <f t="shared" si="1"/>
        <v>7730003</v>
      </c>
      <c r="F34" s="509">
        <f t="shared" si="1"/>
        <v>42710</v>
      </c>
      <c r="G34" s="674" t="s">
        <v>1548</v>
      </c>
      <c r="H34" s="541" t="s">
        <v>1549</v>
      </c>
      <c r="I34" s="26" t="s">
        <v>124</v>
      </c>
      <c r="J34" s="25" t="s">
        <v>1550</v>
      </c>
      <c r="K34" s="513">
        <v>42699</v>
      </c>
      <c r="L34" s="519" t="s">
        <v>143</v>
      </c>
      <c r="M34" s="540" t="s">
        <v>20</v>
      </c>
      <c r="N34" s="541" t="s">
        <v>1551</v>
      </c>
      <c r="O34" s="519" t="s">
        <v>147</v>
      </c>
      <c r="P34" s="540" t="s">
        <v>22</v>
      </c>
      <c r="Q34" s="43" t="s">
        <v>1552</v>
      </c>
      <c r="R34" s="44" t="s">
        <v>23</v>
      </c>
      <c r="S34" s="514">
        <v>3450</v>
      </c>
      <c r="T34" s="39" t="s">
        <v>4</v>
      </c>
      <c r="U34" s="684" t="s">
        <v>1553</v>
      </c>
      <c r="V34" s="544">
        <v>42702</v>
      </c>
      <c r="W34" s="515" t="s">
        <v>1554</v>
      </c>
      <c r="X34" s="524">
        <v>42710</v>
      </c>
      <c r="Y34" s="685" t="s">
        <v>1555</v>
      </c>
      <c r="Z34" s="518">
        <v>10</v>
      </c>
      <c r="AA34" s="518">
        <v>12.5</v>
      </c>
      <c r="AB34" s="518">
        <v>2</v>
      </c>
      <c r="AC34" s="518">
        <v>1</v>
      </c>
      <c r="AD34" s="518">
        <v>4</v>
      </c>
      <c r="AE34" s="94" t="s">
        <v>118</v>
      </c>
      <c r="AF34" s="94" t="s">
        <v>118</v>
      </c>
      <c r="AG34" s="95" t="s">
        <v>118</v>
      </c>
      <c r="AH34" s="95" t="s">
        <v>118</v>
      </c>
      <c r="AI34" s="95" t="s">
        <v>118</v>
      </c>
      <c r="AJ34" s="95" t="s">
        <v>118</v>
      </c>
      <c r="AK34" s="95" t="s">
        <v>118</v>
      </c>
      <c r="AL34" s="95" t="s">
        <v>118</v>
      </c>
      <c r="AM34" s="95" t="s">
        <v>118</v>
      </c>
      <c r="AN34" s="26" t="s">
        <v>116</v>
      </c>
      <c r="AO34" s="26" t="s">
        <v>116</v>
      </c>
      <c r="AP34" s="26" t="s">
        <v>116</v>
      </c>
      <c r="AQ34" s="26" t="s">
        <v>116</v>
      </c>
      <c r="AR34" s="26" t="s">
        <v>116</v>
      </c>
      <c r="AS34" s="26" t="s">
        <v>116</v>
      </c>
      <c r="AT34" s="26" t="s">
        <v>113</v>
      </c>
      <c r="AU34" s="26" t="s">
        <v>120</v>
      </c>
      <c r="AV34" s="26" t="s">
        <v>127</v>
      </c>
      <c r="AW34" s="519" t="s">
        <v>113</v>
      </c>
      <c r="AX34" s="519" t="s">
        <v>113</v>
      </c>
      <c r="AY34" s="515" t="s">
        <v>1554</v>
      </c>
      <c r="AZ34" s="524">
        <v>42710</v>
      </c>
      <c r="BA34" s="521" t="s">
        <v>128</v>
      </c>
      <c r="BB34" s="519" t="s">
        <v>113</v>
      </c>
      <c r="BC34" s="519" t="s">
        <v>113</v>
      </c>
      <c r="BD34" s="519" t="s">
        <v>113</v>
      </c>
      <c r="BE34" s="519" t="s">
        <v>113</v>
      </c>
      <c r="BF34" s="524">
        <v>42710</v>
      </c>
      <c r="BG34" s="44" t="s">
        <v>555</v>
      </c>
      <c r="BH34" s="44" t="s">
        <v>555</v>
      </c>
      <c r="BI34" s="640" t="s">
        <v>1465</v>
      </c>
      <c r="BJ34" s="549">
        <v>71195.399999999994</v>
      </c>
    </row>
    <row r="35" spans="1:62" s="97" customFormat="1" ht="51" x14ac:dyDescent="0.2">
      <c r="A35" s="316">
        <v>29</v>
      </c>
      <c r="B35" s="507" t="s">
        <v>721</v>
      </c>
      <c r="C35" s="539" t="s">
        <v>1556</v>
      </c>
      <c r="D35" s="540" t="s">
        <v>1</v>
      </c>
      <c r="E35" s="508" t="str">
        <f t="shared" si="1"/>
        <v>7737906</v>
      </c>
      <c r="F35" s="509">
        <f t="shared" si="1"/>
        <v>42711</v>
      </c>
      <c r="G35" s="541" t="s">
        <v>905</v>
      </c>
      <c r="H35" s="541" t="s">
        <v>1557</v>
      </c>
      <c r="I35" s="26" t="s">
        <v>123</v>
      </c>
      <c r="J35" s="25" t="s">
        <v>438</v>
      </c>
      <c r="K35" s="513">
        <v>42671</v>
      </c>
      <c r="L35" s="519" t="s">
        <v>19</v>
      </c>
      <c r="M35" s="540" t="s">
        <v>1558</v>
      </c>
      <c r="N35" s="541" t="s">
        <v>1522</v>
      </c>
      <c r="O35" s="519" t="s">
        <v>2</v>
      </c>
      <c r="P35" s="540" t="s">
        <v>10</v>
      </c>
      <c r="Q35" s="43" t="s">
        <v>1559</v>
      </c>
      <c r="R35" s="44" t="s">
        <v>23</v>
      </c>
      <c r="S35" s="514">
        <f>50758.55+52016.3+21850.45</f>
        <v>124625.3</v>
      </c>
      <c r="T35" s="39" t="s">
        <v>4</v>
      </c>
      <c r="U35" s="541" t="s">
        <v>1560</v>
      </c>
      <c r="V35" s="544">
        <v>42708</v>
      </c>
      <c r="W35" s="515" t="s">
        <v>1561</v>
      </c>
      <c r="X35" s="524">
        <v>42711</v>
      </c>
      <c r="Y35" s="547" t="s">
        <v>1562</v>
      </c>
      <c r="Z35" s="518">
        <v>10</v>
      </c>
      <c r="AA35" s="518">
        <v>12.5</v>
      </c>
      <c r="AB35" s="518">
        <v>2</v>
      </c>
      <c r="AC35" s="518">
        <v>1</v>
      </c>
      <c r="AD35" s="518">
        <v>4</v>
      </c>
      <c r="AE35" s="94" t="s">
        <v>118</v>
      </c>
      <c r="AF35" s="94" t="s">
        <v>118</v>
      </c>
      <c r="AG35" s="95" t="s">
        <v>118</v>
      </c>
      <c r="AH35" s="95" t="s">
        <v>118</v>
      </c>
      <c r="AI35" s="95" t="s">
        <v>118</v>
      </c>
      <c r="AJ35" s="95" t="s">
        <v>118</v>
      </c>
      <c r="AK35" s="95" t="s">
        <v>118</v>
      </c>
      <c r="AL35" s="95" t="s">
        <v>118</v>
      </c>
      <c r="AM35" s="95" t="s">
        <v>118</v>
      </c>
      <c r="AN35" s="26" t="s">
        <v>116</v>
      </c>
      <c r="AO35" s="26" t="s">
        <v>116</v>
      </c>
      <c r="AP35" s="26" t="s">
        <v>116</v>
      </c>
      <c r="AQ35" s="26" t="s">
        <v>116</v>
      </c>
      <c r="AR35" s="26" t="s">
        <v>116</v>
      </c>
      <c r="AS35" s="26" t="s">
        <v>116</v>
      </c>
      <c r="AT35" s="26" t="s">
        <v>113</v>
      </c>
      <c r="AU35" s="26" t="s">
        <v>120</v>
      </c>
      <c r="AV35" s="26" t="s">
        <v>127</v>
      </c>
      <c r="AW35" s="519" t="s">
        <v>113</v>
      </c>
      <c r="AX35" s="519" t="s">
        <v>113</v>
      </c>
      <c r="AY35" s="515" t="s">
        <v>1561</v>
      </c>
      <c r="AZ35" s="524">
        <v>42711</v>
      </c>
      <c r="BA35" s="521" t="s">
        <v>128</v>
      </c>
      <c r="BB35" s="519" t="s">
        <v>113</v>
      </c>
      <c r="BC35" s="519" t="s">
        <v>113</v>
      </c>
      <c r="BD35" s="519" t="s">
        <v>113</v>
      </c>
      <c r="BE35" s="519" t="s">
        <v>113</v>
      </c>
      <c r="BF35" s="524">
        <v>42711</v>
      </c>
      <c r="BG35" s="44" t="s">
        <v>555</v>
      </c>
      <c r="BH35" s="44" t="s">
        <v>555</v>
      </c>
      <c r="BI35" s="547" t="s">
        <v>1126</v>
      </c>
      <c r="BJ35" s="549">
        <f>1047472.4+1073427.8+450914</f>
        <v>2571814.2000000002</v>
      </c>
    </row>
    <row r="36" spans="1:62" s="97" customFormat="1" ht="63.75" x14ac:dyDescent="0.2">
      <c r="A36" s="316">
        <v>30</v>
      </c>
      <c r="B36" s="507" t="s">
        <v>740</v>
      </c>
      <c r="C36" s="539" t="s">
        <v>1563</v>
      </c>
      <c r="D36" s="540" t="s">
        <v>1</v>
      </c>
      <c r="E36" s="508" t="str">
        <f t="shared" si="1"/>
        <v>'7717492</v>
      </c>
      <c r="F36" s="509">
        <f t="shared" si="1"/>
        <v>42709</v>
      </c>
      <c r="G36" s="674" t="s">
        <v>1564</v>
      </c>
      <c r="H36" s="541" t="s">
        <v>1565</v>
      </c>
      <c r="I36" s="26" t="s">
        <v>123</v>
      </c>
      <c r="J36" s="25" t="s">
        <v>1487</v>
      </c>
      <c r="K36" s="513">
        <v>42702</v>
      </c>
      <c r="L36" s="519" t="s">
        <v>19</v>
      </c>
      <c r="M36" s="540" t="s">
        <v>20</v>
      </c>
      <c r="N36" s="541" t="s">
        <v>21</v>
      </c>
      <c r="O36" s="519" t="s">
        <v>2</v>
      </c>
      <c r="P36" s="540" t="s">
        <v>22</v>
      </c>
      <c r="Q36" s="43" t="s">
        <v>1566</v>
      </c>
      <c r="R36" s="44" t="s">
        <v>23</v>
      </c>
      <c r="S36" s="514">
        <v>446.25</v>
      </c>
      <c r="T36" s="39" t="s">
        <v>4</v>
      </c>
      <c r="U36" s="674" t="s">
        <v>1567</v>
      </c>
      <c r="V36" s="544">
        <v>42709</v>
      </c>
      <c r="W36" s="515" t="s">
        <v>1568</v>
      </c>
      <c r="X36" s="524">
        <v>42709</v>
      </c>
      <c r="Y36" s="672">
        <v>33029011</v>
      </c>
      <c r="Z36" s="518">
        <v>10</v>
      </c>
      <c r="AA36" s="518">
        <v>12.5</v>
      </c>
      <c r="AB36" s="518">
        <v>2</v>
      </c>
      <c r="AC36" s="518">
        <v>1</v>
      </c>
      <c r="AD36" s="518">
        <v>4</v>
      </c>
      <c r="AE36" s="94" t="s">
        <v>118</v>
      </c>
      <c r="AF36" s="94" t="s">
        <v>118</v>
      </c>
      <c r="AG36" s="95" t="s">
        <v>118</v>
      </c>
      <c r="AH36" s="95" t="s">
        <v>118</v>
      </c>
      <c r="AI36" s="95" t="s">
        <v>118</v>
      </c>
      <c r="AJ36" s="95" t="s">
        <v>118</v>
      </c>
      <c r="AK36" s="95" t="s">
        <v>118</v>
      </c>
      <c r="AL36" s="95" t="s">
        <v>118</v>
      </c>
      <c r="AM36" s="95" t="s">
        <v>118</v>
      </c>
      <c r="AN36" s="26" t="s">
        <v>116</v>
      </c>
      <c r="AO36" s="26" t="s">
        <v>116</v>
      </c>
      <c r="AP36" s="26" t="s">
        <v>116</v>
      </c>
      <c r="AQ36" s="26" t="s">
        <v>116</v>
      </c>
      <c r="AR36" s="26" t="s">
        <v>116</v>
      </c>
      <c r="AS36" s="26" t="s">
        <v>116</v>
      </c>
      <c r="AT36" s="26" t="s">
        <v>113</v>
      </c>
      <c r="AU36" s="26" t="s">
        <v>120</v>
      </c>
      <c r="AV36" s="26" t="s">
        <v>127</v>
      </c>
      <c r="AW36" s="519" t="s">
        <v>113</v>
      </c>
      <c r="AX36" s="519" t="s">
        <v>113</v>
      </c>
      <c r="AY36" s="515" t="s">
        <v>1568</v>
      </c>
      <c r="AZ36" s="524">
        <v>42709</v>
      </c>
      <c r="BA36" s="521" t="s">
        <v>128</v>
      </c>
      <c r="BB36" s="519" t="s">
        <v>113</v>
      </c>
      <c r="BC36" s="519" t="s">
        <v>113</v>
      </c>
      <c r="BD36" s="519" t="s">
        <v>113</v>
      </c>
      <c r="BE36" s="519" t="s">
        <v>113</v>
      </c>
      <c r="BF36" s="524">
        <v>42709</v>
      </c>
      <c r="BG36" s="44" t="s">
        <v>555</v>
      </c>
      <c r="BH36" s="44" t="s">
        <v>555</v>
      </c>
      <c r="BI36" s="547" t="s">
        <v>1126</v>
      </c>
      <c r="BJ36" s="670">
        <v>9208.9</v>
      </c>
    </row>
    <row r="37" spans="1:62" s="97" customFormat="1" ht="63.75" x14ac:dyDescent="0.2">
      <c r="A37" s="316">
        <v>31</v>
      </c>
      <c r="B37" s="507" t="s">
        <v>789</v>
      </c>
      <c r="C37" s="539" t="s">
        <v>1569</v>
      </c>
      <c r="D37" s="540" t="s">
        <v>1</v>
      </c>
      <c r="E37" s="508" t="str">
        <f t="shared" si="1"/>
        <v>7752006</v>
      </c>
      <c r="F37" s="509">
        <f t="shared" si="1"/>
        <v>42712</v>
      </c>
      <c r="G37" s="674" t="s">
        <v>1548</v>
      </c>
      <c r="H37" s="541" t="s">
        <v>1570</v>
      </c>
      <c r="I37" s="26" t="s">
        <v>124</v>
      </c>
      <c r="J37" s="25" t="s">
        <v>1550</v>
      </c>
      <c r="K37" s="513">
        <v>42712</v>
      </c>
      <c r="L37" s="519" t="s">
        <v>143</v>
      </c>
      <c r="M37" s="540" t="s">
        <v>20</v>
      </c>
      <c r="N37" s="541" t="s">
        <v>1551</v>
      </c>
      <c r="O37" s="519" t="s">
        <v>147</v>
      </c>
      <c r="P37" s="540" t="s">
        <v>22</v>
      </c>
      <c r="Q37" s="43" t="s">
        <v>1571</v>
      </c>
      <c r="R37" s="44" t="s">
        <v>23</v>
      </c>
      <c r="S37" s="514">
        <v>4025</v>
      </c>
      <c r="T37" s="39" t="s">
        <v>4</v>
      </c>
      <c r="U37" s="682" t="s">
        <v>1572</v>
      </c>
      <c r="V37" s="544">
        <v>42707</v>
      </c>
      <c r="W37" s="515" t="s">
        <v>1573</v>
      </c>
      <c r="X37" s="524">
        <v>42712</v>
      </c>
      <c r="Y37" s="685" t="s">
        <v>1555</v>
      </c>
      <c r="Z37" s="518">
        <v>10</v>
      </c>
      <c r="AA37" s="518">
        <v>12.5</v>
      </c>
      <c r="AB37" s="518">
        <v>2</v>
      </c>
      <c r="AC37" s="518">
        <v>1</v>
      </c>
      <c r="AD37" s="518">
        <v>4</v>
      </c>
      <c r="AE37" s="94" t="s">
        <v>118</v>
      </c>
      <c r="AF37" s="94" t="s">
        <v>118</v>
      </c>
      <c r="AG37" s="95" t="s">
        <v>118</v>
      </c>
      <c r="AH37" s="95" t="s">
        <v>118</v>
      </c>
      <c r="AI37" s="95" t="s">
        <v>118</v>
      </c>
      <c r="AJ37" s="95" t="s">
        <v>118</v>
      </c>
      <c r="AK37" s="95" t="s">
        <v>118</v>
      </c>
      <c r="AL37" s="95" t="s">
        <v>118</v>
      </c>
      <c r="AM37" s="95" t="s">
        <v>118</v>
      </c>
      <c r="AN37" s="26" t="s">
        <v>116</v>
      </c>
      <c r="AO37" s="26" t="s">
        <v>116</v>
      </c>
      <c r="AP37" s="26" t="s">
        <v>116</v>
      </c>
      <c r="AQ37" s="26" t="s">
        <v>116</v>
      </c>
      <c r="AR37" s="26" t="s">
        <v>116</v>
      </c>
      <c r="AS37" s="26" t="s">
        <v>116</v>
      </c>
      <c r="AT37" s="26" t="s">
        <v>113</v>
      </c>
      <c r="AU37" s="26" t="s">
        <v>120</v>
      </c>
      <c r="AV37" s="26" t="s">
        <v>127</v>
      </c>
      <c r="AW37" s="519" t="s">
        <v>113</v>
      </c>
      <c r="AX37" s="519" t="s">
        <v>113</v>
      </c>
      <c r="AY37" s="515" t="s">
        <v>1573</v>
      </c>
      <c r="AZ37" s="524">
        <v>42712</v>
      </c>
      <c r="BA37" s="521" t="s">
        <v>128</v>
      </c>
      <c r="BB37" s="519" t="s">
        <v>113</v>
      </c>
      <c r="BC37" s="519" t="s">
        <v>113</v>
      </c>
      <c r="BD37" s="519" t="s">
        <v>113</v>
      </c>
      <c r="BE37" s="519" t="s">
        <v>113</v>
      </c>
      <c r="BF37" s="524">
        <v>42712</v>
      </c>
      <c r="BG37" s="44" t="s">
        <v>555</v>
      </c>
      <c r="BH37" s="44" t="s">
        <v>555</v>
      </c>
      <c r="BI37" s="547" t="s">
        <v>1465</v>
      </c>
      <c r="BJ37" s="549">
        <v>83061.039999999994</v>
      </c>
    </row>
    <row r="38" spans="1:62" s="97" customFormat="1" ht="38.25" x14ac:dyDescent="0.2">
      <c r="A38" s="316">
        <v>32</v>
      </c>
      <c r="B38" s="539" t="s">
        <v>1574</v>
      </c>
      <c r="C38" s="539" t="s">
        <v>1575</v>
      </c>
      <c r="D38" s="532" t="s">
        <v>1</v>
      </c>
      <c r="E38" s="508" t="str">
        <f t="shared" si="1"/>
        <v>7758338</v>
      </c>
      <c r="F38" s="509">
        <f t="shared" si="1"/>
        <v>42712</v>
      </c>
      <c r="G38" s="541" t="s">
        <v>1576</v>
      </c>
      <c r="H38" s="541" t="s">
        <v>1577</v>
      </c>
      <c r="I38" s="26" t="s">
        <v>124</v>
      </c>
      <c r="J38" s="25" t="s">
        <v>1578</v>
      </c>
      <c r="K38" s="513"/>
      <c r="L38" s="519" t="s">
        <v>143</v>
      </c>
      <c r="M38" s="540" t="s">
        <v>20</v>
      </c>
      <c r="N38" s="541" t="s">
        <v>1529</v>
      </c>
      <c r="O38" s="519" t="s">
        <v>2</v>
      </c>
      <c r="P38" s="540" t="s">
        <v>3</v>
      </c>
      <c r="Q38" s="25" t="s">
        <v>1579</v>
      </c>
      <c r="R38" s="519" t="s">
        <v>23</v>
      </c>
      <c r="S38" s="543">
        <v>801</v>
      </c>
      <c r="T38" s="39" t="s">
        <v>4</v>
      </c>
      <c r="U38" s="541" t="s">
        <v>1580</v>
      </c>
      <c r="V38" s="544">
        <v>42710</v>
      </c>
      <c r="W38" s="547" t="s">
        <v>1581</v>
      </c>
      <c r="X38" s="546">
        <v>42712</v>
      </c>
      <c r="Y38" s="547" t="s">
        <v>1582</v>
      </c>
      <c r="Z38" s="518">
        <v>7.5</v>
      </c>
      <c r="AA38" s="518">
        <v>12.5</v>
      </c>
      <c r="AB38" s="518">
        <v>2</v>
      </c>
      <c r="AC38" s="518">
        <v>1</v>
      </c>
      <c r="AD38" s="518">
        <v>4</v>
      </c>
      <c r="AE38" s="94" t="s">
        <v>118</v>
      </c>
      <c r="AF38" s="94" t="s">
        <v>118</v>
      </c>
      <c r="AG38" s="95" t="s">
        <v>118</v>
      </c>
      <c r="AH38" s="95" t="s">
        <v>118</v>
      </c>
      <c r="AI38" s="95" t="s">
        <v>118</v>
      </c>
      <c r="AJ38" s="95" t="s">
        <v>118</v>
      </c>
      <c r="AK38" s="95" t="s">
        <v>118</v>
      </c>
      <c r="AL38" s="95" t="s">
        <v>118</v>
      </c>
      <c r="AM38" s="95" t="s">
        <v>118</v>
      </c>
      <c r="AN38" s="26" t="s">
        <v>116</v>
      </c>
      <c r="AO38" s="26" t="s">
        <v>116</v>
      </c>
      <c r="AP38" s="26" t="s">
        <v>116</v>
      </c>
      <c r="AQ38" s="26" t="s">
        <v>116</v>
      </c>
      <c r="AR38" s="26" t="s">
        <v>116</v>
      </c>
      <c r="AS38" s="26" t="s">
        <v>116</v>
      </c>
      <c r="AT38" s="26" t="s">
        <v>113</v>
      </c>
      <c r="AU38" s="26" t="s">
        <v>120</v>
      </c>
      <c r="AV38" s="26" t="s">
        <v>127</v>
      </c>
      <c r="AW38" s="519" t="s">
        <v>113</v>
      </c>
      <c r="AX38" s="519" t="s">
        <v>113</v>
      </c>
      <c r="AY38" s="547" t="s">
        <v>1581</v>
      </c>
      <c r="AZ38" s="546">
        <v>42712</v>
      </c>
      <c r="BA38" s="521" t="s">
        <v>128</v>
      </c>
      <c r="BB38" s="519" t="s">
        <v>113</v>
      </c>
      <c r="BC38" s="519" t="s">
        <v>113</v>
      </c>
      <c r="BD38" s="519" t="s">
        <v>113</v>
      </c>
      <c r="BE38" s="519" t="s">
        <v>113</v>
      </c>
      <c r="BF38" s="546">
        <v>42712</v>
      </c>
      <c r="BG38" s="44" t="s">
        <v>555</v>
      </c>
      <c r="BH38" s="44" t="s">
        <v>555</v>
      </c>
      <c r="BI38" s="547" t="s">
        <v>1465</v>
      </c>
      <c r="BJ38" s="549">
        <v>15800.4</v>
      </c>
    </row>
    <row r="39" spans="1:62" s="97" customFormat="1" ht="63.75" x14ac:dyDescent="0.2">
      <c r="A39" s="316">
        <v>33</v>
      </c>
      <c r="B39" s="539" t="s">
        <v>776</v>
      </c>
      <c r="C39" s="539" t="s">
        <v>1583</v>
      </c>
      <c r="D39" s="532" t="s">
        <v>1</v>
      </c>
      <c r="E39" s="508" t="str">
        <f t="shared" si="1"/>
        <v>7892271</v>
      </c>
      <c r="F39" s="509">
        <f t="shared" si="1"/>
        <v>42724</v>
      </c>
      <c r="G39" s="674" t="s">
        <v>656</v>
      </c>
      <c r="H39" s="675" t="s">
        <v>1584</v>
      </c>
      <c r="I39" s="26" t="s">
        <v>124</v>
      </c>
      <c r="J39" s="533" t="s">
        <v>26</v>
      </c>
      <c r="K39" s="513">
        <v>42706</v>
      </c>
      <c r="L39" s="44" t="s">
        <v>19</v>
      </c>
      <c r="M39" s="534" t="s">
        <v>20</v>
      </c>
      <c r="N39" s="531" t="s">
        <v>27</v>
      </c>
      <c r="O39" s="532" t="s">
        <v>2</v>
      </c>
      <c r="P39" s="534" t="s">
        <v>22</v>
      </c>
      <c r="Q39" s="686" t="s">
        <v>1585</v>
      </c>
      <c r="R39" s="532" t="s">
        <v>23</v>
      </c>
      <c r="S39" s="538">
        <v>5454.4</v>
      </c>
      <c r="T39" s="39" t="s">
        <v>4</v>
      </c>
      <c r="U39" s="674" t="s">
        <v>1586</v>
      </c>
      <c r="V39" s="544">
        <v>42721</v>
      </c>
      <c r="W39" s="547" t="s">
        <v>1587</v>
      </c>
      <c r="X39" s="546">
        <v>42724</v>
      </c>
      <c r="Y39" s="676" t="s">
        <v>164</v>
      </c>
      <c r="Z39" s="518">
        <v>10</v>
      </c>
      <c r="AA39" s="518">
        <v>12.5</v>
      </c>
      <c r="AB39" s="518">
        <v>2</v>
      </c>
      <c r="AC39" s="518">
        <v>1</v>
      </c>
      <c r="AD39" s="518">
        <v>4</v>
      </c>
      <c r="AE39" s="94" t="s">
        <v>118</v>
      </c>
      <c r="AF39" s="94" t="s">
        <v>118</v>
      </c>
      <c r="AG39" s="95" t="s">
        <v>118</v>
      </c>
      <c r="AH39" s="95" t="s">
        <v>118</v>
      </c>
      <c r="AI39" s="95" t="s">
        <v>118</v>
      </c>
      <c r="AJ39" s="95" t="s">
        <v>118</v>
      </c>
      <c r="AK39" s="95" t="s">
        <v>118</v>
      </c>
      <c r="AL39" s="95" t="s">
        <v>118</v>
      </c>
      <c r="AM39" s="95" t="s">
        <v>118</v>
      </c>
      <c r="AN39" s="26" t="s">
        <v>116</v>
      </c>
      <c r="AO39" s="26" t="s">
        <v>116</v>
      </c>
      <c r="AP39" s="26" t="s">
        <v>116</v>
      </c>
      <c r="AQ39" s="26" t="s">
        <v>116</v>
      </c>
      <c r="AR39" s="26" t="s">
        <v>116</v>
      </c>
      <c r="AS39" s="26" t="s">
        <v>116</v>
      </c>
      <c r="AT39" s="26" t="s">
        <v>113</v>
      </c>
      <c r="AU39" s="26" t="s">
        <v>120</v>
      </c>
      <c r="AV39" s="26" t="s">
        <v>127</v>
      </c>
      <c r="AW39" s="519" t="s">
        <v>113</v>
      </c>
      <c r="AX39" s="519" t="s">
        <v>113</v>
      </c>
      <c r="AY39" s="547" t="s">
        <v>1587</v>
      </c>
      <c r="AZ39" s="546">
        <v>42724</v>
      </c>
      <c r="BA39" s="521" t="s">
        <v>128</v>
      </c>
      <c r="BB39" s="519" t="s">
        <v>113</v>
      </c>
      <c r="BC39" s="519" t="s">
        <v>113</v>
      </c>
      <c r="BD39" s="519" t="s">
        <v>113</v>
      </c>
      <c r="BE39" s="519" t="s">
        <v>113</v>
      </c>
      <c r="BF39" s="546">
        <v>42724</v>
      </c>
      <c r="BG39" s="44" t="s">
        <v>555</v>
      </c>
      <c r="BH39" s="44" t="s">
        <v>555</v>
      </c>
      <c r="BI39" s="547" t="s">
        <v>1588</v>
      </c>
      <c r="BJ39" s="549">
        <v>111342.6</v>
      </c>
    </row>
    <row r="40" spans="1:62" s="97" customFormat="1" ht="38.25" x14ac:dyDescent="0.2">
      <c r="A40" s="316">
        <v>34</v>
      </c>
      <c r="B40" s="539" t="s">
        <v>783</v>
      </c>
      <c r="C40" s="539" t="s">
        <v>1589</v>
      </c>
      <c r="D40" s="532" t="s">
        <v>1</v>
      </c>
      <c r="E40" s="508" t="str">
        <f t="shared" si="1"/>
        <v>7794040</v>
      </c>
      <c r="F40" s="509">
        <f t="shared" si="1"/>
        <v>42717</v>
      </c>
      <c r="G40" s="541" t="s">
        <v>1590</v>
      </c>
      <c r="H40" s="541" t="s">
        <v>1591</v>
      </c>
      <c r="I40" s="26" t="s">
        <v>123</v>
      </c>
      <c r="J40" s="541" t="s">
        <v>1592</v>
      </c>
      <c r="K40" s="513">
        <v>42710</v>
      </c>
      <c r="L40" s="44" t="s">
        <v>143</v>
      </c>
      <c r="M40" s="534" t="s">
        <v>20</v>
      </c>
      <c r="N40" s="541" t="s">
        <v>1593</v>
      </c>
      <c r="O40" s="519" t="s">
        <v>147</v>
      </c>
      <c r="P40" s="540" t="s">
        <v>10</v>
      </c>
      <c r="Q40" s="25" t="s">
        <v>1594</v>
      </c>
      <c r="R40" s="519" t="s">
        <v>25</v>
      </c>
      <c r="S40" s="543">
        <v>785.95</v>
      </c>
      <c r="T40" s="39" t="s">
        <v>4</v>
      </c>
      <c r="U40" s="541" t="s">
        <v>1595</v>
      </c>
      <c r="V40" s="544">
        <v>42712</v>
      </c>
      <c r="W40" s="547" t="s">
        <v>1596</v>
      </c>
      <c r="X40" s="546">
        <v>42717</v>
      </c>
      <c r="Y40" s="676" t="s">
        <v>596</v>
      </c>
      <c r="Z40" s="518">
        <v>15</v>
      </c>
      <c r="AA40" s="518">
        <v>12.5</v>
      </c>
      <c r="AB40" s="518">
        <v>2</v>
      </c>
      <c r="AC40" s="518">
        <v>1</v>
      </c>
      <c r="AD40" s="518">
        <v>4</v>
      </c>
      <c r="AE40" s="94" t="s">
        <v>118</v>
      </c>
      <c r="AF40" s="94" t="s">
        <v>118</v>
      </c>
      <c r="AG40" s="95" t="s">
        <v>118</v>
      </c>
      <c r="AH40" s="95" t="s">
        <v>118</v>
      </c>
      <c r="AI40" s="95" t="s">
        <v>118</v>
      </c>
      <c r="AJ40" s="95" t="s">
        <v>118</v>
      </c>
      <c r="AK40" s="95" t="s">
        <v>118</v>
      </c>
      <c r="AL40" s="95" t="s">
        <v>118</v>
      </c>
      <c r="AM40" s="95" t="s">
        <v>118</v>
      </c>
      <c r="AN40" s="26" t="s">
        <v>116</v>
      </c>
      <c r="AO40" s="26" t="s">
        <v>116</v>
      </c>
      <c r="AP40" s="26" t="s">
        <v>116</v>
      </c>
      <c r="AQ40" s="26" t="s">
        <v>116</v>
      </c>
      <c r="AR40" s="26" t="s">
        <v>116</v>
      </c>
      <c r="AS40" s="26" t="s">
        <v>116</v>
      </c>
      <c r="AT40" s="26" t="s">
        <v>113</v>
      </c>
      <c r="AU40" s="26" t="s">
        <v>120</v>
      </c>
      <c r="AV40" s="26" t="s">
        <v>127</v>
      </c>
      <c r="AW40" s="519" t="s">
        <v>113</v>
      </c>
      <c r="AX40" s="519" t="s">
        <v>113</v>
      </c>
      <c r="AY40" s="547" t="s">
        <v>1596</v>
      </c>
      <c r="AZ40" s="546">
        <v>42717</v>
      </c>
      <c r="BA40" s="521" t="s">
        <v>128</v>
      </c>
      <c r="BB40" s="519" t="s">
        <v>113</v>
      </c>
      <c r="BC40" s="519" t="s">
        <v>113</v>
      </c>
      <c r="BD40" s="519" t="s">
        <v>113</v>
      </c>
      <c r="BE40" s="519" t="s">
        <v>113</v>
      </c>
      <c r="BF40" s="546">
        <v>42717</v>
      </c>
      <c r="BG40" s="44" t="s">
        <v>555</v>
      </c>
      <c r="BH40" s="44" t="s">
        <v>555</v>
      </c>
      <c r="BI40" s="547" t="s">
        <v>1465</v>
      </c>
      <c r="BJ40" s="549">
        <f>9756.1+11049.3</f>
        <v>20805.400000000001</v>
      </c>
    </row>
    <row r="41" spans="1:62" s="97" customFormat="1" ht="63.75" x14ac:dyDescent="0.2">
      <c r="A41" s="316">
        <v>35</v>
      </c>
      <c r="B41" s="539" t="s">
        <v>798</v>
      </c>
      <c r="C41" s="539" t="s">
        <v>1547</v>
      </c>
      <c r="D41" s="540" t="s">
        <v>1</v>
      </c>
      <c r="E41" s="508" t="str">
        <f t="shared" si="1"/>
        <v>7803464</v>
      </c>
      <c r="F41" s="509">
        <f t="shared" si="1"/>
        <v>42717</v>
      </c>
      <c r="G41" s="674" t="s">
        <v>1548</v>
      </c>
      <c r="H41" s="541" t="s">
        <v>1597</v>
      </c>
      <c r="I41" s="26" t="s">
        <v>124</v>
      </c>
      <c r="J41" s="25" t="s">
        <v>1550</v>
      </c>
      <c r="K41" s="513">
        <v>42713</v>
      </c>
      <c r="L41" s="519" t="s">
        <v>143</v>
      </c>
      <c r="M41" s="540" t="s">
        <v>20</v>
      </c>
      <c r="N41" s="541" t="s">
        <v>1551</v>
      </c>
      <c r="O41" s="519" t="s">
        <v>147</v>
      </c>
      <c r="P41" s="540" t="s">
        <v>22</v>
      </c>
      <c r="Q41" s="25" t="s">
        <v>1598</v>
      </c>
      <c r="R41" s="519" t="s">
        <v>23</v>
      </c>
      <c r="S41" s="543">
        <v>9775</v>
      </c>
      <c r="T41" s="39" t="s">
        <v>4</v>
      </c>
      <c r="U41" s="682" t="s">
        <v>1599</v>
      </c>
      <c r="V41" s="544">
        <v>42713</v>
      </c>
      <c r="W41" s="547" t="s">
        <v>1600</v>
      </c>
      <c r="X41" s="546">
        <v>42717</v>
      </c>
      <c r="Y41" s="685" t="s">
        <v>1555</v>
      </c>
      <c r="Z41" s="518">
        <v>10</v>
      </c>
      <c r="AA41" s="518">
        <v>12.5</v>
      </c>
      <c r="AB41" s="518">
        <v>2</v>
      </c>
      <c r="AC41" s="518">
        <v>1</v>
      </c>
      <c r="AD41" s="518">
        <v>4</v>
      </c>
      <c r="AE41" s="94" t="s">
        <v>118</v>
      </c>
      <c r="AF41" s="94" t="s">
        <v>118</v>
      </c>
      <c r="AG41" s="95" t="s">
        <v>118</v>
      </c>
      <c r="AH41" s="95" t="s">
        <v>118</v>
      </c>
      <c r="AI41" s="95" t="s">
        <v>118</v>
      </c>
      <c r="AJ41" s="95" t="s">
        <v>118</v>
      </c>
      <c r="AK41" s="95" t="s">
        <v>118</v>
      </c>
      <c r="AL41" s="95" t="s">
        <v>118</v>
      </c>
      <c r="AM41" s="95" t="s">
        <v>118</v>
      </c>
      <c r="AN41" s="26" t="s">
        <v>116</v>
      </c>
      <c r="AO41" s="26" t="s">
        <v>116</v>
      </c>
      <c r="AP41" s="26" t="s">
        <v>116</v>
      </c>
      <c r="AQ41" s="26" t="s">
        <v>116</v>
      </c>
      <c r="AR41" s="26" t="s">
        <v>116</v>
      </c>
      <c r="AS41" s="26" t="s">
        <v>116</v>
      </c>
      <c r="AT41" s="26" t="s">
        <v>113</v>
      </c>
      <c r="AU41" s="26" t="s">
        <v>120</v>
      </c>
      <c r="AV41" s="26" t="s">
        <v>127</v>
      </c>
      <c r="AW41" s="519" t="s">
        <v>113</v>
      </c>
      <c r="AX41" s="519" t="s">
        <v>113</v>
      </c>
      <c r="AY41" s="547" t="s">
        <v>1600</v>
      </c>
      <c r="AZ41" s="546">
        <v>42717</v>
      </c>
      <c r="BA41" s="521" t="s">
        <v>128</v>
      </c>
      <c r="BB41" s="519" t="s">
        <v>113</v>
      </c>
      <c r="BC41" s="519" t="s">
        <v>113</v>
      </c>
      <c r="BD41" s="519" t="s">
        <v>113</v>
      </c>
      <c r="BE41" s="519" t="s">
        <v>113</v>
      </c>
      <c r="BF41" s="546">
        <v>42717</v>
      </c>
      <c r="BG41" s="44" t="s">
        <v>555</v>
      </c>
      <c r="BH41" s="44" t="s">
        <v>555</v>
      </c>
      <c r="BI41" s="547" t="s">
        <v>1588</v>
      </c>
      <c r="BJ41" s="670">
        <v>201720.6</v>
      </c>
    </row>
    <row r="42" spans="1:62" s="97" customFormat="1" ht="51" x14ac:dyDescent="0.2">
      <c r="A42" s="316">
        <v>36</v>
      </c>
      <c r="B42" s="539" t="s">
        <v>1004</v>
      </c>
      <c r="C42" s="541" t="s">
        <v>1601</v>
      </c>
      <c r="D42" s="540" t="s">
        <v>1</v>
      </c>
      <c r="E42" s="508" t="str">
        <f t="shared" si="1"/>
        <v>7930759</v>
      </c>
      <c r="F42" s="509">
        <f t="shared" si="1"/>
        <v>42726</v>
      </c>
      <c r="G42" s="674" t="s">
        <v>1468</v>
      </c>
      <c r="H42" s="541" t="s">
        <v>1602</v>
      </c>
      <c r="I42" s="26" t="s">
        <v>124</v>
      </c>
      <c r="J42" s="675" t="s">
        <v>1470</v>
      </c>
      <c r="K42" s="512">
        <v>42723</v>
      </c>
      <c r="L42" s="519" t="s">
        <v>19</v>
      </c>
      <c r="M42" s="540" t="s">
        <v>20</v>
      </c>
      <c r="N42" s="541" t="s">
        <v>937</v>
      </c>
      <c r="O42" s="519" t="s">
        <v>2</v>
      </c>
      <c r="P42" s="540" t="s">
        <v>22</v>
      </c>
      <c r="Q42" s="43" t="s">
        <v>1603</v>
      </c>
      <c r="R42" s="44" t="s">
        <v>23</v>
      </c>
      <c r="S42" s="514">
        <v>7977.6</v>
      </c>
      <c r="T42" s="39" t="s">
        <v>4</v>
      </c>
      <c r="U42" s="674" t="s">
        <v>1604</v>
      </c>
      <c r="V42" s="544">
        <v>42722</v>
      </c>
      <c r="W42" s="515" t="s">
        <v>1605</v>
      </c>
      <c r="X42" s="546">
        <v>42726</v>
      </c>
      <c r="Y42" s="672">
        <v>39235010</v>
      </c>
      <c r="Z42" s="518">
        <v>5</v>
      </c>
      <c r="AA42" s="518">
        <v>12.5</v>
      </c>
      <c r="AB42" s="518">
        <v>2</v>
      </c>
      <c r="AC42" s="518">
        <v>1</v>
      </c>
      <c r="AD42" s="518">
        <v>4</v>
      </c>
      <c r="AE42" s="94" t="s">
        <v>118</v>
      </c>
      <c r="AF42" s="94" t="s">
        <v>118</v>
      </c>
      <c r="AG42" s="95" t="s">
        <v>118</v>
      </c>
      <c r="AH42" s="95" t="s">
        <v>118</v>
      </c>
      <c r="AI42" s="95" t="s">
        <v>118</v>
      </c>
      <c r="AJ42" s="95" t="s">
        <v>118</v>
      </c>
      <c r="AK42" s="680">
        <v>5</v>
      </c>
      <c r="AL42" s="674" t="s">
        <v>1474</v>
      </c>
      <c r="AM42" s="95" t="s">
        <v>126</v>
      </c>
      <c r="AN42" s="26" t="s">
        <v>116</v>
      </c>
      <c r="AO42" s="26" t="s">
        <v>116</v>
      </c>
      <c r="AP42" s="26" t="s">
        <v>116</v>
      </c>
      <c r="AQ42" s="26" t="s">
        <v>116</v>
      </c>
      <c r="AR42" s="26" t="s">
        <v>116</v>
      </c>
      <c r="AS42" s="26" t="s">
        <v>116</v>
      </c>
      <c r="AT42" s="26" t="s">
        <v>113</v>
      </c>
      <c r="AU42" s="26" t="s">
        <v>120</v>
      </c>
      <c r="AV42" s="26" t="s">
        <v>127</v>
      </c>
      <c r="AW42" s="519" t="s">
        <v>113</v>
      </c>
      <c r="AX42" s="519" t="s">
        <v>113</v>
      </c>
      <c r="AY42" s="515" t="s">
        <v>1605</v>
      </c>
      <c r="AZ42" s="546">
        <v>42726</v>
      </c>
      <c r="BA42" s="521" t="s">
        <v>128</v>
      </c>
      <c r="BB42" s="519" t="s">
        <v>113</v>
      </c>
      <c r="BC42" s="519" t="s">
        <v>113</v>
      </c>
      <c r="BD42" s="519" t="s">
        <v>113</v>
      </c>
      <c r="BE42" s="519" t="s">
        <v>113</v>
      </c>
      <c r="BF42" s="546">
        <v>42726</v>
      </c>
      <c r="BG42" s="44" t="s">
        <v>555</v>
      </c>
      <c r="BH42" s="44" t="s">
        <v>555</v>
      </c>
      <c r="BI42" s="547" t="s">
        <v>1588</v>
      </c>
      <c r="BJ42" s="549">
        <f>3597.7+125922.4</f>
        <v>129520.09999999999</v>
      </c>
    </row>
    <row r="43" spans="1:62" s="97" customFormat="1" ht="76.5" x14ac:dyDescent="0.2">
      <c r="A43" s="316">
        <v>37</v>
      </c>
      <c r="B43" s="539" t="s">
        <v>1606</v>
      </c>
      <c r="C43" s="507" t="s">
        <v>1607</v>
      </c>
      <c r="D43" s="668" t="s">
        <v>1</v>
      </c>
      <c r="E43" s="508" t="str">
        <f t="shared" si="1"/>
        <v>7938878</v>
      </c>
      <c r="F43" s="509">
        <f t="shared" si="1"/>
        <v>42727</v>
      </c>
      <c r="G43" s="675" t="s">
        <v>825</v>
      </c>
      <c r="H43" s="42" t="s">
        <v>826</v>
      </c>
      <c r="I43" s="26" t="s">
        <v>123</v>
      </c>
      <c r="J43" s="43" t="s">
        <v>503</v>
      </c>
      <c r="K43" s="512">
        <v>42724</v>
      </c>
      <c r="L43" s="668" t="s">
        <v>143</v>
      </c>
      <c r="M43" s="668" t="s">
        <v>20</v>
      </c>
      <c r="N43" s="42" t="s">
        <v>1529</v>
      </c>
      <c r="O43" s="44" t="s">
        <v>147</v>
      </c>
      <c r="P43" s="668" t="s">
        <v>22</v>
      </c>
      <c r="Q43" s="43" t="s">
        <v>1608</v>
      </c>
      <c r="R43" s="44" t="s">
        <v>140</v>
      </c>
      <c r="S43" s="514">
        <v>2282.4</v>
      </c>
      <c r="T43" s="39" t="s">
        <v>4</v>
      </c>
      <c r="U43" s="42" t="s">
        <v>1609</v>
      </c>
      <c r="V43" s="544">
        <v>42722</v>
      </c>
      <c r="W43" s="678" t="s">
        <v>1610</v>
      </c>
      <c r="X43" s="546">
        <v>42727</v>
      </c>
      <c r="Y43" s="673" t="s">
        <v>830</v>
      </c>
      <c r="Z43" s="518">
        <v>10</v>
      </c>
      <c r="AA43" s="518">
        <v>12.5</v>
      </c>
      <c r="AB43" s="518">
        <v>2</v>
      </c>
      <c r="AC43" s="518">
        <v>1</v>
      </c>
      <c r="AD43" s="518">
        <v>4</v>
      </c>
      <c r="AE43" s="94" t="s">
        <v>118</v>
      </c>
      <c r="AF43" s="94" t="s">
        <v>118</v>
      </c>
      <c r="AG43" s="95" t="s">
        <v>118</v>
      </c>
      <c r="AH43" s="95" t="s">
        <v>118</v>
      </c>
      <c r="AI43" s="95" t="s">
        <v>118</v>
      </c>
      <c r="AJ43" s="95" t="s">
        <v>118</v>
      </c>
      <c r="AK43" s="95" t="s">
        <v>118</v>
      </c>
      <c r="AL43" s="95" t="s">
        <v>118</v>
      </c>
      <c r="AM43" s="95" t="s">
        <v>118</v>
      </c>
      <c r="AN43" s="26" t="s">
        <v>116</v>
      </c>
      <c r="AO43" s="26" t="s">
        <v>116</v>
      </c>
      <c r="AP43" s="26" t="s">
        <v>116</v>
      </c>
      <c r="AQ43" s="26" t="s">
        <v>116</v>
      </c>
      <c r="AR43" s="26" t="s">
        <v>116</v>
      </c>
      <c r="AS43" s="26" t="s">
        <v>116</v>
      </c>
      <c r="AT43" s="26" t="s">
        <v>113</v>
      </c>
      <c r="AU43" s="26" t="s">
        <v>120</v>
      </c>
      <c r="AV43" s="26" t="s">
        <v>127</v>
      </c>
      <c r="AW43" s="519" t="s">
        <v>113</v>
      </c>
      <c r="AX43" s="519" t="s">
        <v>113</v>
      </c>
      <c r="AY43" s="678" t="s">
        <v>1610</v>
      </c>
      <c r="AZ43" s="546">
        <v>42727</v>
      </c>
      <c r="BA43" s="521" t="s">
        <v>128</v>
      </c>
      <c r="BB43" s="519" t="s">
        <v>113</v>
      </c>
      <c r="BC43" s="519" t="s">
        <v>113</v>
      </c>
      <c r="BD43" s="519" t="s">
        <v>113</v>
      </c>
      <c r="BE43" s="519" t="s">
        <v>113</v>
      </c>
      <c r="BF43" s="546">
        <v>42727</v>
      </c>
      <c r="BG43" s="44" t="s">
        <v>555</v>
      </c>
      <c r="BH43" s="44" t="s">
        <v>555</v>
      </c>
      <c r="BI43" s="547" t="s">
        <v>1611</v>
      </c>
      <c r="BJ43" s="522">
        <v>49170.559999999998</v>
      </c>
    </row>
    <row r="44" spans="1:62" s="97" customFormat="1" ht="63.75" x14ac:dyDescent="0.2">
      <c r="A44" s="316">
        <v>38</v>
      </c>
      <c r="B44" s="539" t="s">
        <v>1612</v>
      </c>
      <c r="C44" s="539" t="s">
        <v>1547</v>
      </c>
      <c r="D44" s="540" t="s">
        <v>1</v>
      </c>
      <c r="E44" s="508">
        <f t="shared" si="1"/>
        <v>7943198</v>
      </c>
      <c r="F44" s="509">
        <f t="shared" si="1"/>
        <v>42727</v>
      </c>
      <c r="G44" s="674" t="s">
        <v>1548</v>
      </c>
      <c r="H44" s="541" t="s">
        <v>1613</v>
      </c>
      <c r="I44" s="26" t="s">
        <v>124</v>
      </c>
      <c r="J44" s="25" t="s">
        <v>1550</v>
      </c>
      <c r="K44" s="513">
        <v>42725</v>
      </c>
      <c r="L44" s="519" t="s">
        <v>19</v>
      </c>
      <c r="M44" s="540" t="s">
        <v>20</v>
      </c>
      <c r="N44" s="541" t="s">
        <v>1614</v>
      </c>
      <c r="O44" s="519" t="s">
        <v>2</v>
      </c>
      <c r="P44" s="540" t="s">
        <v>22</v>
      </c>
      <c r="Q44" s="25" t="s">
        <v>1615</v>
      </c>
      <c r="R44" s="519" t="s">
        <v>23</v>
      </c>
      <c r="S44" s="543">
        <v>4650</v>
      </c>
      <c r="T44" s="39" t="s">
        <v>4</v>
      </c>
      <c r="U44" s="682" t="s">
        <v>1616</v>
      </c>
      <c r="V44" s="544">
        <v>42724</v>
      </c>
      <c r="W44" s="687">
        <v>7943198</v>
      </c>
      <c r="X44" s="544">
        <v>42727</v>
      </c>
      <c r="Y44" s="685" t="s">
        <v>1555</v>
      </c>
      <c r="Z44" s="518">
        <v>10</v>
      </c>
      <c r="AA44" s="518">
        <v>12.5</v>
      </c>
      <c r="AB44" s="518">
        <v>2</v>
      </c>
      <c r="AC44" s="518">
        <v>1</v>
      </c>
      <c r="AD44" s="518">
        <v>4</v>
      </c>
      <c r="AE44" s="94" t="s">
        <v>118</v>
      </c>
      <c r="AF44" s="94" t="s">
        <v>118</v>
      </c>
      <c r="AG44" s="95" t="s">
        <v>118</v>
      </c>
      <c r="AH44" s="95" t="s">
        <v>118</v>
      </c>
      <c r="AI44" s="95" t="s">
        <v>118</v>
      </c>
      <c r="AJ44" s="95" t="s">
        <v>118</v>
      </c>
      <c r="AK44" s="95" t="s">
        <v>118</v>
      </c>
      <c r="AL44" s="95" t="s">
        <v>118</v>
      </c>
      <c r="AM44" s="95" t="s">
        <v>118</v>
      </c>
      <c r="AN44" s="26" t="s">
        <v>116</v>
      </c>
      <c r="AO44" s="26" t="s">
        <v>116</v>
      </c>
      <c r="AP44" s="26" t="s">
        <v>116</v>
      </c>
      <c r="AQ44" s="26" t="s">
        <v>116</v>
      </c>
      <c r="AR44" s="26" t="s">
        <v>116</v>
      </c>
      <c r="AS44" s="26" t="s">
        <v>116</v>
      </c>
      <c r="AT44" s="26" t="s">
        <v>113</v>
      </c>
      <c r="AU44" s="26" t="s">
        <v>120</v>
      </c>
      <c r="AV44" s="26" t="s">
        <v>127</v>
      </c>
      <c r="AW44" s="519" t="s">
        <v>113</v>
      </c>
      <c r="AX44" s="519" t="s">
        <v>113</v>
      </c>
      <c r="AY44" s="688">
        <v>7943198</v>
      </c>
      <c r="AZ44" s="544">
        <v>42727</v>
      </c>
      <c r="BA44" s="521" t="s">
        <v>128</v>
      </c>
      <c r="BB44" s="519" t="s">
        <v>113</v>
      </c>
      <c r="BC44" s="519" t="s">
        <v>113</v>
      </c>
      <c r="BD44" s="519" t="s">
        <v>113</v>
      </c>
      <c r="BE44" s="519" t="s">
        <v>113</v>
      </c>
      <c r="BF44" s="544">
        <v>42727</v>
      </c>
      <c r="BG44" s="44" t="s">
        <v>555</v>
      </c>
      <c r="BH44" s="44" t="s">
        <v>555</v>
      </c>
      <c r="BI44" s="547" t="s">
        <v>1617</v>
      </c>
      <c r="BJ44" s="689">
        <v>94922.1</v>
      </c>
    </row>
    <row r="45" spans="1:62" s="97" customFormat="1" ht="63.75" x14ac:dyDescent="0.2">
      <c r="A45" s="316">
        <v>39</v>
      </c>
      <c r="B45" s="539" t="s">
        <v>1011</v>
      </c>
      <c r="C45" s="539" t="s">
        <v>1547</v>
      </c>
      <c r="D45" s="540" t="s">
        <v>1</v>
      </c>
      <c r="E45" s="508" t="str">
        <f t="shared" si="1"/>
        <v>8001682</v>
      </c>
      <c r="F45" s="509">
        <f t="shared" si="1"/>
        <v>42732</v>
      </c>
      <c r="G45" s="674" t="s">
        <v>1548</v>
      </c>
      <c r="H45" s="541" t="s">
        <v>1613</v>
      </c>
      <c r="I45" s="26" t="s">
        <v>124</v>
      </c>
      <c r="J45" s="25" t="s">
        <v>1550</v>
      </c>
      <c r="K45" s="513">
        <v>42725</v>
      </c>
      <c r="L45" s="519" t="s">
        <v>19</v>
      </c>
      <c r="M45" s="540" t="s">
        <v>20</v>
      </c>
      <c r="N45" s="541" t="s">
        <v>1614</v>
      </c>
      <c r="O45" s="519" t="s">
        <v>2</v>
      </c>
      <c r="P45" s="540" t="s">
        <v>22</v>
      </c>
      <c r="Q45" s="25" t="s">
        <v>1618</v>
      </c>
      <c r="R45" s="519" t="s">
        <v>23</v>
      </c>
      <c r="S45" s="543">
        <v>4650</v>
      </c>
      <c r="T45" s="39" t="s">
        <v>4</v>
      </c>
      <c r="U45" s="682" t="s">
        <v>1619</v>
      </c>
      <c r="V45" s="544">
        <v>42730</v>
      </c>
      <c r="W45" s="547" t="s">
        <v>1620</v>
      </c>
      <c r="X45" s="544">
        <v>42732</v>
      </c>
      <c r="Y45" s="685" t="s">
        <v>1555</v>
      </c>
      <c r="Z45" s="518">
        <v>10</v>
      </c>
      <c r="AA45" s="518">
        <v>12.5</v>
      </c>
      <c r="AB45" s="518">
        <v>2</v>
      </c>
      <c r="AC45" s="518">
        <v>1</v>
      </c>
      <c r="AD45" s="518">
        <v>4</v>
      </c>
      <c r="AE45" s="94" t="s">
        <v>118</v>
      </c>
      <c r="AF45" s="94" t="s">
        <v>118</v>
      </c>
      <c r="AG45" s="95" t="s">
        <v>118</v>
      </c>
      <c r="AH45" s="95" t="s">
        <v>118</v>
      </c>
      <c r="AI45" s="95" t="s">
        <v>118</v>
      </c>
      <c r="AJ45" s="95" t="s">
        <v>118</v>
      </c>
      <c r="AK45" s="95" t="s">
        <v>118</v>
      </c>
      <c r="AL45" s="95" t="s">
        <v>118</v>
      </c>
      <c r="AM45" s="95" t="s">
        <v>118</v>
      </c>
      <c r="AN45" s="26" t="s">
        <v>116</v>
      </c>
      <c r="AO45" s="26" t="s">
        <v>116</v>
      </c>
      <c r="AP45" s="26" t="s">
        <v>116</v>
      </c>
      <c r="AQ45" s="26" t="s">
        <v>116</v>
      </c>
      <c r="AR45" s="26" t="s">
        <v>116</v>
      </c>
      <c r="AS45" s="26" t="s">
        <v>116</v>
      </c>
      <c r="AT45" s="26" t="s">
        <v>113</v>
      </c>
      <c r="AU45" s="26" t="s">
        <v>120</v>
      </c>
      <c r="AV45" s="26" t="s">
        <v>127</v>
      </c>
      <c r="AW45" s="519" t="s">
        <v>113</v>
      </c>
      <c r="AX45" s="519" t="s">
        <v>113</v>
      </c>
      <c r="AY45" s="547" t="s">
        <v>1620</v>
      </c>
      <c r="AZ45" s="544">
        <v>42732</v>
      </c>
      <c r="BA45" s="521" t="s">
        <v>128</v>
      </c>
      <c r="BB45" s="519" t="s">
        <v>113</v>
      </c>
      <c r="BC45" s="519" t="s">
        <v>113</v>
      </c>
      <c r="BD45" s="519" t="s">
        <v>113</v>
      </c>
      <c r="BE45" s="519" t="s">
        <v>113</v>
      </c>
      <c r="BF45" s="544">
        <v>42732</v>
      </c>
      <c r="BG45" s="44" t="s">
        <v>555</v>
      </c>
      <c r="BH45" s="44" t="s">
        <v>555</v>
      </c>
      <c r="BI45" s="547" t="s">
        <v>1617</v>
      </c>
      <c r="BJ45" s="549">
        <v>94922.1</v>
      </c>
    </row>
    <row r="46" spans="1:62" s="97" customFormat="1" ht="63.75" x14ac:dyDescent="0.2">
      <c r="A46" s="316">
        <v>40</v>
      </c>
      <c r="B46" s="539" t="s">
        <v>1018</v>
      </c>
      <c r="C46" s="539" t="s">
        <v>1547</v>
      </c>
      <c r="D46" s="540" t="s">
        <v>1</v>
      </c>
      <c r="E46" s="508" t="str">
        <f t="shared" si="1"/>
        <v>8064249</v>
      </c>
      <c r="F46" s="509">
        <f t="shared" si="1"/>
        <v>42738</v>
      </c>
      <c r="G46" s="674" t="s">
        <v>1548</v>
      </c>
      <c r="H46" s="541" t="s">
        <v>1613</v>
      </c>
      <c r="I46" s="26" t="s">
        <v>124</v>
      </c>
      <c r="J46" s="25" t="s">
        <v>1550</v>
      </c>
      <c r="K46" s="513">
        <v>42730</v>
      </c>
      <c r="L46" s="519" t="s">
        <v>19</v>
      </c>
      <c r="M46" s="540" t="s">
        <v>20</v>
      </c>
      <c r="N46" s="541" t="s">
        <v>1614</v>
      </c>
      <c r="O46" s="519" t="s">
        <v>2</v>
      </c>
      <c r="P46" s="540" t="s">
        <v>22</v>
      </c>
      <c r="Q46" s="25" t="s">
        <v>1621</v>
      </c>
      <c r="R46" s="44" t="s">
        <v>23</v>
      </c>
      <c r="S46" s="543">
        <v>4650</v>
      </c>
      <c r="T46" s="39" t="s">
        <v>4</v>
      </c>
      <c r="U46" s="682" t="s">
        <v>1622</v>
      </c>
      <c r="V46" s="544">
        <v>42372</v>
      </c>
      <c r="W46" s="547" t="s">
        <v>1623</v>
      </c>
      <c r="X46" s="546">
        <v>42738</v>
      </c>
      <c r="Y46" s="685" t="s">
        <v>1555</v>
      </c>
      <c r="Z46" s="518">
        <v>10</v>
      </c>
      <c r="AA46" s="518">
        <v>12.5</v>
      </c>
      <c r="AB46" s="518">
        <v>2</v>
      </c>
      <c r="AC46" s="518">
        <v>1</v>
      </c>
      <c r="AD46" s="518">
        <v>4</v>
      </c>
      <c r="AE46" s="94" t="s">
        <v>118</v>
      </c>
      <c r="AF46" s="94" t="s">
        <v>118</v>
      </c>
      <c r="AG46" s="95" t="s">
        <v>118</v>
      </c>
      <c r="AH46" s="95" t="s">
        <v>118</v>
      </c>
      <c r="AI46" s="95" t="s">
        <v>118</v>
      </c>
      <c r="AJ46" s="95" t="s">
        <v>118</v>
      </c>
      <c r="AK46" s="95" t="s">
        <v>118</v>
      </c>
      <c r="AL46" s="95" t="s">
        <v>118</v>
      </c>
      <c r="AM46" s="95" t="s">
        <v>118</v>
      </c>
      <c r="AN46" s="26" t="s">
        <v>116</v>
      </c>
      <c r="AO46" s="26" t="s">
        <v>116</v>
      </c>
      <c r="AP46" s="26" t="s">
        <v>116</v>
      </c>
      <c r="AQ46" s="26" t="s">
        <v>116</v>
      </c>
      <c r="AR46" s="26" t="s">
        <v>116</v>
      </c>
      <c r="AS46" s="26" t="s">
        <v>116</v>
      </c>
      <c r="AT46" s="26" t="s">
        <v>113</v>
      </c>
      <c r="AU46" s="26" t="s">
        <v>120</v>
      </c>
      <c r="AV46" s="26" t="s">
        <v>127</v>
      </c>
      <c r="AW46" s="519" t="s">
        <v>113</v>
      </c>
      <c r="AX46" s="519" t="s">
        <v>113</v>
      </c>
      <c r="AY46" s="547" t="s">
        <v>1623</v>
      </c>
      <c r="AZ46" s="546">
        <v>42738</v>
      </c>
      <c r="BA46" s="521" t="s">
        <v>128</v>
      </c>
      <c r="BB46" s="519" t="s">
        <v>113</v>
      </c>
      <c r="BC46" s="519" t="s">
        <v>113</v>
      </c>
      <c r="BD46" s="519" t="s">
        <v>113</v>
      </c>
      <c r="BE46" s="519" t="s">
        <v>113</v>
      </c>
      <c r="BF46" s="546">
        <v>42738</v>
      </c>
      <c r="BG46" s="44" t="s">
        <v>555</v>
      </c>
      <c r="BH46" s="44" t="s">
        <v>555</v>
      </c>
      <c r="BI46" s="547" t="s">
        <v>1617</v>
      </c>
      <c r="BJ46" s="549">
        <v>94922.1</v>
      </c>
    </row>
    <row r="47" spans="1:62" s="97" customFormat="1" ht="51" x14ac:dyDescent="0.2">
      <c r="A47" s="316">
        <v>41</v>
      </c>
      <c r="B47" s="539" t="s">
        <v>1026</v>
      </c>
      <c r="C47" s="539" t="s">
        <v>1624</v>
      </c>
      <c r="D47" s="540" t="s">
        <v>1</v>
      </c>
      <c r="E47" s="508" t="str">
        <f t="shared" si="1"/>
        <v>8082387</v>
      </c>
      <c r="F47" s="509">
        <f t="shared" si="1"/>
        <v>42740</v>
      </c>
      <c r="G47" s="541" t="s">
        <v>895</v>
      </c>
      <c r="H47" s="541" t="s">
        <v>1422</v>
      </c>
      <c r="I47" s="26" t="s">
        <v>123</v>
      </c>
      <c r="J47" s="25" t="s">
        <v>897</v>
      </c>
      <c r="K47" s="513">
        <v>42732</v>
      </c>
      <c r="L47" s="519" t="s">
        <v>143</v>
      </c>
      <c r="M47" s="540" t="s">
        <v>20</v>
      </c>
      <c r="N47" s="541" t="s">
        <v>1423</v>
      </c>
      <c r="O47" s="542" t="s">
        <v>2</v>
      </c>
      <c r="P47" s="540" t="s">
        <v>10</v>
      </c>
      <c r="Q47" s="25" t="s">
        <v>1625</v>
      </c>
      <c r="R47" s="519" t="s">
        <v>140</v>
      </c>
      <c r="S47" s="543">
        <v>2482</v>
      </c>
      <c r="T47" s="39" t="s">
        <v>4</v>
      </c>
      <c r="U47" s="541" t="s">
        <v>1626</v>
      </c>
      <c r="V47" s="544">
        <v>42372</v>
      </c>
      <c r="W47" s="547" t="s">
        <v>1627</v>
      </c>
      <c r="X47" s="546">
        <v>42740</v>
      </c>
      <c r="Y47" s="673" t="s">
        <v>903</v>
      </c>
      <c r="Z47" s="518">
        <v>7.5</v>
      </c>
      <c r="AA47" s="518">
        <v>12.5</v>
      </c>
      <c r="AB47" s="518">
        <v>2</v>
      </c>
      <c r="AC47" s="518">
        <v>1</v>
      </c>
      <c r="AD47" s="518">
        <v>4</v>
      </c>
      <c r="AE47" s="94" t="s">
        <v>118</v>
      </c>
      <c r="AF47" s="94" t="s">
        <v>118</v>
      </c>
      <c r="AG47" s="95" t="s">
        <v>118</v>
      </c>
      <c r="AH47" s="95" t="s">
        <v>118</v>
      </c>
      <c r="AI47" s="95" t="s">
        <v>118</v>
      </c>
      <c r="AJ47" s="95" t="s">
        <v>118</v>
      </c>
      <c r="AK47" s="95" t="s">
        <v>118</v>
      </c>
      <c r="AL47" s="95" t="s">
        <v>118</v>
      </c>
      <c r="AM47" s="95" t="s">
        <v>118</v>
      </c>
      <c r="AN47" s="26" t="s">
        <v>116</v>
      </c>
      <c r="AO47" s="26" t="s">
        <v>116</v>
      </c>
      <c r="AP47" s="26" t="s">
        <v>116</v>
      </c>
      <c r="AQ47" s="26" t="s">
        <v>116</v>
      </c>
      <c r="AR47" s="26" t="s">
        <v>116</v>
      </c>
      <c r="AS47" s="26" t="s">
        <v>116</v>
      </c>
      <c r="AT47" s="26" t="s">
        <v>113</v>
      </c>
      <c r="AU47" s="26" t="s">
        <v>120</v>
      </c>
      <c r="AV47" s="26" t="s">
        <v>127</v>
      </c>
      <c r="AW47" s="519" t="s">
        <v>113</v>
      </c>
      <c r="AX47" s="519" t="s">
        <v>113</v>
      </c>
      <c r="AY47" s="547" t="s">
        <v>1627</v>
      </c>
      <c r="AZ47" s="546">
        <v>42740</v>
      </c>
      <c r="BA47" s="521" t="s">
        <v>128</v>
      </c>
      <c r="BB47" s="519" t="s">
        <v>113</v>
      </c>
      <c r="BC47" s="519" t="s">
        <v>113</v>
      </c>
      <c r="BD47" s="519" t="s">
        <v>113</v>
      </c>
      <c r="BE47" s="519" t="s">
        <v>113</v>
      </c>
      <c r="BF47" s="546">
        <v>42740</v>
      </c>
      <c r="BG47" s="44" t="s">
        <v>555</v>
      </c>
      <c r="BH47" s="44" t="s">
        <v>555</v>
      </c>
      <c r="BI47" s="547" t="s">
        <v>1628</v>
      </c>
      <c r="BJ47" s="670">
        <v>47998.8</v>
      </c>
    </row>
    <row r="48" spans="1:62" s="97" customFormat="1" ht="89.25" x14ac:dyDescent="0.2">
      <c r="A48" s="316">
        <v>42</v>
      </c>
      <c r="B48" s="539" t="s">
        <v>1629</v>
      </c>
      <c r="C48" s="539" t="s">
        <v>1630</v>
      </c>
      <c r="D48" s="668" t="s">
        <v>1</v>
      </c>
      <c r="E48" s="508" t="str">
        <f t="shared" si="1"/>
        <v>8061509</v>
      </c>
      <c r="F48" s="509">
        <f t="shared" si="1"/>
        <v>42738</v>
      </c>
      <c r="G48" s="541" t="s">
        <v>1631</v>
      </c>
      <c r="H48" s="541" t="s">
        <v>1632</v>
      </c>
      <c r="I48" s="26" t="s">
        <v>123</v>
      </c>
      <c r="J48" s="43" t="s">
        <v>954</v>
      </c>
      <c r="K48" s="513">
        <v>42738</v>
      </c>
      <c r="L48" s="519" t="s">
        <v>19</v>
      </c>
      <c r="M48" s="668" t="s">
        <v>20</v>
      </c>
      <c r="N48" s="25" t="s">
        <v>144</v>
      </c>
      <c r="O48" s="150" t="s">
        <v>2</v>
      </c>
      <c r="P48" s="668" t="s">
        <v>10</v>
      </c>
      <c r="Q48" s="43" t="s">
        <v>1633</v>
      </c>
      <c r="R48" s="44" t="s">
        <v>140</v>
      </c>
      <c r="S48" s="514">
        <v>9806.69</v>
      </c>
      <c r="T48" s="39" t="s">
        <v>4</v>
      </c>
      <c r="U48" s="42" t="s">
        <v>1634</v>
      </c>
      <c r="V48" s="544">
        <v>42709</v>
      </c>
      <c r="W48" s="676" t="s">
        <v>1635</v>
      </c>
      <c r="X48" s="546">
        <v>42738</v>
      </c>
      <c r="Y48" s="672">
        <v>33029011</v>
      </c>
      <c r="Z48" s="518">
        <v>10</v>
      </c>
      <c r="AA48" s="518">
        <v>12.5</v>
      </c>
      <c r="AB48" s="518">
        <v>2</v>
      </c>
      <c r="AC48" s="518">
        <v>1</v>
      </c>
      <c r="AD48" s="518">
        <v>4</v>
      </c>
      <c r="AE48" s="94" t="s">
        <v>118</v>
      </c>
      <c r="AF48" s="94" t="s">
        <v>118</v>
      </c>
      <c r="AG48" s="95" t="s">
        <v>118</v>
      </c>
      <c r="AH48" s="95" t="s">
        <v>118</v>
      </c>
      <c r="AI48" s="95" t="s">
        <v>118</v>
      </c>
      <c r="AJ48" s="95" t="s">
        <v>118</v>
      </c>
      <c r="AK48" s="95" t="s">
        <v>118</v>
      </c>
      <c r="AL48" s="95" t="s">
        <v>118</v>
      </c>
      <c r="AM48" s="95" t="s">
        <v>118</v>
      </c>
      <c r="AN48" s="26" t="s">
        <v>116</v>
      </c>
      <c r="AO48" s="26" t="s">
        <v>116</v>
      </c>
      <c r="AP48" s="26" t="s">
        <v>116</v>
      </c>
      <c r="AQ48" s="26" t="s">
        <v>116</v>
      </c>
      <c r="AR48" s="26" t="s">
        <v>116</v>
      </c>
      <c r="AS48" s="26" t="s">
        <v>116</v>
      </c>
      <c r="AT48" s="26" t="s">
        <v>113</v>
      </c>
      <c r="AU48" s="26" t="s">
        <v>120</v>
      </c>
      <c r="AV48" s="26" t="s">
        <v>127</v>
      </c>
      <c r="AW48" s="519" t="s">
        <v>113</v>
      </c>
      <c r="AX48" s="519" t="s">
        <v>113</v>
      </c>
      <c r="AY48" s="676" t="s">
        <v>1635</v>
      </c>
      <c r="AZ48" s="546">
        <v>42738</v>
      </c>
      <c r="BA48" s="521" t="s">
        <v>128</v>
      </c>
      <c r="BB48" s="519" t="s">
        <v>113</v>
      </c>
      <c r="BC48" s="519" t="s">
        <v>113</v>
      </c>
      <c r="BD48" s="519" t="s">
        <v>113</v>
      </c>
      <c r="BE48" s="519" t="s">
        <v>113</v>
      </c>
      <c r="BF48" s="546">
        <v>42738</v>
      </c>
      <c r="BG48" s="44" t="s">
        <v>555</v>
      </c>
      <c r="BH48" s="44" t="s">
        <v>555</v>
      </c>
      <c r="BI48" s="640" t="s">
        <v>1636</v>
      </c>
      <c r="BJ48" s="549">
        <v>211268.51</v>
      </c>
    </row>
    <row r="49" spans="1:62" s="97" customFormat="1" ht="63.75" x14ac:dyDescent="0.2">
      <c r="A49" s="316">
        <v>43</v>
      </c>
      <c r="B49" s="539" t="s">
        <v>1637</v>
      </c>
      <c r="C49" s="539" t="s">
        <v>1547</v>
      </c>
      <c r="D49" s="540" t="s">
        <v>1</v>
      </c>
      <c r="E49" s="508" t="str">
        <f t="shared" si="1"/>
        <v>8128440</v>
      </c>
      <c r="F49" s="509">
        <f t="shared" si="1"/>
        <v>42744</v>
      </c>
      <c r="G49" s="674" t="s">
        <v>1548</v>
      </c>
      <c r="H49" s="541" t="s">
        <v>1638</v>
      </c>
      <c r="I49" s="26" t="s">
        <v>124</v>
      </c>
      <c r="J49" s="25" t="s">
        <v>1550</v>
      </c>
      <c r="K49" s="513">
        <v>42741</v>
      </c>
      <c r="L49" s="519" t="s">
        <v>19</v>
      </c>
      <c r="M49" s="540" t="s">
        <v>20</v>
      </c>
      <c r="N49" s="541" t="s">
        <v>1614</v>
      </c>
      <c r="O49" s="519" t="s">
        <v>2</v>
      </c>
      <c r="P49" s="540" t="s">
        <v>22</v>
      </c>
      <c r="Q49" s="25" t="s">
        <v>1639</v>
      </c>
      <c r="R49" s="44" t="s">
        <v>23</v>
      </c>
      <c r="S49" s="543">
        <v>18600</v>
      </c>
      <c r="T49" s="39" t="s">
        <v>4</v>
      </c>
      <c r="U49" s="682" t="s">
        <v>1640</v>
      </c>
      <c r="V49" s="544">
        <v>42745</v>
      </c>
      <c r="W49" s="547" t="s">
        <v>1641</v>
      </c>
      <c r="X49" s="546">
        <v>42744</v>
      </c>
      <c r="Y49" s="685" t="s">
        <v>1555</v>
      </c>
      <c r="Z49" s="518">
        <v>10</v>
      </c>
      <c r="AA49" s="518">
        <v>12.5</v>
      </c>
      <c r="AB49" s="518">
        <v>2</v>
      </c>
      <c r="AC49" s="518">
        <v>1</v>
      </c>
      <c r="AD49" s="518">
        <v>4</v>
      </c>
      <c r="AE49" s="94" t="s">
        <v>118</v>
      </c>
      <c r="AF49" s="94" t="s">
        <v>118</v>
      </c>
      <c r="AG49" s="95" t="s">
        <v>118</v>
      </c>
      <c r="AH49" s="95" t="s">
        <v>118</v>
      </c>
      <c r="AI49" s="95" t="s">
        <v>118</v>
      </c>
      <c r="AJ49" s="95" t="s">
        <v>118</v>
      </c>
      <c r="AK49" s="95" t="s">
        <v>118</v>
      </c>
      <c r="AL49" s="95" t="s">
        <v>118</v>
      </c>
      <c r="AM49" s="95" t="s">
        <v>118</v>
      </c>
      <c r="AN49" s="26" t="s">
        <v>116</v>
      </c>
      <c r="AO49" s="26" t="s">
        <v>116</v>
      </c>
      <c r="AP49" s="26" t="s">
        <v>116</v>
      </c>
      <c r="AQ49" s="26" t="s">
        <v>116</v>
      </c>
      <c r="AR49" s="26" t="s">
        <v>116</v>
      </c>
      <c r="AS49" s="26" t="s">
        <v>116</v>
      </c>
      <c r="AT49" s="26" t="s">
        <v>113</v>
      </c>
      <c r="AU49" s="26" t="s">
        <v>120</v>
      </c>
      <c r="AV49" s="26" t="s">
        <v>127</v>
      </c>
      <c r="AW49" s="519" t="s">
        <v>113</v>
      </c>
      <c r="AX49" s="519" t="s">
        <v>113</v>
      </c>
      <c r="AY49" s="547" t="s">
        <v>1641</v>
      </c>
      <c r="AZ49" s="546">
        <v>42744</v>
      </c>
      <c r="BA49" s="521" t="s">
        <v>128</v>
      </c>
      <c r="BB49" s="519" t="s">
        <v>113</v>
      </c>
      <c r="BC49" s="519" t="s">
        <v>113</v>
      </c>
      <c r="BD49" s="519" t="s">
        <v>113</v>
      </c>
      <c r="BE49" s="519" t="s">
        <v>113</v>
      </c>
      <c r="BF49" s="546">
        <v>42744</v>
      </c>
      <c r="BG49" s="44" t="s">
        <v>555</v>
      </c>
      <c r="BH49" s="44" t="s">
        <v>555</v>
      </c>
      <c r="BI49" s="669">
        <v>319088637</v>
      </c>
      <c r="BJ49" s="670">
        <v>380518.2</v>
      </c>
    </row>
    <row r="50" spans="1:62" s="97" customFormat="1" ht="63.75" x14ac:dyDescent="0.2">
      <c r="A50" s="316">
        <v>44</v>
      </c>
      <c r="B50" s="539" t="s">
        <v>804</v>
      </c>
      <c r="C50" s="507" t="s">
        <v>1642</v>
      </c>
      <c r="D50" s="540" t="s">
        <v>1</v>
      </c>
      <c r="E50" s="508" t="str">
        <f t="shared" si="1"/>
        <v>8179927</v>
      </c>
      <c r="F50" s="509">
        <f t="shared" si="1"/>
        <v>42748</v>
      </c>
      <c r="G50" s="541" t="s">
        <v>895</v>
      </c>
      <c r="H50" s="541" t="s">
        <v>1422</v>
      </c>
      <c r="I50" s="26" t="s">
        <v>123</v>
      </c>
      <c r="J50" s="25" t="s">
        <v>897</v>
      </c>
      <c r="K50" s="512">
        <v>42721</v>
      </c>
      <c r="L50" s="519" t="s">
        <v>19</v>
      </c>
      <c r="M50" s="540" t="s">
        <v>20</v>
      </c>
      <c r="N50" s="541" t="s">
        <v>1423</v>
      </c>
      <c r="O50" s="542" t="s">
        <v>2</v>
      </c>
      <c r="P50" s="540" t="s">
        <v>10</v>
      </c>
      <c r="Q50" s="25" t="s">
        <v>1643</v>
      </c>
      <c r="R50" s="519" t="s">
        <v>140</v>
      </c>
      <c r="S50" s="543">
        <v>2550</v>
      </c>
      <c r="T50" s="39" t="s">
        <v>4</v>
      </c>
      <c r="U50" s="674" t="s">
        <v>1644</v>
      </c>
      <c r="V50" s="544">
        <v>42381</v>
      </c>
      <c r="W50" s="678" t="s">
        <v>1645</v>
      </c>
      <c r="X50" s="546">
        <v>42748</v>
      </c>
      <c r="Y50" s="673" t="s">
        <v>903</v>
      </c>
      <c r="Z50" s="518">
        <v>7.5</v>
      </c>
      <c r="AA50" s="518">
        <v>12.5</v>
      </c>
      <c r="AB50" s="518">
        <v>2</v>
      </c>
      <c r="AC50" s="518">
        <v>1</v>
      </c>
      <c r="AD50" s="518">
        <v>4</v>
      </c>
      <c r="AE50" s="94" t="s">
        <v>118</v>
      </c>
      <c r="AF50" s="94" t="s">
        <v>118</v>
      </c>
      <c r="AG50" s="95" t="s">
        <v>118</v>
      </c>
      <c r="AH50" s="95" t="s">
        <v>118</v>
      </c>
      <c r="AI50" s="95" t="s">
        <v>118</v>
      </c>
      <c r="AJ50" s="95" t="s">
        <v>118</v>
      </c>
      <c r="AK50" s="95" t="s">
        <v>118</v>
      </c>
      <c r="AL50" s="95" t="s">
        <v>118</v>
      </c>
      <c r="AM50" s="95" t="s">
        <v>118</v>
      </c>
      <c r="AN50" s="26" t="s">
        <v>116</v>
      </c>
      <c r="AO50" s="26" t="s">
        <v>116</v>
      </c>
      <c r="AP50" s="26" t="s">
        <v>116</v>
      </c>
      <c r="AQ50" s="26" t="s">
        <v>116</v>
      </c>
      <c r="AR50" s="26" t="s">
        <v>116</v>
      </c>
      <c r="AS50" s="26" t="s">
        <v>116</v>
      </c>
      <c r="AT50" s="26" t="s">
        <v>113</v>
      </c>
      <c r="AU50" s="26" t="s">
        <v>120</v>
      </c>
      <c r="AV50" s="26" t="s">
        <v>127</v>
      </c>
      <c r="AW50" s="519" t="s">
        <v>113</v>
      </c>
      <c r="AX50" s="519" t="s">
        <v>113</v>
      </c>
      <c r="AY50" s="690" t="s">
        <v>1645</v>
      </c>
      <c r="AZ50" s="546">
        <v>42748</v>
      </c>
      <c r="BA50" s="521" t="s">
        <v>128</v>
      </c>
      <c r="BB50" s="519" t="s">
        <v>113</v>
      </c>
      <c r="BC50" s="519" t="s">
        <v>113</v>
      </c>
      <c r="BD50" s="519" t="s">
        <v>113</v>
      </c>
      <c r="BE50" s="519" t="s">
        <v>113</v>
      </c>
      <c r="BF50" s="546">
        <v>42748</v>
      </c>
      <c r="BG50" s="44" t="s">
        <v>555</v>
      </c>
      <c r="BH50" s="44" t="s">
        <v>555</v>
      </c>
      <c r="BI50" s="547" t="s">
        <v>1646</v>
      </c>
      <c r="BJ50" s="549">
        <v>49551.9</v>
      </c>
    </row>
    <row r="51" spans="1:62" s="97" customFormat="1" ht="38.25" x14ac:dyDescent="0.2">
      <c r="A51" s="316">
        <v>45</v>
      </c>
      <c r="B51" s="539" t="s">
        <v>1647</v>
      </c>
      <c r="C51" s="539" t="s">
        <v>1648</v>
      </c>
      <c r="D51" s="668" t="s">
        <v>1</v>
      </c>
      <c r="E51" s="508" t="str">
        <f t="shared" si="1"/>
        <v>8159141</v>
      </c>
      <c r="F51" s="509">
        <f t="shared" si="1"/>
        <v>42746</v>
      </c>
      <c r="G51" s="541" t="s">
        <v>1460</v>
      </c>
      <c r="H51" s="541" t="s">
        <v>1461</v>
      </c>
      <c r="I51" s="26" t="s">
        <v>123</v>
      </c>
      <c r="J51" s="25" t="s">
        <v>945</v>
      </c>
      <c r="K51" s="513">
        <v>42741</v>
      </c>
      <c r="L51" s="519" t="s">
        <v>143</v>
      </c>
      <c r="M51" s="668" t="s">
        <v>20</v>
      </c>
      <c r="N51" s="541" t="s">
        <v>1649</v>
      </c>
      <c r="O51" s="519" t="s">
        <v>147</v>
      </c>
      <c r="P51" s="540" t="s">
        <v>10</v>
      </c>
      <c r="Q51" s="25" t="s">
        <v>1650</v>
      </c>
      <c r="R51" s="519" t="s">
        <v>140</v>
      </c>
      <c r="S51" s="543">
        <v>1432.3</v>
      </c>
      <c r="T51" s="39" t="s">
        <v>4</v>
      </c>
      <c r="U51" s="541" t="s">
        <v>1651</v>
      </c>
      <c r="V51" s="544">
        <v>42744</v>
      </c>
      <c r="W51" s="547" t="s">
        <v>1652</v>
      </c>
      <c r="X51" s="546">
        <v>42746</v>
      </c>
      <c r="Y51" s="678">
        <v>15159099</v>
      </c>
      <c r="Z51" s="518">
        <v>20</v>
      </c>
      <c r="AA51" s="518">
        <v>0</v>
      </c>
      <c r="AB51" s="518">
        <v>2</v>
      </c>
      <c r="AC51" s="518">
        <v>1</v>
      </c>
      <c r="AD51" s="518">
        <v>4</v>
      </c>
      <c r="AE51" s="94" t="s">
        <v>118</v>
      </c>
      <c r="AF51" s="94" t="s">
        <v>118</v>
      </c>
      <c r="AG51" s="95" t="s">
        <v>118</v>
      </c>
      <c r="AH51" s="95" t="s">
        <v>118</v>
      </c>
      <c r="AI51" s="95" t="s">
        <v>118</v>
      </c>
      <c r="AJ51" s="95" t="s">
        <v>118</v>
      </c>
      <c r="AK51" s="95" t="s">
        <v>118</v>
      </c>
      <c r="AL51" s="95" t="s">
        <v>118</v>
      </c>
      <c r="AM51" s="95" t="s">
        <v>118</v>
      </c>
      <c r="AN51" s="26" t="s">
        <v>116</v>
      </c>
      <c r="AO51" s="26" t="s">
        <v>116</v>
      </c>
      <c r="AP51" s="26" t="s">
        <v>116</v>
      </c>
      <c r="AQ51" s="26" t="s">
        <v>116</v>
      </c>
      <c r="AR51" s="26" t="s">
        <v>116</v>
      </c>
      <c r="AS51" s="26" t="s">
        <v>116</v>
      </c>
      <c r="AT51" s="26" t="s">
        <v>113</v>
      </c>
      <c r="AU51" s="26" t="s">
        <v>120</v>
      </c>
      <c r="AV51" s="26" t="s">
        <v>127</v>
      </c>
      <c r="AW51" s="519" t="s">
        <v>113</v>
      </c>
      <c r="AX51" s="519" t="s">
        <v>113</v>
      </c>
      <c r="AY51" s="547" t="s">
        <v>1652</v>
      </c>
      <c r="AZ51" s="546">
        <v>42746</v>
      </c>
      <c r="BA51" s="521" t="s">
        <v>128</v>
      </c>
      <c r="BB51" s="519" t="s">
        <v>113</v>
      </c>
      <c r="BC51" s="519" t="s">
        <v>113</v>
      </c>
      <c r="BD51" s="519" t="s">
        <v>113</v>
      </c>
      <c r="BE51" s="519" t="s">
        <v>113</v>
      </c>
      <c r="BF51" s="546">
        <v>42746</v>
      </c>
      <c r="BG51" s="44" t="s">
        <v>555</v>
      </c>
      <c r="BH51" s="44" t="s">
        <v>555</v>
      </c>
      <c r="BI51" s="669">
        <v>319078617</v>
      </c>
      <c r="BJ51" s="549">
        <v>26780.7</v>
      </c>
    </row>
    <row r="52" spans="1:62" s="97" customFormat="1" ht="51" x14ac:dyDescent="0.2">
      <c r="A52" s="316">
        <v>46</v>
      </c>
      <c r="B52" s="539" t="s">
        <v>1079</v>
      </c>
      <c r="C52" s="539" t="s">
        <v>1653</v>
      </c>
      <c r="D52" s="668" t="s">
        <v>1</v>
      </c>
      <c r="E52" s="508" t="str">
        <f t="shared" si="1"/>
        <v>8158928</v>
      </c>
      <c r="F52" s="509">
        <f t="shared" si="1"/>
        <v>42746</v>
      </c>
      <c r="G52" s="541" t="s">
        <v>1468</v>
      </c>
      <c r="H52" s="541" t="s">
        <v>1654</v>
      </c>
      <c r="I52" s="26" t="s">
        <v>124</v>
      </c>
      <c r="J52" s="675" t="s">
        <v>1470</v>
      </c>
      <c r="K52" s="513">
        <v>42745</v>
      </c>
      <c r="L52" s="519" t="s">
        <v>19</v>
      </c>
      <c r="M52" s="668" t="s">
        <v>20</v>
      </c>
      <c r="N52" s="541" t="s">
        <v>29</v>
      </c>
      <c r="O52" s="150" t="s">
        <v>2</v>
      </c>
      <c r="P52" s="540" t="s">
        <v>22</v>
      </c>
      <c r="Q52" s="674" t="s">
        <v>1655</v>
      </c>
      <c r="R52" s="44" t="s">
        <v>23</v>
      </c>
      <c r="S52" s="543">
        <v>14293.2</v>
      </c>
      <c r="T52" s="39" t="s">
        <v>4</v>
      </c>
      <c r="U52" s="674" t="s">
        <v>1656</v>
      </c>
      <c r="V52" s="544">
        <v>42737</v>
      </c>
      <c r="W52" s="685" t="s">
        <v>1657</v>
      </c>
      <c r="X52" s="546">
        <v>42746</v>
      </c>
      <c r="Y52" s="672">
        <v>39235010</v>
      </c>
      <c r="Z52" s="518">
        <v>5</v>
      </c>
      <c r="AA52" s="518">
        <v>12.5</v>
      </c>
      <c r="AB52" s="518">
        <v>2</v>
      </c>
      <c r="AC52" s="518">
        <v>1</v>
      </c>
      <c r="AD52" s="518">
        <v>4</v>
      </c>
      <c r="AE52" s="94" t="s">
        <v>118</v>
      </c>
      <c r="AF52" s="94" t="s">
        <v>118</v>
      </c>
      <c r="AG52" s="95" t="s">
        <v>118</v>
      </c>
      <c r="AH52" s="95" t="s">
        <v>118</v>
      </c>
      <c r="AI52" s="95" t="s">
        <v>118</v>
      </c>
      <c r="AJ52" s="95" t="s">
        <v>118</v>
      </c>
      <c r="AK52" s="680">
        <v>5</v>
      </c>
      <c r="AL52" s="674" t="s">
        <v>1474</v>
      </c>
      <c r="AM52" s="95" t="s">
        <v>126</v>
      </c>
      <c r="AN52" s="26" t="s">
        <v>116</v>
      </c>
      <c r="AO52" s="26" t="s">
        <v>116</v>
      </c>
      <c r="AP52" s="26" t="s">
        <v>116</v>
      </c>
      <c r="AQ52" s="26" t="s">
        <v>116</v>
      </c>
      <c r="AR52" s="26" t="s">
        <v>116</v>
      </c>
      <c r="AS52" s="26" t="s">
        <v>116</v>
      </c>
      <c r="AT52" s="26" t="s">
        <v>113</v>
      </c>
      <c r="AU52" s="26" t="s">
        <v>120</v>
      </c>
      <c r="AV52" s="26" t="s">
        <v>127</v>
      </c>
      <c r="AW52" s="519" t="s">
        <v>113</v>
      </c>
      <c r="AX52" s="519" t="s">
        <v>113</v>
      </c>
      <c r="AY52" s="685" t="s">
        <v>1657</v>
      </c>
      <c r="AZ52" s="546">
        <v>42746</v>
      </c>
      <c r="BA52" s="521" t="s">
        <v>128</v>
      </c>
      <c r="BB52" s="519" t="s">
        <v>113</v>
      </c>
      <c r="BC52" s="519" t="s">
        <v>113</v>
      </c>
      <c r="BD52" s="519" t="s">
        <v>113</v>
      </c>
      <c r="BE52" s="519" t="s">
        <v>113</v>
      </c>
      <c r="BF52" s="546">
        <v>42746</v>
      </c>
      <c r="BG52" s="44" t="s">
        <v>555</v>
      </c>
      <c r="BH52" s="44" t="s">
        <v>555</v>
      </c>
      <c r="BI52" s="547" t="s">
        <v>1646</v>
      </c>
      <c r="BJ52" s="549">
        <v>232564.2</v>
      </c>
    </row>
    <row r="53" spans="1:62" s="97" customFormat="1" ht="89.25" x14ac:dyDescent="0.2">
      <c r="A53" s="316">
        <v>47</v>
      </c>
      <c r="B53" s="539" t="s">
        <v>1050</v>
      </c>
      <c r="C53" s="539" t="s">
        <v>1658</v>
      </c>
      <c r="D53" s="668" t="s">
        <v>1</v>
      </c>
      <c r="E53" s="508" t="str">
        <f t="shared" si="1"/>
        <v>8231830</v>
      </c>
      <c r="F53" s="509">
        <f t="shared" si="1"/>
        <v>42753</v>
      </c>
      <c r="G53" s="541" t="s">
        <v>1415</v>
      </c>
      <c r="H53" s="541" t="s">
        <v>1659</v>
      </c>
      <c r="I53" s="26" t="s">
        <v>123</v>
      </c>
      <c r="J53" s="43" t="s">
        <v>954</v>
      </c>
      <c r="K53" s="513">
        <v>42744</v>
      </c>
      <c r="L53" s="668" t="s">
        <v>19</v>
      </c>
      <c r="M53" s="668" t="s">
        <v>20</v>
      </c>
      <c r="N53" s="25" t="s">
        <v>144</v>
      </c>
      <c r="O53" s="150" t="s">
        <v>2</v>
      </c>
      <c r="P53" s="668" t="s">
        <v>10</v>
      </c>
      <c r="Q53" s="25" t="s">
        <v>1660</v>
      </c>
      <c r="R53" s="519" t="s">
        <v>140</v>
      </c>
      <c r="S53" s="543">
        <v>12188.04</v>
      </c>
      <c r="T53" s="39" t="s">
        <v>4</v>
      </c>
      <c r="U53" s="541" t="s">
        <v>1661</v>
      </c>
      <c r="V53" s="544">
        <v>42750</v>
      </c>
      <c r="W53" s="547" t="s">
        <v>1662</v>
      </c>
      <c r="X53" s="546">
        <v>42753</v>
      </c>
      <c r="Y53" s="672">
        <v>33029011</v>
      </c>
      <c r="Z53" s="518">
        <v>10</v>
      </c>
      <c r="AA53" s="518">
        <v>12.5</v>
      </c>
      <c r="AB53" s="518">
        <v>2</v>
      </c>
      <c r="AC53" s="518">
        <v>1</v>
      </c>
      <c r="AD53" s="518">
        <v>4</v>
      </c>
      <c r="AE53" s="94" t="s">
        <v>118</v>
      </c>
      <c r="AF53" s="94" t="s">
        <v>118</v>
      </c>
      <c r="AG53" s="95" t="s">
        <v>118</v>
      </c>
      <c r="AH53" s="95" t="s">
        <v>118</v>
      </c>
      <c r="AI53" s="95" t="s">
        <v>118</v>
      </c>
      <c r="AJ53" s="95" t="s">
        <v>118</v>
      </c>
      <c r="AK53" s="95" t="s">
        <v>118</v>
      </c>
      <c r="AL53" s="95" t="s">
        <v>118</v>
      </c>
      <c r="AM53" s="95" t="s">
        <v>118</v>
      </c>
      <c r="AN53" s="26" t="s">
        <v>116</v>
      </c>
      <c r="AO53" s="26" t="s">
        <v>116</v>
      </c>
      <c r="AP53" s="26" t="s">
        <v>116</v>
      </c>
      <c r="AQ53" s="26" t="s">
        <v>116</v>
      </c>
      <c r="AR53" s="26" t="s">
        <v>116</v>
      </c>
      <c r="AS53" s="26" t="s">
        <v>116</v>
      </c>
      <c r="AT53" s="26" t="s">
        <v>113</v>
      </c>
      <c r="AU53" s="26" t="s">
        <v>120</v>
      </c>
      <c r="AV53" s="26" t="s">
        <v>127</v>
      </c>
      <c r="AW53" s="519" t="s">
        <v>113</v>
      </c>
      <c r="AX53" s="519" t="s">
        <v>113</v>
      </c>
      <c r="AY53" s="547" t="s">
        <v>1662</v>
      </c>
      <c r="AZ53" s="546">
        <v>42753</v>
      </c>
      <c r="BA53" s="521" t="s">
        <v>128</v>
      </c>
      <c r="BB53" s="519" t="s">
        <v>113</v>
      </c>
      <c r="BC53" s="519" t="s">
        <v>113</v>
      </c>
      <c r="BD53" s="519" t="s">
        <v>113</v>
      </c>
      <c r="BE53" s="519" t="s">
        <v>113</v>
      </c>
      <c r="BF53" s="546">
        <v>42753</v>
      </c>
      <c r="BG53" s="44" t="s">
        <v>555</v>
      </c>
      <c r="BH53" s="44" t="s">
        <v>555</v>
      </c>
      <c r="BI53" s="547" t="s">
        <v>1646</v>
      </c>
      <c r="BJ53" s="558">
        <v>263839.09999999998</v>
      </c>
    </row>
    <row r="54" spans="1:62" s="97" customFormat="1" ht="51" x14ac:dyDescent="0.2">
      <c r="A54" s="316">
        <v>48</v>
      </c>
      <c r="B54" s="539" t="s">
        <v>1055</v>
      </c>
      <c r="C54" s="539" t="s">
        <v>1663</v>
      </c>
      <c r="D54" s="668" t="s">
        <v>1</v>
      </c>
      <c r="E54" s="508">
        <f t="shared" si="1"/>
        <v>8228781</v>
      </c>
      <c r="F54" s="509">
        <f t="shared" si="1"/>
        <v>42753</v>
      </c>
      <c r="G54" s="168" t="s">
        <v>978</v>
      </c>
      <c r="H54" s="233" t="s">
        <v>1664</v>
      </c>
      <c r="I54" s="26" t="s">
        <v>124</v>
      </c>
      <c r="J54" s="541" t="s">
        <v>1665</v>
      </c>
      <c r="K54" s="513">
        <v>42746</v>
      </c>
      <c r="L54" s="519" t="s">
        <v>143</v>
      </c>
      <c r="M54" s="668" t="s">
        <v>20</v>
      </c>
      <c r="N54" s="541" t="s">
        <v>1666</v>
      </c>
      <c r="O54" s="519" t="s">
        <v>147</v>
      </c>
      <c r="P54" s="540" t="s">
        <v>3</v>
      </c>
      <c r="Q54" s="598" t="s">
        <v>1667</v>
      </c>
      <c r="R54" s="519" t="s">
        <v>23</v>
      </c>
      <c r="S54" s="607">
        <v>3080.39</v>
      </c>
      <c r="T54" s="39" t="s">
        <v>4</v>
      </c>
      <c r="U54" s="682" t="s">
        <v>1668</v>
      </c>
      <c r="V54" s="544">
        <v>42684</v>
      </c>
      <c r="W54" s="691">
        <v>8228781</v>
      </c>
      <c r="X54" s="546">
        <v>42753</v>
      </c>
      <c r="Y54" s="46" t="s">
        <v>1669</v>
      </c>
      <c r="Z54" s="518" t="s">
        <v>1670</v>
      </c>
      <c r="AA54" s="518">
        <v>12.5</v>
      </c>
      <c r="AB54" s="518">
        <v>2</v>
      </c>
      <c r="AC54" s="518">
        <v>1</v>
      </c>
      <c r="AD54" s="518">
        <v>4</v>
      </c>
      <c r="AE54" s="94" t="s">
        <v>118</v>
      </c>
      <c r="AF54" s="94" t="s">
        <v>118</v>
      </c>
      <c r="AG54" s="95" t="s">
        <v>118</v>
      </c>
      <c r="AH54" s="95" t="s">
        <v>118</v>
      </c>
      <c r="AI54" s="95" t="s">
        <v>118</v>
      </c>
      <c r="AJ54" s="95" t="s">
        <v>118</v>
      </c>
      <c r="AK54" s="680">
        <v>5</v>
      </c>
      <c r="AL54" s="674" t="s">
        <v>1474</v>
      </c>
      <c r="AM54" s="95" t="s">
        <v>126</v>
      </c>
      <c r="AN54" s="26" t="s">
        <v>116</v>
      </c>
      <c r="AO54" s="26" t="s">
        <v>116</v>
      </c>
      <c r="AP54" s="26" t="s">
        <v>116</v>
      </c>
      <c r="AQ54" s="26" t="s">
        <v>116</v>
      </c>
      <c r="AR54" s="26" t="s">
        <v>116</v>
      </c>
      <c r="AS54" s="26" t="s">
        <v>116</v>
      </c>
      <c r="AT54" s="26" t="s">
        <v>113</v>
      </c>
      <c r="AU54" s="26" t="s">
        <v>120</v>
      </c>
      <c r="AV54" s="26" t="s">
        <v>127</v>
      </c>
      <c r="AW54" s="519" t="s">
        <v>113</v>
      </c>
      <c r="AX54" s="519" t="s">
        <v>113</v>
      </c>
      <c r="AY54" s="691">
        <v>8228781</v>
      </c>
      <c r="AZ54" s="546">
        <v>42753</v>
      </c>
      <c r="BA54" s="521" t="s">
        <v>128</v>
      </c>
      <c r="BB54" s="519" t="s">
        <v>113</v>
      </c>
      <c r="BC54" s="519" t="s">
        <v>113</v>
      </c>
      <c r="BD54" s="519" t="s">
        <v>113</v>
      </c>
      <c r="BE54" s="519" t="s">
        <v>113</v>
      </c>
      <c r="BF54" s="546">
        <v>42753</v>
      </c>
      <c r="BG54" s="44" t="s">
        <v>555</v>
      </c>
      <c r="BH54" s="44" t="s">
        <v>555</v>
      </c>
      <c r="BI54" s="547" t="s">
        <v>1671</v>
      </c>
      <c r="BJ54" s="549">
        <f>3326.5+25061.5+627+21122.9+4702.8</f>
        <v>54840.700000000004</v>
      </c>
    </row>
    <row r="55" spans="1:62" s="97" customFormat="1" ht="63.75" x14ac:dyDescent="0.2">
      <c r="A55" s="316">
        <v>49</v>
      </c>
      <c r="B55" s="539" t="s">
        <v>1672</v>
      </c>
      <c r="C55" s="541" t="s">
        <v>1673</v>
      </c>
      <c r="D55" s="540" t="s">
        <v>1</v>
      </c>
      <c r="E55" s="508">
        <f t="shared" si="1"/>
        <v>8236832</v>
      </c>
      <c r="F55" s="509">
        <f t="shared" si="1"/>
        <v>42753</v>
      </c>
      <c r="G55" s="674" t="s">
        <v>1548</v>
      </c>
      <c r="H55" s="541" t="s">
        <v>1674</v>
      </c>
      <c r="I55" s="26" t="s">
        <v>124</v>
      </c>
      <c r="J55" s="25" t="s">
        <v>1550</v>
      </c>
      <c r="K55" s="513">
        <v>42746</v>
      </c>
      <c r="L55" s="519" t="s">
        <v>19</v>
      </c>
      <c r="M55" s="540" t="s">
        <v>20</v>
      </c>
      <c r="N55" s="541" t="s">
        <v>1614</v>
      </c>
      <c r="O55" s="519" t="s">
        <v>2</v>
      </c>
      <c r="P55" s="540" t="s">
        <v>22</v>
      </c>
      <c r="Q55" s="25" t="s">
        <v>1675</v>
      </c>
      <c r="R55" s="44" t="s">
        <v>23</v>
      </c>
      <c r="S55" s="692">
        <v>13950</v>
      </c>
      <c r="T55" s="39" t="s">
        <v>4</v>
      </c>
      <c r="U55" s="682" t="s">
        <v>1676</v>
      </c>
      <c r="V55" s="544">
        <v>42752</v>
      </c>
      <c r="W55" s="691">
        <v>8236832</v>
      </c>
      <c r="X55" s="546">
        <v>42753</v>
      </c>
      <c r="Y55" s="685" t="s">
        <v>1555</v>
      </c>
      <c r="Z55" s="518">
        <v>10</v>
      </c>
      <c r="AA55" s="518">
        <v>12.5</v>
      </c>
      <c r="AB55" s="518">
        <v>2</v>
      </c>
      <c r="AC55" s="518">
        <v>1</v>
      </c>
      <c r="AD55" s="518">
        <v>4</v>
      </c>
      <c r="AE55" s="94" t="s">
        <v>118</v>
      </c>
      <c r="AF55" s="94" t="s">
        <v>118</v>
      </c>
      <c r="AG55" s="95" t="s">
        <v>118</v>
      </c>
      <c r="AH55" s="95" t="s">
        <v>118</v>
      </c>
      <c r="AI55" s="95" t="s">
        <v>118</v>
      </c>
      <c r="AJ55" s="95" t="s">
        <v>118</v>
      </c>
      <c r="AK55" s="95" t="s">
        <v>118</v>
      </c>
      <c r="AL55" s="95" t="s">
        <v>118</v>
      </c>
      <c r="AM55" s="95" t="s">
        <v>118</v>
      </c>
      <c r="AN55" s="26" t="s">
        <v>116</v>
      </c>
      <c r="AO55" s="26" t="s">
        <v>116</v>
      </c>
      <c r="AP55" s="26" t="s">
        <v>116</v>
      </c>
      <c r="AQ55" s="26" t="s">
        <v>116</v>
      </c>
      <c r="AR55" s="26" t="s">
        <v>116</v>
      </c>
      <c r="AS55" s="26" t="s">
        <v>116</v>
      </c>
      <c r="AT55" s="26" t="s">
        <v>113</v>
      </c>
      <c r="AU55" s="26" t="s">
        <v>120</v>
      </c>
      <c r="AV55" s="26" t="s">
        <v>127</v>
      </c>
      <c r="AW55" s="519" t="s">
        <v>113</v>
      </c>
      <c r="AX55" s="519" t="s">
        <v>113</v>
      </c>
      <c r="AY55" s="691">
        <v>8236832</v>
      </c>
      <c r="AZ55" s="546">
        <v>42753</v>
      </c>
      <c r="BA55" s="521" t="s">
        <v>128</v>
      </c>
      <c r="BB55" s="519" t="s">
        <v>113</v>
      </c>
      <c r="BC55" s="519" t="s">
        <v>113</v>
      </c>
      <c r="BD55" s="519" t="s">
        <v>113</v>
      </c>
      <c r="BE55" s="519" t="s">
        <v>113</v>
      </c>
      <c r="BF55" s="546">
        <v>42753</v>
      </c>
      <c r="BG55" s="44" t="s">
        <v>555</v>
      </c>
      <c r="BH55" s="44" t="s">
        <v>555</v>
      </c>
      <c r="BI55" s="547" t="s">
        <v>1646</v>
      </c>
      <c r="BJ55" s="670">
        <v>285388.59999999998</v>
      </c>
    </row>
    <row r="56" spans="1:62" s="97" customFormat="1" ht="76.5" x14ac:dyDescent="0.2">
      <c r="A56" s="316">
        <v>50</v>
      </c>
      <c r="B56" s="539" t="s">
        <v>1102</v>
      </c>
      <c r="C56" s="539" t="s">
        <v>1607</v>
      </c>
      <c r="D56" s="532" t="s">
        <v>1</v>
      </c>
      <c r="E56" s="508" t="str">
        <f t="shared" si="1"/>
        <v>8227262</v>
      </c>
      <c r="F56" s="509">
        <f t="shared" si="1"/>
        <v>42753</v>
      </c>
      <c r="G56" s="675" t="s">
        <v>825</v>
      </c>
      <c r="H56" s="541" t="s">
        <v>826</v>
      </c>
      <c r="I56" s="26" t="s">
        <v>123</v>
      </c>
      <c r="J56" s="43" t="s">
        <v>503</v>
      </c>
      <c r="K56" s="513">
        <v>42748</v>
      </c>
      <c r="L56" s="44" t="s">
        <v>143</v>
      </c>
      <c r="M56" s="534" t="s">
        <v>20</v>
      </c>
      <c r="N56" s="541" t="s">
        <v>1677</v>
      </c>
      <c r="O56" s="519" t="s">
        <v>147</v>
      </c>
      <c r="P56" s="540" t="s">
        <v>22</v>
      </c>
      <c r="Q56" s="25" t="s">
        <v>1678</v>
      </c>
      <c r="R56" s="519" t="s">
        <v>23</v>
      </c>
      <c r="S56" s="692">
        <v>2282.4</v>
      </c>
      <c r="T56" s="39" t="s">
        <v>4</v>
      </c>
      <c r="U56" s="541" t="s">
        <v>1679</v>
      </c>
      <c r="V56" s="544">
        <v>42750</v>
      </c>
      <c r="W56" s="547" t="s">
        <v>1680</v>
      </c>
      <c r="X56" s="546">
        <v>42753</v>
      </c>
      <c r="Y56" s="673" t="s">
        <v>830</v>
      </c>
      <c r="Z56" s="518">
        <v>10</v>
      </c>
      <c r="AA56" s="518">
        <v>12.5</v>
      </c>
      <c r="AB56" s="518">
        <v>2</v>
      </c>
      <c r="AC56" s="518">
        <v>1</v>
      </c>
      <c r="AD56" s="518">
        <v>4</v>
      </c>
      <c r="AE56" s="94" t="s">
        <v>118</v>
      </c>
      <c r="AF56" s="94" t="s">
        <v>118</v>
      </c>
      <c r="AG56" s="95" t="s">
        <v>118</v>
      </c>
      <c r="AH56" s="95" t="s">
        <v>118</v>
      </c>
      <c r="AI56" s="95" t="s">
        <v>118</v>
      </c>
      <c r="AJ56" s="95" t="s">
        <v>118</v>
      </c>
      <c r="AK56" s="95" t="s">
        <v>118</v>
      </c>
      <c r="AL56" s="95" t="s">
        <v>118</v>
      </c>
      <c r="AM56" s="95" t="s">
        <v>118</v>
      </c>
      <c r="AN56" s="26" t="s">
        <v>116</v>
      </c>
      <c r="AO56" s="26" t="s">
        <v>116</v>
      </c>
      <c r="AP56" s="26" t="s">
        <v>116</v>
      </c>
      <c r="AQ56" s="26" t="s">
        <v>116</v>
      </c>
      <c r="AR56" s="26" t="s">
        <v>116</v>
      </c>
      <c r="AS56" s="26" t="s">
        <v>116</v>
      </c>
      <c r="AT56" s="26" t="s">
        <v>113</v>
      </c>
      <c r="AU56" s="26" t="s">
        <v>120</v>
      </c>
      <c r="AV56" s="26" t="s">
        <v>127</v>
      </c>
      <c r="AW56" s="519" t="s">
        <v>113</v>
      </c>
      <c r="AX56" s="519" t="s">
        <v>113</v>
      </c>
      <c r="AY56" s="547" t="s">
        <v>1680</v>
      </c>
      <c r="AZ56" s="546">
        <v>42753</v>
      </c>
      <c r="BA56" s="521" t="s">
        <v>128</v>
      </c>
      <c r="BB56" s="519" t="s">
        <v>113</v>
      </c>
      <c r="BC56" s="519" t="s">
        <v>113</v>
      </c>
      <c r="BD56" s="519" t="s">
        <v>113</v>
      </c>
      <c r="BE56" s="519" t="s">
        <v>113</v>
      </c>
      <c r="BF56" s="546">
        <v>42753</v>
      </c>
      <c r="BG56" s="44" t="s">
        <v>555</v>
      </c>
      <c r="BH56" s="44" t="s">
        <v>555</v>
      </c>
      <c r="BI56" s="547" t="s">
        <v>1671</v>
      </c>
      <c r="BJ56" s="549">
        <v>49407.9</v>
      </c>
    </row>
    <row r="57" spans="1:62" s="97" customFormat="1" ht="89.25" x14ac:dyDescent="0.2">
      <c r="A57" s="316">
        <v>51</v>
      </c>
      <c r="B57" s="539" t="s">
        <v>1065</v>
      </c>
      <c r="C57" s="539" t="s">
        <v>1681</v>
      </c>
      <c r="D57" s="668" t="s">
        <v>1</v>
      </c>
      <c r="E57" s="508">
        <f t="shared" si="1"/>
        <v>8301864</v>
      </c>
      <c r="F57" s="509">
        <f t="shared" si="1"/>
        <v>42759</v>
      </c>
      <c r="G57" s="541" t="s">
        <v>1415</v>
      </c>
      <c r="H57" s="541" t="s">
        <v>1682</v>
      </c>
      <c r="I57" s="26" t="s">
        <v>123</v>
      </c>
      <c r="J57" s="43" t="s">
        <v>954</v>
      </c>
      <c r="K57" s="513">
        <v>42746</v>
      </c>
      <c r="L57" s="668" t="s">
        <v>19</v>
      </c>
      <c r="M57" s="668" t="s">
        <v>20</v>
      </c>
      <c r="N57" s="25" t="s">
        <v>144</v>
      </c>
      <c r="O57" s="150" t="s">
        <v>2</v>
      </c>
      <c r="P57" s="668" t="s">
        <v>10</v>
      </c>
      <c r="Q57" s="541" t="s">
        <v>1683</v>
      </c>
      <c r="R57" s="519" t="s">
        <v>140</v>
      </c>
      <c r="S57" s="692">
        <v>4894.0600000000004</v>
      </c>
      <c r="T57" s="39" t="s">
        <v>4</v>
      </c>
      <c r="U57" s="541" t="s">
        <v>1684</v>
      </c>
      <c r="V57" s="544">
        <v>42757</v>
      </c>
      <c r="W57" s="691">
        <v>8301864</v>
      </c>
      <c r="X57" s="546">
        <v>42759</v>
      </c>
      <c r="Y57" s="672">
        <v>33029011</v>
      </c>
      <c r="Z57" s="518">
        <v>10</v>
      </c>
      <c r="AA57" s="518">
        <v>12.5</v>
      </c>
      <c r="AB57" s="518">
        <v>2</v>
      </c>
      <c r="AC57" s="518">
        <v>1</v>
      </c>
      <c r="AD57" s="518">
        <v>4</v>
      </c>
      <c r="AE57" s="94" t="s">
        <v>118</v>
      </c>
      <c r="AF57" s="94" t="s">
        <v>118</v>
      </c>
      <c r="AG57" s="95" t="s">
        <v>118</v>
      </c>
      <c r="AH57" s="95" t="s">
        <v>118</v>
      </c>
      <c r="AI57" s="95" t="s">
        <v>118</v>
      </c>
      <c r="AJ57" s="95" t="s">
        <v>118</v>
      </c>
      <c r="AK57" s="95" t="s">
        <v>118</v>
      </c>
      <c r="AL57" s="95" t="s">
        <v>118</v>
      </c>
      <c r="AM57" s="95" t="s">
        <v>118</v>
      </c>
      <c r="AN57" s="26" t="s">
        <v>116</v>
      </c>
      <c r="AO57" s="26" t="s">
        <v>116</v>
      </c>
      <c r="AP57" s="26" t="s">
        <v>116</v>
      </c>
      <c r="AQ57" s="26" t="s">
        <v>116</v>
      </c>
      <c r="AR57" s="26" t="s">
        <v>116</v>
      </c>
      <c r="AS57" s="26" t="s">
        <v>116</v>
      </c>
      <c r="AT57" s="26" t="s">
        <v>113</v>
      </c>
      <c r="AU57" s="26" t="s">
        <v>120</v>
      </c>
      <c r="AV57" s="26" t="s">
        <v>127</v>
      </c>
      <c r="AW57" s="519" t="s">
        <v>113</v>
      </c>
      <c r="AX57" s="519" t="s">
        <v>113</v>
      </c>
      <c r="AY57" s="691">
        <v>8301864</v>
      </c>
      <c r="AZ57" s="546">
        <v>42759</v>
      </c>
      <c r="BA57" s="521" t="s">
        <v>128</v>
      </c>
      <c r="BB57" s="519" t="s">
        <v>113</v>
      </c>
      <c r="BC57" s="519" t="s">
        <v>113</v>
      </c>
      <c r="BD57" s="519" t="s">
        <v>113</v>
      </c>
      <c r="BE57" s="519" t="s">
        <v>113</v>
      </c>
      <c r="BF57" s="546">
        <v>42759</v>
      </c>
      <c r="BG57" s="44" t="s">
        <v>555</v>
      </c>
      <c r="BH57" s="44" t="s">
        <v>555</v>
      </c>
      <c r="BI57" s="547" t="s">
        <v>1685</v>
      </c>
      <c r="BJ57" s="558">
        <v>107326</v>
      </c>
    </row>
    <row r="58" spans="1:62" s="97" customFormat="1" ht="63.75" x14ac:dyDescent="0.2">
      <c r="A58" s="316">
        <v>52</v>
      </c>
      <c r="B58" s="539" t="s">
        <v>1084</v>
      </c>
      <c r="C58" s="539" t="s">
        <v>1686</v>
      </c>
      <c r="D58" s="532" t="s">
        <v>1</v>
      </c>
      <c r="E58" s="508" t="str">
        <f t="shared" si="1"/>
        <v>8289370</v>
      </c>
      <c r="F58" s="509">
        <f t="shared" si="1"/>
        <v>42758</v>
      </c>
      <c r="G58" s="674" t="s">
        <v>656</v>
      </c>
      <c r="H58" s="675" t="s">
        <v>1584</v>
      </c>
      <c r="I58" s="26" t="s">
        <v>124</v>
      </c>
      <c r="J58" s="533" t="s">
        <v>26</v>
      </c>
      <c r="K58" s="513">
        <v>42747</v>
      </c>
      <c r="L58" s="44" t="s">
        <v>19</v>
      </c>
      <c r="M58" s="534" t="s">
        <v>20</v>
      </c>
      <c r="N58" s="531" t="s">
        <v>27</v>
      </c>
      <c r="O58" s="532" t="s">
        <v>2</v>
      </c>
      <c r="P58" s="534" t="s">
        <v>22</v>
      </c>
      <c r="Q58" s="531" t="s">
        <v>1687</v>
      </c>
      <c r="R58" s="532" t="s">
        <v>23</v>
      </c>
      <c r="S58" s="692">
        <v>5454.4</v>
      </c>
      <c r="T58" s="39" t="s">
        <v>4</v>
      </c>
      <c r="U58" s="46" t="s">
        <v>1688</v>
      </c>
      <c r="V58" s="544">
        <v>42759</v>
      </c>
      <c r="W58" s="547" t="s">
        <v>1689</v>
      </c>
      <c r="X58" s="546">
        <v>42758</v>
      </c>
      <c r="Y58" s="676" t="s">
        <v>164</v>
      </c>
      <c r="Z58" s="518">
        <v>10</v>
      </c>
      <c r="AA58" s="518">
        <v>12.5</v>
      </c>
      <c r="AB58" s="518">
        <v>2</v>
      </c>
      <c r="AC58" s="518">
        <v>1</v>
      </c>
      <c r="AD58" s="518">
        <v>4</v>
      </c>
      <c r="AE58" s="94" t="s">
        <v>118</v>
      </c>
      <c r="AF58" s="94" t="s">
        <v>118</v>
      </c>
      <c r="AG58" s="95" t="s">
        <v>118</v>
      </c>
      <c r="AH58" s="95" t="s">
        <v>118</v>
      </c>
      <c r="AI58" s="95" t="s">
        <v>118</v>
      </c>
      <c r="AJ58" s="95" t="s">
        <v>118</v>
      </c>
      <c r="AK58" s="95" t="s">
        <v>118</v>
      </c>
      <c r="AL58" s="95" t="s">
        <v>118</v>
      </c>
      <c r="AM58" s="95" t="s">
        <v>118</v>
      </c>
      <c r="AN58" s="26" t="s">
        <v>116</v>
      </c>
      <c r="AO58" s="26" t="s">
        <v>116</v>
      </c>
      <c r="AP58" s="26" t="s">
        <v>116</v>
      </c>
      <c r="AQ58" s="26" t="s">
        <v>116</v>
      </c>
      <c r="AR58" s="26" t="s">
        <v>116</v>
      </c>
      <c r="AS58" s="26" t="s">
        <v>116</v>
      </c>
      <c r="AT58" s="26" t="s">
        <v>113</v>
      </c>
      <c r="AU58" s="26" t="s">
        <v>120</v>
      </c>
      <c r="AV58" s="26" t="s">
        <v>127</v>
      </c>
      <c r="AW58" s="519" t="s">
        <v>113</v>
      </c>
      <c r="AX58" s="519" t="s">
        <v>113</v>
      </c>
      <c r="AY58" s="547" t="s">
        <v>1689</v>
      </c>
      <c r="AZ58" s="546">
        <v>42758</v>
      </c>
      <c r="BA58" s="521" t="s">
        <v>128</v>
      </c>
      <c r="BB58" s="519" t="s">
        <v>113</v>
      </c>
      <c r="BC58" s="519" t="s">
        <v>113</v>
      </c>
      <c r="BD58" s="519" t="s">
        <v>113</v>
      </c>
      <c r="BE58" s="519" t="s">
        <v>113</v>
      </c>
      <c r="BF58" s="546">
        <v>42758</v>
      </c>
      <c r="BG58" s="44" t="s">
        <v>555</v>
      </c>
      <c r="BH58" s="44" t="s">
        <v>555</v>
      </c>
      <c r="BI58" s="547" t="s">
        <v>1685</v>
      </c>
      <c r="BJ58" s="549">
        <v>112072.6</v>
      </c>
    </row>
    <row r="59" spans="1:62" s="97" customFormat="1" ht="38.25" x14ac:dyDescent="0.2">
      <c r="A59" s="316">
        <v>53</v>
      </c>
      <c r="B59" s="539" t="s">
        <v>1120</v>
      </c>
      <c r="C59" s="539" t="s">
        <v>1690</v>
      </c>
      <c r="D59" s="532" t="s">
        <v>1</v>
      </c>
      <c r="E59" s="508" t="str">
        <f t="shared" si="1"/>
        <v>8300610</v>
      </c>
      <c r="F59" s="509">
        <f t="shared" si="1"/>
        <v>42759</v>
      </c>
      <c r="G59" s="42" t="s">
        <v>136</v>
      </c>
      <c r="H59" s="541" t="s">
        <v>1691</v>
      </c>
      <c r="I59" s="26" t="s">
        <v>123</v>
      </c>
      <c r="J59" s="675" t="s">
        <v>139</v>
      </c>
      <c r="K59" s="513">
        <v>42752</v>
      </c>
      <c r="L59" s="44" t="s">
        <v>143</v>
      </c>
      <c r="M59" s="534" t="s">
        <v>20</v>
      </c>
      <c r="N59" s="541" t="s">
        <v>1692</v>
      </c>
      <c r="O59" s="519" t="s">
        <v>147</v>
      </c>
      <c r="P59" s="45" t="s">
        <v>10</v>
      </c>
      <c r="Q59" s="682" t="s">
        <v>1693</v>
      </c>
      <c r="R59" s="44" t="s">
        <v>140</v>
      </c>
      <c r="S59" s="514">
        <v>1506</v>
      </c>
      <c r="T59" s="39" t="s">
        <v>4</v>
      </c>
      <c r="U59" s="541" t="s">
        <v>1694</v>
      </c>
      <c r="V59" s="544">
        <v>42756</v>
      </c>
      <c r="W59" s="547" t="s">
        <v>1695</v>
      </c>
      <c r="X59" s="546">
        <v>42759</v>
      </c>
      <c r="Y59" s="672">
        <v>33049990</v>
      </c>
      <c r="Z59" s="518">
        <v>10</v>
      </c>
      <c r="AA59" s="518">
        <v>12.5</v>
      </c>
      <c r="AB59" s="518">
        <v>2</v>
      </c>
      <c r="AC59" s="518">
        <v>1</v>
      </c>
      <c r="AD59" s="518">
        <v>4</v>
      </c>
      <c r="AE59" s="94" t="s">
        <v>118</v>
      </c>
      <c r="AF59" s="94" t="s">
        <v>118</v>
      </c>
      <c r="AG59" s="95" t="s">
        <v>118</v>
      </c>
      <c r="AH59" s="95" t="s">
        <v>118</v>
      </c>
      <c r="AI59" s="95" t="s">
        <v>118</v>
      </c>
      <c r="AJ59" s="95" t="s">
        <v>118</v>
      </c>
      <c r="AK59" s="95" t="s">
        <v>118</v>
      </c>
      <c r="AL59" s="95" t="s">
        <v>118</v>
      </c>
      <c r="AM59" s="95" t="s">
        <v>118</v>
      </c>
      <c r="AN59" s="26" t="s">
        <v>116</v>
      </c>
      <c r="AO59" s="26" t="s">
        <v>116</v>
      </c>
      <c r="AP59" s="26" t="s">
        <v>116</v>
      </c>
      <c r="AQ59" s="26" t="s">
        <v>116</v>
      </c>
      <c r="AR59" s="26" t="s">
        <v>116</v>
      </c>
      <c r="AS59" s="26" t="s">
        <v>116</v>
      </c>
      <c r="AT59" s="26" t="s">
        <v>113</v>
      </c>
      <c r="AU59" s="26" t="s">
        <v>120</v>
      </c>
      <c r="AV59" s="26" t="s">
        <v>127</v>
      </c>
      <c r="AW59" s="519" t="s">
        <v>113</v>
      </c>
      <c r="AX59" s="519" t="s">
        <v>113</v>
      </c>
      <c r="AY59" s="547" t="s">
        <v>1695</v>
      </c>
      <c r="AZ59" s="546">
        <v>42759</v>
      </c>
      <c r="BA59" s="521" t="s">
        <v>128</v>
      </c>
      <c r="BB59" s="519" t="s">
        <v>113</v>
      </c>
      <c r="BC59" s="519" t="s">
        <v>113</v>
      </c>
      <c r="BD59" s="519" t="s">
        <v>113</v>
      </c>
      <c r="BE59" s="519" t="s">
        <v>113</v>
      </c>
      <c r="BF59" s="546">
        <v>42759</v>
      </c>
      <c r="BG59" s="44" t="s">
        <v>555</v>
      </c>
      <c r="BH59" s="44" t="s">
        <v>555</v>
      </c>
      <c r="BI59" s="547" t="s">
        <v>1671</v>
      </c>
      <c r="BJ59" s="549">
        <v>33026.300000000003</v>
      </c>
    </row>
    <row r="60" spans="1:62" s="97" customFormat="1" ht="38.25" x14ac:dyDescent="0.2">
      <c r="A60" s="316">
        <v>54</v>
      </c>
      <c r="B60" s="539" t="s">
        <v>1095</v>
      </c>
      <c r="C60" s="539" t="s">
        <v>1696</v>
      </c>
      <c r="D60" s="668" t="s">
        <v>1</v>
      </c>
      <c r="E60" s="508" t="str">
        <f t="shared" si="1"/>
        <v>'8363410</v>
      </c>
      <c r="F60" s="509">
        <f t="shared" si="1"/>
        <v>42765</v>
      </c>
      <c r="G60" s="541" t="s">
        <v>1460</v>
      </c>
      <c r="H60" s="541" t="s">
        <v>1697</v>
      </c>
      <c r="I60" s="26" t="s">
        <v>123</v>
      </c>
      <c r="J60" s="25" t="s">
        <v>945</v>
      </c>
      <c r="K60" s="513">
        <v>42747</v>
      </c>
      <c r="L60" s="519" t="s">
        <v>19</v>
      </c>
      <c r="M60" s="668" t="s">
        <v>20</v>
      </c>
      <c r="N60" s="541" t="s">
        <v>1698</v>
      </c>
      <c r="O60" s="519" t="s">
        <v>2</v>
      </c>
      <c r="P60" s="540" t="s">
        <v>10</v>
      </c>
      <c r="Q60" s="541" t="s">
        <v>1699</v>
      </c>
      <c r="R60" s="44" t="s">
        <v>23</v>
      </c>
      <c r="S60" s="693">
        <v>2564.6</v>
      </c>
      <c r="T60" s="39" t="s">
        <v>4</v>
      </c>
      <c r="U60" s="541" t="s">
        <v>1700</v>
      </c>
      <c r="V60" s="544">
        <v>42760</v>
      </c>
      <c r="W60" s="547" t="s">
        <v>1701</v>
      </c>
      <c r="X60" s="546">
        <v>42765</v>
      </c>
      <c r="Y60" s="678">
        <v>15159099</v>
      </c>
      <c r="Z60" s="518">
        <v>20</v>
      </c>
      <c r="AA60" s="518">
        <v>0</v>
      </c>
      <c r="AB60" s="518">
        <v>2</v>
      </c>
      <c r="AC60" s="518">
        <v>1</v>
      </c>
      <c r="AD60" s="518">
        <v>4</v>
      </c>
      <c r="AE60" s="94" t="s">
        <v>118</v>
      </c>
      <c r="AF60" s="94" t="s">
        <v>118</v>
      </c>
      <c r="AG60" s="95" t="s">
        <v>118</v>
      </c>
      <c r="AH60" s="95" t="s">
        <v>118</v>
      </c>
      <c r="AI60" s="95" t="s">
        <v>118</v>
      </c>
      <c r="AJ60" s="95" t="s">
        <v>118</v>
      </c>
      <c r="AK60" s="95" t="s">
        <v>118</v>
      </c>
      <c r="AL60" s="95" t="s">
        <v>118</v>
      </c>
      <c r="AM60" s="95" t="s">
        <v>118</v>
      </c>
      <c r="AN60" s="26" t="s">
        <v>116</v>
      </c>
      <c r="AO60" s="26" t="s">
        <v>116</v>
      </c>
      <c r="AP60" s="26" t="s">
        <v>116</v>
      </c>
      <c r="AQ60" s="26" t="s">
        <v>116</v>
      </c>
      <c r="AR60" s="26" t="s">
        <v>116</v>
      </c>
      <c r="AS60" s="26" t="s">
        <v>116</v>
      </c>
      <c r="AT60" s="26" t="s">
        <v>113</v>
      </c>
      <c r="AU60" s="26" t="s">
        <v>120</v>
      </c>
      <c r="AV60" s="26" t="s">
        <v>127</v>
      </c>
      <c r="AW60" s="519" t="s">
        <v>113</v>
      </c>
      <c r="AX60" s="519" t="s">
        <v>113</v>
      </c>
      <c r="AY60" s="547" t="s">
        <v>1701</v>
      </c>
      <c r="AZ60" s="546">
        <v>42765</v>
      </c>
      <c r="BA60" s="521" t="s">
        <v>128</v>
      </c>
      <c r="BB60" s="519" t="s">
        <v>113</v>
      </c>
      <c r="BC60" s="519" t="s">
        <v>113</v>
      </c>
      <c r="BD60" s="519" t="s">
        <v>113</v>
      </c>
      <c r="BE60" s="519" t="s">
        <v>113</v>
      </c>
      <c r="BF60" s="546">
        <v>42765</v>
      </c>
      <c r="BG60" s="44" t="s">
        <v>555</v>
      </c>
      <c r="BH60" s="44" t="s">
        <v>555</v>
      </c>
      <c r="BI60" s="640" t="s">
        <v>1702</v>
      </c>
      <c r="BJ60" s="549">
        <f>29661.5+18906</f>
        <v>48567.5</v>
      </c>
    </row>
    <row r="61" spans="1:62" s="97" customFormat="1" ht="51" x14ac:dyDescent="0.2">
      <c r="A61" s="316">
        <v>55</v>
      </c>
      <c r="B61" s="507" t="s">
        <v>1114</v>
      </c>
      <c r="C61" s="539" t="s">
        <v>1703</v>
      </c>
      <c r="D61" s="45" t="s">
        <v>1</v>
      </c>
      <c r="E61" s="508" t="str">
        <f t="shared" si="1"/>
        <v>8407878</v>
      </c>
      <c r="F61" s="509">
        <f t="shared" si="1"/>
        <v>42768</v>
      </c>
      <c r="G61" s="42" t="s">
        <v>852</v>
      </c>
      <c r="H61" s="541" t="s">
        <v>1704</v>
      </c>
      <c r="I61" s="26" t="s">
        <v>123</v>
      </c>
      <c r="J61" s="43" t="s">
        <v>1498</v>
      </c>
      <c r="K61" s="513">
        <v>42752</v>
      </c>
      <c r="L61" s="44" t="s">
        <v>19</v>
      </c>
      <c r="M61" s="45" t="s">
        <v>20</v>
      </c>
      <c r="N61" s="43" t="s">
        <v>1499</v>
      </c>
      <c r="O61" s="668" t="s">
        <v>2</v>
      </c>
      <c r="P61" s="45" t="s">
        <v>10</v>
      </c>
      <c r="Q61" s="42" t="s">
        <v>1705</v>
      </c>
      <c r="R61" s="44" t="s">
        <v>23</v>
      </c>
      <c r="S61" s="514">
        <v>2964</v>
      </c>
      <c r="T61" s="39" t="s">
        <v>4</v>
      </c>
      <c r="U61" s="541" t="s">
        <v>1706</v>
      </c>
      <c r="V61" s="544">
        <v>42764</v>
      </c>
      <c r="W61" s="515" t="s">
        <v>1707</v>
      </c>
      <c r="X61" s="546">
        <v>42768</v>
      </c>
      <c r="Y61" s="672">
        <v>29163190</v>
      </c>
      <c r="Z61" s="518">
        <v>5</v>
      </c>
      <c r="AA61" s="518">
        <v>12.5</v>
      </c>
      <c r="AB61" s="518">
        <v>2</v>
      </c>
      <c r="AC61" s="518">
        <v>1</v>
      </c>
      <c r="AD61" s="518">
        <v>4</v>
      </c>
      <c r="AE61" s="94" t="s">
        <v>118</v>
      </c>
      <c r="AF61" s="94" t="s">
        <v>118</v>
      </c>
      <c r="AG61" s="95" t="s">
        <v>118</v>
      </c>
      <c r="AH61" s="95" t="s">
        <v>118</v>
      </c>
      <c r="AI61" s="95" t="s">
        <v>118</v>
      </c>
      <c r="AJ61" s="95" t="s">
        <v>118</v>
      </c>
      <c r="AK61" s="680">
        <v>5</v>
      </c>
      <c r="AL61" s="674" t="s">
        <v>1474</v>
      </c>
      <c r="AM61" s="95" t="s">
        <v>126</v>
      </c>
      <c r="AN61" s="26" t="s">
        <v>116</v>
      </c>
      <c r="AO61" s="26" t="s">
        <v>116</v>
      </c>
      <c r="AP61" s="26" t="s">
        <v>116</v>
      </c>
      <c r="AQ61" s="26" t="s">
        <v>116</v>
      </c>
      <c r="AR61" s="26" t="s">
        <v>116</v>
      </c>
      <c r="AS61" s="26" t="s">
        <v>116</v>
      </c>
      <c r="AT61" s="26" t="s">
        <v>113</v>
      </c>
      <c r="AU61" s="26" t="s">
        <v>120</v>
      </c>
      <c r="AV61" s="26" t="s">
        <v>127</v>
      </c>
      <c r="AW61" s="519" t="s">
        <v>113</v>
      </c>
      <c r="AX61" s="519" t="s">
        <v>113</v>
      </c>
      <c r="AY61" s="515" t="s">
        <v>1707</v>
      </c>
      <c r="AZ61" s="546">
        <v>42768</v>
      </c>
      <c r="BA61" s="521" t="s">
        <v>128</v>
      </c>
      <c r="BB61" s="519" t="s">
        <v>113</v>
      </c>
      <c r="BC61" s="519" t="s">
        <v>113</v>
      </c>
      <c r="BD61" s="519" t="s">
        <v>113</v>
      </c>
      <c r="BE61" s="519" t="s">
        <v>113</v>
      </c>
      <c r="BF61" s="546">
        <v>42768</v>
      </c>
      <c r="BG61" s="44" t="s">
        <v>555</v>
      </c>
      <c r="BH61" s="44" t="s">
        <v>555</v>
      </c>
      <c r="BI61" s="547" t="s">
        <v>1646</v>
      </c>
      <c r="BJ61" s="549">
        <v>48437.4</v>
      </c>
    </row>
    <row r="62" spans="1:62" s="97" customFormat="1" ht="51" x14ac:dyDescent="0.2">
      <c r="A62" s="316">
        <v>56</v>
      </c>
      <c r="B62" s="539" t="s">
        <v>1127</v>
      </c>
      <c r="C62" s="42" t="s">
        <v>1708</v>
      </c>
      <c r="D62" s="668" t="s">
        <v>1</v>
      </c>
      <c r="E62" s="508" t="str">
        <f t="shared" si="1"/>
        <v>8364111</v>
      </c>
      <c r="F62" s="509">
        <f t="shared" si="1"/>
        <v>42765</v>
      </c>
      <c r="G62" s="42" t="s">
        <v>445</v>
      </c>
      <c r="H62" s="42" t="s">
        <v>1709</v>
      </c>
      <c r="I62" s="26" t="s">
        <v>123</v>
      </c>
      <c r="J62" s="675" t="s">
        <v>24</v>
      </c>
      <c r="K62" s="694">
        <v>42755</v>
      </c>
      <c r="L62" s="668" t="s">
        <v>19</v>
      </c>
      <c r="M62" s="45" t="s">
        <v>20</v>
      </c>
      <c r="N62" s="42" t="s">
        <v>21</v>
      </c>
      <c r="O62" s="44" t="s">
        <v>2</v>
      </c>
      <c r="P62" s="45" t="s">
        <v>10</v>
      </c>
      <c r="Q62" s="557" t="s">
        <v>1710</v>
      </c>
      <c r="R62" s="44" t="s">
        <v>23</v>
      </c>
      <c r="S62" s="514">
        <v>10412.5</v>
      </c>
      <c r="T62" s="39" t="s">
        <v>4</v>
      </c>
      <c r="U62" s="42" t="s">
        <v>1711</v>
      </c>
      <c r="V62" s="544">
        <v>42762</v>
      </c>
      <c r="W62" s="515" t="s">
        <v>1712</v>
      </c>
      <c r="X62" s="546">
        <v>42765</v>
      </c>
      <c r="Y62" s="515" t="s">
        <v>171</v>
      </c>
      <c r="Z62" s="518">
        <v>10</v>
      </c>
      <c r="AA62" s="518">
        <v>12.5</v>
      </c>
      <c r="AB62" s="518">
        <v>2</v>
      </c>
      <c r="AC62" s="518">
        <v>1</v>
      </c>
      <c r="AD62" s="518">
        <v>4</v>
      </c>
      <c r="AE62" s="94" t="s">
        <v>118</v>
      </c>
      <c r="AF62" s="94" t="s">
        <v>118</v>
      </c>
      <c r="AG62" s="95" t="s">
        <v>118</v>
      </c>
      <c r="AH62" s="95" t="s">
        <v>118</v>
      </c>
      <c r="AI62" s="95" t="s">
        <v>118</v>
      </c>
      <c r="AJ62" s="95" t="s">
        <v>118</v>
      </c>
      <c r="AK62" s="95" t="s">
        <v>118</v>
      </c>
      <c r="AL62" s="95" t="s">
        <v>118</v>
      </c>
      <c r="AM62" s="95" t="s">
        <v>118</v>
      </c>
      <c r="AN62" s="26" t="s">
        <v>116</v>
      </c>
      <c r="AO62" s="26" t="s">
        <v>116</v>
      </c>
      <c r="AP62" s="26" t="s">
        <v>116</v>
      </c>
      <c r="AQ62" s="26" t="s">
        <v>116</v>
      </c>
      <c r="AR62" s="26" t="s">
        <v>116</v>
      </c>
      <c r="AS62" s="26" t="s">
        <v>116</v>
      </c>
      <c r="AT62" s="26" t="s">
        <v>113</v>
      </c>
      <c r="AU62" s="26" t="s">
        <v>120</v>
      </c>
      <c r="AV62" s="26" t="s">
        <v>127</v>
      </c>
      <c r="AW62" s="519" t="s">
        <v>113</v>
      </c>
      <c r="AX62" s="519" t="s">
        <v>113</v>
      </c>
      <c r="AY62" s="515" t="s">
        <v>1712</v>
      </c>
      <c r="AZ62" s="546">
        <v>42765</v>
      </c>
      <c r="BA62" s="521" t="s">
        <v>128</v>
      </c>
      <c r="BB62" s="519" t="s">
        <v>113</v>
      </c>
      <c r="BC62" s="519" t="s">
        <v>113</v>
      </c>
      <c r="BD62" s="519" t="s">
        <v>113</v>
      </c>
      <c r="BE62" s="519" t="s">
        <v>113</v>
      </c>
      <c r="BF62" s="546">
        <v>42765</v>
      </c>
      <c r="BG62" s="44" t="s">
        <v>555</v>
      </c>
      <c r="BH62" s="44" t="s">
        <v>555</v>
      </c>
      <c r="BI62" s="547" t="s">
        <v>1685</v>
      </c>
      <c r="BJ62" s="522">
        <v>213947.4</v>
      </c>
    </row>
    <row r="63" spans="1:62" s="97" customFormat="1" ht="51" x14ac:dyDescent="0.2">
      <c r="A63" s="316">
        <v>57</v>
      </c>
      <c r="B63" s="539" t="s">
        <v>1713</v>
      </c>
      <c r="C63" s="668" t="s">
        <v>1714</v>
      </c>
      <c r="D63" s="695" t="s">
        <v>8</v>
      </c>
      <c r="E63" s="508" t="str">
        <f t="shared" si="1"/>
        <v>8339191</v>
      </c>
      <c r="F63" s="509">
        <f t="shared" si="1"/>
        <v>42762</v>
      </c>
      <c r="G63" s="674" t="s">
        <v>1715</v>
      </c>
      <c r="H63" s="696" t="s">
        <v>1716</v>
      </c>
      <c r="I63" s="26" t="s">
        <v>123</v>
      </c>
      <c r="J63" s="675" t="s">
        <v>1717</v>
      </c>
      <c r="K63" s="694">
        <v>42755</v>
      </c>
      <c r="L63" s="695" t="s">
        <v>143</v>
      </c>
      <c r="M63" s="695" t="s">
        <v>20</v>
      </c>
      <c r="N63" s="697" t="s">
        <v>1677</v>
      </c>
      <c r="O63" s="150" t="s">
        <v>1718</v>
      </c>
      <c r="P63" s="698" t="s">
        <v>10</v>
      </c>
      <c r="Q63" s="696" t="s">
        <v>1719</v>
      </c>
      <c r="R63" s="668" t="s">
        <v>140</v>
      </c>
      <c r="S63" s="699">
        <v>4846</v>
      </c>
      <c r="T63" s="39" t="s">
        <v>4</v>
      </c>
      <c r="U63" s="674" t="s">
        <v>1720</v>
      </c>
      <c r="V63" s="544">
        <v>42756</v>
      </c>
      <c r="W63" s="676" t="s">
        <v>1721</v>
      </c>
      <c r="X63" s="546">
        <v>42762</v>
      </c>
      <c r="Y63" s="515" t="s">
        <v>1722</v>
      </c>
      <c r="Z63" s="518">
        <v>10</v>
      </c>
      <c r="AA63" s="518">
        <v>12.5</v>
      </c>
      <c r="AB63" s="518">
        <v>2</v>
      </c>
      <c r="AC63" s="518">
        <v>1</v>
      </c>
      <c r="AD63" s="518">
        <v>4</v>
      </c>
      <c r="AE63" s="94" t="s">
        <v>118</v>
      </c>
      <c r="AF63" s="94" t="s">
        <v>118</v>
      </c>
      <c r="AG63" s="95" t="s">
        <v>118</v>
      </c>
      <c r="AH63" s="95" t="s">
        <v>118</v>
      </c>
      <c r="AI63" s="95" t="s">
        <v>118</v>
      </c>
      <c r="AJ63" s="95" t="s">
        <v>118</v>
      </c>
      <c r="AK63" s="95" t="s">
        <v>118</v>
      </c>
      <c r="AL63" s="95" t="s">
        <v>118</v>
      </c>
      <c r="AM63" s="95" t="s">
        <v>118</v>
      </c>
      <c r="AN63" s="26" t="s">
        <v>116</v>
      </c>
      <c r="AO63" s="26" t="s">
        <v>116</v>
      </c>
      <c r="AP63" s="26" t="s">
        <v>116</v>
      </c>
      <c r="AQ63" s="26" t="s">
        <v>116</v>
      </c>
      <c r="AR63" s="26" t="s">
        <v>116</v>
      </c>
      <c r="AS63" s="26" t="s">
        <v>116</v>
      </c>
      <c r="AT63" s="26" t="s">
        <v>116</v>
      </c>
      <c r="AU63" s="26" t="s">
        <v>120</v>
      </c>
      <c r="AV63" s="26" t="s">
        <v>127</v>
      </c>
      <c r="AW63" s="519" t="s">
        <v>113</v>
      </c>
      <c r="AX63" s="519" t="s">
        <v>113</v>
      </c>
      <c r="AY63" s="676" t="s">
        <v>1721</v>
      </c>
      <c r="AZ63" s="546">
        <v>42762</v>
      </c>
      <c r="BA63" s="521" t="s">
        <v>128</v>
      </c>
      <c r="BB63" s="519" t="s">
        <v>113</v>
      </c>
      <c r="BC63" s="519" t="s">
        <v>113</v>
      </c>
      <c r="BD63" s="519" t="s">
        <v>113</v>
      </c>
      <c r="BE63" s="519" t="s">
        <v>113</v>
      </c>
      <c r="BF63" s="546">
        <v>42762</v>
      </c>
      <c r="BG63" s="44" t="s">
        <v>259</v>
      </c>
      <c r="BH63" s="44" t="s">
        <v>259</v>
      </c>
      <c r="BI63" s="667" t="s">
        <v>259</v>
      </c>
      <c r="BJ63" s="700">
        <v>127605</v>
      </c>
    </row>
    <row r="64" spans="1:62" s="97" customFormat="1" ht="51" x14ac:dyDescent="0.2">
      <c r="A64" s="316">
        <v>58</v>
      </c>
      <c r="B64" s="539" t="s">
        <v>1723</v>
      </c>
      <c r="C64" s="539" t="s">
        <v>1724</v>
      </c>
      <c r="D64" s="45" t="s">
        <v>1</v>
      </c>
      <c r="E64" s="508" t="str">
        <f t="shared" si="1"/>
        <v>8421686</v>
      </c>
      <c r="F64" s="509">
        <f t="shared" si="1"/>
        <v>42769</v>
      </c>
      <c r="G64" s="541" t="s">
        <v>1725</v>
      </c>
      <c r="H64" s="541" t="s">
        <v>1726</v>
      </c>
      <c r="I64" s="26" t="s">
        <v>123</v>
      </c>
      <c r="J64" s="25" t="s">
        <v>1727</v>
      </c>
      <c r="K64" s="694">
        <v>42766</v>
      </c>
      <c r="L64" s="44" t="s">
        <v>143</v>
      </c>
      <c r="M64" s="45" t="s">
        <v>613</v>
      </c>
      <c r="N64" s="541" t="s">
        <v>1677</v>
      </c>
      <c r="O64" s="519" t="s">
        <v>147</v>
      </c>
      <c r="P64" s="540" t="s">
        <v>10</v>
      </c>
      <c r="Q64" s="541" t="s">
        <v>1728</v>
      </c>
      <c r="R64" s="519" t="s">
        <v>23</v>
      </c>
      <c r="S64" s="543">
        <v>3516</v>
      </c>
      <c r="T64" s="39" t="s">
        <v>4</v>
      </c>
      <c r="U64" s="541" t="s">
        <v>1729</v>
      </c>
      <c r="V64" s="544">
        <v>42764</v>
      </c>
      <c r="W64" s="547" t="s">
        <v>1730</v>
      </c>
      <c r="X64" s="546">
        <v>42769</v>
      </c>
      <c r="Y64" s="537">
        <v>38249090</v>
      </c>
      <c r="Z64" s="518">
        <v>7.5</v>
      </c>
      <c r="AA64" s="518">
        <v>12.5</v>
      </c>
      <c r="AB64" s="518">
        <v>2</v>
      </c>
      <c r="AC64" s="518">
        <v>1</v>
      </c>
      <c r="AD64" s="518">
        <v>4</v>
      </c>
      <c r="AE64" s="94" t="s">
        <v>118</v>
      </c>
      <c r="AF64" s="94" t="s">
        <v>118</v>
      </c>
      <c r="AG64" s="95" t="s">
        <v>118</v>
      </c>
      <c r="AH64" s="95" t="s">
        <v>118</v>
      </c>
      <c r="AI64" s="95" t="s">
        <v>118</v>
      </c>
      <c r="AJ64" s="95" t="s">
        <v>118</v>
      </c>
      <c r="AK64" s="95" t="s">
        <v>118</v>
      </c>
      <c r="AL64" s="95" t="s">
        <v>118</v>
      </c>
      <c r="AM64" s="95" t="s">
        <v>118</v>
      </c>
      <c r="AN64" s="26" t="s">
        <v>116</v>
      </c>
      <c r="AO64" s="26" t="s">
        <v>116</v>
      </c>
      <c r="AP64" s="26" t="s">
        <v>116</v>
      </c>
      <c r="AQ64" s="26" t="s">
        <v>116</v>
      </c>
      <c r="AR64" s="26" t="s">
        <v>116</v>
      </c>
      <c r="AS64" s="26" t="s">
        <v>116</v>
      </c>
      <c r="AT64" s="26" t="s">
        <v>113</v>
      </c>
      <c r="AU64" s="26" t="s">
        <v>120</v>
      </c>
      <c r="AV64" s="26" t="s">
        <v>127</v>
      </c>
      <c r="AW64" s="519" t="s">
        <v>113</v>
      </c>
      <c r="AX64" s="519" t="s">
        <v>113</v>
      </c>
      <c r="AY64" s="547" t="s">
        <v>1730</v>
      </c>
      <c r="AZ64" s="546">
        <v>42769</v>
      </c>
      <c r="BA64" s="521" t="s">
        <v>128</v>
      </c>
      <c r="BB64" s="519" t="s">
        <v>113</v>
      </c>
      <c r="BC64" s="519" t="s">
        <v>113</v>
      </c>
      <c r="BD64" s="519" t="s">
        <v>113</v>
      </c>
      <c r="BE64" s="519" t="s">
        <v>113</v>
      </c>
      <c r="BF64" s="546">
        <v>42769</v>
      </c>
      <c r="BG64" s="44" t="s">
        <v>555</v>
      </c>
      <c r="BH64" s="44" t="s">
        <v>555</v>
      </c>
      <c r="BI64" s="547" t="s">
        <v>1685</v>
      </c>
      <c r="BJ64" s="549">
        <v>69637.399999999994</v>
      </c>
    </row>
    <row r="65" spans="1:62" s="97" customFormat="1" ht="51" x14ac:dyDescent="0.2">
      <c r="A65" s="316">
        <v>59</v>
      </c>
      <c r="B65" s="539" t="s">
        <v>761</v>
      </c>
      <c r="C65" s="539" t="s">
        <v>1731</v>
      </c>
      <c r="D65" s="540" t="s">
        <v>268</v>
      </c>
      <c r="E65" s="508" t="str">
        <f t="shared" si="1"/>
        <v>7916146</v>
      </c>
      <c r="F65" s="509">
        <f t="shared" si="1"/>
        <v>42725</v>
      </c>
      <c r="G65" s="25" t="s">
        <v>1732</v>
      </c>
      <c r="H65" s="541" t="s">
        <v>1733</v>
      </c>
      <c r="I65" s="26" t="s">
        <v>123</v>
      </c>
      <c r="J65" s="25" t="s">
        <v>1734</v>
      </c>
      <c r="K65" s="694">
        <v>42695</v>
      </c>
      <c r="L65" s="519" t="s">
        <v>19</v>
      </c>
      <c r="M65" s="540" t="s">
        <v>1735</v>
      </c>
      <c r="N65" s="541" t="s">
        <v>1736</v>
      </c>
      <c r="O65" s="532" t="s">
        <v>2</v>
      </c>
      <c r="P65" s="540" t="s">
        <v>3</v>
      </c>
      <c r="Q65" s="543" t="s">
        <v>1737</v>
      </c>
      <c r="R65" s="519" t="s">
        <v>23</v>
      </c>
      <c r="S65" s="543">
        <v>48</v>
      </c>
      <c r="T65" s="39" t="s">
        <v>4</v>
      </c>
      <c r="U65" s="46" t="s">
        <v>1738</v>
      </c>
      <c r="V65" s="544">
        <v>42691</v>
      </c>
      <c r="W65" s="547" t="s">
        <v>1739</v>
      </c>
      <c r="X65" s="546">
        <v>42725</v>
      </c>
      <c r="Y65" s="676" t="s">
        <v>1740</v>
      </c>
      <c r="Z65" s="518">
        <v>10</v>
      </c>
      <c r="AA65" s="518">
        <v>12.5</v>
      </c>
      <c r="AB65" s="518">
        <v>2</v>
      </c>
      <c r="AC65" s="518">
        <v>1</v>
      </c>
      <c r="AD65" s="518">
        <v>4</v>
      </c>
      <c r="AE65" s="94" t="s">
        <v>118</v>
      </c>
      <c r="AF65" s="94" t="s">
        <v>118</v>
      </c>
      <c r="AG65" s="95" t="s">
        <v>118</v>
      </c>
      <c r="AH65" s="95" t="s">
        <v>118</v>
      </c>
      <c r="AI65" s="95" t="s">
        <v>118</v>
      </c>
      <c r="AJ65" s="95" t="s">
        <v>118</v>
      </c>
      <c r="AK65" s="95" t="s">
        <v>118</v>
      </c>
      <c r="AL65" s="95" t="s">
        <v>118</v>
      </c>
      <c r="AM65" s="95" t="s">
        <v>118</v>
      </c>
      <c r="AN65" s="26" t="s">
        <v>116</v>
      </c>
      <c r="AO65" s="26" t="s">
        <v>116</v>
      </c>
      <c r="AP65" s="26" t="s">
        <v>116</v>
      </c>
      <c r="AQ65" s="26" t="s">
        <v>116</v>
      </c>
      <c r="AR65" s="26" t="s">
        <v>116</v>
      </c>
      <c r="AS65" s="26" t="s">
        <v>116</v>
      </c>
      <c r="AT65" s="26" t="s">
        <v>113</v>
      </c>
      <c r="AU65" s="26" t="s">
        <v>120</v>
      </c>
      <c r="AV65" s="26" t="s">
        <v>127</v>
      </c>
      <c r="AW65" s="519" t="s">
        <v>113</v>
      </c>
      <c r="AX65" s="519" t="s">
        <v>113</v>
      </c>
      <c r="AY65" s="547" t="s">
        <v>1739</v>
      </c>
      <c r="AZ65" s="546">
        <v>42725</v>
      </c>
      <c r="BA65" s="521" t="s">
        <v>128</v>
      </c>
      <c r="BB65" s="519" t="s">
        <v>113</v>
      </c>
      <c r="BC65" s="519" t="s">
        <v>113</v>
      </c>
      <c r="BD65" s="519" t="s">
        <v>113</v>
      </c>
      <c r="BE65" s="519" t="s">
        <v>113</v>
      </c>
      <c r="BF65" s="546">
        <v>42725</v>
      </c>
      <c r="BG65" s="44" t="s">
        <v>555</v>
      </c>
      <c r="BH65" s="44" t="s">
        <v>555</v>
      </c>
      <c r="BI65" s="640" t="s">
        <v>1546</v>
      </c>
      <c r="BJ65" s="549">
        <v>991</v>
      </c>
    </row>
    <row r="66" spans="1:62" s="97" customFormat="1" ht="63.75" x14ac:dyDescent="0.2">
      <c r="A66" s="316">
        <v>60</v>
      </c>
      <c r="B66" s="539" t="s">
        <v>1146</v>
      </c>
      <c r="C66" s="539" t="s">
        <v>1741</v>
      </c>
      <c r="D66" s="532" t="s">
        <v>1</v>
      </c>
      <c r="E66" s="508" t="str">
        <f t="shared" si="1"/>
        <v>8470359</v>
      </c>
      <c r="F66" s="509">
        <f t="shared" si="1"/>
        <v>42773</v>
      </c>
      <c r="G66" s="674" t="s">
        <v>656</v>
      </c>
      <c r="H66" s="675" t="s">
        <v>1475</v>
      </c>
      <c r="I66" s="26" t="s">
        <v>124</v>
      </c>
      <c r="J66" s="533" t="s">
        <v>26</v>
      </c>
      <c r="K66" s="694">
        <v>42758</v>
      </c>
      <c r="L66" s="44" t="s">
        <v>19</v>
      </c>
      <c r="M66" s="534" t="s">
        <v>20</v>
      </c>
      <c r="N66" s="531" t="s">
        <v>27</v>
      </c>
      <c r="O66" s="532" t="s">
        <v>2</v>
      </c>
      <c r="P66" s="534" t="s">
        <v>22</v>
      </c>
      <c r="Q66" s="42" t="s">
        <v>1742</v>
      </c>
      <c r="R66" s="532" t="s">
        <v>23</v>
      </c>
      <c r="S66" s="514">
        <v>5454.4</v>
      </c>
      <c r="T66" s="39" t="s">
        <v>4</v>
      </c>
      <c r="U66" s="46" t="s">
        <v>1743</v>
      </c>
      <c r="V66" s="544">
        <v>42773</v>
      </c>
      <c r="W66" s="515" t="s">
        <v>1744</v>
      </c>
      <c r="X66" s="546">
        <v>42773</v>
      </c>
      <c r="Y66" s="676" t="s">
        <v>164</v>
      </c>
      <c r="Z66" s="518">
        <v>10</v>
      </c>
      <c r="AA66" s="518">
        <v>12.5</v>
      </c>
      <c r="AB66" s="518">
        <v>2</v>
      </c>
      <c r="AC66" s="518">
        <v>1</v>
      </c>
      <c r="AD66" s="518">
        <v>4</v>
      </c>
      <c r="AE66" s="94" t="s">
        <v>118</v>
      </c>
      <c r="AF66" s="94" t="s">
        <v>118</v>
      </c>
      <c r="AG66" s="95" t="s">
        <v>118</v>
      </c>
      <c r="AH66" s="95" t="s">
        <v>118</v>
      </c>
      <c r="AI66" s="95" t="s">
        <v>118</v>
      </c>
      <c r="AJ66" s="95" t="s">
        <v>118</v>
      </c>
      <c r="AK66" s="95" t="s">
        <v>118</v>
      </c>
      <c r="AL66" s="95" t="s">
        <v>118</v>
      </c>
      <c r="AM66" s="95" t="s">
        <v>118</v>
      </c>
      <c r="AN66" s="26" t="s">
        <v>116</v>
      </c>
      <c r="AO66" s="26" t="s">
        <v>116</v>
      </c>
      <c r="AP66" s="26" t="s">
        <v>116</v>
      </c>
      <c r="AQ66" s="26" t="s">
        <v>116</v>
      </c>
      <c r="AR66" s="26" t="s">
        <v>116</v>
      </c>
      <c r="AS66" s="26" t="s">
        <v>116</v>
      </c>
      <c r="AT66" s="26" t="s">
        <v>113</v>
      </c>
      <c r="AU66" s="26" t="s">
        <v>120</v>
      </c>
      <c r="AV66" s="26" t="s">
        <v>127</v>
      </c>
      <c r="AW66" s="519" t="s">
        <v>113</v>
      </c>
      <c r="AX66" s="519" t="s">
        <v>113</v>
      </c>
      <c r="AY66" s="515" t="s">
        <v>1744</v>
      </c>
      <c r="AZ66" s="546">
        <v>42773</v>
      </c>
      <c r="BA66" s="521" t="s">
        <v>128</v>
      </c>
      <c r="BB66" s="519" t="s">
        <v>113</v>
      </c>
      <c r="BC66" s="519" t="s">
        <v>113</v>
      </c>
      <c r="BD66" s="519" t="s">
        <v>113</v>
      </c>
      <c r="BE66" s="519" t="s">
        <v>113</v>
      </c>
      <c r="BF66" s="546">
        <v>42773</v>
      </c>
      <c r="BG66" s="44" t="s">
        <v>555</v>
      </c>
      <c r="BH66" s="44" t="s">
        <v>555</v>
      </c>
      <c r="BI66" s="547" t="s">
        <v>1646</v>
      </c>
      <c r="BJ66" s="549">
        <v>110937.2</v>
      </c>
    </row>
    <row r="67" spans="1:62" s="97" customFormat="1" ht="38.25" x14ac:dyDescent="0.2">
      <c r="A67" s="316">
        <v>61</v>
      </c>
      <c r="B67" s="539" t="s">
        <v>1133</v>
      </c>
      <c r="C67" s="539" t="s">
        <v>1446</v>
      </c>
      <c r="D67" s="45" t="s">
        <v>1</v>
      </c>
      <c r="E67" s="508" t="str">
        <f t="shared" si="1"/>
        <v>8452689</v>
      </c>
      <c r="F67" s="509">
        <f t="shared" si="1"/>
        <v>42773</v>
      </c>
      <c r="G67" s="42" t="s">
        <v>502</v>
      </c>
      <c r="H67" s="528" t="s">
        <v>1745</v>
      </c>
      <c r="I67" s="26" t="s">
        <v>123</v>
      </c>
      <c r="J67" s="43" t="s">
        <v>503</v>
      </c>
      <c r="K67" s="694">
        <v>42762</v>
      </c>
      <c r="L67" s="44" t="s">
        <v>19</v>
      </c>
      <c r="M67" s="45" t="s">
        <v>613</v>
      </c>
      <c r="N67" s="42" t="s">
        <v>862</v>
      </c>
      <c r="O67" s="44" t="s">
        <v>2</v>
      </c>
      <c r="P67" s="45" t="s">
        <v>3</v>
      </c>
      <c r="Q67" s="43" t="s">
        <v>1746</v>
      </c>
      <c r="R67" s="44" t="s">
        <v>23</v>
      </c>
      <c r="S67" s="514">
        <v>691160.81</v>
      </c>
      <c r="T67" s="39" t="s">
        <v>4</v>
      </c>
      <c r="U67" s="42" t="s">
        <v>1747</v>
      </c>
      <c r="V67" s="544">
        <v>42771</v>
      </c>
      <c r="W67" s="515" t="s">
        <v>1748</v>
      </c>
      <c r="X67" s="546">
        <v>42773</v>
      </c>
      <c r="Y67" s="530" t="s">
        <v>507</v>
      </c>
      <c r="Z67" s="518">
        <v>7.5</v>
      </c>
      <c r="AA67" s="518">
        <v>12.5</v>
      </c>
      <c r="AB67" s="518">
        <v>2</v>
      </c>
      <c r="AC67" s="518">
        <v>1</v>
      </c>
      <c r="AD67" s="518">
        <v>4</v>
      </c>
      <c r="AE67" s="94" t="s">
        <v>118</v>
      </c>
      <c r="AF67" s="94" t="s">
        <v>118</v>
      </c>
      <c r="AG67" s="95" t="s">
        <v>118</v>
      </c>
      <c r="AH67" s="95" t="s">
        <v>118</v>
      </c>
      <c r="AI67" s="95" t="s">
        <v>118</v>
      </c>
      <c r="AJ67" s="95" t="s">
        <v>118</v>
      </c>
      <c r="AK67" s="95" t="s">
        <v>118</v>
      </c>
      <c r="AL67" s="95" t="s">
        <v>118</v>
      </c>
      <c r="AM67" s="95" t="s">
        <v>118</v>
      </c>
      <c r="AN67" s="26" t="s">
        <v>116</v>
      </c>
      <c r="AO67" s="26" t="s">
        <v>116</v>
      </c>
      <c r="AP67" s="26" t="s">
        <v>116</v>
      </c>
      <c r="AQ67" s="26" t="s">
        <v>116</v>
      </c>
      <c r="AR67" s="26" t="s">
        <v>116</v>
      </c>
      <c r="AS67" s="26" t="s">
        <v>116</v>
      </c>
      <c r="AT67" s="26" t="s">
        <v>113</v>
      </c>
      <c r="AU67" s="26" t="s">
        <v>120</v>
      </c>
      <c r="AV67" s="26" t="s">
        <v>127</v>
      </c>
      <c r="AW67" s="519" t="s">
        <v>113</v>
      </c>
      <c r="AX67" s="519" t="s">
        <v>113</v>
      </c>
      <c r="AY67" s="515" t="s">
        <v>1748</v>
      </c>
      <c r="AZ67" s="546">
        <v>42773</v>
      </c>
      <c r="BA67" s="521" t="s">
        <v>128</v>
      </c>
      <c r="BB67" s="519" t="s">
        <v>113</v>
      </c>
      <c r="BC67" s="519" t="s">
        <v>113</v>
      </c>
      <c r="BD67" s="519" t="s">
        <v>113</v>
      </c>
      <c r="BE67" s="519" t="s">
        <v>113</v>
      </c>
      <c r="BF67" s="546">
        <v>42773</v>
      </c>
      <c r="BG67" s="44" t="s">
        <v>434</v>
      </c>
      <c r="BH67" s="44" t="s">
        <v>155</v>
      </c>
      <c r="BI67" s="667" t="s">
        <v>434</v>
      </c>
      <c r="BJ67" s="522">
        <v>12619001</v>
      </c>
    </row>
    <row r="68" spans="1:62" s="97" customFormat="1" ht="51" x14ac:dyDescent="0.2">
      <c r="A68" s="316">
        <v>62</v>
      </c>
      <c r="B68" s="539" t="s">
        <v>1140</v>
      </c>
      <c r="C68" s="539" t="s">
        <v>1749</v>
      </c>
      <c r="D68" s="45" t="s">
        <v>1</v>
      </c>
      <c r="E68" s="508" t="str">
        <f t="shared" si="1"/>
        <v>8470140</v>
      </c>
      <c r="F68" s="509">
        <f t="shared" si="1"/>
        <v>42773</v>
      </c>
      <c r="G68" s="541" t="s">
        <v>1750</v>
      </c>
      <c r="H68" s="541" t="s">
        <v>1751</v>
      </c>
      <c r="I68" s="26" t="s">
        <v>124</v>
      </c>
      <c r="J68" s="675" t="s">
        <v>1470</v>
      </c>
      <c r="K68" s="694">
        <v>42769</v>
      </c>
      <c r="L68" s="44" t="s">
        <v>19</v>
      </c>
      <c r="M68" s="540" t="s">
        <v>20</v>
      </c>
      <c r="N68" s="541" t="s">
        <v>1752</v>
      </c>
      <c r="O68" s="44" t="s">
        <v>2</v>
      </c>
      <c r="P68" s="540" t="s">
        <v>22</v>
      </c>
      <c r="Q68" s="541" t="s">
        <v>1753</v>
      </c>
      <c r="R68" s="519" t="s">
        <v>23</v>
      </c>
      <c r="S68" s="543">
        <v>36546.269999999997</v>
      </c>
      <c r="T68" s="39" t="s">
        <v>4</v>
      </c>
      <c r="U68" s="541" t="s">
        <v>1754</v>
      </c>
      <c r="V68" s="544">
        <v>42772</v>
      </c>
      <c r="W68" s="547" t="s">
        <v>1755</v>
      </c>
      <c r="X68" s="546">
        <v>42773</v>
      </c>
      <c r="Y68" s="672">
        <v>39235010</v>
      </c>
      <c r="Z68" s="518">
        <v>5</v>
      </c>
      <c r="AA68" s="518">
        <v>12.5</v>
      </c>
      <c r="AB68" s="518">
        <v>2</v>
      </c>
      <c r="AC68" s="518">
        <v>1</v>
      </c>
      <c r="AD68" s="518">
        <v>4</v>
      </c>
      <c r="AE68" s="94" t="s">
        <v>118</v>
      </c>
      <c r="AF68" s="94" t="s">
        <v>118</v>
      </c>
      <c r="AG68" s="95" t="s">
        <v>118</v>
      </c>
      <c r="AH68" s="95" t="s">
        <v>118</v>
      </c>
      <c r="AI68" s="95" t="s">
        <v>118</v>
      </c>
      <c r="AJ68" s="95" t="s">
        <v>118</v>
      </c>
      <c r="AK68" s="680">
        <v>5</v>
      </c>
      <c r="AL68" s="674" t="s">
        <v>1474</v>
      </c>
      <c r="AM68" s="95" t="s">
        <v>126</v>
      </c>
      <c r="AN68" s="26" t="s">
        <v>116</v>
      </c>
      <c r="AO68" s="26" t="s">
        <v>116</v>
      </c>
      <c r="AP68" s="26" t="s">
        <v>116</v>
      </c>
      <c r="AQ68" s="26" t="s">
        <v>116</v>
      </c>
      <c r="AR68" s="26" t="s">
        <v>116</v>
      </c>
      <c r="AS68" s="26" t="s">
        <v>116</v>
      </c>
      <c r="AT68" s="26" t="s">
        <v>113</v>
      </c>
      <c r="AU68" s="26" t="s">
        <v>120</v>
      </c>
      <c r="AV68" s="26" t="s">
        <v>127</v>
      </c>
      <c r="AW68" s="519" t="s">
        <v>113</v>
      </c>
      <c r="AX68" s="519" t="s">
        <v>113</v>
      </c>
      <c r="AY68" s="547" t="s">
        <v>1755</v>
      </c>
      <c r="AZ68" s="546">
        <v>42773</v>
      </c>
      <c r="BA68" s="521" t="s">
        <v>128</v>
      </c>
      <c r="BB68" s="519" t="s">
        <v>113</v>
      </c>
      <c r="BC68" s="519" t="s">
        <v>113</v>
      </c>
      <c r="BD68" s="519" t="s">
        <v>113</v>
      </c>
      <c r="BE68" s="519" t="s">
        <v>113</v>
      </c>
      <c r="BF68" s="546">
        <v>42773</v>
      </c>
      <c r="BG68" s="44" t="s">
        <v>555</v>
      </c>
      <c r="BH68" s="44" t="s">
        <v>555</v>
      </c>
      <c r="BI68" s="547" t="s">
        <v>1646</v>
      </c>
      <c r="BJ68" s="549">
        <v>136217.9</v>
      </c>
    </row>
    <row r="69" spans="1:62" s="97" customFormat="1" ht="76.5" x14ac:dyDescent="0.2">
      <c r="A69" s="316">
        <v>63</v>
      </c>
      <c r="B69" s="539" t="s">
        <v>1756</v>
      </c>
      <c r="C69" s="539" t="s">
        <v>1607</v>
      </c>
      <c r="D69" s="532" t="s">
        <v>1</v>
      </c>
      <c r="E69" s="508" t="str">
        <f t="shared" si="1"/>
        <v>8575220</v>
      </c>
      <c r="F69" s="509">
        <f t="shared" si="1"/>
        <v>42782</v>
      </c>
      <c r="G69" s="675" t="s">
        <v>825</v>
      </c>
      <c r="H69" s="541" t="s">
        <v>826</v>
      </c>
      <c r="I69" s="26" t="s">
        <v>123</v>
      </c>
      <c r="J69" s="43" t="s">
        <v>503</v>
      </c>
      <c r="K69" s="513">
        <v>42779</v>
      </c>
      <c r="L69" s="44" t="s">
        <v>143</v>
      </c>
      <c r="M69" s="534" t="s">
        <v>20</v>
      </c>
      <c r="N69" s="541" t="s">
        <v>1677</v>
      </c>
      <c r="O69" s="519" t="s">
        <v>147</v>
      </c>
      <c r="P69" s="540" t="s">
        <v>22</v>
      </c>
      <c r="Q69" s="25" t="s">
        <v>1757</v>
      </c>
      <c r="R69" s="519" t="s">
        <v>140</v>
      </c>
      <c r="S69" s="692">
        <v>2282.4</v>
      </c>
      <c r="T69" s="39" t="s">
        <v>4</v>
      </c>
      <c r="U69" s="541" t="s">
        <v>1758</v>
      </c>
      <c r="V69" s="544">
        <v>42779</v>
      </c>
      <c r="W69" s="547" t="s">
        <v>1759</v>
      </c>
      <c r="X69" s="546">
        <v>42782</v>
      </c>
      <c r="Y69" s="673" t="s">
        <v>830</v>
      </c>
      <c r="Z69" s="518">
        <v>10</v>
      </c>
      <c r="AA69" s="518">
        <v>12.5</v>
      </c>
      <c r="AB69" s="518">
        <v>2</v>
      </c>
      <c r="AC69" s="518">
        <v>1</v>
      </c>
      <c r="AD69" s="518">
        <v>4</v>
      </c>
      <c r="AE69" s="94" t="s">
        <v>118</v>
      </c>
      <c r="AF69" s="94" t="s">
        <v>118</v>
      </c>
      <c r="AG69" s="95" t="s">
        <v>118</v>
      </c>
      <c r="AH69" s="95" t="s">
        <v>118</v>
      </c>
      <c r="AI69" s="95" t="s">
        <v>118</v>
      </c>
      <c r="AJ69" s="95" t="s">
        <v>118</v>
      </c>
      <c r="AK69" s="95" t="s">
        <v>118</v>
      </c>
      <c r="AL69" s="95" t="s">
        <v>118</v>
      </c>
      <c r="AM69" s="95" t="s">
        <v>118</v>
      </c>
      <c r="AN69" s="26" t="s">
        <v>116</v>
      </c>
      <c r="AO69" s="26" t="s">
        <v>116</v>
      </c>
      <c r="AP69" s="26" t="s">
        <v>116</v>
      </c>
      <c r="AQ69" s="26" t="s">
        <v>116</v>
      </c>
      <c r="AR69" s="26" t="s">
        <v>116</v>
      </c>
      <c r="AS69" s="26" t="s">
        <v>116</v>
      </c>
      <c r="AT69" s="26" t="s">
        <v>113</v>
      </c>
      <c r="AU69" s="26" t="s">
        <v>120</v>
      </c>
      <c r="AV69" s="26" t="s">
        <v>127</v>
      </c>
      <c r="AW69" s="519" t="s">
        <v>113</v>
      </c>
      <c r="AX69" s="519" t="s">
        <v>113</v>
      </c>
      <c r="AY69" s="547" t="s">
        <v>1759</v>
      </c>
      <c r="AZ69" s="546">
        <v>42782</v>
      </c>
      <c r="BA69" s="521" t="s">
        <v>128</v>
      </c>
      <c r="BB69" s="519" t="s">
        <v>113</v>
      </c>
      <c r="BC69" s="519" t="s">
        <v>113</v>
      </c>
      <c r="BD69" s="519" t="s">
        <v>113</v>
      </c>
      <c r="BE69" s="519" t="s">
        <v>113</v>
      </c>
      <c r="BF69" s="546">
        <v>42782</v>
      </c>
      <c r="BG69" s="44" t="s">
        <v>555</v>
      </c>
      <c r="BH69" s="44" t="s">
        <v>555</v>
      </c>
      <c r="BI69" s="547" t="s">
        <v>1646</v>
      </c>
      <c r="BJ69" s="549">
        <v>50358.1</v>
      </c>
    </row>
    <row r="70" spans="1:62" s="97" customFormat="1" ht="51" x14ac:dyDescent="0.2">
      <c r="A70" s="316">
        <v>64</v>
      </c>
      <c r="B70" s="539" t="s">
        <v>1158</v>
      </c>
      <c r="C70" s="539" t="s">
        <v>1760</v>
      </c>
      <c r="D70" s="532" t="s">
        <v>1</v>
      </c>
      <c r="E70" s="508" t="str">
        <f t="shared" si="1"/>
        <v>8621272</v>
      </c>
      <c r="F70" s="509">
        <f t="shared" si="1"/>
        <v>42786</v>
      </c>
      <c r="G70" s="541" t="s">
        <v>895</v>
      </c>
      <c r="H70" s="541" t="s">
        <v>1761</v>
      </c>
      <c r="I70" s="26" t="s">
        <v>123</v>
      </c>
      <c r="J70" s="25" t="s">
        <v>897</v>
      </c>
      <c r="K70" s="513">
        <v>42780</v>
      </c>
      <c r="L70" s="519" t="s">
        <v>143</v>
      </c>
      <c r="M70" s="540" t="s">
        <v>20</v>
      </c>
      <c r="N70" s="541" t="s">
        <v>946</v>
      </c>
      <c r="O70" s="542" t="s">
        <v>147</v>
      </c>
      <c r="P70" s="540" t="s">
        <v>10</v>
      </c>
      <c r="Q70" s="25" t="s">
        <v>1762</v>
      </c>
      <c r="R70" s="519" t="s">
        <v>140</v>
      </c>
      <c r="S70" s="543">
        <v>7548</v>
      </c>
      <c r="T70" s="39" t="s">
        <v>4</v>
      </c>
      <c r="U70" s="541" t="s">
        <v>1763</v>
      </c>
      <c r="V70" s="544">
        <v>42782</v>
      </c>
      <c r="W70" s="547" t="s">
        <v>1764</v>
      </c>
      <c r="X70" s="546">
        <v>42786</v>
      </c>
      <c r="Y70" s="673" t="s">
        <v>903</v>
      </c>
      <c r="Z70" s="518">
        <v>7.5</v>
      </c>
      <c r="AA70" s="518">
        <v>12.5</v>
      </c>
      <c r="AB70" s="518">
        <v>2</v>
      </c>
      <c r="AC70" s="518">
        <v>1</v>
      </c>
      <c r="AD70" s="518">
        <v>4</v>
      </c>
      <c r="AE70" s="94" t="s">
        <v>118</v>
      </c>
      <c r="AF70" s="94" t="s">
        <v>118</v>
      </c>
      <c r="AG70" s="95" t="s">
        <v>118</v>
      </c>
      <c r="AH70" s="95" t="s">
        <v>118</v>
      </c>
      <c r="AI70" s="95" t="s">
        <v>118</v>
      </c>
      <c r="AJ70" s="95" t="s">
        <v>118</v>
      </c>
      <c r="AK70" s="95" t="s">
        <v>118</v>
      </c>
      <c r="AL70" s="95" t="s">
        <v>118</v>
      </c>
      <c r="AM70" s="95" t="s">
        <v>118</v>
      </c>
      <c r="AN70" s="26" t="s">
        <v>116</v>
      </c>
      <c r="AO70" s="26" t="s">
        <v>116</v>
      </c>
      <c r="AP70" s="26" t="s">
        <v>116</v>
      </c>
      <c r="AQ70" s="26" t="s">
        <v>116</v>
      </c>
      <c r="AR70" s="26" t="s">
        <v>116</v>
      </c>
      <c r="AS70" s="26" t="s">
        <v>116</v>
      </c>
      <c r="AT70" s="26" t="s">
        <v>113</v>
      </c>
      <c r="AU70" s="26" t="s">
        <v>120</v>
      </c>
      <c r="AV70" s="26" t="s">
        <v>127</v>
      </c>
      <c r="AW70" s="519" t="s">
        <v>113</v>
      </c>
      <c r="AX70" s="519" t="s">
        <v>113</v>
      </c>
      <c r="AY70" s="547" t="s">
        <v>1764</v>
      </c>
      <c r="AZ70" s="546">
        <v>42786</v>
      </c>
      <c r="BA70" s="521" t="s">
        <v>128</v>
      </c>
      <c r="BB70" s="519" t="s">
        <v>113</v>
      </c>
      <c r="BC70" s="519" t="s">
        <v>113</v>
      </c>
      <c r="BD70" s="519" t="s">
        <v>113</v>
      </c>
      <c r="BE70" s="519" t="s">
        <v>113</v>
      </c>
      <c r="BF70" s="546">
        <v>42786</v>
      </c>
      <c r="BG70" s="44" t="s">
        <v>555</v>
      </c>
      <c r="BH70" s="44" t="s">
        <v>555</v>
      </c>
      <c r="BI70" s="547" t="s">
        <v>1646</v>
      </c>
      <c r="BJ70" s="670">
        <v>145968.79999999999</v>
      </c>
    </row>
    <row r="71" spans="1:62" s="97" customFormat="1" ht="51" x14ac:dyDescent="0.2">
      <c r="A71" s="316">
        <v>65</v>
      </c>
      <c r="B71" s="507" t="s">
        <v>1152</v>
      </c>
      <c r="C71" s="539" t="s">
        <v>1765</v>
      </c>
      <c r="D71" s="45" t="s">
        <v>1</v>
      </c>
      <c r="E71" s="508" t="str">
        <f t="shared" si="1"/>
        <v>8663488</v>
      </c>
      <c r="F71" s="509">
        <f t="shared" si="1"/>
        <v>42789</v>
      </c>
      <c r="G71" s="42" t="s">
        <v>852</v>
      </c>
      <c r="H71" s="541" t="s">
        <v>1497</v>
      </c>
      <c r="I71" s="26" t="s">
        <v>123</v>
      </c>
      <c r="J71" s="43" t="s">
        <v>1498</v>
      </c>
      <c r="K71" s="513">
        <v>42782</v>
      </c>
      <c r="L71" s="44" t="s">
        <v>19</v>
      </c>
      <c r="M71" s="45" t="s">
        <v>20</v>
      </c>
      <c r="N71" s="43" t="s">
        <v>1499</v>
      </c>
      <c r="O71" s="668" t="s">
        <v>2</v>
      </c>
      <c r="P71" s="45" t="s">
        <v>10</v>
      </c>
      <c r="Q71" s="42" t="s">
        <v>1766</v>
      </c>
      <c r="R71" s="44" t="s">
        <v>23</v>
      </c>
      <c r="S71" s="514">
        <v>5928</v>
      </c>
      <c r="T71" s="39" t="s">
        <v>4</v>
      </c>
      <c r="U71" s="541" t="s">
        <v>1767</v>
      </c>
      <c r="V71" s="544">
        <v>42789</v>
      </c>
      <c r="W71" s="515" t="s">
        <v>1768</v>
      </c>
      <c r="X71" s="546">
        <v>42789</v>
      </c>
      <c r="Y71" s="672">
        <v>29163190</v>
      </c>
      <c r="Z71" s="518">
        <v>5</v>
      </c>
      <c r="AA71" s="518">
        <v>12.5</v>
      </c>
      <c r="AB71" s="518">
        <v>2</v>
      </c>
      <c r="AC71" s="518">
        <v>1</v>
      </c>
      <c r="AD71" s="518">
        <v>4</v>
      </c>
      <c r="AE71" s="94" t="s">
        <v>118</v>
      </c>
      <c r="AF71" s="94" t="s">
        <v>118</v>
      </c>
      <c r="AG71" s="95" t="s">
        <v>118</v>
      </c>
      <c r="AH71" s="95" t="s">
        <v>118</v>
      </c>
      <c r="AI71" s="95" t="s">
        <v>118</v>
      </c>
      <c r="AJ71" s="95" t="s">
        <v>118</v>
      </c>
      <c r="AK71" s="680">
        <v>5</v>
      </c>
      <c r="AL71" s="674" t="s">
        <v>1474</v>
      </c>
      <c r="AM71" s="95" t="s">
        <v>126</v>
      </c>
      <c r="AN71" s="26" t="s">
        <v>116</v>
      </c>
      <c r="AO71" s="26" t="s">
        <v>116</v>
      </c>
      <c r="AP71" s="26" t="s">
        <v>116</v>
      </c>
      <c r="AQ71" s="26" t="s">
        <v>116</v>
      </c>
      <c r="AR71" s="26" t="s">
        <v>116</v>
      </c>
      <c r="AS71" s="26" t="s">
        <v>116</v>
      </c>
      <c r="AT71" s="26" t="s">
        <v>113</v>
      </c>
      <c r="AU71" s="26" t="s">
        <v>120</v>
      </c>
      <c r="AV71" s="26" t="s">
        <v>127</v>
      </c>
      <c r="AW71" s="519" t="s">
        <v>113</v>
      </c>
      <c r="AX71" s="519" t="s">
        <v>113</v>
      </c>
      <c r="AY71" s="515" t="s">
        <v>1768</v>
      </c>
      <c r="AZ71" s="546">
        <v>42789</v>
      </c>
      <c r="BA71" s="521" t="s">
        <v>128</v>
      </c>
      <c r="BB71" s="519" t="s">
        <v>113</v>
      </c>
      <c r="BC71" s="519" t="s">
        <v>113</v>
      </c>
      <c r="BD71" s="519" t="s">
        <v>113</v>
      </c>
      <c r="BE71" s="519" t="s">
        <v>113</v>
      </c>
      <c r="BF71" s="546">
        <v>42789</v>
      </c>
      <c r="BG71" s="44" t="s">
        <v>555</v>
      </c>
      <c r="BH71" s="44" t="s">
        <v>555</v>
      </c>
      <c r="BI71" s="640" t="s">
        <v>1769</v>
      </c>
      <c r="BJ71" s="549">
        <f>2555+92567.4</f>
        <v>95122.4</v>
      </c>
    </row>
    <row r="72" spans="1:62" s="97" customFormat="1" ht="51" x14ac:dyDescent="0.2">
      <c r="A72" s="316">
        <v>66</v>
      </c>
      <c r="B72" s="539" t="s">
        <v>1770</v>
      </c>
      <c r="C72" s="541" t="s">
        <v>1771</v>
      </c>
      <c r="D72" s="668" t="s">
        <v>1</v>
      </c>
      <c r="E72" s="508" t="str">
        <f t="shared" si="1"/>
        <v>8700064</v>
      </c>
      <c r="F72" s="509">
        <f t="shared" si="1"/>
        <v>42793</v>
      </c>
      <c r="G72" s="42" t="s">
        <v>969</v>
      </c>
      <c r="H72" s="541" t="s">
        <v>1772</v>
      </c>
      <c r="I72" s="26" t="s">
        <v>123</v>
      </c>
      <c r="J72" s="675" t="s">
        <v>24</v>
      </c>
      <c r="K72" s="513">
        <v>42780</v>
      </c>
      <c r="L72" s="668" t="s">
        <v>19</v>
      </c>
      <c r="M72" s="45" t="s">
        <v>20</v>
      </c>
      <c r="N72" s="43" t="s">
        <v>21</v>
      </c>
      <c r="O72" s="44" t="s">
        <v>2</v>
      </c>
      <c r="P72" s="45" t="s">
        <v>10</v>
      </c>
      <c r="Q72" s="43" t="s">
        <v>1773</v>
      </c>
      <c r="R72" s="44" t="s">
        <v>23</v>
      </c>
      <c r="S72" s="514">
        <v>25832.25</v>
      </c>
      <c r="T72" s="39" t="s">
        <v>4</v>
      </c>
      <c r="U72" s="541" t="s">
        <v>1774</v>
      </c>
      <c r="V72" s="544">
        <v>42793</v>
      </c>
      <c r="W72" s="640" t="s">
        <v>1775</v>
      </c>
      <c r="X72" s="544">
        <v>42793</v>
      </c>
      <c r="Y72" s="515" t="s">
        <v>171</v>
      </c>
      <c r="Z72" s="518">
        <v>10</v>
      </c>
      <c r="AA72" s="518">
        <v>12.5</v>
      </c>
      <c r="AB72" s="518">
        <v>2</v>
      </c>
      <c r="AC72" s="518">
        <v>1</v>
      </c>
      <c r="AD72" s="518">
        <v>4</v>
      </c>
      <c r="AE72" s="94" t="s">
        <v>118</v>
      </c>
      <c r="AF72" s="94" t="s">
        <v>118</v>
      </c>
      <c r="AG72" s="95" t="s">
        <v>118</v>
      </c>
      <c r="AH72" s="95" t="s">
        <v>118</v>
      </c>
      <c r="AI72" s="95" t="s">
        <v>118</v>
      </c>
      <c r="AJ72" s="95" t="s">
        <v>118</v>
      </c>
      <c r="AK72" s="95" t="s">
        <v>118</v>
      </c>
      <c r="AL72" s="95" t="s">
        <v>118</v>
      </c>
      <c r="AM72" s="95" t="s">
        <v>118</v>
      </c>
      <c r="AN72" s="26" t="s">
        <v>116</v>
      </c>
      <c r="AO72" s="26" t="s">
        <v>116</v>
      </c>
      <c r="AP72" s="26" t="s">
        <v>116</v>
      </c>
      <c r="AQ72" s="26" t="s">
        <v>116</v>
      </c>
      <c r="AR72" s="26" t="s">
        <v>116</v>
      </c>
      <c r="AS72" s="26" t="s">
        <v>116</v>
      </c>
      <c r="AT72" s="26" t="s">
        <v>113</v>
      </c>
      <c r="AU72" s="26" t="s">
        <v>120</v>
      </c>
      <c r="AV72" s="26" t="s">
        <v>127</v>
      </c>
      <c r="AW72" s="519" t="s">
        <v>113</v>
      </c>
      <c r="AX72" s="519" t="s">
        <v>113</v>
      </c>
      <c r="AY72" s="640" t="s">
        <v>1775</v>
      </c>
      <c r="AZ72" s="544">
        <v>42793</v>
      </c>
      <c r="BA72" s="521" t="s">
        <v>128</v>
      </c>
      <c r="BB72" s="519" t="s">
        <v>113</v>
      </c>
      <c r="BC72" s="519" t="s">
        <v>113</v>
      </c>
      <c r="BD72" s="519" t="s">
        <v>113</v>
      </c>
      <c r="BE72" s="519" t="s">
        <v>113</v>
      </c>
      <c r="BF72" s="544">
        <v>42793</v>
      </c>
      <c r="BG72" s="44" t="s">
        <v>555</v>
      </c>
      <c r="BH72" s="44" t="s">
        <v>555</v>
      </c>
      <c r="BI72" s="640" t="s">
        <v>1776</v>
      </c>
      <c r="BJ72" s="522">
        <f>382538.1+75138.7+63500.7</f>
        <v>521177.5</v>
      </c>
    </row>
    <row r="73" spans="1:62" s="97" customFormat="1" ht="38.25" x14ac:dyDescent="0.2">
      <c r="A73" s="316">
        <v>67</v>
      </c>
      <c r="B73" s="539" t="s">
        <v>1162</v>
      </c>
      <c r="C73" s="539" t="s">
        <v>1777</v>
      </c>
      <c r="D73" s="519" t="s">
        <v>1778</v>
      </c>
      <c r="E73" s="508" t="str">
        <f t="shared" si="1"/>
        <v>MANUAL BE NO. 43000</v>
      </c>
      <c r="F73" s="509">
        <f t="shared" si="1"/>
        <v>42777</v>
      </c>
      <c r="G73" s="541" t="s">
        <v>1779</v>
      </c>
      <c r="H73" s="541" t="s">
        <v>1780</v>
      </c>
      <c r="I73" s="26" t="s">
        <v>123</v>
      </c>
      <c r="J73" s="25" t="s">
        <v>1781</v>
      </c>
      <c r="K73" s="513"/>
      <c r="L73" s="519" t="s">
        <v>163</v>
      </c>
      <c r="M73" s="695" t="s">
        <v>20</v>
      </c>
      <c r="N73" s="541" t="s">
        <v>1666</v>
      </c>
      <c r="O73" s="668" t="s">
        <v>147</v>
      </c>
      <c r="P73" s="695" t="s">
        <v>22</v>
      </c>
      <c r="Q73" s="541" t="s">
        <v>1782</v>
      </c>
      <c r="R73" s="668" t="s">
        <v>23</v>
      </c>
      <c r="S73" s="543">
        <v>661.61</v>
      </c>
      <c r="T73" s="39" t="s">
        <v>4</v>
      </c>
      <c r="U73" s="682" t="s">
        <v>1783</v>
      </c>
      <c r="V73" s="544">
        <v>42777</v>
      </c>
      <c r="W73" s="46" t="s">
        <v>1784</v>
      </c>
      <c r="X73" s="544">
        <v>42777</v>
      </c>
      <c r="Y73" s="672">
        <v>13021990</v>
      </c>
      <c r="Z73" s="518">
        <v>15</v>
      </c>
      <c r="AA73" s="518">
        <v>12.5</v>
      </c>
      <c r="AB73" s="518">
        <v>2</v>
      </c>
      <c r="AC73" s="518">
        <v>1</v>
      </c>
      <c r="AD73" s="518">
        <v>4</v>
      </c>
      <c r="AE73" s="94" t="s">
        <v>118</v>
      </c>
      <c r="AF73" s="94" t="s">
        <v>118</v>
      </c>
      <c r="AG73" s="95" t="s">
        <v>118</v>
      </c>
      <c r="AH73" s="95" t="s">
        <v>118</v>
      </c>
      <c r="AI73" s="95" t="s">
        <v>118</v>
      </c>
      <c r="AJ73" s="95" t="s">
        <v>118</v>
      </c>
      <c r="AK73" s="95" t="s">
        <v>118</v>
      </c>
      <c r="AL73" s="95" t="s">
        <v>118</v>
      </c>
      <c r="AM73" s="95" t="s">
        <v>118</v>
      </c>
      <c r="AN73" s="26" t="s">
        <v>116</v>
      </c>
      <c r="AO73" s="26" t="s">
        <v>116</v>
      </c>
      <c r="AP73" s="26" t="s">
        <v>116</v>
      </c>
      <c r="AQ73" s="26" t="s">
        <v>116</v>
      </c>
      <c r="AR73" s="26" t="s">
        <v>116</v>
      </c>
      <c r="AS73" s="26" t="s">
        <v>116</v>
      </c>
      <c r="AT73" s="26" t="s">
        <v>116</v>
      </c>
      <c r="AU73" s="26" t="s">
        <v>120</v>
      </c>
      <c r="AV73" s="26" t="s">
        <v>127</v>
      </c>
      <c r="AW73" s="519" t="s">
        <v>113</v>
      </c>
      <c r="AX73" s="519" t="s">
        <v>113</v>
      </c>
      <c r="AY73" s="46" t="s">
        <v>1784</v>
      </c>
      <c r="AZ73" s="544">
        <v>42777</v>
      </c>
      <c r="BA73" s="521" t="s">
        <v>128</v>
      </c>
      <c r="BB73" s="519" t="s">
        <v>113</v>
      </c>
      <c r="BC73" s="519" t="s">
        <v>113</v>
      </c>
      <c r="BD73" s="519" t="s">
        <v>113</v>
      </c>
      <c r="BE73" s="519" t="s">
        <v>113</v>
      </c>
      <c r="BF73" s="544">
        <v>42777</v>
      </c>
      <c r="BG73" s="519" t="s">
        <v>681</v>
      </c>
      <c r="BH73" s="44" t="s">
        <v>155</v>
      </c>
      <c r="BI73" s="46" t="s">
        <v>681</v>
      </c>
      <c r="BJ73" s="522">
        <v>19300</v>
      </c>
    </row>
    <row r="74" spans="1:62" s="97" customFormat="1" ht="102" x14ac:dyDescent="0.2">
      <c r="A74" s="316">
        <v>68</v>
      </c>
      <c r="B74" s="539" t="s">
        <v>1168</v>
      </c>
      <c r="C74" s="701" t="s">
        <v>1785</v>
      </c>
      <c r="D74" s="695" t="s">
        <v>1786</v>
      </c>
      <c r="E74" s="508" t="str">
        <f t="shared" si="1"/>
        <v>8706018</v>
      </c>
      <c r="F74" s="509">
        <f t="shared" si="1"/>
        <v>42794</v>
      </c>
      <c r="G74" s="674" t="s">
        <v>1787</v>
      </c>
      <c r="H74" s="674" t="s">
        <v>1788</v>
      </c>
      <c r="I74" s="26" t="s">
        <v>123</v>
      </c>
      <c r="J74" s="675" t="s">
        <v>1789</v>
      </c>
      <c r="K74" s="513">
        <v>42790</v>
      </c>
      <c r="L74" s="668" t="s">
        <v>143</v>
      </c>
      <c r="M74" s="695" t="s">
        <v>20</v>
      </c>
      <c r="N74" s="675" t="s">
        <v>1790</v>
      </c>
      <c r="O74" s="668" t="s">
        <v>147</v>
      </c>
      <c r="P74" s="695" t="s">
        <v>22</v>
      </c>
      <c r="Q74" s="702" t="s">
        <v>1791</v>
      </c>
      <c r="R74" s="668" t="s">
        <v>23</v>
      </c>
      <c r="S74" s="703">
        <v>845</v>
      </c>
      <c r="T74" s="39" t="s">
        <v>4</v>
      </c>
      <c r="U74" s="674" t="s">
        <v>1792</v>
      </c>
      <c r="V74" s="544">
        <v>42792</v>
      </c>
      <c r="W74" s="676" t="s">
        <v>1793</v>
      </c>
      <c r="X74" s="544">
        <v>42794</v>
      </c>
      <c r="Y74" s="673" t="s">
        <v>171</v>
      </c>
      <c r="Z74" s="518">
        <v>10</v>
      </c>
      <c r="AA74" s="518">
        <v>12.5</v>
      </c>
      <c r="AB74" s="518">
        <v>2</v>
      </c>
      <c r="AC74" s="518">
        <v>1</v>
      </c>
      <c r="AD74" s="518">
        <v>4</v>
      </c>
      <c r="AE74" s="94" t="s">
        <v>118</v>
      </c>
      <c r="AF74" s="94" t="s">
        <v>118</v>
      </c>
      <c r="AG74" s="95" t="s">
        <v>118</v>
      </c>
      <c r="AH74" s="95" t="s">
        <v>118</v>
      </c>
      <c r="AI74" s="95" t="s">
        <v>118</v>
      </c>
      <c r="AJ74" s="95" t="s">
        <v>118</v>
      </c>
      <c r="AK74" s="95" t="s">
        <v>118</v>
      </c>
      <c r="AL74" s="95" t="s">
        <v>118</v>
      </c>
      <c r="AM74" s="95" t="s">
        <v>118</v>
      </c>
      <c r="AN74" s="26" t="s">
        <v>116</v>
      </c>
      <c r="AO74" s="26" t="s">
        <v>116</v>
      </c>
      <c r="AP74" s="26" t="s">
        <v>116</v>
      </c>
      <c r="AQ74" s="26" t="s">
        <v>116</v>
      </c>
      <c r="AR74" s="26" t="s">
        <v>116</v>
      </c>
      <c r="AS74" s="26" t="s">
        <v>116</v>
      </c>
      <c r="AT74" s="26" t="s">
        <v>113</v>
      </c>
      <c r="AU74" s="26" t="s">
        <v>120</v>
      </c>
      <c r="AV74" s="26" t="s">
        <v>127</v>
      </c>
      <c r="AW74" s="519" t="s">
        <v>113</v>
      </c>
      <c r="AX74" s="519" t="s">
        <v>113</v>
      </c>
      <c r="AY74" s="676" t="s">
        <v>1793</v>
      </c>
      <c r="AZ74" s="544">
        <v>42794</v>
      </c>
      <c r="BA74" s="521" t="s">
        <v>128</v>
      </c>
      <c r="BB74" s="519" t="s">
        <v>113</v>
      </c>
      <c r="BC74" s="519" t="s">
        <v>113</v>
      </c>
      <c r="BD74" s="519" t="s">
        <v>113</v>
      </c>
      <c r="BE74" s="519" t="s">
        <v>113</v>
      </c>
      <c r="BF74" s="544">
        <v>42794</v>
      </c>
      <c r="BG74" s="44" t="s">
        <v>555</v>
      </c>
      <c r="BH74" s="44" t="s">
        <v>555</v>
      </c>
      <c r="BI74" s="547" t="s">
        <v>1646</v>
      </c>
      <c r="BJ74" s="670">
        <f>11356.3+5692</f>
        <v>17048.3</v>
      </c>
    </row>
    <row r="75" spans="1:62" s="97" customFormat="1" ht="51" x14ac:dyDescent="0.2">
      <c r="A75" s="316">
        <v>69</v>
      </c>
      <c r="B75" s="539" t="s">
        <v>1173</v>
      </c>
      <c r="C75" s="539" t="s">
        <v>1749</v>
      </c>
      <c r="D75" s="45" t="s">
        <v>1</v>
      </c>
      <c r="E75" s="508" t="str">
        <f t="shared" si="1"/>
        <v>8747985</v>
      </c>
      <c r="F75" s="509">
        <f t="shared" si="1"/>
        <v>42796</v>
      </c>
      <c r="G75" s="541" t="s">
        <v>1750</v>
      </c>
      <c r="H75" s="541" t="s">
        <v>1794</v>
      </c>
      <c r="I75" s="26" t="s">
        <v>124</v>
      </c>
      <c r="J75" s="675" t="s">
        <v>1470</v>
      </c>
      <c r="K75" s="694">
        <v>42769</v>
      </c>
      <c r="L75" s="44" t="s">
        <v>143</v>
      </c>
      <c r="M75" s="540" t="s">
        <v>20</v>
      </c>
      <c r="N75" s="541" t="s">
        <v>1795</v>
      </c>
      <c r="O75" s="44" t="s">
        <v>147</v>
      </c>
      <c r="P75" s="540" t="s">
        <v>22</v>
      </c>
      <c r="Q75" s="541" t="s">
        <v>1796</v>
      </c>
      <c r="R75" s="519" t="s">
        <v>23</v>
      </c>
      <c r="S75" s="543">
        <v>15655.4</v>
      </c>
      <c r="T75" s="39" t="s">
        <v>4</v>
      </c>
      <c r="U75" s="541" t="s">
        <v>1797</v>
      </c>
      <c r="V75" s="544">
        <v>42791</v>
      </c>
      <c r="W75" s="547" t="s">
        <v>1798</v>
      </c>
      <c r="X75" s="544">
        <v>42796</v>
      </c>
      <c r="Y75" s="672">
        <v>39235010</v>
      </c>
      <c r="Z75" s="518">
        <v>5</v>
      </c>
      <c r="AA75" s="518">
        <v>12.5</v>
      </c>
      <c r="AB75" s="518">
        <v>2</v>
      </c>
      <c r="AC75" s="518">
        <v>1</v>
      </c>
      <c r="AD75" s="518">
        <v>4</v>
      </c>
      <c r="AE75" s="94" t="s">
        <v>118</v>
      </c>
      <c r="AF75" s="94" t="s">
        <v>118</v>
      </c>
      <c r="AG75" s="95" t="s">
        <v>118</v>
      </c>
      <c r="AH75" s="95" t="s">
        <v>118</v>
      </c>
      <c r="AI75" s="95" t="s">
        <v>118</v>
      </c>
      <c r="AJ75" s="95" t="s">
        <v>118</v>
      </c>
      <c r="AK75" s="680">
        <v>5</v>
      </c>
      <c r="AL75" s="674" t="s">
        <v>1474</v>
      </c>
      <c r="AM75" s="95" t="s">
        <v>126</v>
      </c>
      <c r="AN75" s="26" t="s">
        <v>116</v>
      </c>
      <c r="AO75" s="26" t="s">
        <v>116</v>
      </c>
      <c r="AP75" s="26" t="s">
        <v>116</v>
      </c>
      <c r="AQ75" s="26" t="s">
        <v>116</v>
      </c>
      <c r="AR75" s="26" t="s">
        <v>116</v>
      </c>
      <c r="AS75" s="26" t="s">
        <v>116</v>
      </c>
      <c r="AT75" s="26" t="s">
        <v>113</v>
      </c>
      <c r="AU75" s="26" t="s">
        <v>120</v>
      </c>
      <c r="AV75" s="26" t="s">
        <v>127</v>
      </c>
      <c r="AW75" s="519" t="s">
        <v>113</v>
      </c>
      <c r="AX75" s="519" t="s">
        <v>113</v>
      </c>
      <c r="AY75" s="547" t="s">
        <v>1798</v>
      </c>
      <c r="AZ75" s="544">
        <v>42796</v>
      </c>
      <c r="BA75" s="521" t="s">
        <v>128</v>
      </c>
      <c r="BB75" s="519" t="s">
        <v>113</v>
      </c>
      <c r="BC75" s="519" t="s">
        <v>113</v>
      </c>
      <c r="BD75" s="519" t="s">
        <v>113</v>
      </c>
      <c r="BE75" s="519" t="s">
        <v>113</v>
      </c>
      <c r="BF75" s="544">
        <v>42796</v>
      </c>
      <c r="BG75" s="44" t="s">
        <v>555</v>
      </c>
      <c r="BH75" s="44" t="s">
        <v>555</v>
      </c>
      <c r="BI75" s="547" t="s">
        <v>1646</v>
      </c>
      <c r="BJ75" s="549">
        <v>251211.1</v>
      </c>
    </row>
    <row r="76" spans="1:62" s="97" customFormat="1" ht="38.25" x14ac:dyDescent="0.2">
      <c r="A76" s="316">
        <v>70</v>
      </c>
      <c r="B76" s="507" t="s">
        <v>1199</v>
      </c>
      <c r="C76" s="539" t="s">
        <v>1799</v>
      </c>
      <c r="D76" s="540" t="s">
        <v>8</v>
      </c>
      <c r="E76" s="508" t="str">
        <f t="shared" si="1"/>
        <v>8821172</v>
      </c>
      <c r="F76" s="509">
        <f t="shared" si="1"/>
        <v>42802</v>
      </c>
      <c r="G76" s="541" t="s">
        <v>135</v>
      </c>
      <c r="H76" s="541" t="s">
        <v>1800</v>
      </c>
      <c r="I76" s="26" t="s">
        <v>124</v>
      </c>
      <c r="J76" s="43" t="s">
        <v>138</v>
      </c>
      <c r="K76" s="554">
        <v>42796</v>
      </c>
      <c r="L76" s="519" t="s">
        <v>19</v>
      </c>
      <c r="M76" s="540" t="s">
        <v>20</v>
      </c>
      <c r="N76" s="541" t="s">
        <v>145</v>
      </c>
      <c r="O76" s="668" t="s">
        <v>2</v>
      </c>
      <c r="P76" s="540" t="s">
        <v>22</v>
      </c>
      <c r="Q76" s="677" t="s">
        <v>1801</v>
      </c>
      <c r="R76" s="44" t="s">
        <v>23</v>
      </c>
      <c r="S76" s="514">
        <v>4620.33</v>
      </c>
      <c r="T76" s="39" t="s">
        <v>4</v>
      </c>
      <c r="U76" s="541" t="s">
        <v>1802</v>
      </c>
      <c r="V76" s="544">
        <v>42798</v>
      </c>
      <c r="W76" s="640" t="s">
        <v>1803</v>
      </c>
      <c r="X76" s="704">
        <v>42802</v>
      </c>
      <c r="Y76" s="672">
        <v>39235010</v>
      </c>
      <c r="Z76" s="518">
        <v>10</v>
      </c>
      <c r="AA76" s="518">
        <v>12.5</v>
      </c>
      <c r="AB76" s="518">
        <v>2</v>
      </c>
      <c r="AC76" s="518">
        <v>1</v>
      </c>
      <c r="AD76" s="518">
        <v>4</v>
      </c>
      <c r="AE76" s="94" t="s">
        <v>118</v>
      </c>
      <c r="AF76" s="94" t="s">
        <v>118</v>
      </c>
      <c r="AG76" s="95" t="s">
        <v>118</v>
      </c>
      <c r="AH76" s="95" t="s">
        <v>118</v>
      </c>
      <c r="AI76" s="95" t="s">
        <v>118</v>
      </c>
      <c r="AJ76" s="95" t="s">
        <v>118</v>
      </c>
      <c r="AK76" s="95" t="s">
        <v>118</v>
      </c>
      <c r="AL76" s="95" t="s">
        <v>118</v>
      </c>
      <c r="AM76" s="95" t="s">
        <v>118</v>
      </c>
      <c r="AN76" s="26" t="s">
        <v>116</v>
      </c>
      <c r="AO76" s="26" t="s">
        <v>116</v>
      </c>
      <c r="AP76" s="26" t="s">
        <v>116</v>
      </c>
      <c r="AQ76" s="26" t="s">
        <v>116</v>
      </c>
      <c r="AR76" s="26" t="s">
        <v>116</v>
      </c>
      <c r="AS76" s="26" t="s">
        <v>116</v>
      </c>
      <c r="AT76" s="26" t="s">
        <v>116</v>
      </c>
      <c r="AU76" s="26" t="s">
        <v>120</v>
      </c>
      <c r="AV76" s="26" t="s">
        <v>127</v>
      </c>
      <c r="AW76" s="519" t="s">
        <v>113</v>
      </c>
      <c r="AX76" s="519" t="s">
        <v>113</v>
      </c>
      <c r="AY76" s="640" t="s">
        <v>1803</v>
      </c>
      <c r="AZ76" s="704">
        <v>42802</v>
      </c>
      <c r="BA76" s="521" t="s">
        <v>128</v>
      </c>
      <c r="BB76" s="519" t="s">
        <v>113</v>
      </c>
      <c r="BC76" s="519" t="s">
        <v>113</v>
      </c>
      <c r="BD76" s="519" t="s">
        <v>113</v>
      </c>
      <c r="BE76" s="519" t="s">
        <v>113</v>
      </c>
      <c r="BF76" s="704">
        <v>42802</v>
      </c>
      <c r="BG76" s="44" t="s">
        <v>555</v>
      </c>
      <c r="BH76" s="44" t="s">
        <v>555</v>
      </c>
      <c r="BI76" s="547" t="s">
        <v>1646</v>
      </c>
      <c r="BJ76" s="549">
        <v>96312.5</v>
      </c>
    </row>
    <row r="77" spans="1:62" s="97" customFormat="1" ht="38.25" x14ac:dyDescent="0.2">
      <c r="A77" s="316">
        <v>71</v>
      </c>
      <c r="B77" s="507" t="s">
        <v>1205</v>
      </c>
      <c r="C77" s="539" t="s">
        <v>1804</v>
      </c>
      <c r="D77" s="668" t="s">
        <v>1</v>
      </c>
      <c r="E77" s="508" t="str">
        <f t="shared" si="1"/>
        <v>8803163</v>
      </c>
      <c r="F77" s="509">
        <f t="shared" si="1"/>
        <v>42801</v>
      </c>
      <c r="G77" s="541" t="s">
        <v>1415</v>
      </c>
      <c r="H77" s="541" t="s">
        <v>913</v>
      </c>
      <c r="I77" s="26" t="s">
        <v>123</v>
      </c>
      <c r="J77" s="43" t="s">
        <v>954</v>
      </c>
      <c r="K77" s="554">
        <v>42797</v>
      </c>
      <c r="L77" s="668" t="s">
        <v>143</v>
      </c>
      <c r="M77" s="668" t="s">
        <v>20</v>
      </c>
      <c r="N77" s="25" t="s">
        <v>1805</v>
      </c>
      <c r="O77" s="150" t="s">
        <v>2</v>
      </c>
      <c r="P77" s="668" t="s">
        <v>10</v>
      </c>
      <c r="Q77" s="25" t="s">
        <v>1806</v>
      </c>
      <c r="R77" s="519" t="s">
        <v>140</v>
      </c>
      <c r="S77" s="543">
        <v>8332.49</v>
      </c>
      <c r="T77" s="39" t="s">
        <v>4</v>
      </c>
      <c r="U77" s="541" t="s">
        <v>1807</v>
      </c>
      <c r="V77" s="544">
        <v>42800</v>
      </c>
      <c r="W77" s="547" t="s">
        <v>1808</v>
      </c>
      <c r="X77" s="704">
        <v>42801</v>
      </c>
      <c r="Y77" s="672">
        <v>33029011</v>
      </c>
      <c r="Z77" s="518">
        <v>10</v>
      </c>
      <c r="AA77" s="518">
        <v>12.5</v>
      </c>
      <c r="AB77" s="518">
        <v>2</v>
      </c>
      <c r="AC77" s="518">
        <v>1</v>
      </c>
      <c r="AD77" s="518">
        <v>4</v>
      </c>
      <c r="AE77" s="94" t="s">
        <v>118</v>
      </c>
      <c r="AF77" s="94" t="s">
        <v>118</v>
      </c>
      <c r="AG77" s="95" t="s">
        <v>118</v>
      </c>
      <c r="AH77" s="95" t="s">
        <v>118</v>
      </c>
      <c r="AI77" s="95" t="s">
        <v>118</v>
      </c>
      <c r="AJ77" s="95" t="s">
        <v>118</v>
      </c>
      <c r="AK77" s="95" t="s">
        <v>118</v>
      </c>
      <c r="AL77" s="95" t="s">
        <v>118</v>
      </c>
      <c r="AM77" s="95" t="s">
        <v>118</v>
      </c>
      <c r="AN77" s="26" t="s">
        <v>116</v>
      </c>
      <c r="AO77" s="26" t="s">
        <v>116</v>
      </c>
      <c r="AP77" s="26" t="s">
        <v>116</v>
      </c>
      <c r="AQ77" s="26" t="s">
        <v>116</v>
      </c>
      <c r="AR77" s="26" t="s">
        <v>116</v>
      </c>
      <c r="AS77" s="26" t="s">
        <v>116</v>
      </c>
      <c r="AT77" s="26" t="s">
        <v>113</v>
      </c>
      <c r="AU77" s="26" t="s">
        <v>120</v>
      </c>
      <c r="AV77" s="26" t="s">
        <v>127</v>
      </c>
      <c r="AW77" s="519" t="s">
        <v>113</v>
      </c>
      <c r="AX77" s="519" t="s">
        <v>113</v>
      </c>
      <c r="AY77" s="547" t="s">
        <v>1808</v>
      </c>
      <c r="AZ77" s="704">
        <v>42801</v>
      </c>
      <c r="BA77" s="521" t="s">
        <v>128</v>
      </c>
      <c r="BB77" s="519" t="s">
        <v>113</v>
      </c>
      <c r="BC77" s="519" t="s">
        <v>113</v>
      </c>
      <c r="BD77" s="519" t="s">
        <v>113</v>
      </c>
      <c r="BE77" s="519" t="s">
        <v>113</v>
      </c>
      <c r="BF77" s="704">
        <v>42801</v>
      </c>
      <c r="BG77" s="44" t="s">
        <v>555</v>
      </c>
      <c r="BH77" s="44" t="s">
        <v>555</v>
      </c>
      <c r="BI77" s="547" t="s">
        <v>1646</v>
      </c>
      <c r="BJ77" s="558">
        <v>177279.4</v>
      </c>
    </row>
    <row r="78" spans="1:62" s="97" customFormat="1" ht="51" x14ac:dyDescent="0.2">
      <c r="A78" s="316">
        <v>72</v>
      </c>
      <c r="B78" s="539" t="s">
        <v>1210</v>
      </c>
      <c r="C78" s="539" t="s">
        <v>1809</v>
      </c>
      <c r="D78" s="668" t="s">
        <v>1</v>
      </c>
      <c r="E78" s="508" t="str">
        <f t="shared" si="1"/>
        <v>8884032</v>
      </c>
      <c r="F78" s="509" t="str">
        <f t="shared" si="1"/>
        <v>3/14/2017</v>
      </c>
      <c r="G78" s="541" t="s">
        <v>1460</v>
      </c>
      <c r="H78" s="541" t="s">
        <v>1461</v>
      </c>
      <c r="I78" s="26" t="s">
        <v>123</v>
      </c>
      <c r="J78" s="25" t="s">
        <v>945</v>
      </c>
      <c r="K78" s="554">
        <v>42801</v>
      </c>
      <c r="L78" s="519" t="s">
        <v>143</v>
      </c>
      <c r="M78" s="668" t="s">
        <v>20</v>
      </c>
      <c r="N78" s="541" t="s">
        <v>1649</v>
      </c>
      <c r="O78" s="519" t="s">
        <v>147</v>
      </c>
      <c r="P78" s="540" t="s">
        <v>10</v>
      </c>
      <c r="Q78" s="25" t="s">
        <v>1810</v>
      </c>
      <c r="R78" s="519" t="s">
        <v>140</v>
      </c>
      <c r="S78" s="543">
        <v>1964.6</v>
      </c>
      <c r="T78" s="39" t="s">
        <v>4</v>
      </c>
      <c r="U78" s="541" t="s">
        <v>1811</v>
      </c>
      <c r="V78" s="544">
        <v>42804</v>
      </c>
      <c r="W78" s="547" t="s">
        <v>1812</v>
      </c>
      <c r="X78" s="704" t="s">
        <v>1813</v>
      </c>
      <c r="Y78" s="678">
        <v>15159099</v>
      </c>
      <c r="Z78" s="518">
        <v>20</v>
      </c>
      <c r="AA78" s="518">
        <v>0</v>
      </c>
      <c r="AB78" s="518">
        <v>2</v>
      </c>
      <c r="AC78" s="518">
        <v>1</v>
      </c>
      <c r="AD78" s="518">
        <v>4</v>
      </c>
      <c r="AE78" s="94" t="s">
        <v>118</v>
      </c>
      <c r="AF78" s="94" t="s">
        <v>118</v>
      </c>
      <c r="AG78" s="95" t="s">
        <v>118</v>
      </c>
      <c r="AH78" s="95" t="s">
        <v>118</v>
      </c>
      <c r="AI78" s="95" t="s">
        <v>118</v>
      </c>
      <c r="AJ78" s="95" t="s">
        <v>118</v>
      </c>
      <c r="AK78" s="95" t="s">
        <v>118</v>
      </c>
      <c r="AL78" s="95" t="s">
        <v>118</v>
      </c>
      <c r="AM78" s="95" t="s">
        <v>118</v>
      </c>
      <c r="AN78" s="26" t="s">
        <v>116</v>
      </c>
      <c r="AO78" s="26" t="s">
        <v>116</v>
      </c>
      <c r="AP78" s="26" t="s">
        <v>116</v>
      </c>
      <c r="AQ78" s="26" t="s">
        <v>116</v>
      </c>
      <c r="AR78" s="26" t="s">
        <v>116</v>
      </c>
      <c r="AS78" s="26" t="s">
        <v>116</v>
      </c>
      <c r="AT78" s="26" t="s">
        <v>113</v>
      </c>
      <c r="AU78" s="26" t="s">
        <v>120</v>
      </c>
      <c r="AV78" s="26" t="s">
        <v>127</v>
      </c>
      <c r="AW78" s="519" t="s">
        <v>113</v>
      </c>
      <c r="AX78" s="519" t="s">
        <v>113</v>
      </c>
      <c r="AY78" s="547" t="s">
        <v>1812</v>
      </c>
      <c r="AZ78" s="704" t="s">
        <v>1813</v>
      </c>
      <c r="BA78" s="521" t="s">
        <v>128</v>
      </c>
      <c r="BB78" s="519" t="s">
        <v>113</v>
      </c>
      <c r="BC78" s="519" t="s">
        <v>113</v>
      </c>
      <c r="BD78" s="519" t="s">
        <v>113</v>
      </c>
      <c r="BE78" s="519" t="s">
        <v>113</v>
      </c>
      <c r="BF78" s="704" t="s">
        <v>1813</v>
      </c>
      <c r="BG78" s="44" t="s">
        <v>555</v>
      </c>
      <c r="BH78" s="44" t="s">
        <v>555</v>
      </c>
      <c r="BI78" s="547" t="s">
        <v>1646</v>
      </c>
      <c r="BJ78" s="549">
        <v>36095.199999999997</v>
      </c>
    </row>
    <row r="79" spans="1:62" s="97" customFormat="1" ht="51" x14ac:dyDescent="0.2">
      <c r="A79" s="316">
        <v>73</v>
      </c>
      <c r="B79" s="539" t="s">
        <v>1218</v>
      </c>
      <c r="C79" s="539" t="s">
        <v>1814</v>
      </c>
      <c r="D79" s="540" t="s">
        <v>1</v>
      </c>
      <c r="E79" s="508" t="str">
        <f t="shared" si="1"/>
        <v>8941433</v>
      </c>
      <c r="F79" s="509">
        <f t="shared" si="1"/>
        <v>42812</v>
      </c>
      <c r="G79" s="541" t="s">
        <v>1815</v>
      </c>
      <c r="H79" s="541" t="s">
        <v>1516</v>
      </c>
      <c r="I79" s="26" t="s">
        <v>123</v>
      </c>
      <c r="J79" s="25" t="s">
        <v>1816</v>
      </c>
      <c r="K79" s="554">
        <v>42801</v>
      </c>
      <c r="L79" s="519" t="s">
        <v>19</v>
      </c>
      <c r="M79" s="540" t="s">
        <v>20</v>
      </c>
      <c r="N79" s="541" t="s">
        <v>1817</v>
      </c>
      <c r="O79" s="668" t="s">
        <v>2</v>
      </c>
      <c r="P79" s="540" t="s">
        <v>10</v>
      </c>
      <c r="Q79" s="541" t="s">
        <v>1818</v>
      </c>
      <c r="R79" s="44" t="s">
        <v>23</v>
      </c>
      <c r="S79" s="543">
        <v>8892</v>
      </c>
      <c r="T79" s="39" t="s">
        <v>4</v>
      </c>
      <c r="U79" s="541" t="s">
        <v>1819</v>
      </c>
      <c r="V79" s="544">
        <v>42810</v>
      </c>
      <c r="W79" s="547" t="s">
        <v>1820</v>
      </c>
      <c r="X79" s="546">
        <v>42812</v>
      </c>
      <c r="Y79" s="672">
        <v>29163190</v>
      </c>
      <c r="Z79" s="518">
        <v>5</v>
      </c>
      <c r="AA79" s="518">
        <v>12.5</v>
      </c>
      <c r="AB79" s="518">
        <v>2</v>
      </c>
      <c r="AC79" s="518">
        <v>1</v>
      </c>
      <c r="AD79" s="518">
        <v>4</v>
      </c>
      <c r="AE79" s="94" t="s">
        <v>118</v>
      </c>
      <c r="AF79" s="94" t="s">
        <v>118</v>
      </c>
      <c r="AG79" s="95" t="s">
        <v>118</v>
      </c>
      <c r="AH79" s="95" t="s">
        <v>118</v>
      </c>
      <c r="AI79" s="95" t="s">
        <v>118</v>
      </c>
      <c r="AJ79" s="95" t="s">
        <v>118</v>
      </c>
      <c r="AK79" s="680">
        <v>5</v>
      </c>
      <c r="AL79" s="674" t="s">
        <v>1474</v>
      </c>
      <c r="AM79" s="95" t="s">
        <v>126</v>
      </c>
      <c r="AN79" s="26" t="s">
        <v>116</v>
      </c>
      <c r="AO79" s="26" t="s">
        <v>116</v>
      </c>
      <c r="AP79" s="26" t="s">
        <v>116</v>
      </c>
      <c r="AQ79" s="26" t="s">
        <v>116</v>
      </c>
      <c r="AR79" s="26" t="s">
        <v>116</v>
      </c>
      <c r="AS79" s="26" t="s">
        <v>116</v>
      </c>
      <c r="AT79" s="26" t="s">
        <v>113</v>
      </c>
      <c r="AU79" s="26" t="s">
        <v>120</v>
      </c>
      <c r="AV79" s="26" t="s">
        <v>127</v>
      </c>
      <c r="AW79" s="519" t="s">
        <v>113</v>
      </c>
      <c r="AX79" s="519" t="s">
        <v>113</v>
      </c>
      <c r="AY79" s="547" t="s">
        <v>1820</v>
      </c>
      <c r="AZ79" s="546">
        <v>42812</v>
      </c>
      <c r="BA79" s="521" t="s">
        <v>128</v>
      </c>
      <c r="BB79" s="519" t="s">
        <v>113</v>
      </c>
      <c r="BC79" s="519" t="s">
        <v>113</v>
      </c>
      <c r="BD79" s="519" t="s">
        <v>113</v>
      </c>
      <c r="BE79" s="519" t="s">
        <v>113</v>
      </c>
      <c r="BF79" s="546">
        <v>42812</v>
      </c>
      <c r="BG79" s="44" t="s">
        <v>555</v>
      </c>
      <c r="BH79" s="44" t="s">
        <v>555</v>
      </c>
      <c r="BI79" s="547" t="s">
        <v>1646</v>
      </c>
      <c r="BJ79" s="549">
        <v>139213.79999999999</v>
      </c>
    </row>
    <row r="80" spans="1:62" s="97" customFormat="1" ht="63.75" x14ac:dyDescent="0.2">
      <c r="A80" s="316">
        <v>74</v>
      </c>
      <c r="B80" s="507" t="s">
        <v>1223</v>
      </c>
      <c r="C80" s="539" t="s">
        <v>1821</v>
      </c>
      <c r="D80" s="540" t="s">
        <v>1</v>
      </c>
      <c r="E80" s="508" t="str">
        <f t="shared" si="1"/>
        <v>8825932</v>
      </c>
      <c r="F80" s="509">
        <f t="shared" si="1"/>
        <v>42803</v>
      </c>
      <c r="G80" s="674" t="s">
        <v>1548</v>
      </c>
      <c r="H80" s="541" t="s">
        <v>1822</v>
      </c>
      <c r="I80" s="26" t="s">
        <v>124</v>
      </c>
      <c r="J80" s="25" t="s">
        <v>1550</v>
      </c>
      <c r="K80" s="554">
        <v>42801</v>
      </c>
      <c r="L80" s="519" t="s">
        <v>19</v>
      </c>
      <c r="M80" s="540" t="s">
        <v>20</v>
      </c>
      <c r="N80" s="541" t="s">
        <v>1823</v>
      </c>
      <c r="O80" s="668" t="s">
        <v>2</v>
      </c>
      <c r="P80" s="540" t="s">
        <v>22</v>
      </c>
      <c r="Q80" s="677" t="s">
        <v>1824</v>
      </c>
      <c r="R80" s="44" t="s">
        <v>23</v>
      </c>
      <c r="S80" s="514">
        <v>19334.7</v>
      </c>
      <c r="T80" s="39" t="s">
        <v>4</v>
      </c>
      <c r="U80" s="541" t="s">
        <v>1825</v>
      </c>
      <c r="V80" s="544">
        <v>42801</v>
      </c>
      <c r="W80" s="640" t="s">
        <v>1826</v>
      </c>
      <c r="X80" s="546">
        <v>42803</v>
      </c>
      <c r="Y80" s="685" t="s">
        <v>1555</v>
      </c>
      <c r="Z80" s="518">
        <v>10</v>
      </c>
      <c r="AA80" s="518">
        <v>12.5</v>
      </c>
      <c r="AB80" s="518">
        <v>2</v>
      </c>
      <c r="AC80" s="518">
        <v>1</v>
      </c>
      <c r="AD80" s="518">
        <v>4</v>
      </c>
      <c r="AE80" s="94" t="s">
        <v>118</v>
      </c>
      <c r="AF80" s="94" t="s">
        <v>118</v>
      </c>
      <c r="AG80" s="95" t="s">
        <v>118</v>
      </c>
      <c r="AH80" s="95" t="s">
        <v>118</v>
      </c>
      <c r="AI80" s="95" t="s">
        <v>118</v>
      </c>
      <c r="AJ80" s="95" t="s">
        <v>118</v>
      </c>
      <c r="AK80" s="95" t="s">
        <v>118</v>
      </c>
      <c r="AL80" s="95" t="s">
        <v>118</v>
      </c>
      <c r="AM80" s="95" t="s">
        <v>118</v>
      </c>
      <c r="AN80" s="26" t="s">
        <v>116</v>
      </c>
      <c r="AO80" s="26" t="s">
        <v>116</v>
      </c>
      <c r="AP80" s="26" t="s">
        <v>116</v>
      </c>
      <c r="AQ80" s="26" t="s">
        <v>116</v>
      </c>
      <c r="AR80" s="26" t="s">
        <v>116</v>
      </c>
      <c r="AS80" s="26" t="s">
        <v>116</v>
      </c>
      <c r="AT80" s="26" t="s">
        <v>113</v>
      </c>
      <c r="AU80" s="26" t="s">
        <v>120</v>
      </c>
      <c r="AV80" s="26" t="s">
        <v>127</v>
      </c>
      <c r="AW80" s="519" t="s">
        <v>113</v>
      </c>
      <c r="AX80" s="519" t="s">
        <v>113</v>
      </c>
      <c r="AY80" s="640" t="s">
        <v>1826</v>
      </c>
      <c r="AZ80" s="546">
        <v>42803</v>
      </c>
      <c r="BA80" s="521" t="s">
        <v>128</v>
      </c>
      <c r="BB80" s="519" t="s">
        <v>113</v>
      </c>
      <c r="BC80" s="519" t="s">
        <v>113</v>
      </c>
      <c r="BD80" s="519" t="s">
        <v>113</v>
      </c>
      <c r="BE80" s="519" t="s">
        <v>113</v>
      </c>
      <c r="BF80" s="546">
        <v>42803</v>
      </c>
      <c r="BG80" s="44" t="s">
        <v>555</v>
      </c>
      <c r="BH80" s="44" t="s">
        <v>555</v>
      </c>
      <c r="BI80" s="640" t="s">
        <v>1827</v>
      </c>
      <c r="BJ80" s="549">
        <v>388936.9</v>
      </c>
    </row>
    <row r="81" spans="1:75" s="97" customFormat="1" ht="38.25" x14ac:dyDescent="0.2">
      <c r="A81" s="316">
        <v>75</v>
      </c>
      <c r="B81" s="507" t="s">
        <v>1191</v>
      </c>
      <c r="C81" s="539" t="s">
        <v>1828</v>
      </c>
      <c r="D81" s="540" t="s">
        <v>8</v>
      </c>
      <c r="E81" s="508" t="str">
        <f t="shared" si="1"/>
        <v>8888922</v>
      </c>
      <c r="F81" s="509">
        <f t="shared" si="1"/>
        <v>42809</v>
      </c>
      <c r="G81" s="541" t="s">
        <v>135</v>
      </c>
      <c r="H81" s="541" t="s">
        <v>1829</v>
      </c>
      <c r="I81" s="26" t="s">
        <v>124</v>
      </c>
      <c r="J81" s="43" t="s">
        <v>138</v>
      </c>
      <c r="K81" s="554">
        <v>42801</v>
      </c>
      <c r="L81" s="519" t="s">
        <v>143</v>
      </c>
      <c r="M81" s="540" t="s">
        <v>20</v>
      </c>
      <c r="N81" s="541" t="s">
        <v>1830</v>
      </c>
      <c r="O81" s="668" t="s">
        <v>147</v>
      </c>
      <c r="P81" s="540" t="s">
        <v>22</v>
      </c>
      <c r="Q81" s="677" t="s">
        <v>1831</v>
      </c>
      <c r="R81" s="44" t="s">
        <v>23</v>
      </c>
      <c r="S81" s="514">
        <v>5500</v>
      </c>
      <c r="T81" s="39" t="s">
        <v>4</v>
      </c>
      <c r="U81" s="541" t="s">
        <v>1832</v>
      </c>
      <c r="V81" s="544">
        <v>42803</v>
      </c>
      <c r="W81" s="640" t="s">
        <v>1833</v>
      </c>
      <c r="X81" s="546">
        <v>42809</v>
      </c>
      <c r="Y81" s="672">
        <v>39235010</v>
      </c>
      <c r="Z81" s="518">
        <v>10</v>
      </c>
      <c r="AA81" s="518">
        <v>12.5</v>
      </c>
      <c r="AB81" s="518">
        <v>2</v>
      </c>
      <c r="AC81" s="518">
        <v>1</v>
      </c>
      <c r="AD81" s="518">
        <v>4</v>
      </c>
      <c r="AE81" s="94" t="s">
        <v>118</v>
      </c>
      <c r="AF81" s="94" t="s">
        <v>118</v>
      </c>
      <c r="AG81" s="95" t="s">
        <v>118</v>
      </c>
      <c r="AH81" s="95" t="s">
        <v>118</v>
      </c>
      <c r="AI81" s="95" t="s">
        <v>118</v>
      </c>
      <c r="AJ81" s="95" t="s">
        <v>118</v>
      </c>
      <c r="AK81" s="95" t="s">
        <v>118</v>
      </c>
      <c r="AL81" s="95" t="s">
        <v>118</v>
      </c>
      <c r="AM81" s="95" t="s">
        <v>118</v>
      </c>
      <c r="AN81" s="26" t="s">
        <v>116</v>
      </c>
      <c r="AO81" s="26" t="s">
        <v>116</v>
      </c>
      <c r="AP81" s="26" t="s">
        <v>116</v>
      </c>
      <c r="AQ81" s="26" t="s">
        <v>116</v>
      </c>
      <c r="AR81" s="26" t="s">
        <v>116</v>
      </c>
      <c r="AS81" s="26" t="s">
        <v>116</v>
      </c>
      <c r="AT81" s="26" t="s">
        <v>116</v>
      </c>
      <c r="AU81" s="26" t="s">
        <v>120</v>
      </c>
      <c r="AV81" s="26" t="s">
        <v>127</v>
      </c>
      <c r="AW81" s="519" t="s">
        <v>113</v>
      </c>
      <c r="AX81" s="519" t="s">
        <v>113</v>
      </c>
      <c r="AY81" s="640" t="s">
        <v>1833</v>
      </c>
      <c r="AZ81" s="546">
        <v>42809</v>
      </c>
      <c r="BA81" s="521" t="s">
        <v>128</v>
      </c>
      <c r="BB81" s="519" t="s">
        <v>113</v>
      </c>
      <c r="BC81" s="519" t="s">
        <v>113</v>
      </c>
      <c r="BD81" s="519" t="s">
        <v>113</v>
      </c>
      <c r="BE81" s="519" t="s">
        <v>113</v>
      </c>
      <c r="BF81" s="546">
        <v>42809</v>
      </c>
      <c r="BG81" s="44" t="s">
        <v>555</v>
      </c>
      <c r="BH81" s="44" t="s">
        <v>555</v>
      </c>
      <c r="BI81" s="547" t="s">
        <v>1646</v>
      </c>
      <c r="BJ81" s="549">
        <v>132788.81</v>
      </c>
    </row>
    <row r="82" spans="1:75" s="97" customFormat="1" ht="51" x14ac:dyDescent="0.2">
      <c r="A82" s="316">
        <v>76</v>
      </c>
      <c r="B82" s="539" t="s">
        <v>1240</v>
      </c>
      <c r="C82" s="539" t="s">
        <v>1834</v>
      </c>
      <c r="D82" s="45" t="s">
        <v>1</v>
      </c>
      <c r="E82" s="508" t="str">
        <f t="shared" si="1"/>
        <v>9007241</v>
      </c>
      <c r="F82" s="509">
        <f t="shared" si="1"/>
        <v>42817</v>
      </c>
      <c r="G82" s="541" t="s">
        <v>1750</v>
      </c>
      <c r="H82" s="541" t="s">
        <v>1835</v>
      </c>
      <c r="I82" s="26" t="s">
        <v>124</v>
      </c>
      <c r="J82" s="675" t="s">
        <v>1470</v>
      </c>
      <c r="K82" s="694">
        <v>42815</v>
      </c>
      <c r="L82" s="44" t="s">
        <v>19</v>
      </c>
      <c r="M82" s="540" t="s">
        <v>20</v>
      </c>
      <c r="N82" s="541" t="s">
        <v>29</v>
      </c>
      <c r="O82" s="44" t="s">
        <v>2</v>
      </c>
      <c r="P82" s="540" t="s">
        <v>22</v>
      </c>
      <c r="Q82" s="541" t="s">
        <v>1836</v>
      </c>
      <c r="R82" s="519" t="s">
        <v>23</v>
      </c>
      <c r="S82" s="543">
        <v>21606</v>
      </c>
      <c r="T82" s="39" t="s">
        <v>4</v>
      </c>
      <c r="U82" s="541" t="s">
        <v>1837</v>
      </c>
      <c r="V82" s="694">
        <v>42815</v>
      </c>
      <c r="W82" s="547" t="s">
        <v>1838</v>
      </c>
      <c r="X82" s="544">
        <v>42817</v>
      </c>
      <c r="Y82" s="672">
        <v>39235010</v>
      </c>
      <c r="Z82" s="518">
        <v>5</v>
      </c>
      <c r="AA82" s="518">
        <v>12.5</v>
      </c>
      <c r="AB82" s="518">
        <v>2</v>
      </c>
      <c r="AC82" s="518">
        <v>1</v>
      </c>
      <c r="AD82" s="518">
        <v>4</v>
      </c>
      <c r="AE82" s="94" t="s">
        <v>118</v>
      </c>
      <c r="AF82" s="94" t="s">
        <v>118</v>
      </c>
      <c r="AG82" s="95" t="s">
        <v>118</v>
      </c>
      <c r="AH82" s="95" t="s">
        <v>118</v>
      </c>
      <c r="AI82" s="95" t="s">
        <v>118</v>
      </c>
      <c r="AJ82" s="95" t="s">
        <v>118</v>
      </c>
      <c r="AK82" s="680">
        <v>5</v>
      </c>
      <c r="AL82" s="674" t="s">
        <v>1474</v>
      </c>
      <c r="AM82" s="95" t="s">
        <v>126</v>
      </c>
      <c r="AN82" s="26" t="s">
        <v>116</v>
      </c>
      <c r="AO82" s="26" t="s">
        <v>116</v>
      </c>
      <c r="AP82" s="26" t="s">
        <v>116</v>
      </c>
      <c r="AQ82" s="26" t="s">
        <v>116</v>
      </c>
      <c r="AR82" s="26" t="s">
        <v>116</v>
      </c>
      <c r="AS82" s="26" t="s">
        <v>116</v>
      </c>
      <c r="AT82" s="26" t="s">
        <v>113</v>
      </c>
      <c r="AU82" s="26" t="s">
        <v>120</v>
      </c>
      <c r="AV82" s="26" t="s">
        <v>127</v>
      </c>
      <c r="AW82" s="519" t="s">
        <v>113</v>
      </c>
      <c r="AX82" s="519" t="s">
        <v>113</v>
      </c>
      <c r="AY82" s="547" t="s">
        <v>1838</v>
      </c>
      <c r="AZ82" s="544">
        <v>42817</v>
      </c>
      <c r="BA82" s="521" t="s">
        <v>128</v>
      </c>
      <c r="BB82" s="519" t="s">
        <v>113</v>
      </c>
      <c r="BC82" s="519" t="s">
        <v>113</v>
      </c>
      <c r="BD82" s="519" t="s">
        <v>113</v>
      </c>
      <c r="BE82" s="519" t="s">
        <v>113</v>
      </c>
      <c r="BF82" s="544">
        <v>42817</v>
      </c>
      <c r="BG82" s="44" t="s">
        <v>555</v>
      </c>
      <c r="BH82" s="44" t="s">
        <v>555</v>
      </c>
      <c r="BI82" s="547" t="s">
        <v>1685</v>
      </c>
      <c r="BJ82" s="549">
        <v>338265</v>
      </c>
    </row>
    <row r="83" spans="1:75" s="97" customFormat="1" ht="51" x14ac:dyDescent="0.2">
      <c r="A83" s="316">
        <v>77</v>
      </c>
      <c r="B83" s="539" t="s">
        <v>1247</v>
      </c>
      <c r="C83" s="541" t="s">
        <v>1839</v>
      </c>
      <c r="D83" s="668" t="s">
        <v>1</v>
      </c>
      <c r="E83" s="508" t="str">
        <f t="shared" si="1"/>
        <v>9058048</v>
      </c>
      <c r="F83" s="509">
        <f t="shared" si="1"/>
        <v>42821</v>
      </c>
      <c r="G83" s="42" t="s">
        <v>969</v>
      </c>
      <c r="H83" s="541" t="s">
        <v>1840</v>
      </c>
      <c r="I83" s="26" t="s">
        <v>123</v>
      </c>
      <c r="J83" s="675" t="s">
        <v>24</v>
      </c>
      <c r="K83" s="694">
        <v>42815</v>
      </c>
      <c r="L83" s="668" t="s">
        <v>19</v>
      </c>
      <c r="M83" s="45" t="s">
        <v>20</v>
      </c>
      <c r="N83" s="43" t="s">
        <v>21</v>
      </c>
      <c r="O83" s="44" t="s">
        <v>2</v>
      </c>
      <c r="P83" s="45" t="s">
        <v>10</v>
      </c>
      <c r="Q83" s="43" t="s">
        <v>1841</v>
      </c>
      <c r="R83" s="44" t="s">
        <v>23</v>
      </c>
      <c r="S83" s="514">
        <v>12698</v>
      </c>
      <c r="T83" s="39" t="s">
        <v>4</v>
      </c>
      <c r="U83" s="541" t="s">
        <v>1842</v>
      </c>
      <c r="V83" s="694">
        <v>42821</v>
      </c>
      <c r="W83" s="640" t="s">
        <v>1843</v>
      </c>
      <c r="X83" s="544">
        <v>42821</v>
      </c>
      <c r="Y83" s="515" t="s">
        <v>171</v>
      </c>
      <c r="Z83" s="518">
        <v>10</v>
      </c>
      <c r="AA83" s="518">
        <v>12.5</v>
      </c>
      <c r="AB83" s="518">
        <v>2</v>
      </c>
      <c r="AC83" s="518">
        <v>1</v>
      </c>
      <c r="AD83" s="518">
        <v>4</v>
      </c>
      <c r="AE83" s="94" t="s">
        <v>118</v>
      </c>
      <c r="AF83" s="94" t="s">
        <v>118</v>
      </c>
      <c r="AG83" s="95" t="s">
        <v>118</v>
      </c>
      <c r="AH83" s="95" t="s">
        <v>118</v>
      </c>
      <c r="AI83" s="95" t="s">
        <v>118</v>
      </c>
      <c r="AJ83" s="95" t="s">
        <v>118</v>
      </c>
      <c r="AK83" s="95" t="s">
        <v>118</v>
      </c>
      <c r="AL83" s="95" t="s">
        <v>118</v>
      </c>
      <c r="AM83" s="95" t="s">
        <v>118</v>
      </c>
      <c r="AN83" s="26" t="s">
        <v>116</v>
      </c>
      <c r="AO83" s="26" t="s">
        <v>116</v>
      </c>
      <c r="AP83" s="26" t="s">
        <v>116</v>
      </c>
      <c r="AQ83" s="26" t="s">
        <v>116</v>
      </c>
      <c r="AR83" s="26" t="s">
        <v>116</v>
      </c>
      <c r="AS83" s="26" t="s">
        <v>116</v>
      </c>
      <c r="AT83" s="26" t="s">
        <v>113</v>
      </c>
      <c r="AU83" s="26" t="s">
        <v>120</v>
      </c>
      <c r="AV83" s="26" t="s">
        <v>127</v>
      </c>
      <c r="AW83" s="519" t="s">
        <v>113</v>
      </c>
      <c r="AX83" s="519" t="s">
        <v>113</v>
      </c>
      <c r="AY83" s="640" t="s">
        <v>1843</v>
      </c>
      <c r="AZ83" s="544">
        <v>42821</v>
      </c>
      <c r="BA83" s="521" t="s">
        <v>128</v>
      </c>
      <c r="BB83" s="519" t="s">
        <v>113</v>
      </c>
      <c r="BC83" s="519" t="s">
        <v>113</v>
      </c>
      <c r="BD83" s="519" t="s">
        <v>113</v>
      </c>
      <c r="BE83" s="519" t="s">
        <v>113</v>
      </c>
      <c r="BF83" s="544">
        <v>42821</v>
      </c>
      <c r="BG83" s="44" t="s">
        <v>555</v>
      </c>
      <c r="BH83" s="44" t="s">
        <v>555</v>
      </c>
      <c r="BI83" s="640" t="s">
        <v>1827</v>
      </c>
      <c r="BJ83" s="522">
        <f>165559.3+84398.7</f>
        <v>249958</v>
      </c>
    </row>
    <row r="84" spans="1:75" s="97" customFormat="1" ht="51" x14ac:dyDescent="0.2">
      <c r="A84" s="316">
        <v>78</v>
      </c>
      <c r="B84" s="539" t="s">
        <v>1254</v>
      </c>
      <c r="C84" s="539" t="s">
        <v>1844</v>
      </c>
      <c r="D84" s="540" t="s">
        <v>1</v>
      </c>
      <c r="E84" s="508" t="str">
        <f t="shared" si="1"/>
        <v>9050451</v>
      </c>
      <c r="F84" s="509">
        <f t="shared" si="1"/>
        <v>42821</v>
      </c>
      <c r="G84" s="541" t="s">
        <v>1815</v>
      </c>
      <c r="H84" s="541" t="s">
        <v>1845</v>
      </c>
      <c r="I84" s="26" t="s">
        <v>123</v>
      </c>
      <c r="J84" s="25" t="s">
        <v>1816</v>
      </c>
      <c r="K84" s="694">
        <v>42815</v>
      </c>
      <c r="L84" s="519" t="s">
        <v>19</v>
      </c>
      <c r="M84" s="540" t="s">
        <v>20</v>
      </c>
      <c r="N84" s="541" t="s">
        <v>1817</v>
      </c>
      <c r="O84" s="668" t="s">
        <v>2</v>
      </c>
      <c r="P84" s="540" t="s">
        <v>10</v>
      </c>
      <c r="Q84" s="541" t="s">
        <v>1846</v>
      </c>
      <c r="R84" s="44" t="s">
        <v>23</v>
      </c>
      <c r="S84" s="543">
        <v>5928</v>
      </c>
      <c r="T84" s="39" t="s">
        <v>4</v>
      </c>
      <c r="U84" s="541" t="s">
        <v>1847</v>
      </c>
      <c r="V84" s="694">
        <v>42817</v>
      </c>
      <c r="W84" s="547" t="s">
        <v>1848</v>
      </c>
      <c r="X84" s="544">
        <v>42821</v>
      </c>
      <c r="Y84" s="672">
        <v>29163190</v>
      </c>
      <c r="Z84" s="518">
        <v>5</v>
      </c>
      <c r="AA84" s="518">
        <v>12.5</v>
      </c>
      <c r="AB84" s="518">
        <v>2</v>
      </c>
      <c r="AC84" s="518">
        <v>1</v>
      </c>
      <c r="AD84" s="518">
        <v>4</v>
      </c>
      <c r="AE84" s="94" t="s">
        <v>118</v>
      </c>
      <c r="AF84" s="94" t="s">
        <v>118</v>
      </c>
      <c r="AG84" s="95" t="s">
        <v>118</v>
      </c>
      <c r="AH84" s="95" t="s">
        <v>118</v>
      </c>
      <c r="AI84" s="95" t="s">
        <v>118</v>
      </c>
      <c r="AJ84" s="95" t="s">
        <v>118</v>
      </c>
      <c r="AK84" s="680">
        <v>5</v>
      </c>
      <c r="AL84" s="674" t="s">
        <v>1474</v>
      </c>
      <c r="AM84" s="95" t="s">
        <v>126</v>
      </c>
      <c r="AN84" s="26" t="s">
        <v>116</v>
      </c>
      <c r="AO84" s="26" t="s">
        <v>116</v>
      </c>
      <c r="AP84" s="26" t="s">
        <v>116</v>
      </c>
      <c r="AQ84" s="26" t="s">
        <v>116</v>
      </c>
      <c r="AR84" s="26" t="s">
        <v>116</v>
      </c>
      <c r="AS84" s="26" t="s">
        <v>116</v>
      </c>
      <c r="AT84" s="26" t="s">
        <v>113</v>
      </c>
      <c r="AU84" s="26" t="s">
        <v>120</v>
      </c>
      <c r="AV84" s="26" t="s">
        <v>127</v>
      </c>
      <c r="AW84" s="519" t="s">
        <v>113</v>
      </c>
      <c r="AX84" s="519" t="s">
        <v>113</v>
      </c>
      <c r="AY84" s="547" t="s">
        <v>1848</v>
      </c>
      <c r="AZ84" s="544">
        <v>42821</v>
      </c>
      <c r="BA84" s="521" t="s">
        <v>128</v>
      </c>
      <c r="BB84" s="519" t="s">
        <v>113</v>
      </c>
      <c r="BC84" s="519" t="s">
        <v>113</v>
      </c>
      <c r="BD84" s="519" t="s">
        <v>113</v>
      </c>
      <c r="BE84" s="519" t="s">
        <v>113</v>
      </c>
      <c r="BF84" s="544">
        <v>42821</v>
      </c>
      <c r="BG84" s="44" t="s">
        <v>555</v>
      </c>
      <c r="BH84" s="44" t="s">
        <v>555</v>
      </c>
      <c r="BI84" s="547" t="s">
        <v>1685</v>
      </c>
      <c r="BJ84" s="549">
        <v>92809.2</v>
      </c>
    </row>
    <row r="85" spans="1:75" s="97" customFormat="1" ht="63.75" x14ac:dyDescent="0.2">
      <c r="A85" s="316">
        <v>79</v>
      </c>
      <c r="B85" s="539" t="s">
        <v>1273</v>
      </c>
      <c r="C85" s="539" t="s">
        <v>1849</v>
      </c>
      <c r="D85" s="663" t="s">
        <v>235</v>
      </c>
      <c r="E85" s="508" t="str">
        <f t="shared" si="1"/>
        <v>9084364</v>
      </c>
      <c r="F85" s="509">
        <f t="shared" si="1"/>
        <v>42823</v>
      </c>
      <c r="G85" s="42" t="s">
        <v>483</v>
      </c>
      <c r="H85" s="541" t="s">
        <v>1369</v>
      </c>
      <c r="I85" s="26" t="s">
        <v>123</v>
      </c>
      <c r="J85" s="25" t="s">
        <v>484</v>
      </c>
      <c r="K85" s="694">
        <v>42817</v>
      </c>
      <c r="L85" s="663" t="s">
        <v>143</v>
      </c>
      <c r="M85" s="663" t="s">
        <v>20</v>
      </c>
      <c r="N85" s="541" t="s">
        <v>518</v>
      </c>
      <c r="O85" s="519" t="s">
        <v>147</v>
      </c>
      <c r="P85" s="540" t="s">
        <v>10</v>
      </c>
      <c r="Q85" s="25" t="s">
        <v>1850</v>
      </c>
      <c r="R85" s="519" t="s">
        <v>140</v>
      </c>
      <c r="S85" s="543">
        <v>2557.6</v>
      </c>
      <c r="T85" s="39" t="s">
        <v>4</v>
      </c>
      <c r="U85" s="682" t="s">
        <v>1851</v>
      </c>
      <c r="V85" s="694">
        <v>42818</v>
      </c>
      <c r="W85" s="547" t="s">
        <v>1852</v>
      </c>
      <c r="X85" s="544">
        <v>42823</v>
      </c>
      <c r="Y85" s="515" t="s">
        <v>488</v>
      </c>
      <c r="Z85" s="518">
        <v>60</v>
      </c>
      <c r="AA85" s="518">
        <v>0</v>
      </c>
      <c r="AB85" s="518">
        <v>0</v>
      </c>
      <c r="AC85" s="518">
        <v>0</v>
      </c>
      <c r="AD85" s="518">
        <v>4</v>
      </c>
      <c r="AE85" s="94" t="s">
        <v>118</v>
      </c>
      <c r="AF85" s="94" t="s">
        <v>118</v>
      </c>
      <c r="AG85" s="95" t="s">
        <v>118</v>
      </c>
      <c r="AH85" s="95" t="s">
        <v>118</v>
      </c>
      <c r="AI85" s="95" t="s">
        <v>118</v>
      </c>
      <c r="AJ85" s="95" t="s">
        <v>118</v>
      </c>
      <c r="AK85" s="95" t="s">
        <v>118</v>
      </c>
      <c r="AL85" s="95" t="s">
        <v>118</v>
      </c>
      <c r="AM85" s="95" t="s">
        <v>118</v>
      </c>
      <c r="AN85" s="26" t="s">
        <v>116</v>
      </c>
      <c r="AO85" s="26" t="s">
        <v>116</v>
      </c>
      <c r="AP85" s="26" t="s">
        <v>116</v>
      </c>
      <c r="AQ85" s="26" t="s">
        <v>116</v>
      </c>
      <c r="AR85" s="26" t="s">
        <v>116</v>
      </c>
      <c r="AS85" s="26" t="s">
        <v>116</v>
      </c>
      <c r="AT85" s="26" t="s">
        <v>113</v>
      </c>
      <c r="AU85" s="26" t="s">
        <v>120</v>
      </c>
      <c r="AV85" s="26" t="s">
        <v>127</v>
      </c>
      <c r="AW85" s="519" t="s">
        <v>113</v>
      </c>
      <c r="AX85" s="519" t="s">
        <v>113</v>
      </c>
      <c r="AY85" s="547" t="s">
        <v>1852</v>
      </c>
      <c r="AZ85" s="544">
        <v>42823</v>
      </c>
      <c r="BA85" s="521" t="s">
        <v>128</v>
      </c>
      <c r="BB85" s="519" t="s">
        <v>113</v>
      </c>
      <c r="BC85" s="519" t="s">
        <v>113</v>
      </c>
      <c r="BD85" s="519" t="s">
        <v>113</v>
      </c>
      <c r="BE85" s="519" t="s">
        <v>113</v>
      </c>
      <c r="BF85" s="544">
        <v>42823</v>
      </c>
      <c r="BG85" s="44" t="s">
        <v>555</v>
      </c>
      <c r="BH85" s="44" t="s">
        <v>555</v>
      </c>
      <c r="BI85" s="530" t="s">
        <v>1646</v>
      </c>
      <c r="BJ85" s="522">
        <v>119117.1</v>
      </c>
    </row>
    <row r="86" spans="1:75" s="97" customFormat="1" ht="63.75" x14ac:dyDescent="0.2">
      <c r="A86" s="316">
        <v>80</v>
      </c>
      <c r="B86" s="507" t="s">
        <v>1262</v>
      </c>
      <c r="C86" s="539" t="s">
        <v>1821</v>
      </c>
      <c r="D86" s="540" t="s">
        <v>1</v>
      </c>
      <c r="E86" s="508" t="str">
        <f t="shared" si="1"/>
        <v>9136520</v>
      </c>
      <c r="F86" s="509">
        <f t="shared" si="1"/>
        <v>42828</v>
      </c>
      <c r="G86" s="674" t="s">
        <v>1548</v>
      </c>
      <c r="H86" s="541" t="s">
        <v>1853</v>
      </c>
      <c r="I86" s="26" t="s">
        <v>124</v>
      </c>
      <c r="J86" s="25" t="s">
        <v>1550</v>
      </c>
      <c r="K86" s="694">
        <v>42819</v>
      </c>
      <c r="L86" s="519" t="s">
        <v>19</v>
      </c>
      <c r="M86" s="540" t="s">
        <v>20</v>
      </c>
      <c r="N86" s="541" t="s">
        <v>1823</v>
      </c>
      <c r="O86" s="668" t="s">
        <v>2</v>
      </c>
      <c r="P86" s="540" t="s">
        <v>22</v>
      </c>
      <c r="Q86" s="677" t="s">
        <v>1854</v>
      </c>
      <c r="R86" s="44" t="s">
        <v>23</v>
      </c>
      <c r="S86" s="514">
        <v>42380.1</v>
      </c>
      <c r="T86" s="39" t="s">
        <v>4</v>
      </c>
      <c r="U86" s="541" t="s">
        <v>1855</v>
      </c>
      <c r="V86" s="694">
        <v>42825</v>
      </c>
      <c r="W86" s="640" t="s">
        <v>1856</v>
      </c>
      <c r="X86" s="544">
        <v>42828</v>
      </c>
      <c r="Y86" s="685" t="s">
        <v>1555</v>
      </c>
      <c r="Z86" s="518">
        <v>10</v>
      </c>
      <c r="AA86" s="518">
        <v>12.5</v>
      </c>
      <c r="AB86" s="518">
        <v>2</v>
      </c>
      <c r="AC86" s="518">
        <v>1</v>
      </c>
      <c r="AD86" s="518">
        <v>4</v>
      </c>
      <c r="AE86" s="94" t="s">
        <v>118</v>
      </c>
      <c r="AF86" s="94" t="s">
        <v>118</v>
      </c>
      <c r="AG86" s="95" t="s">
        <v>118</v>
      </c>
      <c r="AH86" s="95" t="s">
        <v>118</v>
      </c>
      <c r="AI86" s="95" t="s">
        <v>118</v>
      </c>
      <c r="AJ86" s="95" t="s">
        <v>118</v>
      </c>
      <c r="AK86" s="95" t="s">
        <v>118</v>
      </c>
      <c r="AL86" s="95" t="s">
        <v>118</v>
      </c>
      <c r="AM86" s="95" t="s">
        <v>118</v>
      </c>
      <c r="AN86" s="26" t="s">
        <v>116</v>
      </c>
      <c r="AO86" s="26" t="s">
        <v>116</v>
      </c>
      <c r="AP86" s="26" t="s">
        <v>116</v>
      </c>
      <c r="AQ86" s="26" t="s">
        <v>116</v>
      </c>
      <c r="AR86" s="26" t="s">
        <v>116</v>
      </c>
      <c r="AS86" s="26" t="s">
        <v>116</v>
      </c>
      <c r="AT86" s="26" t="s">
        <v>113</v>
      </c>
      <c r="AU86" s="26" t="s">
        <v>120</v>
      </c>
      <c r="AV86" s="26" t="s">
        <v>127</v>
      </c>
      <c r="AW86" s="519" t="s">
        <v>113</v>
      </c>
      <c r="AX86" s="519" t="s">
        <v>113</v>
      </c>
      <c r="AY86" s="640" t="s">
        <v>1856</v>
      </c>
      <c r="AZ86" s="544">
        <v>42828</v>
      </c>
      <c r="BA86" s="521" t="s">
        <v>128</v>
      </c>
      <c r="BB86" s="519" t="s">
        <v>113</v>
      </c>
      <c r="BC86" s="519" t="s">
        <v>113</v>
      </c>
      <c r="BD86" s="519" t="s">
        <v>113</v>
      </c>
      <c r="BE86" s="519" t="s">
        <v>113</v>
      </c>
      <c r="BF86" s="544">
        <v>42828</v>
      </c>
      <c r="BG86" s="44" t="s">
        <v>555</v>
      </c>
      <c r="BH86" s="44" t="s">
        <v>555</v>
      </c>
      <c r="BI86" s="640" t="s">
        <v>1857</v>
      </c>
      <c r="BJ86" s="549">
        <v>834245.5</v>
      </c>
    </row>
    <row r="87" spans="1:75" s="97" customFormat="1" ht="38.25" x14ac:dyDescent="0.2">
      <c r="A87" s="316">
        <v>81</v>
      </c>
      <c r="B87" s="539" t="s">
        <v>1268</v>
      </c>
      <c r="C87" s="539" t="s">
        <v>1858</v>
      </c>
      <c r="D87" s="540" t="s">
        <v>1</v>
      </c>
      <c r="E87" s="508" t="str">
        <f t="shared" si="1"/>
        <v>9151709</v>
      </c>
      <c r="F87" s="509">
        <f t="shared" si="1"/>
        <v>42828</v>
      </c>
      <c r="G87" s="541" t="s">
        <v>1859</v>
      </c>
      <c r="H87" s="541" t="s">
        <v>1860</v>
      </c>
      <c r="I87" s="26" t="s">
        <v>123</v>
      </c>
      <c r="J87" s="43" t="s">
        <v>954</v>
      </c>
      <c r="K87" s="694">
        <v>42825</v>
      </c>
      <c r="L87" s="519" t="s">
        <v>19</v>
      </c>
      <c r="M87" s="540" t="s">
        <v>20</v>
      </c>
      <c r="N87" s="541" t="s">
        <v>1861</v>
      </c>
      <c r="O87" s="668" t="s">
        <v>2</v>
      </c>
      <c r="P87" s="540" t="s">
        <v>10</v>
      </c>
      <c r="Q87" s="541" t="s">
        <v>1862</v>
      </c>
      <c r="R87" s="519" t="s">
        <v>140</v>
      </c>
      <c r="S87" s="543">
        <f>11830+365.45</f>
        <v>12195.45</v>
      </c>
      <c r="T87" s="39" t="s">
        <v>4</v>
      </c>
      <c r="U87" s="541" t="s">
        <v>1863</v>
      </c>
      <c r="V87" s="694">
        <v>42821</v>
      </c>
      <c r="W87" s="547" t="s">
        <v>1864</v>
      </c>
      <c r="X87" s="544">
        <v>42828</v>
      </c>
      <c r="Y87" s="672">
        <v>33029011</v>
      </c>
      <c r="Z87" s="518">
        <v>10</v>
      </c>
      <c r="AA87" s="518">
        <v>12.5</v>
      </c>
      <c r="AB87" s="518">
        <v>2</v>
      </c>
      <c r="AC87" s="518">
        <v>1</v>
      </c>
      <c r="AD87" s="518">
        <v>4</v>
      </c>
      <c r="AE87" s="94" t="s">
        <v>118</v>
      </c>
      <c r="AF87" s="94" t="s">
        <v>118</v>
      </c>
      <c r="AG87" s="95" t="s">
        <v>118</v>
      </c>
      <c r="AH87" s="95" t="s">
        <v>118</v>
      </c>
      <c r="AI87" s="95" t="s">
        <v>118</v>
      </c>
      <c r="AJ87" s="95" t="s">
        <v>118</v>
      </c>
      <c r="AK87" s="95" t="s">
        <v>118</v>
      </c>
      <c r="AL87" s="95" t="s">
        <v>118</v>
      </c>
      <c r="AM87" s="95" t="s">
        <v>118</v>
      </c>
      <c r="AN87" s="26" t="s">
        <v>116</v>
      </c>
      <c r="AO87" s="26" t="s">
        <v>116</v>
      </c>
      <c r="AP87" s="26" t="s">
        <v>116</v>
      </c>
      <c r="AQ87" s="26" t="s">
        <v>116</v>
      </c>
      <c r="AR87" s="26" t="s">
        <v>116</v>
      </c>
      <c r="AS87" s="26" t="s">
        <v>116</v>
      </c>
      <c r="AT87" s="26" t="s">
        <v>113</v>
      </c>
      <c r="AU87" s="26" t="s">
        <v>120</v>
      </c>
      <c r="AV87" s="26" t="s">
        <v>127</v>
      </c>
      <c r="AW87" s="519" t="s">
        <v>113</v>
      </c>
      <c r="AX87" s="519" t="s">
        <v>113</v>
      </c>
      <c r="AY87" s="547" t="s">
        <v>1864</v>
      </c>
      <c r="AZ87" s="544">
        <v>42828</v>
      </c>
      <c r="BA87" s="521" t="s">
        <v>128</v>
      </c>
      <c r="BB87" s="519" t="s">
        <v>113</v>
      </c>
      <c r="BC87" s="519" t="s">
        <v>113</v>
      </c>
      <c r="BD87" s="519" t="s">
        <v>113</v>
      </c>
      <c r="BE87" s="519" t="s">
        <v>113</v>
      </c>
      <c r="BF87" s="544">
        <v>42828</v>
      </c>
      <c r="BG87" s="44" t="s">
        <v>555</v>
      </c>
      <c r="BH87" s="44" t="s">
        <v>555</v>
      </c>
      <c r="BI87" s="640" t="s">
        <v>1857</v>
      </c>
      <c r="BJ87" s="549">
        <v>258560</v>
      </c>
    </row>
    <row r="88" spans="1:75" s="97" customFormat="1" ht="12.75" x14ac:dyDescent="0.2">
      <c r="C88" s="705"/>
      <c r="D88" s="706"/>
      <c r="G88" s="707"/>
      <c r="H88" s="707"/>
      <c r="I88" s="105"/>
      <c r="J88" s="708"/>
      <c r="K88" s="709"/>
      <c r="L88" s="710"/>
      <c r="M88" s="706"/>
      <c r="N88" s="708"/>
      <c r="O88" s="710"/>
      <c r="P88" s="711"/>
      <c r="Q88" s="712"/>
      <c r="R88" s="105"/>
      <c r="V88" s="705"/>
      <c r="AE88" s="705"/>
      <c r="AQ88" s="67"/>
      <c r="AY88" s="713"/>
      <c r="AZ88" s="714"/>
      <c r="BF88" s="714"/>
      <c r="BG88" s="711"/>
      <c r="BH88" s="711"/>
      <c r="BI88" s="713"/>
      <c r="BJ88" s="714"/>
    </row>
    <row r="89" spans="1:75" s="97" customFormat="1" ht="12.75" x14ac:dyDescent="0.2">
      <c r="C89" s="705"/>
      <c r="D89" s="706"/>
      <c r="G89" s="707"/>
      <c r="H89" s="707"/>
      <c r="I89" s="105"/>
      <c r="J89" s="708"/>
      <c r="K89" s="709"/>
      <c r="L89" s="710"/>
      <c r="M89" s="706"/>
      <c r="N89" s="708"/>
      <c r="O89" s="710"/>
      <c r="P89" s="711"/>
      <c r="Q89" s="712"/>
      <c r="R89" s="105"/>
      <c r="V89" s="705"/>
      <c r="AE89" s="705"/>
      <c r="AQ89" s="67"/>
      <c r="AY89" s="713"/>
      <c r="AZ89" s="714"/>
      <c r="BF89" s="714"/>
      <c r="BG89" s="711"/>
      <c r="BH89" s="711"/>
      <c r="BI89" s="713"/>
      <c r="BJ89" s="714"/>
    </row>
    <row r="90" spans="1:75" s="97" customFormat="1" ht="12.75" x14ac:dyDescent="0.2">
      <c r="C90" s="705"/>
      <c r="D90" s="706"/>
      <c r="G90" s="707"/>
      <c r="H90" s="707"/>
      <c r="I90" s="105"/>
      <c r="J90" s="708"/>
      <c r="K90" s="709"/>
      <c r="L90" s="710"/>
      <c r="M90" s="706"/>
      <c r="N90" s="708"/>
      <c r="O90" s="710"/>
      <c r="P90" s="711"/>
      <c r="Q90" s="712"/>
      <c r="R90" s="105"/>
      <c r="V90" s="705"/>
      <c r="AE90" s="705"/>
      <c r="AQ90" s="67"/>
      <c r="AY90" s="713"/>
      <c r="AZ90" s="714"/>
      <c r="BF90" s="714"/>
      <c r="BG90" s="711"/>
      <c r="BH90" s="711"/>
      <c r="BI90" s="713"/>
      <c r="BJ90" s="714"/>
    </row>
    <row r="91" spans="1:75" ht="35.25" customHeight="1" x14ac:dyDescent="0.25">
      <c r="A91" s="372" t="s">
        <v>148</v>
      </c>
      <c r="B91" s="372"/>
      <c r="C91" s="109"/>
      <c r="D91" s="367"/>
      <c r="E91" s="109"/>
      <c r="F91" s="109"/>
      <c r="G91" s="109"/>
      <c r="H91" s="109"/>
      <c r="I91" s="367"/>
      <c r="J91" s="372" t="s">
        <v>172</v>
      </c>
      <c r="K91" s="372"/>
      <c r="L91" s="367"/>
      <c r="M91" s="109"/>
      <c r="N91" s="371"/>
      <c r="O91" s="109"/>
      <c r="P91" s="367"/>
      <c r="Q91" s="109"/>
      <c r="R91" s="109"/>
      <c r="S91" s="109"/>
      <c r="T91" s="371" t="s">
        <v>811</v>
      </c>
      <c r="U91" s="371"/>
      <c r="V91" s="371"/>
      <c r="W91" s="371"/>
      <c r="X91" s="371"/>
      <c r="Y91" s="371"/>
      <c r="Z91" s="371"/>
      <c r="AA91" s="371"/>
      <c r="AB91" s="372" t="s">
        <v>172</v>
      </c>
      <c r="AC91" s="372"/>
      <c r="AD91" s="371"/>
      <c r="AE91" s="371"/>
      <c r="AF91" s="372" t="s">
        <v>811</v>
      </c>
      <c r="AG91" s="372"/>
      <c r="AH91" s="371"/>
      <c r="AI91" s="371"/>
      <c r="AJ91" s="371"/>
      <c r="AK91" s="371"/>
      <c r="AL91" s="371"/>
      <c r="AM91" s="371"/>
      <c r="AN91" s="371"/>
      <c r="AO91" s="371"/>
      <c r="AP91" s="371"/>
      <c r="AQ91" s="164"/>
      <c r="AR91" s="164"/>
      <c r="AS91" s="366"/>
      <c r="AT91" s="164"/>
      <c r="AU91" s="164"/>
      <c r="AV91" s="164"/>
      <c r="AW91" s="116"/>
      <c r="AX91" s="108"/>
      <c r="AY91" s="108"/>
      <c r="AZ91" s="164"/>
      <c r="BA91" s="164"/>
      <c r="BB91" s="164"/>
      <c r="BC91" s="164"/>
      <c r="BD91" s="164"/>
      <c r="BE91" s="164"/>
      <c r="BF91" s="164"/>
      <c r="BG91" s="164"/>
      <c r="BH91" s="164"/>
      <c r="BI91" s="364"/>
      <c r="BJ91" s="164"/>
      <c r="BK91" s="164"/>
      <c r="BL91" s="164"/>
      <c r="BM91" s="164"/>
      <c r="BN91" s="164"/>
      <c r="BO91" s="99"/>
      <c r="BP91" s="99"/>
      <c r="BQ91" s="164"/>
      <c r="BR91" s="164"/>
      <c r="BS91" s="164"/>
      <c r="BT91" s="164"/>
      <c r="BU91" s="164"/>
      <c r="BV91" s="164"/>
      <c r="BW91" s="164"/>
    </row>
    <row r="92" spans="1:75" s="97" customFormat="1" ht="12.75" x14ac:dyDescent="0.2">
      <c r="C92" s="705"/>
      <c r="D92" s="706"/>
      <c r="G92" s="707"/>
      <c r="H92" s="707"/>
      <c r="I92" s="105"/>
      <c r="J92" s="708"/>
      <c r="K92" s="709"/>
      <c r="L92" s="710"/>
      <c r="M92" s="706"/>
      <c r="N92" s="708"/>
      <c r="O92" s="710"/>
      <c r="P92" s="711"/>
      <c r="Q92" s="712"/>
      <c r="R92" s="105"/>
      <c r="V92" s="705"/>
      <c r="AE92" s="705"/>
      <c r="AQ92" s="67"/>
      <c r="AY92" s="713"/>
      <c r="AZ92" s="714"/>
      <c r="BF92" s="714"/>
      <c r="BG92" s="711"/>
      <c r="BH92" s="711"/>
      <c r="BI92" s="713"/>
      <c r="BJ92" s="714"/>
    </row>
    <row r="93" spans="1:75" s="97" customFormat="1" ht="12.75" x14ac:dyDescent="0.2">
      <c r="C93" s="705"/>
      <c r="D93" s="706"/>
      <c r="G93" s="707"/>
      <c r="H93" s="707"/>
      <c r="I93" s="105"/>
      <c r="J93" s="708"/>
      <c r="K93" s="709"/>
      <c r="L93" s="710"/>
      <c r="M93" s="706"/>
      <c r="N93" s="708"/>
      <c r="O93" s="710"/>
      <c r="P93" s="711"/>
      <c r="Q93" s="712"/>
      <c r="R93" s="105"/>
      <c r="V93" s="705"/>
      <c r="AE93" s="705"/>
      <c r="AQ93" s="67"/>
      <c r="AY93" s="713"/>
      <c r="AZ93" s="714"/>
      <c r="BF93" s="714"/>
      <c r="BG93" s="711"/>
      <c r="BH93" s="711"/>
      <c r="BI93" s="713"/>
      <c r="BJ93" s="714"/>
    </row>
    <row r="94" spans="1:75" s="97" customFormat="1" ht="12.75" x14ac:dyDescent="0.2">
      <c r="C94" s="705"/>
      <c r="D94" s="706"/>
      <c r="G94" s="707"/>
      <c r="H94" s="707"/>
      <c r="I94" s="105"/>
      <c r="J94" s="708"/>
      <c r="K94" s="709"/>
      <c r="L94" s="710"/>
      <c r="M94" s="706"/>
      <c r="N94" s="708"/>
      <c r="O94" s="710"/>
      <c r="P94" s="711"/>
      <c r="Q94" s="712"/>
      <c r="R94" s="105"/>
      <c r="V94" s="705"/>
      <c r="AE94" s="705"/>
      <c r="AQ94" s="67"/>
      <c r="AY94" s="713"/>
      <c r="AZ94" s="714"/>
      <c r="BF94" s="714"/>
      <c r="BG94" s="711"/>
      <c r="BH94" s="711"/>
      <c r="BI94" s="713"/>
      <c r="BJ94" s="714"/>
    </row>
    <row r="95" spans="1:75" s="97" customFormat="1" ht="12.75" x14ac:dyDescent="0.2">
      <c r="C95" s="705"/>
      <c r="D95" s="706"/>
      <c r="G95" s="707"/>
      <c r="H95" s="707"/>
      <c r="I95" s="105"/>
      <c r="J95" s="708"/>
      <c r="K95" s="709"/>
      <c r="L95" s="710"/>
      <c r="M95" s="706"/>
      <c r="N95" s="708"/>
      <c r="O95" s="710"/>
      <c r="P95" s="711"/>
      <c r="Q95" s="712"/>
      <c r="R95" s="105"/>
      <c r="V95" s="705"/>
      <c r="AE95" s="705"/>
      <c r="AQ95" s="67"/>
      <c r="AY95" s="713"/>
      <c r="AZ95" s="714"/>
      <c r="BF95" s="714"/>
      <c r="BG95" s="711"/>
      <c r="BH95" s="711"/>
      <c r="BI95" s="713"/>
      <c r="BJ95" s="714"/>
    </row>
    <row r="96" spans="1:75" s="97" customFormat="1" ht="12.75" x14ac:dyDescent="0.2">
      <c r="C96" s="705"/>
      <c r="D96" s="706"/>
      <c r="G96" s="707"/>
      <c r="H96" s="707"/>
      <c r="I96" s="105"/>
      <c r="J96" s="708"/>
      <c r="K96" s="709"/>
      <c r="L96" s="710"/>
      <c r="M96" s="706"/>
      <c r="N96" s="708"/>
      <c r="O96" s="710"/>
      <c r="P96" s="711"/>
      <c r="Q96" s="712"/>
      <c r="R96" s="105"/>
      <c r="V96" s="705"/>
      <c r="AE96" s="705"/>
      <c r="AQ96" s="67"/>
      <c r="AY96" s="713"/>
      <c r="AZ96" s="714"/>
      <c r="BF96" s="714"/>
      <c r="BG96" s="711"/>
      <c r="BH96" s="711"/>
      <c r="BI96" s="713"/>
      <c r="BJ96" s="714"/>
    </row>
    <row r="97" spans="3:62" s="97" customFormat="1" ht="12.75" x14ac:dyDescent="0.2">
      <c r="C97" s="705"/>
      <c r="D97" s="706"/>
      <c r="G97" s="707"/>
      <c r="H97" s="707"/>
      <c r="I97" s="105"/>
      <c r="J97" s="708"/>
      <c r="K97" s="709"/>
      <c r="L97" s="710"/>
      <c r="M97" s="706"/>
      <c r="N97" s="708"/>
      <c r="O97" s="710"/>
      <c r="P97" s="711"/>
      <c r="Q97" s="712"/>
      <c r="R97" s="105"/>
      <c r="V97" s="705"/>
      <c r="AE97" s="705"/>
      <c r="AQ97" s="67"/>
      <c r="AY97" s="713"/>
      <c r="AZ97" s="714"/>
      <c r="BF97" s="714"/>
      <c r="BG97" s="711"/>
      <c r="BH97" s="711"/>
      <c r="BI97" s="713"/>
      <c r="BJ97" s="714"/>
    </row>
    <row r="98" spans="3:62" s="97" customFormat="1" ht="12.75" x14ac:dyDescent="0.2">
      <c r="C98" s="705"/>
      <c r="D98" s="706"/>
      <c r="G98" s="707"/>
      <c r="H98" s="707"/>
      <c r="I98" s="105"/>
      <c r="J98" s="708"/>
      <c r="K98" s="709"/>
      <c r="L98" s="710"/>
      <c r="M98" s="706"/>
      <c r="N98" s="708"/>
      <c r="O98" s="710"/>
      <c r="P98" s="711"/>
      <c r="Q98" s="712"/>
      <c r="R98" s="105"/>
      <c r="V98" s="705"/>
      <c r="AE98" s="705"/>
      <c r="AQ98" s="67"/>
      <c r="AY98" s="713"/>
      <c r="AZ98" s="714"/>
      <c r="BF98" s="714"/>
      <c r="BG98" s="711"/>
      <c r="BH98" s="711"/>
      <c r="BI98" s="713"/>
      <c r="BJ98" s="714"/>
    </row>
    <row r="99" spans="3:62" s="97" customFormat="1" ht="12.75" x14ac:dyDescent="0.2">
      <c r="C99" s="705"/>
      <c r="D99" s="706"/>
      <c r="G99" s="67"/>
      <c r="H99" s="707"/>
      <c r="I99" s="105"/>
      <c r="J99" s="708"/>
      <c r="K99" s="102"/>
      <c r="L99" s="710"/>
      <c r="M99" s="706"/>
      <c r="N99" s="708"/>
      <c r="O99" s="710"/>
      <c r="P99" s="711"/>
      <c r="Q99" s="712"/>
      <c r="R99" s="105"/>
      <c r="AE99" s="705"/>
      <c r="AQ99" s="67"/>
      <c r="AY99" s="713"/>
      <c r="AZ99" s="714"/>
      <c r="BF99" s="714"/>
      <c r="BG99" s="711"/>
      <c r="BH99" s="711"/>
      <c r="BI99" s="713"/>
    </row>
    <row r="100" spans="3:62" s="97" customFormat="1" ht="12.75" x14ac:dyDescent="0.2">
      <c r="C100" s="705"/>
      <c r="D100" s="706"/>
      <c r="G100" s="67"/>
      <c r="H100" s="707"/>
      <c r="I100" s="105"/>
      <c r="J100" s="708"/>
      <c r="K100" s="102"/>
      <c r="L100" s="710"/>
      <c r="M100" s="706"/>
      <c r="N100" s="708"/>
      <c r="O100" s="710"/>
      <c r="P100" s="711"/>
      <c r="Q100" s="712"/>
      <c r="R100" s="105"/>
      <c r="AE100" s="705"/>
      <c r="AQ100" s="67"/>
      <c r="AY100" s="713"/>
      <c r="AZ100" s="714"/>
      <c r="BF100" s="714"/>
      <c r="BG100" s="711"/>
      <c r="BH100" s="711"/>
      <c r="BI100" s="713"/>
    </row>
    <row r="101" spans="3:62" s="97" customFormat="1" ht="12.75" x14ac:dyDescent="0.2">
      <c r="C101" s="705"/>
      <c r="D101" s="706"/>
      <c r="G101" s="67"/>
      <c r="H101" s="707"/>
      <c r="I101" s="105"/>
      <c r="J101" s="708"/>
      <c r="K101" s="102"/>
      <c r="L101" s="710"/>
      <c r="M101" s="706"/>
      <c r="N101" s="708"/>
      <c r="O101" s="710"/>
      <c r="P101" s="711"/>
      <c r="Q101" s="712"/>
      <c r="R101" s="105"/>
      <c r="AE101" s="705"/>
      <c r="AQ101" s="67"/>
      <c r="AY101" s="713"/>
      <c r="AZ101" s="714"/>
      <c r="BF101" s="714"/>
      <c r="BG101" s="711"/>
      <c r="BH101" s="711"/>
      <c r="BI101" s="713"/>
    </row>
    <row r="102" spans="3:62" s="97" customFormat="1" ht="12.75" x14ac:dyDescent="0.2">
      <c r="C102" s="705"/>
      <c r="D102" s="706"/>
      <c r="G102" s="67"/>
      <c r="H102" s="707"/>
      <c r="I102" s="105"/>
      <c r="J102" s="708"/>
      <c r="K102" s="102"/>
      <c r="L102" s="710"/>
      <c r="M102" s="706"/>
      <c r="N102" s="708"/>
      <c r="O102" s="710"/>
      <c r="P102" s="711"/>
      <c r="Q102" s="712"/>
      <c r="R102" s="105"/>
      <c r="AE102" s="705"/>
      <c r="AQ102" s="67"/>
      <c r="AY102" s="713"/>
      <c r="AZ102" s="714"/>
      <c r="BF102" s="714"/>
      <c r="BG102" s="711"/>
      <c r="BH102" s="711"/>
      <c r="BI102" s="713"/>
    </row>
    <row r="103" spans="3:62" s="97" customFormat="1" ht="12.75" x14ac:dyDescent="0.2">
      <c r="C103" s="705"/>
      <c r="D103" s="706"/>
      <c r="G103" s="67"/>
      <c r="H103" s="707"/>
      <c r="I103" s="105"/>
      <c r="J103" s="708"/>
      <c r="K103" s="102"/>
      <c r="L103" s="710"/>
      <c r="M103" s="706"/>
      <c r="N103" s="708"/>
      <c r="O103" s="710"/>
      <c r="P103" s="711"/>
      <c r="Q103" s="712"/>
      <c r="R103" s="105"/>
      <c r="AE103" s="705"/>
      <c r="AQ103" s="67"/>
      <c r="AY103" s="713"/>
      <c r="AZ103" s="714"/>
      <c r="BF103" s="714"/>
      <c r="BG103" s="711"/>
      <c r="BH103" s="711"/>
      <c r="BI103" s="713"/>
    </row>
    <row r="104" spans="3:62" s="97" customFormat="1" ht="12.75" x14ac:dyDescent="0.2">
      <c r="C104" s="705"/>
      <c r="D104" s="706"/>
      <c r="G104" s="67"/>
      <c r="H104" s="707"/>
      <c r="I104" s="105"/>
      <c r="J104" s="708"/>
      <c r="K104" s="102"/>
      <c r="L104" s="710"/>
      <c r="M104" s="706"/>
      <c r="N104" s="708"/>
      <c r="O104" s="710"/>
      <c r="P104" s="711"/>
      <c r="Q104" s="712"/>
      <c r="R104" s="105"/>
      <c r="AE104" s="705"/>
      <c r="AQ104" s="67"/>
      <c r="AY104" s="713"/>
      <c r="AZ104" s="714"/>
      <c r="BF104" s="714"/>
      <c r="BG104" s="711"/>
      <c r="BH104" s="711"/>
      <c r="BI104" s="713"/>
    </row>
    <row r="105" spans="3:62" s="97" customFormat="1" ht="12.75" x14ac:dyDescent="0.2">
      <c r="C105" s="705"/>
      <c r="D105" s="706"/>
      <c r="G105" s="67"/>
      <c r="H105" s="707"/>
      <c r="I105" s="105"/>
      <c r="J105" s="708"/>
      <c r="K105" s="102"/>
      <c r="L105" s="710"/>
      <c r="M105" s="706"/>
      <c r="N105" s="708"/>
      <c r="O105" s="710"/>
      <c r="P105" s="711"/>
      <c r="Q105" s="712"/>
      <c r="R105" s="105"/>
      <c r="AE105" s="705"/>
      <c r="AQ105" s="67"/>
      <c r="AY105" s="713"/>
      <c r="AZ105" s="714"/>
      <c r="BF105" s="714"/>
      <c r="BG105" s="711"/>
      <c r="BH105" s="711"/>
      <c r="BI105" s="713"/>
    </row>
    <row r="106" spans="3:62" s="97" customFormat="1" ht="12.75" x14ac:dyDescent="0.2">
      <c r="C106" s="705"/>
      <c r="D106" s="706"/>
      <c r="G106" s="67"/>
      <c r="H106" s="707"/>
      <c r="I106" s="105"/>
      <c r="J106" s="708"/>
      <c r="K106" s="102"/>
      <c r="L106" s="710"/>
      <c r="M106" s="706"/>
      <c r="N106" s="708"/>
      <c r="O106" s="710"/>
      <c r="P106" s="711"/>
      <c r="Q106" s="712"/>
      <c r="R106" s="105"/>
      <c r="AE106" s="705"/>
      <c r="AQ106" s="67"/>
      <c r="AY106" s="713"/>
      <c r="AZ106" s="714"/>
      <c r="BF106" s="714"/>
      <c r="BG106" s="711"/>
      <c r="BH106" s="711"/>
      <c r="BI106" s="713"/>
    </row>
    <row r="107" spans="3:62" s="97" customFormat="1" ht="12.75" x14ac:dyDescent="0.2">
      <c r="C107" s="705"/>
      <c r="D107" s="706"/>
      <c r="G107" s="67"/>
      <c r="H107" s="707"/>
      <c r="I107" s="105"/>
      <c r="J107" s="708"/>
      <c r="K107" s="102"/>
      <c r="L107" s="710"/>
      <c r="M107" s="706"/>
      <c r="N107" s="708"/>
      <c r="O107" s="710"/>
      <c r="P107" s="711"/>
      <c r="Q107" s="712"/>
      <c r="R107" s="105"/>
      <c r="AE107" s="705"/>
      <c r="AQ107" s="67"/>
      <c r="AY107" s="713"/>
      <c r="AZ107" s="714"/>
      <c r="BF107" s="714"/>
      <c r="BG107" s="711"/>
      <c r="BH107" s="711"/>
      <c r="BI107" s="713"/>
    </row>
    <row r="108" spans="3:62" s="97" customFormat="1" ht="12.75" x14ac:dyDescent="0.2">
      <c r="C108" s="705"/>
      <c r="D108" s="706"/>
      <c r="G108" s="67"/>
      <c r="H108" s="707"/>
      <c r="I108" s="105"/>
      <c r="J108" s="708"/>
      <c r="K108" s="102"/>
      <c r="L108" s="710"/>
      <c r="M108" s="706"/>
      <c r="N108" s="708"/>
      <c r="O108" s="710"/>
      <c r="P108" s="711"/>
      <c r="Q108" s="712"/>
      <c r="R108" s="105"/>
      <c r="AE108" s="705"/>
      <c r="AQ108" s="67"/>
      <c r="AY108" s="713"/>
      <c r="AZ108" s="714"/>
      <c r="BF108" s="714"/>
      <c r="BG108" s="711"/>
      <c r="BH108" s="711"/>
      <c r="BI108" s="713"/>
    </row>
    <row r="109" spans="3:62" s="97" customFormat="1" ht="12.75" x14ac:dyDescent="0.2">
      <c r="C109" s="705"/>
      <c r="D109" s="706"/>
      <c r="G109" s="67"/>
      <c r="H109" s="707"/>
      <c r="I109" s="105"/>
      <c r="J109" s="708"/>
      <c r="K109" s="102"/>
      <c r="L109" s="710"/>
      <c r="M109" s="706"/>
      <c r="N109" s="708"/>
      <c r="O109" s="710"/>
      <c r="P109" s="711"/>
      <c r="Q109" s="712"/>
      <c r="R109" s="105"/>
      <c r="AE109" s="705"/>
      <c r="AQ109" s="67"/>
      <c r="AY109" s="713"/>
      <c r="AZ109" s="714"/>
      <c r="BF109" s="714"/>
      <c r="BG109" s="711"/>
      <c r="BH109" s="711"/>
      <c r="BI109" s="713"/>
    </row>
    <row r="110" spans="3:62" s="97" customFormat="1" ht="12.75" x14ac:dyDescent="0.2">
      <c r="C110" s="705"/>
      <c r="D110" s="706"/>
      <c r="G110" s="67"/>
      <c r="H110" s="707"/>
      <c r="I110" s="105"/>
      <c r="J110" s="708"/>
      <c r="K110" s="102"/>
      <c r="L110" s="710"/>
      <c r="M110" s="706"/>
      <c r="N110" s="708"/>
      <c r="O110" s="710"/>
      <c r="P110" s="711"/>
      <c r="Q110" s="712"/>
      <c r="R110" s="105"/>
      <c r="AE110" s="705"/>
      <c r="AQ110" s="67"/>
      <c r="AY110" s="713"/>
      <c r="AZ110" s="714"/>
      <c r="BF110" s="714"/>
      <c r="BG110" s="711"/>
      <c r="BH110" s="711"/>
      <c r="BI110" s="713"/>
    </row>
    <row r="111" spans="3:62" s="97" customFormat="1" ht="12.75" x14ac:dyDescent="0.2">
      <c r="C111" s="705"/>
      <c r="D111" s="706"/>
      <c r="G111" s="67"/>
      <c r="H111" s="707"/>
      <c r="I111" s="105"/>
      <c r="J111" s="708"/>
      <c r="K111" s="102"/>
      <c r="L111" s="710"/>
      <c r="M111" s="706"/>
      <c r="N111" s="708"/>
      <c r="O111" s="710"/>
      <c r="P111" s="711"/>
      <c r="Q111" s="712"/>
      <c r="R111" s="105"/>
      <c r="AE111" s="705"/>
      <c r="AQ111" s="67"/>
      <c r="AY111" s="713"/>
      <c r="AZ111" s="714"/>
      <c r="BF111" s="714"/>
      <c r="BG111" s="711"/>
      <c r="BH111" s="711"/>
      <c r="BI111" s="713"/>
    </row>
    <row r="112" spans="3:62" s="97" customFormat="1" ht="12.75" x14ac:dyDescent="0.2">
      <c r="C112" s="705"/>
      <c r="D112" s="706"/>
      <c r="G112" s="67"/>
      <c r="H112" s="707"/>
      <c r="I112" s="105"/>
      <c r="J112" s="708"/>
      <c r="K112" s="102"/>
      <c r="L112" s="710"/>
      <c r="M112" s="706"/>
      <c r="N112" s="708"/>
      <c r="O112" s="710"/>
      <c r="P112" s="711"/>
      <c r="Q112" s="712"/>
      <c r="R112" s="105"/>
      <c r="AE112" s="705"/>
      <c r="AQ112" s="67"/>
      <c r="AY112" s="713"/>
      <c r="AZ112" s="714"/>
      <c r="BF112" s="714"/>
      <c r="BG112" s="711"/>
      <c r="BH112" s="711"/>
      <c r="BI112" s="713"/>
    </row>
    <row r="113" spans="3:61" s="97" customFormat="1" ht="12.75" x14ac:dyDescent="0.2">
      <c r="C113" s="705"/>
      <c r="D113" s="706"/>
      <c r="G113" s="67"/>
      <c r="H113" s="707"/>
      <c r="I113" s="105"/>
      <c r="J113" s="708"/>
      <c r="K113" s="102"/>
      <c r="L113" s="710"/>
      <c r="M113" s="706"/>
      <c r="N113" s="708"/>
      <c r="O113" s="710"/>
      <c r="P113" s="711"/>
      <c r="Q113" s="712"/>
      <c r="R113" s="105"/>
      <c r="AE113" s="705"/>
      <c r="AQ113" s="67"/>
      <c r="AY113" s="713"/>
      <c r="AZ113" s="714"/>
      <c r="BF113" s="714"/>
      <c r="BG113" s="711"/>
      <c r="BH113" s="711"/>
      <c r="BI113" s="713"/>
    </row>
    <row r="114" spans="3:61" s="97" customFormat="1" ht="12.75" x14ac:dyDescent="0.2">
      <c r="C114" s="705"/>
      <c r="D114" s="706"/>
      <c r="G114" s="67"/>
      <c r="H114" s="707"/>
      <c r="I114" s="105"/>
      <c r="J114" s="708"/>
      <c r="K114" s="102"/>
      <c r="L114" s="710"/>
      <c r="M114" s="706"/>
      <c r="N114" s="708"/>
      <c r="O114" s="710"/>
      <c r="P114" s="711"/>
      <c r="Q114" s="712"/>
      <c r="R114" s="105"/>
      <c r="AE114" s="705"/>
      <c r="AQ114" s="67"/>
      <c r="AY114" s="713"/>
      <c r="AZ114" s="714"/>
      <c r="BF114" s="714"/>
      <c r="BG114" s="711"/>
      <c r="BH114" s="711"/>
      <c r="BI114" s="713"/>
    </row>
    <row r="115" spans="3:61" s="97" customFormat="1" ht="12.75" x14ac:dyDescent="0.2">
      <c r="C115" s="705"/>
      <c r="D115" s="706"/>
      <c r="G115" s="67"/>
      <c r="H115" s="707"/>
      <c r="I115" s="105"/>
      <c r="J115" s="708"/>
      <c r="K115" s="102"/>
      <c r="L115" s="710"/>
      <c r="M115" s="706"/>
      <c r="N115" s="708"/>
      <c r="O115" s="710"/>
      <c r="P115" s="711"/>
      <c r="Q115" s="712"/>
      <c r="R115" s="105"/>
      <c r="AE115" s="705"/>
      <c r="AQ115" s="67"/>
      <c r="AY115" s="713"/>
      <c r="AZ115" s="714"/>
      <c r="BF115" s="714"/>
      <c r="BG115" s="711"/>
      <c r="BH115" s="711"/>
      <c r="BI115" s="713"/>
    </row>
    <row r="116" spans="3:61" s="97" customFormat="1" ht="12.75" x14ac:dyDescent="0.2">
      <c r="C116" s="705"/>
      <c r="D116" s="706"/>
      <c r="G116" s="67"/>
      <c r="H116" s="707"/>
      <c r="I116" s="105"/>
      <c r="J116" s="708"/>
      <c r="K116" s="102"/>
      <c r="L116" s="710"/>
      <c r="M116" s="706"/>
      <c r="N116" s="708"/>
      <c r="O116" s="710"/>
      <c r="P116" s="711"/>
      <c r="Q116" s="712"/>
      <c r="R116" s="105"/>
      <c r="AE116" s="705"/>
      <c r="AQ116" s="67"/>
      <c r="AY116" s="713"/>
      <c r="AZ116" s="714"/>
      <c r="BF116" s="714"/>
      <c r="BG116" s="711"/>
      <c r="BH116" s="711"/>
      <c r="BI116" s="713"/>
    </row>
    <row r="117" spans="3:61" s="97" customFormat="1" ht="12.75" x14ac:dyDescent="0.2">
      <c r="C117" s="705"/>
      <c r="D117" s="706"/>
      <c r="G117" s="67"/>
      <c r="H117" s="707"/>
      <c r="I117" s="105"/>
      <c r="J117" s="708"/>
      <c r="K117" s="102"/>
      <c r="L117" s="710"/>
      <c r="M117" s="706"/>
      <c r="N117" s="708"/>
      <c r="O117" s="710"/>
      <c r="P117" s="711"/>
      <c r="Q117" s="712"/>
      <c r="R117" s="105"/>
      <c r="AE117" s="705"/>
      <c r="AQ117" s="67"/>
      <c r="AY117" s="713"/>
      <c r="AZ117" s="714"/>
      <c r="BF117" s="714"/>
      <c r="BG117" s="711"/>
      <c r="BH117" s="711"/>
      <c r="BI117" s="713"/>
    </row>
    <row r="118" spans="3:61" s="97" customFormat="1" ht="12.75" x14ac:dyDescent="0.2">
      <c r="C118" s="705"/>
      <c r="D118" s="706"/>
      <c r="G118" s="67"/>
      <c r="H118" s="707"/>
      <c r="I118" s="105"/>
      <c r="J118" s="708"/>
      <c r="K118" s="102"/>
      <c r="L118" s="710"/>
      <c r="M118" s="706"/>
      <c r="N118" s="708"/>
      <c r="O118" s="710"/>
      <c r="P118" s="711"/>
      <c r="Q118" s="712"/>
      <c r="R118" s="105"/>
      <c r="AE118" s="705"/>
      <c r="AQ118" s="67"/>
      <c r="AY118" s="713"/>
      <c r="AZ118" s="714"/>
      <c r="BF118" s="714"/>
      <c r="BG118" s="711"/>
      <c r="BH118" s="711"/>
      <c r="BI118" s="713"/>
    </row>
    <row r="119" spans="3:61" s="97" customFormat="1" ht="12.75" x14ac:dyDescent="0.2">
      <c r="C119" s="705"/>
      <c r="D119" s="706"/>
      <c r="G119" s="67"/>
      <c r="H119" s="707"/>
      <c r="I119" s="105"/>
      <c r="J119" s="708"/>
      <c r="K119" s="102"/>
      <c r="L119" s="710"/>
      <c r="M119" s="706"/>
      <c r="N119" s="708"/>
      <c r="O119" s="710"/>
      <c r="P119" s="711"/>
      <c r="Q119" s="712"/>
      <c r="R119" s="105"/>
      <c r="AE119" s="705"/>
      <c r="AQ119" s="67"/>
      <c r="AY119" s="713"/>
      <c r="AZ119" s="714"/>
      <c r="BF119" s="714"/>
      <c r="BG119" s="711"/>
      <c r="BH119" s="711"/>
      <c r="BI119" s="713"/>
    </row>
    <row r="120" spans="3:61" s="97" customFormat="1" ht="12.75" x14ac:dyDescent="0.2">
      <c r="C120" s="705"/>
      <c r="D120" s="706"/>
      <c r="G120" s="67"/>
      <c r="H120" s="707"/>
      <c r="I120" s="105"/>
      <c r="J120" s="708"/>
      <c r="K120" s="102"/>
      <c r="L120" s="710"/>
      <c r="M120" s="706"/>
      <c r="N120" s="708"/>
      <c r="O120" s="710"/>
      <c r="P120" s="711"/>
      <c r="Q120" s="712"/>
      <c r="R120" s="105"/>
      <c r="AE120" s="705"/>
      <c r="AQ120" s="67"/>
      <c r="AY120" s="713"/>
      <c r="AZ120" s="714"/>
      <c r="BF120" s="714"/>
      <c r="BG120" s="711"/>
      <c r="BH120" s="711"/>
      <c r="BI120" s="713"/>
    </row>
    <row r="121" spans="3:61" s="97" customFormat="1" ht="12.75" x14ac:dyDescent="0.2">
      <c r="C121" s="705"/>
      <c r="D121" s="706"/>
      <c r="G121" s="67"/>
      <c r="H121" s="707"/>
      <c r="I121" s="105"/>
      <c r="J121" s="708"/>
      <c r="K121" s="102"/>
      <c r="L121" s="710"/>
      <c r="M121" s="706"/>
      <c r="N121" s="708"/>
      <c r="O121" s="710"/>
      <c r="P121" s="711"/>
      <c r="Q121" s="712"/>
      <c r="R121" s="105"/>
      <c r="AE121" s="705"/>
      <c r="AQ121" s="67"/>
      <c r="AY121" s="713"/>
      <c r="AZ121" s="714"/>
      <c r="BF121" s="714"/>
      <c r="BG121" s="711"/>
      <c r="BH121" s="711"/>
      <c r="BI121" s="713"/>
    </row>
    <row r="122" spans="3:61" s="97" customFormat="1" ht="12.75" x14ac:dyDescent="0.2">
      <c r="C122" s="705"/>
      <c r="D122" s="706"/>
      <c r="G122" s="67"/>
      <c r="H122" s="707"/>
      <c r="I122" s="105"/>
      <c r="J122" s="708"/>
      <c r="K122" s="102"/>
      <c r="L122" s="710"/>
      <c r="M122" s="706"/>
      <c r="N122" s="708"/>
      <c r="O122" s="710"/>
      <c r="P122" s="711"/>
      <c r="Q122" s="712"/>
      <c r="R122" s="105"/>
      <c r="AE122" s="705"/>
      <c r="AQ122" s="67"/>
      <c r="AY122" s="713"/>
      <c r="AZ122" s="714"/>
      <c r="BF122" s="714"/>
      <c r="BG122" s="711"/>
      <c r="BH122" s="711"/>
      <c r="BI122" s="713"/>
    </row>
    <row r="123" spans="3:61" s="97" customFormat="1" ht="12.75" x14ac:dyDescent="0.2">
      <c r="C123" s="705"/>
      <c r="D123" s="706"/>
      <c r="G123" s="67"/>
      <c r="H123" s="707"/>
      <c r="I123" s="105"/>
      <c r="J123" s="708"/>
      <c r="K123" s="102"/>
      <c r="L123" s="710"/>
      <c r="M123" s="706"/>
      <c r="N123" s="708"/>
      <c r="O123" s="710"/>
      <c r="P123" s="711"/>
      <c r="Q123" s="712"/>
      <c r="R123" s="105"/>
      <c r="AE123" s="705"/>
      <c r="AQ123" s="67"/>
      <c r="AY123" s="713"/>
      <c r="AZ123" s="714"/>
      <c r="BF123" s="714"/>
      <c r="BG123" s="711"/>
      <c r="BH123" s="711"/>
      <c r="BI123" s="713"/>
    </row>
    <row r="124" spans="3:61" s="97" customFormat="1" ht="12.75" x14ac:dyDescent="0.2">
      <c r="C124" s="705"/>
      <c r="D124" s="706"/>
      <c r="G124" s="67"/>
      <c r="H124" s="707"/>
      <c r="I124" s="105"/>
      <c r="J124" s="708"/>
      <c r="K124" s="102"/>
      <c r="L124" s="710"/>
      <c r="M124" s="706"/>
      <c r="N124" s="708"/>
      <c r="O124" s="710"/>
      <c r="P124" s="711"/>
      <c r="Q124" s="712"/>
      <c r="R124" s="105"/>
      <c r="AE124" s="705"/>
      <c r="AQ124" s="67"/>
      <c r="AY124" s="713"/>
      <c r="AZ124" s="714"/>
      <c r="BF124" s="714"/>
      <c r="BG124" s="711"/>
      <c r="BH124" s="711"/>
      <c r="BI124" s="713"/>
    </row>
    <row r="125" spans="3:61" s="97" customFormat="1" ht="12.75" x14ac:dyDescent="0.2">
      <c r="C125" s="705"/>
      <c r="D125" s="706"/>
      <c r="G125" s="67"/>
      <c r="H125" s="707"/>
      <c r="I125" s="105"/>
      <c r="J125" s="708"/>
      <c r="K125" s="102"/>
      <c r="L125" s="710"/>
      <c r="M125" s="706"/>
      <c r="N125" s="708"/>
      <c r="O125" s="710"/>
      <c r="P125" s="711"/>
      <c r="Q125" s="712"/>
      <c r="R125" s="105"/>
      <c r="AE125" s="705"/>
      <c r="AQ125" s="67"/>
      <c r="AY125" s="713"/>
      <c r="AZ125" s="714"/>
      <c r="BF125" s="714"/>
      <c r="BG125" s="711"/>
      <c r="BH125" s="711"/>
      <c r="BI125" s="713"/>
    </row>
    <row r="126" spans="3:61" s="97" customFormat="1" ht="12.75" x14ac:dyDescent="0.2">
      <c r="C126" s="705"/>
      <c r="D126" s="706"/>
      <c r="G126" s="67"/>
      <c r="H126" s="707"/>
      <c r="I126" s="105"/>
      <c r="J126" s="708"/>
      <c r="K126" s="102"/>
      <c r="L126" s="710"/>
      <c r="M126" s="706"/>
      <c r="N126" s="708"/>
      <c r="O126" s="710"/>
      <c r="P126" s="711"/>
      <c r="Q126" s="712"/>
      <c r="R126" s="105"/>
      <c r="AE126" s="705"/>
      <c r="AQ126" s="67"/>
      <c r="AY126" s="713"/>
      <c r="AZ126" s="714"/>
      <c r="BF126" s="714"/>
      <c r="BG126" s="711"/>
      <c r="BH126" s="711"/>
      <c r="BI126" s="713"/>
    </row>
    <row r="127" spans="3:61" s="97" customFormat="1" ht="12.75" x14ac:dyDescent="0.2">
      <c r="C127" s="705"/>
      <c r="D127" s="706"/>
      <c r="G127" s="67"/>
      <c r="H127" s="707"/>
      <c r="I127" s="105"/>
      <c r="J127" s="708"/>
      <c r="K127" s="102"/>
      <c r="L127" s="710"/>
      <c r="M127" s="706"/>
      <c r="N127" s="708"/>
      <c r="O127" s="710"/>
      <c r="P127" s="711"/>
      <c r="Q127" s="712"/>
      <c r="R127" s="105"/>
      <c r="AE127" s="705"/>
      <c r="AQ127" s="67"/>
      <c r="AY127" s="713"/>
      <c r="AZ127" s="714"/>
      <c r="BF127" s="714"/>
      <c r="BG127" s="711"/>
      <c r="BH127" s="711"/>
      <c r="BI127" s="713"/>
    </row>
    <row r="128" spans="3:61" s="97" customFormat="1" ht="12.75" x14ac:dyDescent="0.2">
      <c r="C128" s="705"/>
      <c r="D128" s="706"/>
      <c r="G128" s="67"/>
      <c r="H128" s="707"/>
      <c r="I128" s="105"/>
      <c r="J128" s="708"/>
      <c r="K128" s="102"/>
      <c r="L128" s="710"/>
      <c r="M128" s="706"/>
      <c r="N128" s="708"/>
      <c r="O128" s="710"/>
      <c r="P128" s="711"/>
      <c r="Q128" s="712"/>
      <c r="R128" s="105"/>
      <c r="AE128" s="705"/>
      <c r="AQ128" s="67"/>
      <c r="AY128" s="713"/>
      <c r="AZ128" s="714"/>
      <c r="BF128" s="714"/>
      <c r="BG128" s="711"/>
      <c r="BH128" s="711"/>
      <c r="BI128" s="713"/>
    </row>
    <row r="129" spans="3:61" s="97" customFormat="1" ht="12.75" x14ac:dyDescent="0.2">
      <c r="C129" s="705"/>
      <c r="D129" s="706"/>
      <c r="G129" s="67"/>
      <c r="H129" s="707"/>
      <c r="I129" s="105"/>
      <c r="J129" s="708"/>
      <c r="K129" s="102"/>
      <c r="L129" s="710"/>
      <c r="M129" s="706"/>
      <c r="N129" s="708"/>
      <c r="O129" s="710"/>
      <c r="P129" s="711"/>
      <c r="Q129" s="712"/>
      <c r="R129" s="105"/>
      <c r="AE129" s="705"/>
      <c r="AQ129" s="67"/>
      <c r="AY129" s="713"/>
      <c r="AZ129" s="714"/>
      <c r="BF129" s="714"/>
      <c r="BG129" s="711"/>
      <c r="BH129" s="711"/>
      <c r="BI129" s="713"/>
    </row>
    <row r="130" spans="3:61" s="97" customFormat="1" ht="12.75" x14ac:dyDescent="0.2">
      <c r="C130" s="705"/>
      <c r="D130" s="706"/>
      <c r="G130" s="67"/>
      <c r="H130" s="707"/>
      <c r="I130" s="105"/>
      <c r="J130" s="708"/>
      <c r="K130" s="102"/>
      <c r="L130" s="710"/>
      <c r="M130" s="706"/>
      <c r="N130" s="708"/>
      <c r="O130" s="710"/>
      <c r="P130" s="711"/>
      <c r="Q130" s="712"/>
      <c r="R130" s="105"/>
      <c r="AE130" s="705"/>
      <c r="AQ130" s="67"/>
      <c r="AY130" s="713"/>
      <c r="AZ130" s="714"/>
      <c r="BF130" s="714"/>
      <c r="BG130" s="711"/>
      <c r="BH130" s="711"/>
      <c r="BI130" s="713"/>
    </row>
    <row r="131" spans="3:61" s="97" customFormat="1" ht="12.75" x14ac:dyDescent="0.2">
      <c r="C131" s="705"/>
      <c r="D131" s="706"/>
      <c r="G131" s="67"/>
      <c r="H131" s="707"/>
      <c r="I131" s="105"/>
      <c r="J131" s="708"/>
      <c r="K131" s="102"/>
      <c r="L131" s="710"/>
      <c r="M131" s="706"/>
      <c r="N131" s="708"/>
      <c r="O131" s="710"/>
      <c r="P131" s="711"/>
      <c r="Q131" s="712"/>
      <c r="R131" s="105"/>
      <c r="AE131" s="705"/>
      <c r="AQ131" s="67"/>
      <c r="AY131" s="713"/>
      <c r="AZ131" s="714"/>
      <c r="BF131" s="714"/>
      <c r="BG131" s="711"/>
      <c r="BH131" s="711"/>
      <c r="BI131" s="713"/>
    </row>
    <row r="132" spans="3:61" s="97" customFormat="1" ht="12.75" x14ac:dyDescent="0.2">
      <c r="C132" s="705"/>
      <c r="D132" s="706"/>
      <c r="G132" s="67"/>
      <c r="H132" s="707"/>
      <c r="I132" s="105"/>
      <c r="J132" s="708"/>
      <c r="K132" s="102"/>
      <c r="L132" s="710"/>
      <c r="M132" s="706"/>
      <c r="N132" s="708"/>
      <c r="O132" s="710"/>
      <c r="P132" s="711"/>
      <c r="Q132" s="712"/>
      <c r="R132" s="105"/>
      <c r="AE132" s="705"/>
      <c r="AQ132" s="67"/>
      <c r="AY132" s="713"/>
      <c r="AZ132" s="714"/>
      <c r="BF132" s="714"/>
      <c r="BG132" s="711"/>
      <c r="BH132" s="711"/>
      <c r="BI132" s="713"/>
    </row>
    <row r="133" spans="3:61" s="97" customFormat="1" ht="12.75" x14ac:dyDescent="0.2">
      <c r="C133" s="705"/>
      <c r="D133" s="706"/>
      <c r="G133" s="67"/>
      <c r="H133" s="707"/>
      <c r="I133" s="105"/>
      <c r="J133" s="708"/>
      <c r="K133" s="102"/>
      <c r="L133" s="710"/>
      <c r="M133" s="706"/>
      <c r="N133" s="708"/>
      <c r="O133" s="710"/>
      <c r="P133" s="711"/>
      <c r="Q133" s="712"/>
      <c r="R133" s="105"/>
      <c r="AE133" s="705"/>
      <c r="AQ133" s="67"/>
      <c r="AY133" s="713"/>
      <c r="AZ133" s="714"/>
      <c r="BF133" s="714"/>
      <c r="BG133" s="711"/>
      <c r="BH133" s="711"/>
      <c r="BI133" s="713"/>
    </row>
    <row r="134" spans="3:61" s="97" customFormat="1" ht="12.75" x14ac:dyDescent="0.2">
      <c r="C134" s="715"/>
      <c r="D134" s="716"/>
      <c r="G134" s="67"/>
      <c r="H134" s="717"/>
      <c r="I134" s="105"/>
      <c r="J134" s="718"/>
      <c r="K134" s="102"/>
      <c r="L134" s="719"/>
      <c r="M134" s="716"/>
      <c r="N134" s="718"/>
      <c r="O134" s="719"/>
      <c r="P134" s="720"/>
      <c r="Q134" s="721"/>
      <c r="R134" s="105"/>
      <c r="AE134" s="715"/>
      <c r="AQ134" s="67"/>
      <c r="AY134" s="722"/>
      <c r="AZ134" s="723"/>
      <c r="BF134" s="723"/>
      <c r="BG134" s="720"/>
      <c r="BH134" s="720"/>
      <c r="BI134" s="722"/>
    </row>
    <row r="135" spans="3:61" s="97" customFormat="1" ht="12.75" x14ac:dyDescent="0.2">
      <c r="C135" s="715"/>
      <c r="D135" s="716"/>
      <c r="G135" s="67"/>
      <c r="H135" s="717"/>
      <c r="I135" s="105"/>
      <c r="J135" s="718"/>
      <c r="K135" s="102"/>
      <c r="L135" s="719"/>
      <c r="M135" s="716"/>
      <c r="N135" s="718"/>
      <c r="O135" s="719"/>
      <c r="P135" s="720"/>
      <c r="Q135" s="721"/>
      <c r="R135" s="105"/>
      <c r="AE135" s="715"/>
      <c r="AQ135" s="67"/>
      <c r="AY135" s="722"/>
      <c r="AZ135" s="723"/>
      <c r="BF135" s="723"/>
      <c r="BG135" s="720"/>
      <c r="BH135" s="720"/>
      <c r="BI135" s="722"/>
    </row>
    <row r="136" spans="3:61" s="97" customFormat="1" ht="12.75" x14ac:dyDescent="0.2">
      <c r="C136" s="715"/>
      <c r="D136" s="716"/>
      <c r="G136" s="67"/>
      <c r="H136" s="717"/>
      <c r="I136" s="105"/>
      <c r="J136" s="718"/>
      <c r="K136" s="102"/>
      <c r="L136" s="719"/>
      <c r="M136" s="716"/>
      <c r="N136" s="718"/>
      <c r="O136" s="719"/>
      <c r="P136" s="720"/>
      <c r="Q136" s="721"/>
      <c r="R136" s="105"/>
      <c r="AE136" s="715"/>
      <c r="AQ136" s="67"/>
      <c r="AY136" s="722"/>
      <c r="AZ136" s="723"/>
      <c r="BF136" s="723"/>
      <c r="BG136" s="720"/>
      <c r="BH136" s="720"/>
      <c r="BI136" s="722"/>
    </row>
    <row r="137" spans="3:61" s="97" customFormat="1" ht="12.75" x14ac:dyDescent="0.2">
      <c r="C137" s="715"/>
      <c r="D137" s="716"/>
      <c r="G137" s="67"/>
      <c r="H137" s="717"/>
      <c r="I137" s="105"/>
      <c r="J137" s="718"/>
      <c r="K137" s="102"/>
      <c r="L137" s="719"/>
      <c r="M137" s="716"/>
      <c r="N137" s="718"/>
      <c r="O137" s="719"/>
      <c r="P137" s="720"/>
      <c r="Q137" s="721"/>
      <c r="R137" s="105"/>
      <c r="AE137" s="715"/>
      <c r="AQ137" s="67"/>
      <c r="AY137" s="722"/>
      <c r="AZ137" s="723"/>
      <c r="BF137" s="723"/>
      <c r="BG137" s="720"/>
      <c r="BH137" s="720"/>
      <c r="BI137" s="722"/>
    </row>
    <row r="138" spans="3:61" s="97" customFormat="1" ht="12.75" x14ac:dyDescent="0.2">
      <c r="C138" s="715"/>
      <c r="D138" s="716"/>
      <c r="G138" s="67"/>
      <c r="H138" s="717"/>
      <c r="I138" s="105"/>
      <c r="J138" s="718"/>
      <c r="K138" s="102"/>
      <c r="L138" s="719"/>
      <c r="M138" s="716"/>
      <c r="N138" s="718"/>
      <c r="O138" s="719"/>
      <c r="P138" s="720"/>
      <c r="Q138" s="721"/>
      <c r="R138" s="105"/>
      <c r="AE138" s="715"/>
      <c r="AQ138" s="67"/>
      <c r="AY138" s="722"/>
      <c r="AZ138" s="723"/>
      <c r="BF138" s="723"/>
      <c r="BG138" s="720"/>
      <c r="BH138" s="720"/>
      <c r="BI138" s="722"/>
    </row>
    <row r="139" spans="3:61" s="97" customFormat="1" ht="12.75" x14ac:dyDescent="0.2">
      <c r="C139" s="715"/>
      <c r="D139" s="716"/>
      <c r="G139" s="67"/>
      <c r="H139" s="717"/>
      <c r="I139" s="105"/>
      <c r="J139" s="718"/>
      <c r="K139" s="102"/>
      <c r="L139" s="719"/>
      <c r="M139" s="716"/>
      <c r="N139" s="718"/>
      <c r="O139" s="719"/>
      <c r="P139" s="720"/>
      <c r="Q139" s="721"/>
      <c r="R139" s="105"/>
      <c r="AE139" s="715"/>
      <c r="AQ139" s="67"/>
      <c r="AY139" s="722"/>
      <c r="AZ139" s="723"/>
      <c r="BF139" s="723"/>
      <c r="BG139" s="720"/>
      <c r="BH139" s="720"/>
      <c r="BI139" s="722"/>
    </row>
    <row r="140" spans="3:61" s="97" customFormat="1" ht="12.75" x14ac:dyDescent="0.2">
      <c r="C140" s="715"/>
      <c r="D140" s="716"/>
      <c r="G140" s="67"/>
      <c r="H140" s="717"/>
      <c r="I140" s="105"/>
      <c r="J140" s="718"/>
      <c r="K140" s="102"/>
      <c r="L140" s="719"/>
      <c r="M140" s="716"/>
      <c r="N140" s="718"/>
      <c r="O140" s="719"/>
      <c r="P140" s="720"/>
      <c r="Q140" s="721"/>
      <c r="R140" s="105"/>
      <c r="AE140" s="715"/>
      <c r="AQ140" s="67"/>
      <c r="AY140" s="722"/>
      <c r="AZ140" s="723"/>
      <c r="BF140" s="723"/>
      <c r="BG140" s="720"/>
      <c r="BH140" s="720"/>
      <c r="BI140" s="722"/>
    </row>
    <row r="141" spans="3:61" s="97" customFormat="1" ht="12.75" x14ac:dyDescent="0.2">
      <c r="C141" s="715"/>
      <c r="D141" s="716"/>
      <c r="G141" s="67"/>
      <c r="H141" s="717"/>
      <c r="I141" s="105"/>
      <c r="J141" s="718"/>
      <c r="K141" s="102"/>
      <c r="L141" s="719"/>
      <c r="M141" s="716"/>
      <c r="N141" s="718"/>
      <c r="O141" s="719"/>
      <c r="P141" s="720"/>
      <c r="Q141" s="721"/>
      <c r="R141" s="105"/>
      <c r="AE141" s="715"/>
      <c r="AQ141" s="67"/>
      <c r="AY141" s="722"/>
      <c r="AZ141" s="723"/>
      <c r="BF141" s="723"/>
      <c r="BG141" s="720"/>
      <c r="BH141" s="720"/>
      <c r="BI141" s="722"/>
    </row>
    <row r="142" spans="3:61" s="97" customFormat="1" ht="12.75" x14ac:dyDescent="0.2">
      <c r="C142" s="715"/>
      <c r="D142" s="716"/>
      <c r="G142" s="67"/>
      <c r="H142" s="717"/>
      <c r="I142" s="105"/>
      <c r="J142" s="718"/>
      <c r="K142" s="102"/>
      <c r="L142" s="719"/>
      <c r="M142" s="716"/>
      <c r="N142" s="718"/>
      <c r="O142" s="719"/>
      <c r="P142" s="720"/>
      <c r="Q142" s="721"/>
      <c r="R142" s="105"/>
      <c r="AE142" s="715"/>
      <c r="AQ142" s="67"/>
      <c r="AY142" s="722"/>
      <c r="AZ142" s="723"/>
      <c r="BF142" s="723"/>
      <c r="BG142" s="720"/>
      <c r="BH142" s="720"/>
      <c r="BI142" s="722"/>
    </row>
    <row r="143" spans="3:61" s="97" customFormat="1" ht="12.75" x14ac:dyDescent="0.2">
      <c r="C143" s="715"/>
      <c r="D143" s="716"/>
      <c r="G143" s="67"/>
      <c r="H143" s="717"/>
      <c r="I143" s="105"/>
      <c r="J143" s="718"/>
      <c r="K143" s="102"/>
      <c r="L143" s="719"/>
      <c r="M143" s="716"/>
      <c r="N143" s="718"/>
      <c r="O143" s="719"/>
      <c r="P143" s="720"/>
      <c r="Q143" s="721"/>
      <c r="R143" s="105"/>
      <c r="AE143" s="715"/>
      <c r="AQ143" s="67"/>
      <c r="AY143" s="722"/>
      <c r="AZ143" s="723"/>
      <c r="BF143" s="723"/>
      <c r="BG143" s="720"/>
      <c r="BH143" s="720"/>
      <c r="BI143" s="722"/>
    </row>
    <row r="144" spans="3:61" s="97" customFormat="1" ht="12.75" x14ac:dyDescent="0.2">
      <c r="C144" s="715"/>
      <c r="D144" s="716"/>
      <c r="G144" s="67"/>
      <c r="H144" s="717"/>
      <c r="I144" s="105"/>
      <c r="J144" s="718"/>
      <c r="K144" s="102"/>
      <c r="L144" s="719"/>
      <c r="M144" s="716"/>
      <c r="N144" s="718"/>
      <c r="O144" s="719"/>
      <c r="P144" s="720"/>
      <c r="Q144" s="721"/>
      <c r="R144" s="105"/>
      <c r="AE144" s="715"/>
      <c r="AQ144" s="67"/>
      <c r="AY144" s="722"/>
      <c r="AZ144" s="723"/>
      <c r="BF144" s="723"/>
      <c r="BG144" s="720"/>
      <c r="BH144" s="720"/>
      <c r="BI144" s="722"/>
    </row>
    <row r="145" spans="3:61" s="97" customFormat="1" ht="12.75" x14ac:dyDescent="0.2">
      <c r="C145" s="715"/>
      <c r="D145" s="716"/>
      <c r="G145" s="67"/>
      <c r="H145" s="717"/>
      <c r="I145" s="105"/>
      <c r="J145" s="718"/>
      <c r="K145" s="102"/>
      <c r="L145" s="719"/>
      <c r="M145" s="716"/>
      <c r="N145" s="718"/>
      <c r="O145" s="719"/>
      <c r="P145" s="720"/>
      <c r="Q145" s="721"/>
      <c r="R145" s="105"/>
      <c r="AE145" s="715"/>
      <c r="AQ145" s="67"/>
      <c r="AY145" s="722"/>
      <c r="AZ145" s="723"/>
      <c r="BF145" s="723"/>
      <c r="BG145" s="720"/>
      <c r="BH145" s="720"/>
      <c r="BI145" s="722"/>
    </row>
    <row r="146" spans="3:61" s="97" customFormat="1" ht="12.75" x14ac:dyDescent="0.2">
      <c r="C146" s="715"/>
      <c r="D146" s="716"/>
      <c r="G146" s="67"/>
      <c r="H146" s="717"/>
      <c r="I146" s="105"/>
      <c r="J146" s="718"/>
      <c r="K146" s="102"/>
      <c r="L146" s="719"/>
      <c r="M146" s="716"/>
      <c r="N146" s="718"/>
      <c r="O146" s="719"/>
      <c r="P146" s="720"/>
      <c r="Q146" s="721"/>
      <c r="R146" s="105"/>
      <c r="AE146" s="715"/>
      <c r="AQ146" s="67"/>
      <c r="AY146" s="722"/>
      <c r="AZ146" s="723"/>
      <c r="BF146" s="723"/>
      <c r="BG146" s="720"/>
      <c r="BH146" s="720"/>
      <c r="BI146" s="722"/>
    </row>
    <row r="147" spans="3:61" s="97" customFormat="1" ht="12.75" x14ac:dyDescent="0.2">
      <c r="C147" s="715"/>
      <c r="D147" s="716"/>
      <c r="G147" s="67"/>
      <c r="H147" s="717"/>
      <c r="I147" s="105"/>
      <c r="J147" s="718"/>
      <c r="K147" s="102"/>
      <c r="L147" s="719"/>
      <c r="M147" s="716"/>
      <c r="N147" s="718"/>
      <c r="O147" s="719"/>
      <c r="P147" s="720"/>
      <c r="Q147" s="721"/>
      <c r="R147" s="105"/>
      <c r="AE147" s="715"/>
      <c r="AQ147" s="67"/>
      <c r="AY147" s="722"/>
      <c r="AZ147" s="723"/>
      <c r="BF147" s="723"/>
      <c r="BG147" s="720"/>
      <c r="BH147" s="720"/>
      <c r="BI147" s="722"/>
    </row>
    <row r="148" spans="3:61" s="97" customFormat="1" ht="12.75" x14ac:dyDescent="0.2">
      <c r="C148" s="715"/>
      <c r="D148" s="716"/>
      <c r="G148" s="67"/>
      <c r="H148" s="717"/>
      <c r="I148" s="105"/>
      <c r="J148" s="718"/>
      <c r="K148" s="102"/>
      <c r="L148" s="719"/>
      <c r="M148" s="716"/>
      <c r="N148" s="718"/>
      <c r="O148" s="719"/>
      <c r="P148" s="720"/>
      <c r="Q148" s="721"/>
      <c r="R148" s="105"/>
      <c r="AE148" s="715"/>
      <c r="AQ148" s="67"/>
      <c r="AY148" s="722"/>
      <c r="AZ148" s="723"/>
      <c r="BF148" s="723"/>
      <c r="BG148" s="720"/>
      <c r="BH148" s="720"/>
      <c r="BI148" s="722"/>
    </row>
    <row r="149" spans="3:61" s="97" customFormat="1" ht="12.75" x14ac:dyDescent="0.2">
      <c r="C149" s="715"/>
      <c r="D149" s="716"/>
      <c r="G149" s="67"/>
      <c r="H149" s="717"/>
      <c r="I149" s="105"/>
      <c r="J149" s="718"/>
      <c r="K149" s="102"/>
      <c r="L149" s="719"/>
      <c r="M149" s="716"/>
      <c r="N149" s="718"/>
      <c r="O149" s="719"/>
      <c r="P149" s="720"/>
      <c r="Q149" s="721"/>
      <c r="R149" s="105"/>
      <c r="AE149" s="715"/>
      <c r="AQ149" s="67"/>
      <c r="AY149" s="722"/>
      <c r="AZ149" s="723"/>
      <c r="BF149" s="723"/>
      <c r="BG149" s="720"/>
      <c r="BH149" s="720"/>
      <c r="BI149" s="722"/>
    </row>
    <row r="150" spans="3:61" s="97" customFormat="1" ht="12.75" x14ac:dyDescent="0.2">
      <c r="C150" s="715"/>
      <c r="D150" s="716"/>
      <c r="G150" s="67"/>
      <c r="H150" s="717"/>
      <c r="I150" s="105"/>
      <c r="J150" s="718"/>
      <c r="K150" s="102"/>
      <c r="L150" s="719"/>
      <c r="M150" s="716"/>
      <c r="N150" s="718"/>
      <c r="O150" s="719"/>
      <c r="P150" s="720"/>
      <c r="Q150" s="721"/>
      <c r="R150" s="105"/>
      <c r="AE150" s="715"/>
      <c r="AQ150" s="67"/>
      <c r="AY150" s="722"/>
      <c r="AZ150" s="723"/>
      <c r="BF150" s="723"/>
      <c r="BG150" s="720"/>
      <c r="BH150" s="720"/>
      <c r="BI150" s="722"/>
    </row>
    <row r="151" spans="3:61" s="97" customFormat="1" ht="12.75" x14ac:dyDescent="0.2">
      <c r="C151" s="715"/>
      <c r="D151" s="716"/>
      <c r="G151" s="67"/>
      <c r="H151" s="717"/>
      <c r="I151" s="105"/>
      <c r="J151" s="718"/>
      <c r="K151" s="102"/>
      <c r="L151" s="719"/>
      <c r="M151" s="716"/>
      <c r="N151" s="718"/>
      <c r="O151" s="719"/>
      <c r="P151" s="720"/>
      <c r="Q151" s="721"/>
      <c r="R151" s="105"/>
      <c r="AE151" s="715"/>
      <c r="AQ151" s="67"/>
      <c r="AY151" s="722"/>
      <c r="AZ151" s="723"/>
      <c r="BF151" s="723"/>
      <c r="BG151" s="720"/>
      <c r="BH151" s="720"/>
      <c r="BI151" s="722"/>
    </row>
    <row r="152" spans="3:61" s="97" customFormat="1" ht="12.75" x14ac:dyDescent="0.2">
      <c r="C152" s="715"/>
      <c r="D152" s="716"/>
      <c r="G152" s="67"/>
      <c r="H152" s="717"/>
      <c r="I152" s="105"/>
      <c r="J152" s="718"/>
      <c r="K152" s="102"/>
      <c r="L152" s="719"/>
      <c r="M152" s="716"/>
      <c r="N152" s="718"/>
      <c r="O152" s="719"/>
      <c r="P152" s="720"/>
      <c r="Q152" s="721"/>
      <c r="R152" s="105"/>
      <c r="AE152" s="715"/>
      <c r="AQ152" s="67"/>
      <c r="AY152" s="722"/>
      <c r="AZ152" s="723"/>
      <c r="BF152" s="723"/>
      <c r="BG152" s="720"/>
      <c r="BH152" s="720"/>
      <c r="BI152" s="722"/>
    </row>
    <row r="153" spans="3:61" s="97" customFormat="1" ht="12.75" x14ac:dyDescent="0.2">
      <c r="C153" s="715"/>
      <c r="D153" s="716"/>
      <c r="G153" s="67"/>
      <c r="H153" s="717"/>
      <c r="I153" s="105"/>
      <c r="J153" s="718"/>
      <c r="K153" s="102"/>
      <c r="L153" s="719"/>
      <c r="M153" s="716"/>
      <c r="N153" s="718"/>
      <c r="O153" s="719"/>
      <c r="P153" s="720"/>
      <c r="Q153" s="721"/>
      <c r="R153" s="105"/>
      <c r="AE153" s="715"/>
      <c r="AQ153" s="67"/>
      <c r="AY153" s="722"/>
      <c r="AZ153" s="723"/>
      <c r="BF153" s="723"/>
      <c r="BG153" s="720"/>
      <c r="BH153" s="720"/>
      <c r="BI153" s="722"/>
    </row>
    <row r="154" spans="3:61" s="97" customFormat="1" ht="12.75" x14ac:dyDescent="0.2">
      <c r="C154" s="715"/>
      <c r="D154" s="716"/>
      <c r="G154" s="67"/>
      <c r="H154" s="717"/>
      <c r="I154" s="105"/>
      <c r="J154" s="718"/>
      <c r="K154" s="102"/>
      <c r="L154" s="719"/>
      <c r="M154" s="716"/>
      <c r="N154" s="718"/>
      <c r="O154" s="719"/>
      <c r="P154" s="720"/>
      <c r="Q154" s="721"/>
      <c r="R154" s="105"/>
      <c r="AE154" s="715"/>
      <c r="AQ154" s="67"/>
      <c r="AY154" s="722"/>
      <c r="AZ154" s="723"/>
      <c r="BF154" s="723"/>
      <c r="BG154" s="720"/>
      <c r="BH154" s="720"/>
      <c r="BI154" s="722"/>
    </row>
    <row r="155" spans="3:61" s="97" customFormat="1" ht="12.75" x14ac:dyDescent="0.2">
      <c r="C155" s="715"/>
      <c r="D155" s="716"/>
      <c r="G155" s="67"/>
      <c r="H155" s="717"/>
      <c r="I155" s="105"/>
      <c r="J155" s="718"/>
      <c r="K155" s="102"/>
      <c r="L155" s="719"/>
      <c r="M155" s="716"/>
      <c r="N155" s="718"/>
      <c r="O155" s="719"/>
      <c r="P155" s="720"/>
      <c r="Q155" s="721"/>
      <c r="R155" s="105"/>
      <c r="AE155" s="715"/>
      <c r="AQ155" s="67"/>
      <c r="AY155" s="722"/>
      <c r="AZ155" s="723"/>
      <c r="BF155" s="723"/>
      <c r="BG155" s="720"/>
      <c r="BH155" s="720"/>
      <c r="BI155" s="722"/>
    </row>
    <row r="156" spans="3:61" s="97" customFormat="1" ht="12.75" x14ac:dyDescent="0.2">
      <c r="C156" s="715"/>
      <c r="D156" s="716"/>
      <c r="G156" s="67"/>
      <c r="H156" s="717"/>
      <c r="I156" s="105"/>
      <c r="J156" s="718"/>
      <c r="K156" s="102"/>
      <c r="L156" s="719"/>
      <c r="M156" s="716"/>
      <c r="N156" s="718"/>
      <c r="O156" s="719"/>
      <c r="P156" s="720"/>
      <c r="Q156" s="721"/>
      <c r="R156" s="105"/>
      <c r="AE156" s="715"/>
      <c r="AQ156" s="67"/>
      <c r="AY156" s="722"/>
      <c r="AZ156" s="723"/>
      <c r="BF156" s="723"/>
      <c r="BG156" s="720"/>
      <c r="BH156" s="720"/>
      <c r="BI156" s="722"/>
    </row>
    <row r="157" spans="3:61" s="97" customFormat="1" ht="12.75" x14ac:dyDescent="0.2">
      <c r="C157" s="715"/>
      <c r="D157" s="716"/>
      <c r="G157" s="67"/>
      <c r="H157" s="717"/>
      <c r="I157" s="105"/>
      <c r="J157" s="718"/>
      <c r="K157" s="102"/>
      <c r="L157" s="719"/>
      <c r="M157" s="716"/>
      <c r="N157" s="718"/>
      <c r="O157" s="719"/>
      <c r="P157" s="720"/>
      <c r="Q157" s="721"/>
      <c r="R157" s="105"/>
      <c r="AE157" s="715"/>
      <c r="AQ157" s="67"/>
      <c r="AY157" s="722"/>
      <c r="AZ157" s="723"/>
      <c r="BF157" s="723"/>
      <c r="BG157" s="720"/>
      <c r="BH157" s="720"/>
      <c r="BI157" s="722"/>
    </row>
    <row r="158" spans="3:61" s="97" customFormat="1" ht="12.75" x14ac:dyDescent="0.2">
      <c r="C158" s="715"/>
      <c r="D158" s="716"/>
      <c r="G158" s="67"/>
      <c r="H158" s="717"/>
      <c r="I158" s="105"/>
      <c r="J158" s="718"/>
      <c r="K158" s="102"/>
      <c r="L158" s="719"/>
      <c r="M158" s="716"/>
      <c r="N158" s="718"/>
      <c r="O158" s="719"/>
      <c r="P158" s="720"/>
      <c r="Q158" s="721"/>
      <c r="R158" s="105"/>
      <c r="AE158" s="715"/>
      <c r="AQ158" s="67"/>
      <c r="AY158" s="722"/>
      <c r="AZ158" s="723"/>
      <c r="BF158" s="723"/>
      <c r="BG158" s="720"/>
      <c r="BH158" s="720"/>
      <c r="BI158" s="722"/>
    </row>
    <row r="159" spans="3:61" s="97" customFormat="1" ht="12.75" x14ac:dyDescent="0.2">
      <c r="C159" s="715"/>
      <c r="D159" s="716"/>
      <c r="G159" s="67"/>
      <c r="H159" s="717"/>
      <c r="I159" s="105"/>
      <c r="J159" s="718"/>
      <c r="K159" s="102"/>
      <c r="L159" s="719"/>
      <c r="M159" s="716"/>
      <c r="N159" s="718"/>
      <c r="O159" s="719"/>
      <c r="P159" s="720"/>
      <c r="Q159" s="721"/>
      <c r="R159" s="105"/>
      <c r="AE159" s="715"/>
      <c r="AQ159" s="67"/>
      <c r="AY159" s="722"/>
      <c r="AZ159" s="723"/>
      <c r="BF159" s="723"/>
      <c r="BG159" s="720"/>
      <c r="BH159" s="720"/>
      <c r="BI159" s="722"/>
    </row>
    <row r="160" spans="3:61" s="97" customFormat="1" ht="12.75" x14ac:dyDescent="0.2">
      <c r="C160" s="715"/>
      <c r="D160" s="716"/>
      <c r="G160" s="67"/>
      <c r="H160" s="717"/>
      <c r="I160" s="105"/>
      <c r="J160" s="718"/>
      <c r="K160" s="102"/>
      <c r="L160" s="719"/>
      <c r="M160" s="716"/>
      <c r="N160" s="718"/>
      <c r="O160" s="719"/>
      <c r="P160" s="720"/>
      <c r="Q160" s="721"/>
      <c r="R160" s="105"/>
      <c r="AE160" s="715"/>
      <c r="AQ160" s="67"/>
      <c r="AY160" s="722"/>
      <c r="AZ160" s="723"/>
      <c r="BF160" s="723"/>
      <c r="BG160" s="720"/>
      <c r="BH160" s="720"/>
      <c r="BI160" s="722"/>
    </row>
    <row r="161" spans="3:61" s="97" customFormat="1" ht="12.75" x14ac:dyDescent="0.2">
      <c r="C161" s="715"/>
      <c r="D161" s="716"/>
      <c r="G161" s="67"/>
      <c r="H161" s="717"/>
      <c r="I161" s="105"/>
      <c r="J161" s="718"/>
      <c r="K161" s="102"/>
      <c r="L161" s="719"/>
      <c r="M161" s="716"/>
      <c r="N161" s="718"/>
      <c r="O161" s="719"/>
      <c r="P161" s="720"/>
      <c r="Q161" s="721"/>
      <c r="R161" s="105"/>
      <c r="AE161" s="715"/>
      <c r="AQ161" s="67"/>
      <c r="AY161" s="722"/>
      <c r="AZ161" s="723"/>
      <c r="BF161" s="723"/>
      <c r="BG161" s="720"/>
      <c r="BH161" s="720"/>
      <c r="BI161" s="722"/>
    </row>
    <row r="162" spans="3:61" s="97" customFormat="1" ht="12.75" x14ac:dyDescent="0.2">
      <c r="C162" s="715"/>
      <c r="D162" s="716"/>
      <c r="G162" s="67"/>
      <c r="H162" s="717"/>
      <c r="I162" s="105"/>
      <c r="J162" s="718"/>
      <c r="K162" s="102"/>
      <c r="L162" s="719"/>
      <c r="M162" s="716"/>
      <c r="N162" s="718"/>
      <c r="O162" s="719"/>
      <c r="P162" s="720"/>
      <c r="Q162" s="721"/>
      <c r="R162" s="105"/>
      <c r="AE162" s="715"/>
      <c r="AQ162" s="67"/>
      <c r="AY162" s="722"/>
      <c r="AZ162" s="723"/>
      <c r="BF162" s="723"/>
      <c r="BG162" s="720"/>
      <c r="BH162" s="720"/>
      <c r="BI162" s="722"/>
    </row>
    <row r="163" spans="3:61" s="97" customFormat="1" ht="12.75" x14ac:dyDescent="0.2">
      <c r="C163" s="715"/>
      <c r="D163" s="716"/>
      <c r="G163" s="67"/>
      <c r="H163" s="717"/>
      <c r="I163" s="105"/>
      <c r="J163" s="718"/>
      <c r="K163" s="102"/>
      <c r="L163" s="719"/>
      <c r="M163" s="716"/>
      <c r="N163" s="718"/>
      <c r="O163" s="719"/>
      <c r="P163" s="720"/>
      <c r="Q163" s="721"/>
      <c r="R163" s="105"/>
      <c r="AE163" s="715"/>
      <c r="AQ163" s="67"/>
      <c r="AY163" s="722"/>
      <c r="AZ163" s="723"/>
      <c r="BF163" s="723"/>
      <c r="BG163" s="720"/>
      <c r="BH163" s="720"/>
      <c r="BI163" s="722"/>
    </row>
    <row r="164" spans="3:61" s="97" customFormat="1" ht="12.75" x14ac:dyDescent="0.2">
      <c r="C164" s="715"/>
      <c r="D164" s="716"/>
      <c r="G164" s="67"/>
      <c r="H164" s="717"/>
      <c r="I164" s="105"/>
      <c r="J164" s="718"/>
      <c r="K164" s="102"/>
      <c r="L164" s="719"/>
      <c r="M164" s="716"/>
      <c r="N164" s="718"/>
      <c r="O164" s="719"/>
      <c r="P164" s="720"/>
      <c r="Q164" s="721"/>
      <c r="R164" s="105"/>
      <c r="AE164" s="715"/>
      <c r="AQ164" s="67"/>
      <c r="AY164" s="722"/>
      <c r="AZ164" s="723"/>
      <c r="BF164" s="723"/>
      <c r="BG164" s="720"/>
      <c r="BH164" s="720"/>
      <c r="BI164" s="722"/>
    </row>
    <row r="165" spans="3:61" s="97" customFormat="1" ht="12.75" x14ac:dyDescent="0.2">
      <c r="C165" s="715"/>
      <c r="D165" s="716"/>
      <c r="G165" s="67"/>
      <c r="H165" s="717"/>
      <c r="I165" s="105"/>
      <c r="J165" s="718"/>
      <c r="K165" s="102"/>
      <c r="L165" s="719"/>
      <c r="M165" s="716"/>
      <c r="N165" s="718"/>
      <c r="O165" s="719"/>
      <c r="P165" s="720"/>
      <c r="Q165" s="721"/>
      <c r="R165" s="105"/>
      <c r="AE165" s="715"/>
      <c r="AQ165" s="67"/>
      <c r="AY165" s="722"/>
      <c r="AZ165" s="723"/>
      <c r="BF165" s="723"/>
      <c r="BG165" s="720"/>
      <c r="BH165" s="720"/>
      <c r="BI165" s="722"/>
    </row>
    <row r="166" spans="3:61" s="97" customFormat="1" ht="12.75" x14ac:dyDescent="0.2">
      <c r="C166" s="715"/>
      <c r="D166" s="716"/>
      <c r="G166" s="67"/>
      <c r="H166" s="717"/>
      <c r="I166" s="105"/>
      <c r="J166" s="718"/>
      <c r="K166" s="102"/>
      <c r="L166" s="719"/>
      <c r="M166" s="716"/>
      <c r="N166" s="718"/>
      <c r="O166" s="719"/>
      <c r="P166" s="720"/>
      <c r="Q166" s="721"/>
      <c r="R166" s="105"/>
      <c r="AE166" s="715"/>
      <c r="AQ166" s="67"/>
      <c r="AY166" s="722"/>
      <c r="AZ166" s="723"/>
      <c r="BF166" s="723"/>
      <c r="BG166" s="720"/>
      <c r="BH166" s="720"/>
      <c r="BI166" s="722"/>
    </row>
    <row r="167" spans="3:61" s="97" customFormat="1" ht="12.75" x14ac:dyDescent="0.2">
      <c r="C167" s="715"/>
      <c r="D167" s="716"/>
      <c r="G167" s="67"/>
      <c r="H167" s="717"/>
      <c r="I167" s="105"/>
      <c r="J167" s="718"/>
      <c r="K167" s="102"/>
      <c r="L167" s="719"/>
      <c r="M167" s="716"/>
      <c r="N167" s="718"/>
      <c r="O167" s="719"/>
      <c r="P167" s="720"/>
      <c r="Q167" s="721"/>
      <c r="R167" s="105"/>
      <c r="AE167" s="715"/>
      <c r="AQ167" s="67"/>
      <c r="AY167" s="722"/>
      <c r="AZ167" s="723"/>
      <c r="BF167" s="723"/>
      <c r="BG167" s="720"/>
      <c r="BH167" s="720"/>
      <c r="BI167" s="722"/>
    </row>
    <row r="168" spans="3:61" s="97" customFormat="1" ht="12.75" x14ac:dyDescent="0.2">
      <c r="C168" s="715"/>
      <c r="D168" s="716"/>
      <c r="G168" s="67"/>
      <c r="H168" s="717"/>
      <c r="I168" s="105"/>
      <c r="J168" s="718"/>
      <c r="K168" s="102"/>
      <c r="L168" s="719"/>
      <c r="M168" s="716"/>
      <c r="N168" s="718"/>
      <c r="O168" s="719"/>
      <c r="P168" s="720"/>
      <c r="Q168" s="721"/>
      <c r="R168" s="105"/>
      <c r="AE168" s="715"/>
      <c r="AQ168" s="67"/>
      <c r="AY168" s="722"/>
      <c r="AZ168" s="723"/>
      <c r="BF168" s="723"/>
      <c r="BG168" s="720"/>
      <c r="BH168" s="720"/>
      <c r="BI168" s="722"/>
    </row>
    <row r="169" spans="3:61" s="97" customFormat="1" ht="12.75" x14ac:dyDescent="0.2">
      <c r="C169" s="715"/>
      <c r="D169" s="716"/>
      <c r="G169" s="67"/>
      <c r="H169" s="717"/>
      <c r="I169" s="105"/>
      <c r="J169" s="718"/>
      <c r="K169" s="102"/>
      <c r="L169" s="719"/>
      <c r="M169" s="716"/>
      <c r="N169" s="718"/>
      <c r="O169" s="719"/>
      <c r="P169" s="720"/>
      <c r="Q169" s="721"/>
      <c r="R169" s="105"/>
      <c r="AE169" s="715"/>
      <c r="AQ169" s="67"/>
      <c r="AY169" s="722"/>
      <c r="AZ169" s="723"/>
      <c r="BF169" s="723"/>
      <c r="BG169" s="720"/>
      <c r="BH169" s="720"/>
      <c r="BI169" s="722"/>
    </row>
    <row r="170" spans="3:61" s="97" customFormat="1" ht="12.75" x14ac:dyDescent="0.2">
      <c r="C170" s="715"/>
      <c r="D170" s="716"/>
      <c r="G170" s="67"/>
      <c r="H170" s="717"/>
      <c r="I170" s="105"/>
      <c r="J170" s="718"/>
      <c r="K170" s="102"/>
      <c r="L170" s="719"/>
      <c r="M170" s="716"/>
      <c r="N170" s="718"/>
      <c r="O170" s="719"/>
      <c r="P170" s="720"/>
      <c r="Q170" s="721"/>
      <c r="R170" s="105"/>
      <c r="AE170" s="715"/>
      <c r="AQ170" s="67"/>
      <c r="AY170" s="722"/>
      <c r="AZ170" s="723"/>
      <c r="BF170" s="723"/>
      <c r="BG170" s="720"/>
      <c r="BH170" s="720"/>
      <c r="BI170" s="722"/>
    </row>
    <row r="171" spans="3:61" s="97" customFormat="1" ht="12.75" x14ac:dyDescent="0.2">
      <c r="C171" s="715"/>
      <c r="D171" s="716"/>
      <c r="G171" s="67"/>
      <c r="H171" s="717"/>
      <c r="I171" s="105"/>
      <c r="J171" s="718"/>
      <c r="K171" s="102"/>
      <c r="L171" s="719"/>
      <c r="M171" s="716"/>
      <c r="N171" s="718"/>
      <c r="O171" s="719"/>
      <c r="P171" s="720"/>
      <c r="Q171" s="721"/>
      <c r="R171" s="105"/>
      <c r="AE171" s="715"/>
      <c r="AQ171" s="67"/>
      <c r="AY171" s="722"/>
      <c r="AZ171" s="723"/>
      <c r="BF171" s="723"/>
      <c r="BG171" s="720"/>
      <c r="BH171" s="720"/>
      <c r="BI171" s="722"/>
    </row>
    <row r="172" spans="3:61" s="97" customFormat="1" ht="12.75" x14ac:dyDescent="0.2">
      <c r="C172" s="715"/>
      <c r="D172" s="716"/>
      <c r="G172" s="67"/>
      <c r="H172" s="717"/>
      <c r="I172" s="105"/>
      <c r="J172" s="718"/>
      <c r="K172" s="102"/>
      <c r="L172" s="719"/>
      <c r="M172" s="716"/>
      <c r="N172" s="718"/>
      <c r="O172" s="719"/>
      <c r="P172" s="720"/>
      <c r="Q172" s="721"/>
      <c r="R172" s="105"/>
      <c r="AE172" s="715"/>
      <c r="AQ172" s="67"/>
      <c r="AY172" s="722"/>
      <c r="AZ172" s="723"/>
      <c r="BF172" s="723"/>
      <c r="BG172" s="720"/>
      <c r="BH172" s="720"/>
      <c r="BI172" s="722"/>
    </row>
    <row r="173" spans="3:61" s="97" customFormat="1" ht="12.75" x14ac:dyDescent="0.2">
      <c r="C173" s="715"/>
      <c r="D173" s="716"/>
      <c r="G173" s="67"/>
      <c r="H173" s="717"/>
      <c r="I173" s="105"/>
      <c r="J173" s="718"/>
      <c r="K173" s="102"/>
      <c r="L173" s="719"/>
      <c r="M173" s="716"/>
      <c r="N173" s="718"/>
      <c r="O173" s="719"/>
      <c r="P173" s="720"/>
      <c r="Q173" s="721"/>
      <c r="R173" s="105"/>
      <c r="AE173" s="715"/>
      <c r="AQ173" s="67"/>
      <c r="AY173" s="722"/>
      <c r="AZ173" s="723"/>
      <c r="BF173" s="723"/>
      <c r="BG173" s="720"/>
      <c r="BH173" s="720"/>
      <c r="BI173" s="722"/>
    </row>
    <row r="174" spans="3:61" s="97" customFormat="1" ht="12.75" x14ac:dyDescent="0.2">
      <c r="C174" s="715"/>
      <c r="D174" s="716"/>
      <c r="G174" s="67"/>
      <c r="H174" s="717"/>
      <c r="I174" s="105"/>
      <c r="J174" s="718"/>
      <c r="K174" s="102"/>
      <c r="L174" s="719"/>
      <c r="M174" s="716"/>
      <c r="N174" s="718"/>
      <c r="O174" s="719"/>
      <c r="P174" s="720"/>
      <c r="Q174" s="721"/>
      <c r="R174" s="105"/>
      <c r="AE174" s="715"/>
      <c r="AQ174" s="67"/>
      <c r="AY174" s="722"/>
      <c r="AZ174" s="723"/>
      <c r="BF174" s="723"/>
      <c r="BG174" s="720"/>
      <c r="BH174" s="720"/>
      <c r="BI174" s="722"/>
    </row>
    <row r="175" spans="3:61" s="97" customFormat="1" ht="12.75" x14ac:dyDescent="0.2">
      <c r="C175" s="715"/>
      <c r="D175" s="716"/>
      <c r="G175" s="67"/>
      <c r="H175" s="717"/>
      <c r="I175" s="105"/>
      <c r="J175" s="718"/>
      <c r="K175" s="102"/>
      <c r="L175" s="719"/>
      <c r="M175" s="716"/>
      <c r="N175" s="718"/>
      <c r="O175" s="719"/>
      <c r="P175" s="720"/>
      <c r="Q175" s="721"/>
      <c r="R175" s="105"/>
      <c r="AE175" s="715"/>
      <c r="AQ175" s="67"/>
      <c r="AY175" s="722"/>
      <c r="AZ175" s="723"/>
      <c r="BF175" s="723"/>
      <c r="BG175" s="720"/>
      <c r="BH175" s="720"/>
      <c r="BI175" s="722"/>
    </row>
    <row r="176" spans="3:61" s="97" customFormat="1" ht="12.75" x14ac:dyDescent="0.2">
      <c r="C176" s="715"/>
      <c r="D176" s="716"/>
      <c r="G176" s="67"/>
      <c r="H176" s="717"/>
      <c r="I176" s="105"/>
      <c r="J176" s="718"/>
      <c r="K176" s="102"/>
      <c r="L176" s="719"/>
      <c r="M176" s="716"/>
      <c r="N176" s="718"/>
      <c r="O176" s="719"/>
      <c r="P176" s="720"/>
      <c r="Q176" s="721"/>
      <c r="R176" s="105"/>
      <c r="AE176" s="715"/>
      <c r="AQ176" s="67"/>
      <c r="AY176" s="722"/>
      <c r="AZ176" s="723"/>
      <c r="BF176" s="723"/>
      <c r="BG176" s="720"/>
      <c r="BH176" s="720"/>
      <c r="BI176" s="722"/>
    </row>
    <row r="177" spans="3:61" s="97" customFormat="1" ht="12.75" x14ac:dyDescent="0.2">
      <c r="C177" s="715"/>
      <c r="D177" s="716"/>
      <c r="G177" s="67"/>
      <c r="H177" s="717"/>
      <c r="I177" s="105"/>
      <c r="J177" s="718"/>
      <c r="K177" s="102"/>
      <c r="L177" s="719"/>
      <c r="M177" s="716"/>
      <c r="N177" s="718"/>
      <c r="O177" s="719"/>
      <c r="P177" s="720"/>
      <c r="Q177" s="721"/>
      <c r="R177" s="105"/>
      <c r="AE177" s="715"/>
      <c r="AQ177" s="67"/>
      <c r="AY177" s="722"/>
      <c r="AZ177" s="723"/>
      <c r="BF177" s="723"/>
      <c r="BG177" s="720"/>
      <c r="BH177" s="720"/>
      <c r="BI177" s="722"/>
    </row>
    <row r="178" spans="3:61" s="97" customFormat="1" ht="12.75" x14ac:dyDescent="0.2">
      <c r="C178" s="715"/>
      <c r="D178" s="716"/>
      <c r="G178" s="67"/>
      <c r="H178" s="717"/>
      <c r="I178" s="105"/>
      <c r="J178" s="718"/>
      <c r="K178" s="102"/>
      <c r="L178" s="719"/>
      <c r="M178" s="716"/>
      <c r="N178" s="718"/>
      <c r="O178" s="719"/>
      <c r="P178" s="720"/>
      <c r="Q178" s="721"/>
      <c r="R178" s="105"/>
      <c r="AE178" s="715"/>
      <c r="AQ178" s="67"/>
      <c r="AY178" s="722"/>
      <c r="AZ178" s="723"/>
      <c r="BF178" s="723"/>
      <c r="BG178" s="720"/>
      <c r="BH178" s="720"/>
      <c r="BI178" s="722"/>
    </row>
    <row r="179" spans="3:61" s="97" customFormat="1" ht="12.75" x14ac:dyDescent="0.2">
      <c r="C179" s="715"/>
      <c r="D179" s="716"/>
      <c r="G179" s="67"/>
      <c r="H179" s="717"/>
      <c r="I179" s="105"/>
      <c r="J179" s="718"/>
      <c r="K179" s="102"/>
      <c r="L179" s="719"/>
      <c r="M179" s="716"/>
      <c r="N179" s="718"/>
      <c r="O179" s="719"/>
      <c r="P179" s="720"/>
      <c r="Q179" s="721"/>
      <c r="R179" s="105"/>
      <c r="AE179" s="715"/>
      <c r="AQ179" s="67"/>
      <c r="AY179" s="722"/>
      <c r="AZ179" s="723"/>
      <c r="BF179" s="723"/>
      <c r="BG179" s="720"/>
      <c r="BH179" s="720"/>
      <c r="BI179" s="722"/>
    </row>
    <row r="180" spans="3:61" s="97" customFormat="1" ht="12.75" x14ac:dyDescent="0.2">
      <c r="C180" s="715"/>
      <c r="D180" s="716"/>
      <c r="G180" s="67"/>
      <c r="H180" s="717"/>
      <c r="I180" s="105"/>
      <c r="J180" s="718"/>
      <c r="K180" s="102"/>
      <c r="L180" s="719"/>
      <c r="M180" s="716"/>
      <c r="N180" s="718"/>
      <c r="O180" s="719"/>
      <c r="P180" s="720"/>
      <c r="Q180" s="721"/>
      <c r="R180" s="105"/>
      <c r="AE180" s="715"/>
      <c r="AQ180" s="67"/>
      <c r="AY180" s="722"/>
      <c r="AZ180" s="723"/>
      <c r="BF180" s="723"/>
      <c r="BG180" s="720"/>
      <c r="BH180" s="720"/>
      <c r="BI180" s="722"/>
    </row>
    <row r="181" spans="3:61" s="97" customFormat="1" ht="12.75" x14ac:dyDescent="0.2">
      <c r="C181" s="715"/>
      <c r="D181" s="716"/>
      <c r="G181" s="67"/>
      <c r="H181" s="717"/>
      <c r="I181" s="105"/>
      <c r="J181" s="718"/>
      <c r="K181" s="102"/>
      <c r="L181" s="719"/>
      <c r="M181" s="716"/>
      <c r="N181" s="718"/>
      <c r="O181" s="719"/>
      <c r="P181" s="720"/>
      <c r="Q181" s="721"/>
      <c r="R181" s="105"/>
      <c r="AE181" s="715"/>
      <c r="AQ181" s="67"/>
      <c r="AY181" s="722"/>
      <c r="AZ181" s="723"/>
      <c r="BF181" s="723"/>
      <c r="BG181" s="720"/>
      <c r="BH181" s="720"/>
      <c r="BI181" s="722"/>
    </row>
    <row r="182" spans="3:61" s="97" customFormat="1" ht="12.75" x14ac:dyDescent="0.2">
      <c r="C182" s="715"/>
      <c r="D182" s="716"/>
      <c r="G182" s="67"/>
      <c r="H182" s="717"/>
      <c r="I182" s="105"/>
      <c r="J182" s="718"/>
      <c r="K182" s="102"/>
      <c r="L182" s="719"/>
      <c r="M182" s="716"/>
      <c r="N182" s="718"/>
      <c r="O182" s="719"/>
      <c r="P182" s="720"/>
      <c r="Q182" s="721"/>
      <c r="R182" s="105"/>
      <c r="AE182" s="715"/>
      <c r="AQ182" s="67"/>
      <c r="AY182" s="722"/>
      <c r="AZ182" s="723"/>
      <c r="BF182" s="723"/>
      <c r="BG182" s="720"/>
      <c r="BH182" s="720"/>
      <c r="BI182" s="722"/>
    </row>
    <row r="183" spans="3:61" s="97" customFormat="1" ht="12.75" x14ac:dyDescent="0.2">
      <c r="C183" s="715"/>
      <c r="D183" s="716"/>
      <c r="G183" s="67"/>
      <c r="H183" s="717"/>
      <c r="I183" s="105"/>
      <c r="J183" s="718"/>
      <c r="K183" s="102"/>
      <c r="L183" s="719"/>
      <c r="M183" s="716"/>
      <c r="N183" s="718"/>
      <c r="O183" s="719"/>
      <c r="P183" s="720"/>
      <c r="Q183" s="721"/>
      <c r="R183" s="105"/>
      <c r="AE183" s="715"/>
      <c r="AQ183" s="67"/>
      <c r="AY183" s="722"/>
      <c r="AZ183" s="723"/>
      <c r="BF183" s="723"/>
      <c r="BG183" s="720"/>
      <c r="BH183" s="720"/>
      <c r="BI183" s="722"/>
    </row>
    <row r="184" spans="3:61" s="97" customFormat="1" ht="12.75" x14ac:dyDescent="0.2">
      <c r="C184" s="715"/>
      <c r="D184" s="716"/>
      <c r="G184" s="67"/>
      <c r="H184" s="717"/>
      <c r="I184" s="105"/>
      <c r="J184" s="718"/>
      <c r="K184" s="102"/>
      <c r="L184" s="719"/>
      <c r="M184" s="716"/>
      <c r="N184" s="718"/>
      <c r="O184" s="103"/>
      <c r="P184" s="720"/>
      <c r="Q184" s="721"/>
      <c r="R184" s="105"/>
      <c r="AE184" s="715"/>
      <c r="AQ184" s="67"/>
      <c r="AY184" s="722"/>
      <c r="AZ184" s="723"/>
      <c r="BF184" s="723"/>
      <c r="BG184" s="720"/>
      <c r="BH184" s="720"/>
      <c r="BI184" s="722"/>
    </row>
    <row r="185" spans="3:61" s="97" customFormat="1" ht="12.75" x14ac:dyDescent="0.2">
      <c r="C185" s="715"/>
      <c r="D185" s="716"/>
      <c r="G185" s="67"/>
      <c r="H185" s="717"/>
      <c r="I185" s="105"/>
      <c r="J185" s="718"/>
      <c r="K185" s="102"/>
      <c r="L185" s="719"/>
      <c r="M185" s="716"/>
      <c r="N185" s="718"/>
      <c r="O185" s="103"/>
      <c r="P185" s="720"/>
      <c r="Q185" s="721"/>
      <c r="R185" s="105"/>
      <c r="AE185" s="715"/>
      <c r="AQ185" s="67"/>
      <c r="AY185" s="722"/>
      <c r="AZ185" s="723"/>
      <c r="BF185" s="723"/>
      <c r="BG185" s="720"/>
      <c r="BH185" s="720"/>
      <c r="BI185" s="722"/>
    </row>
    <row r="186" spans="3:61" s="97" customFormat="1" ht="12.75" x14ac:dyDescent="0.2">
      <c r="C186" s="715"/>
      <c r="D186" s="716"/>
      <c r="G186" s="67"/>
      <c r="H186" s="717"/>
      <c r="I186" s="105"/>
      <c r="J186" s="718"/>
      <c r="K186" s="102"/>
      <c r="L186" s="719"/>
      <c r="M186" s="716"/>
      <c r="N186" s="718"/>
      <c r="O186" s="103"/>
      <c r="P186" s="720"/>
      <c r="Q186" s="721"/>
      <c r="R186" s="105"/>
      <c r="AE186" s="715"/>
      <c r="AQ186" s="67"/>
      <c r="AY186" s="722"/>
      <c r="AZ186" s="723"/>
      <c r="BF186" s="723"/>
      <c r="BG186" s="720"/>
      <c r="BH186" s="720"/>
      <c r="BI186" s="722"/>
    </row>
    <row r="187" spans="3:61" s="97" customFormat="1" ht="12.75" x14ac:dyDescent="0.2">
      <c r="C187" s="715"/>
      <c r="D187" s="716"/>
      <c r="G187" s="67"/>
      <c r="H187" s="717"/>
      <c r="I187" s="105"/>
      <c r="J187" s="718"/>
      <c r="K187" s="102"/>
      <c r="L187" s="719"/>
      <c r="M187" s="716"/>
      <c r="N187" s="718"/>
      <c r="O187" s="103"/>
      <c r="P187" s="720"/>
      <c r="Q187" s="721"/>
      <c r="R187" s="105"/>
      <c r="AE187" s="715"/>
      <c r="AQ187" s="67"/>
      <c r="AY187" s="722"/>
      <c r="AZ187" s="723"/>
      <c r="BF187" s="723"/>
      <c r="BG187" s="720"/>
      <c r="BH187" s="720"/>
      <c r="BI187" s="722"/>
    </row>
    <row r="188" spans="3:61" s="97" customFormat="1" ht="12.75" x14ac:dyDescent="0.2">
      <c r="C188" s="715"/>
      <c r="D188" s="716"/>
      <c r="G188" s="67"/>
      <c r="H188" s="717"/>
      <c r="I188" s="105"/>
      <c r="J188" s="718"/>
      <c r="K188" s="102"/>
      <c r="L188" s="719"/>
      <c r="M188" s="716"/>
      <c r="N188" s="718"/>
      <c r="O188" s="103"/>
      <c r="P188" s="720"/>
      <c r="Q188" s="721"/>
      <c r="R188" s="105"/>
      <c r="AE188" s="715"/>
      <c r="AQ188" s="67"/>
      <c r="AY188" s="722"/>
      <c r="AZ188" s="723"/>
      <c r="BF188" s="723"/>
      <c r="BG188" s="720"/>
      <c r="BH188" s="720"/>
      <c r="BI188" s="722"/>
    </row>
    <row r="189" spans="3:61" s="97" customFormat="1" ht="12.75" x14ac:dyDescent="0.2">
      <c r="C189" s="715"/>
      <c r="D189" s="716"/>
      <c r="G189" s="67"/>
      <c r="H189" s="717"/>
      <c r="I189" s="105"/>
      <c r="J189" s="718"/>
      <c r="K189" s="102"/>
      <c r="L189" s="719"/>
      <c r="M189" s="716"/>
      <c r="N189" s="718"/>
      <c r="O189" s="103"/>
      <c r="P189" s="720"/>
      <c r="Q189" s="721"/>
      <c r="R189" s="105"/>
      <c r="AE189" s="715"/>
      <c r="AQ189" s="67"/>
      <c r="AY189" s="722"/>
      <c r="AZ189" s="723"/>
      <c r="BF189" s="723"/>
      <c r="BG189" s="720"/>
      <c r="BH189" s="720"/>
      <c r="BI189" s="722"/>
    </row>
    <row r="190" spans="3:61" s="97" customFormat="1" ht="12.75" x14ac:dyDescent="0.2">
      <c r="C190" s="715"/>
      <c r="D190" s="716"/>
      <c r="G190" s="67"/>
      <c r="H190" s="717"/>
      <c r="I190" s="105"/>
      <c r="J190" s="718"/>
      <c r="K190" s="102"/>
      <c r="L190" s="719"/>
      <c r="M190" s="716"/>
      <c r="N190" s="718"/>
      <c r="O190" s="103"/>
      <c r="P190" s="720"/>
      <c r="Q190" s="721"/>
      <c r="R190" s="105"/>
      <c r="AE190" s="715"/>
      <c r="AQ190" s="67"/>
      <c r="AY190" s="722"/>
      <c r="AZ190" s="723"/>
      <c r="BF190" s="723"/>
      <c r="BG190" s="720"/>
      <c r="BH190" s="720"/>
      <c r="BI190" s="722"/>
    </row>
    <row r="191" spans="3:61" s="97" customFormat="1" ht="12.75" x14ac:dyDescent="0.2">
      <c r="C191" s="715"/>
      <c r="D191" s="716"/>
      <c r="G191" s="67"/>
      <c r="H191" s="717"/>
      <c r="I191" s="105"/>
      <c r="J191" s="718"/>
      <c r="K191" s="102"/>
      <c r="L191" s="719"/>
      <c r="M191" s="716"/>
      <c r="N191" s="718"/>
      <c r="O191" s="103"/>
      <c r="P191" s="720"/>
      <c r="Q191" s="721"/>
      <c r="R191" s="105"/>
      <c r="AE191" s="715"/>
      <c r="AQ191" s="67"/>
      <c r="AY191" s="722"/>
      <c r="AZ191" s="723"/>
      <c r="BF191" s="723"/>
      <c r="BG191" s="720"/>
      <c r="BH191" s="720"/>
      <c r="BI191" s="722"/>
    </row>
    <row r="192" spans="3:61" s="97" customFormat="1" ht="12.75" x14ac:dyDescent="0.2">
      <c r="C192" s="715"/>
      <c r="D192" s="716"/>
      <c r="G192" s="67"/>
      <c r="H192" s="717"/>
      <c r="I192" s="105"/>
      <c r="J192" s="718"/>
      <c r="K192" s="102"/>
      <c r="L192" s="719"/>
      <c r="M192" s="716"/>
      <c r="N192" s="718"/>
      <c r="O192" s="103"/>
      <c r="P192" s="720"/>
      <c r="Q192" s="721"/>
      <c r="R192" s="105"/>
      <c r="AE192" s="715"/>
      <c r="AQ192" s="67"/>
      <c r="AY192" s="722"/>
      <c r="AZ192" s="723"/>
      <c r="BF192" s="723"/>
      <c r="BG192" s="720"/>
      <c r="BH192" s="720"/>
      <c r="BI192" s="722"/>
    </row>
    <row r="193" spans="3:61" s="97" customFormat="1" ht="12.75" x14ac:dyDescent="0.2">
      <c r="C193" s="715"/>
      <c r="D193" s="716"/>
      <c r="G193" s="67"/>
      <c r="H193" s="717"/>
      <c r="I193" s="105"/>
      <c r="J193" s="718"/>
      <c r="K193" s="102"/>
      <c r="L193" s="719"/>
      <c r="M193" s="716"/>
      <c r="N193" s="718"/>
      <c r="O193" s="103"/>
      <c r="P193" s="720"/>
      <c r="Q193" s="721"/>
      <c r="R193" s="105"/>
      <c r="AE193" s="715"/>
      <c r="AQ193" s="67"/>
      <c r="AY193" s="722"/>
      <c r="AZ193" s="723"/>
      <c r="BF193" s="723"/>
      <c r="BG193" s="720"/>
      <c r="BH193" s="720"/>
      <c r="BI193" s="722"/>
    </row>
    <row r="194" spans="3:61" s="97" customFormat="1" ht="12.75" x14ac:dyDescent="0.2">
      <c r="C194" s="715"/>
      <c r="D194" s="716"/>
      <c r="G194" s="67"/>
      <c r="H194" s="717"/>
      <c r="I194" s="105"/>
      <c r="J194" s="718"/>
      <c r="K194" s="102"/>
      <c r="L194" s="719"/>
      <c r="M194" s="716"/>
      <c r="N194" s="718"/>
      <c r="O194" s="103"/>
      <c r="P194" s="720"/>
      <c r="Q194" s="721"/>
      <c r="R194" s="105"/>
      <c r="AE194" s="715"/>
      <c r="AQ194" s="67"/>
      <c r="AY194" s="722"/>
      <c r="AZ194" s="723"/>
      <c r="BF194" s="723"/>
      <c r="BG194" s="720"/>
      <c r="BH194" s="720"/>
      <c r="BI194" s="722"/>
    </row>
    <row r="195" spans="3:61" s="97" customFormat="1" ht="12.75" x14ac:dyDescent="0.2">
      <c r="C195" s="715"/>
      <c r="D195" s="716"/>
      <c r="G195" s="67"/>
      <c r="H195" s="717"/>
      <c r="I195" s="105"/>
      <c r="J195" s="718"/>
      <c r="K195" s="102"/>
      <c r="L195" s="719"/>
      <c r="M195" s="716"/>
      <c r="N195" s="718"/>
      <c r="O195" s="103"/>
      <c r="P195" s="720"/>
      <c r="Q195" s="721"/>
      <c r="R195" s="105"/>
      <c r="AE195" s="715"/>
      <c r="AQ195" s="67"/>
      <c r="AY195" s="722"/>
      <c r="AZ195" s="723"/>
      <c r="BF195" s="723"/>
      <c r="BG195" s="720"/>
      <c r="BH195" s="720"/>
      <c r="BI195" s="722"/>
    </row>
    <row r="196" spans="3:61" s="97" customFormat="1" ht="12.75" x14ac:dyDescent="0.2">
      <c r="C196" s="715"/>
      <c r="D196" s="716"/>
      <c r="G196" s="67"/>
      <c r="H196" s="717"/>
      <c r="I196" s="105"/>
      <c r="J196" s="718"/>
      <c r="K196" s="102"/>
      <c r="L196" s="719"/>
      <c r="M196" s="716"/>
      <c r="N196" s="718"/>
      <c r="O196" s="103"/>
      <c r="P196" s="720"/>
      <c r="Q196" s="721"/>
      <c r="R196" s="105"/>
      <c r="AE196" s="715"/>
      <c r="AQ196" s="67"/>
      <c r="AY196" s="722"/>
      <c r="AZ196" s="723"/>
      <c r="BF196" s="723"/>
      <c r="BG196" s="720"/>
      <c r="BH196" s="720"/>
      <c r="BI196" s="722"/>
    </row>
    <row r="197" spans="3:61" s="97" customFormat="1" ht="12.75" x14ac:dyDescent="0.2">
      <c r="C197" s="715"/>
      <c r="D197" s="716"/>
      <c r="G197" s="67"/>
      <c r="H197" s="717"/>
      <c r="I197" s="105"/>
      <c r="J197" s="718"/>
      <c r="K197" s="102"/>
      <c r="L197" s="719"/>
      <c r="M197" s="716"/>
      <c r="N197" s="718"/>
      <c r="O197" s="103"/>
      <c r="P197" s="720"/>
      <c r="Q197" s="721"/>
      <c r="R197" s="105"/>
      <c r="AE197" s="715"/>
      <c r="AQ197" s="67"/>
      <c r="AY197" s="722"/>
      <c r="AZ197" s="723"/>
      <c r="BF197" s="723"/>
      <c r="BG197" s="720"/>
      <c r="BH197" s="720"/>
      <c r="BI197" s="722"/>
    </row>
    <row r="198" spans="3:61" s="97" customFormat="1" ht="12.75" x14ac:dyDescent="0.2">
      <c r="C198" s="715"/>
      <c r="D198" s="716"/>
      <c r="G198" s="67"/>
      <c r="H198" s="717"/>
      <c r="I198" s="105"/>
      <c r="J198" s="718"/>
      <c r="K198" s="102"/>
      <c r="L198" s="719"/>
      <c r="M198" s="716"/>
      <c r="N198" s="718"/>
      <c r="O198" s="103"/>
      <c r="P198" s="720"/>
      <c r="Q198" s="721"/>
      <c r="R198" s="105"/>
      <c r="AE198" s="715"/>
      <c r="AQ198" s="67"/>
      <c r="AY198" s="722"/>
      <c r="AZ198" s="723"/>
      <c r="BF198" s="723"/>
      <c r="BG198" s="720"/>
      <c r="BH198" s="720"/>
      <c r="BI198" s="722"/>
    </row>
    <row r="199" spans="3:61" s="97" customFormat="1" ht="12.75" x14ac:dyDescent="0.2">
      <c r="C199" s="715"/>
      <c r="D199" s="716"/>
      <c r="G199" s="67"/>
      <c r="H199" s="717"/>
      <c r="I199" s="105"/>
      <c r="J199" s="718"/>
      <c r="K199" s="102"/>
      <c r="L199" s="719"/>
      <c r="M199" s="716"/>
      <c r="N199" s="718"/>
      <c r="O199" s="103"/>
      <c r="P199" s="720"/>
      <c r="Q199" s="721"/>
      <c r="R199" s="105"/>
      <c r="AE199" s="715"/>
      <c r="AQ199" s="67"/>
      <c r="AY199" s="722"/>
      <c r="AZ199" s="723"/>
      <c r="BF199" s="723"/>
      <c r="BG199" s="720"/>
      <c r="BH199" s="720"/>
      <c r="BI199" s="722"/>
    </row>
    <row r="200" spans="3:61" s="97" customFormat="1" ht="12.75" x14ac:dyDescent="0.2">
      <c r="C200" s="715"/>
      <c r="D200" s="716"/>
      <c r="G200" s="67"/>
      <c r="H200" s="717"/>
      <c r="I200" s="105"/>
      <c r="J200" s="718"/>
      <c r="K200" s="102"/>
      <c r="L200" s="719"/>
      <c r="M200" s="716"/>
      <c r="N200" s="718"/>
      <c r="O200" s="103"/>
      <c r="P200" s="720"/>
      <c r="Q200" s="721"/>
      <c r="R200" s="105"/>
      <c r="AE200" s="715"/>
      <c r="AQ200" s="67"/>
      <c r="AY200" s="722"/>
      <c r="AZ200" s="723"/>
      <c r="BF200" s="723"/>
      <c r="BG200" s="720"/>
      <c r="BH200" s="720"/>
      <c r="BI200" s="722"/>
    </row>
    <row r="201" spans="3:61" s="97" customFormat="1" ht="12.75" x14ac:dyDescent="0.2">
      <c r="C201" s="715"/>
      <c r="D201" s="716"/>
      <c r="G201" s="67"/>
      <c r="H201" s="717"/>
      <c r="I201" s="105"/>
      <c r="J201" s="718"/>
      <c r="K201" s="102"/>
      <c r="L201" s="719"/>
      <c r="M201" s="716"/>
      <c r="N201" s="718"/>
      <c r="O201" s="103"/>
      <c r="P201" s="720"/>
      <c r="Q201" s="721"/>
      <c r="R201" s="105"/>
      <c r="AE201" s="715"/>
      <c r="AQ201" s="67"/>
      <c r="AY201" s="722"/>
      <c r="AZ201" s="723"/>
      <c r="BF201" s="723"/>
      <c r="BG201" s="720"/>
      <c r="BH201" s="720"/>
      <c r="BI201" s="722"/>
    </row>
    <row r="202" spans="3:61" s="97" customFormat="1" ht="12.75" x14ac:dyDescent="0.2">
      <c r="C202" s="715"/>
      <c r="D202" s="716"/>
      <c r="G202" s="67"/>
      <c r="H202" s="717"/>
      <c r="I202" s="105"/>
      <c r="J202" s="718"/>
      <c r="K202" s="102"/>
      <c r="L202" s="719"/>
      <c r="M202" s="716"/>
      <c r="N202" s="718"/>
      <c r="O202" s="103"/>
      <c r="P202" s="720"/>
      <c r="Q202" s="721"/>
      <c r="R202" s="105"/>
      <c r="AE202" s="715"/>
      <c r="AQ202" s="67"/>
      <c r="AY202" s="722"/>
      <c r="AZ202" s="723"/>
      <c r="BF202" s="723"/>
      <c r="BG202" s="720"/>
      <c r="BH202" s="720"/>
      <c r="BI202" s="722"/>
    </row>
    <row r="203" spans="3:61" s="97" customFormat="1" ht="12.75" x14ac:dyDescent="0.2">
      <c r="C203" s="715"/>
      <c r="D203" s="716"/>
      <c r="G203" s="67"/>
      <c r="H203" s="717"/>
      <c r="I203" s="105"/>
      <c r="J203" s="718"/>
      <c r="K203" s="102"/>
      <c r="L203" s="719"/>
      <c r="M203" s="716"/>
      <c r="N203" s="718"/>
      <c r="O203" s="103"/>
      <c r="P203" s="720"/>
      <c r="Q203" s="721"/>
      <c r="R203" s="105"/>
      <c r="AE203" s="715"/>
      <c r="AQ203" s="67"/>
      <c r="AY203" s="722"/>
      <c r="AZ203" s="723"/>
      <c r="BF203" s="723"/>
      <c r="BG203" s="720"/>
      <c r="BH203" s="720"/>
      <c r="BI203" s="722"/>
    </row>
    <row r="204" spans="3:61" s="97" customFormat="1" ht="12.75" x14ac:dyDescent="0.2">
      <c r="C204" s="715"/>
      <c r="D204" s="716"/>
      <c r="G204" s="67"/>
      <c r="H204" s="717"/>
      <c r="I204" s="105"/>
      <c r="J204" s="718"/>
      <c r="K204" s="102"/>
      <c r="L204" s="719"/>
      <c r="M204" s="716"/>
      <c r="N204" s="718"/>
      <c r="O204" s="103"/>
      <c r="P204" s="720"/>
      <c r="Q204" s="721"/>
      <c r="R204" s="105"/>
      <c r="AE204" s="715"/>
      <c r="AQ204" s="67"/>
      <c r="AY204" s="722"/>
      <c r="AZ204" s="723"/>
      <c r="BF204" s="723"/>
      <c r="BG204" s="720"/>
      <c r="BH204" s="720"/>
      <c r="BI204" s="722"/>
    </row>
    <row r="205" spans="3:61" s="97" customFormat="1" ht="12.75" x14ac:dyDescent="0.2">
      <c r="C205" s="715"/>
      <c r="D205" s="716"/>
      <c r="G205" s="67"/>
      <c r="H205" s="717"/>
      <c r="I205" s="105"/>
      <c r="J205" s="718"/>
      <c r="K205" s="102"/>
      <c r="L205" s="719"/>
      <c r="M205" s="716"/>
      <c r="N205" s="718"/>
      <c r="O205" s="103"/>
      <c r="P205" s="720"/>
      <c r="Q205" s="721"/>
      <c r="R205" s="105"/>
      <c r="AE205" s="715"/>
      <c r="AQ205" s="67"/>
      <c r="AY205" s="722"/>
      <c r="AZ205" s="723"/>
      <c r="BF205" s="723"/>
      <c r="BG205" s="720"/>
      <c r="BH205" s="720"/>
      <c r="BI205" s="722"/>
    </row>
    <row r="206" spans="3:61" s="97" customFormat="1" ht="12.75" x14ac:dyDescent="0.2">
      <c r="C206" s="715"/>
      <c r="D206" s="716"/>
      <c r="G206" s="67"/>
      <c r="H206" s="717"/>
      <c r="I206" s="105"/>
      <c r="J206" s="718"/>
      <c r="K206" s="102"/>
      <c r="L206" s="719"/>
      <c r="M206" s="716"/>
      <c r="N206" s="718"/>
      <c r="O206" s="103"/>
      <c r="P206" s="720"/>
      <c r="Q206" s="721"/>
      <c r="R206" s="105"/>
      <c r="AE206" s="715"/>
      <c r="AQ206" s="67"/>
      <c r="AY206" s="722"/>
      <c r="AZ206" s="723"/>
      <c r="BF206" s="723"/>
      <c r="BG206" s="720"/>
      <c r="BH206" s="720"/>
      <c r="BI206" s="722"/>
    </row>
    <row r="207" spans="3:61" s="97" customFormat="1" ht="12.75" x14ac:dyDescent="0.2">
      <c r="C207" s="715"/>
      <c r="D207" s="716"/>
      <c r="G207" s="67"/>
      <c r="H207" s="717"/>
      <c r="I207" s="105"/>
      <c r="J207" s="718"/>
      <c r="K207" s="102"/>
      <c r="L207" s="719"/>
      <c r="M207" s="716"/>
      <c r="N207" s="718"/>
      <c r="O207" s="103"/>
      <c r="P207" s="720"/>
      <c r="Q207" s="721"/>
      <c r="R207" s="105"/>
      <c r="AE207" s="715"/>
      <c r="AQ207" s="67"/>
      <c r="AY207" s="722"/>
      <c r="AZ207" s="723"/>
      <c r="BF207" s="723"/>
      <c r="BG207" s="720"/>
      <c r="BH207" s="720"/>
      <c r="BI207" s="722"/>
    </row>
    <row r="208" spans="3:61" s="97" customFormat="1" ht="12.75" x14ac:dyDescent="0.2">
      <c r="C208" s="715"/>
      <c r="D208" s="716"/>
      <c r="G208" s="67"/>
      <c r="H208" s="717"/>
      <c r="I208" s="105"/>
      <c r="J208" s="718"/>
      <c r="K208" s="102"/>
      <c r="L208" s="719"/>
      <c r="M208" s="716"/>
      <c r="N208" s="718"/>
      <c r="O208" s="103"/>
      <c r="P208" s="720"/>
      <c r="Q208" s="721"/>
      <c r="R208" s="105"/>
      <c r="AE208" s="715"/>
      <c r="AQ208" s="67"/>
      <c r="AY208" s="722"/>
      <c r="AZ208" s="723"/>
      <c r="BF208" s="723"/>
      <c r="BG208" s="720"/>
      <c r="BH208" s="720"/>
      <c r="BI208" s="722"/>
    </row>
    <row r="209" spans="3:61" s="97" customFormat="1" ht="12.75" x14ac:dyDescent="0.2">
      <c r="C209" s="715"/>
      <c r="D209" s="716"/>
      <c r="G209" s="67"/>
      <c r="H209" s="717"/>
      <c r="I209" s="105"/>
      <c r="J209" s="718"/>
      <c r="K209" s="102"/>
      <c r="L209" s="719"/>
      <c r="M209" s="716"/>
      <c r="N209" s="718"/>
      <c r="O209" s="103"/>
      <c r="P209" s="720"/>
      <c r="Q209" s="721"/>
      <c r="R209" s="105"/>
      <c r="AE209" s="715"/>
      <c r="AQ209" s="67"/>
      <c r="AY209" s="722"/>
      <c r="AZ209" s="723"/>
      <c r="BF209" s="723"/>
      <c r="BG209" s="720"/>
      <c r="BH209" s="720"/>
      <c r="BI209" s="722"/>
    </row>
    <row r="210" spans="3:61" s="97" customFormat="1" ht="12.75" x14ac:dyDescent="0.2">
      <c r="C210" s="715"/>
      <c r="D210" s="716"/>
      <c r="G210" s="67"/>
      <c r="H210" s="717"/>
      <c r="I210" s="105"/>
      <c r="J210" s="718"/>
      <c r="K210" s="102"/>
      <c r="L210" s="719"/>
      <c r="M210" s="716"/>
      <c r="N210" s="718"/>
      <c r="O210" s="103"/>
      <c r="P210" s="720"/>
      <c r="Q210" s="721"/>
      <c r="R210" s="105"/>
      <c r="AE210" s="715"/>
      <c r="AQ210" s="67"/>
      <c r="AY210" s="722"/>
      <c r="AZ210" s="723"/>
      <c r="BF210" s="723"/>
      <c r="BG210" s="720"/>
      <c r="BH210" s="720"/>
      <c r="BI210" s="722"/>
    </row>
    <row r="211" spans="3:61" s="97" customFormat="1" ht="12.75" x14ac:dyDescent="0.2">
      <c r="C211" s="715"/>
      <c r="D211" s="716"/>
      <c r="G211" s="67"/>
      <c r="H211" s="717"/>
      <c r="I211" s="105"/>
      <c r="J211" s="718"/>
      <c r="K211" s="102"/>
      <c r="L211" s="719"/>
      <c r="M211" s="716"/>
      <c r="N211" s="718"/>
      <c r="O211" s="103"/>
      <c r="P211" s="720"/>
      <c r="Q211" s="721"/>
      <c r="R211" s="105"/>
      <c r="AE211" s="715"/>
      <c r="AQ211" s="67"/>
      <c r="AY211" s="722"/>
      <c r="AZ211" s="723"/>
      <c r="BF211" s="723"/>
      <c r="BG211" s="720"/>
      <c r="BH211" s="720"/>
      <c r="BI211" s="722"/>
    </row>
    <row r="212" spans="3:61" s="97" customFormat="1" ht="12.75" x14ac:dyDescent="0.2">
      <c r="C212" s="715"/>
      <c r="D212" s="716"/>
      <c r="G212" s="67"/>
      <c r="H212" s="717"/>
      <c r="I212" s="105"/>
      <c r="J212" s="718"/>
      <c r="K212" s="102"/>
      <c r="L212" s="719"/>
      <c r="M212" s="716"/>
      <c r="N212" s="718"/>
      <c r="O212" s="103"/>
      <c r="P212" s="720"/>
      <c r="Q212" s="721"/>
      <c r="R212" s="105"/>
      <c r="AE212" s="715"/>
      <c r="AQ212" s="67"/>
      <c r="AY212" s="722"/>
      <c r="AZ212" s="723"/>
      <c r="BF212" s="723"/>
      <c r="BG212" s="720"/>
      <c r="BH212" s="720"/>
      <c r="BI212" s="722"/>
    </row>
    <row r="213" spans="3:61" s="97" customFormat="1" ht="12.75" x14ac:dyDescent="0.2">
      <c r="C213" s="715"/>
      <c r="D213" s="716"/>
      <c r="G213" s="67"/>
      <c r="H213" s="717"/>
      <c r="I213" s="105"/>
      <c r="J213" s="718"/>
      <c r="K213" s="102"/>
      <c r="L213" s="719"/>
      <c r="M213" s="716"/>
      <c r="N213" s="718"/>
      <c r="O213" s="103"/>
      <c r="P213" s="720"/>
      <c r="Q213" s="721"/>
      <c r="R213" s="105"/>
      <c r="AE213" s="715"/>
      <c r="AQ213" s="67"/>
      <c r="AY213" s="722"/>
      <c r="AZ213" s="723"/>
      <c r="BF213" s="723"/>
      <c r="BG213" s="720"/>
      <c r="BH213" s="720"/>
      <c r="BI213" s="722"/>
    </row>
    <row r="214" spans="3:61" s="97" customFormat="1" ht="12.75" x14ac:dyDescent="0.2">
      <c r="C214" s="715"/>
      <c r="D214" s="716"/>
      <c r="G214" s="67"/>
      <c r="H214" s="717"/>
      <c r="I214" s="105"/>
      <c r="J214" s="718"/>
      <c r="K214" s="102"/>
      <c r="L214" s="719"/>
      <c r="M214" s="716"/>
      <c r="N214" s="718"/>
      <c r="O214" s="103"/>
      <c r="P214" s="720"/>
      <c r="Q214" s="721"/>
      <c r="R214" s="105"/>
      <c r="AE214" s="715"/>
      <c r="AQ214" s="67"/>
      <c r="AY214" s="722"/>
      <c r="AZ214" s="723"/>
      <c r="BF214" s="723"/>
      <c r="BG214" s="720"/>
      <c r="BH214" s="720"/>
      <c r="BI214" s="722"/>
    </row>
    <row r="215" spans="3:61" s="97" customFormat="1" ht="12.75" x14ac:dyDescent="0.2">
      <c r="C215" s="715"/>
      <c r="D215" s="716"/>
      <c r="G215" s="67"/>
      <c r="H215" s="717"/>
      <c r="I215" s="105"/>
      <c r="J215" s="718"/>
      <c r="K215" s="102"/>
      <c r="L215" s="719"/>
      <c r="M215" s="716"/>
      <c r="N215" s="718"/>
      <c r="O215" s="103"/>
      <c r="P215" s="720"/>
      <c r="Q215" s="721"/>
      <c r="R215" s="105"/>
      <c r="AE215" s="715"/>
      <c r="AQ215" s="67"/>
      <c r="AY215" s="722"/>
      <c r="AZ215" s="723"/>
      <c r="BF215" s="723"/>
      <c r="BG215" s="720"/>
      <c r="BH215" s="720"/>
      <c r="BI215" s="722"/>
    </row>
    <row r="216" spans="3:61" s="97" customFormat="1" ht="12.75" x14ac:dyDescent="0.2">
      <c r="C216" s="715"/>
      <c r="D216" s="716"/>
      <c r="G216" s="67"/>
      <c r="H216" s="717"/>
      <c r="I216" s="105"/>
      <c r="J216" s="718"/>
      <c r="K216" s="102"/>
      <c r="L216" s="719"/>
      <c r="M216" s="716"/>
      <c r="N216" s="718"/>
      <c r="O216" s="103"/>
      <c r="P216" s="720"/>
      <c r="Q216" s="721"/>
      <c r="R216" s="105"/>
      <c r="AE216" s="715"/>
      <c r="AQ216" s="67"/>
      <c r="AY216" s="722"/>
      <c r="AZ216" s="723"/>
      <c r="BF216" s="723"/>
      <c r="BG216" s="720"/>
      <c r="BH216" s="720"/>
      <c r="BI216" s="722"/>
    </row>
    <row r="217" spans="3:61" s="97" customFormat="1" ht="12.75" x14ac:dyDescent="0.2">
      <c r="C217" s="715"/>
      <c r="D217" s="716"/>
      <c r="G217" s="67"/>
      <c r="H217" s="717"/>
      <c r="I217" s="105"/>
      <c r="J217" s="718"/>
      <c r="K217" s="102"/>
      <c r="L217" s="719"/>
      <c r="M217" s="716"/>
      <c r="N217" s="718"/>
      <c r="O217" s="103"/>
      <c r="P217" s="720"/>
      <c r="Q217" s="721"/>
      <c r="R217" s="105"/>
      <c r="AE217" s="715"/>
      <c r="AQ217" s="67"/>
      <c r="AY217" s="722"/>
      <c r="AZ217" s="723"/>
      <c r="BF217" s="723"/>
      <c r="BG217" s="720"/>
      <c r="BH217" s="720"/>
      <c r="BI217" s="722"/>
    </row>
    <row r="218" spans="3:61" s="97" customFormat="1" ht="12.75" x14ac:dyDescent="0.2">
      <c r="C218" s="715"/>
      <c r="D218" s="716"/>
      <c r="G218" s="67"/>
      <c r="H218" s="717"/>
      <c r="I218" s="105"/>
      <c r="J218" s="718"/>
      <c r="K218" s="102"/>
      <c r="L218" s="719"/>
      <c r="M218" s="716"/>
      <c r="N218" s="718"/>
      <c r="O218" s="103"/>
      <c r="P218" s="720"/>
      <c r="Q218" s="721"/>
      <c r="R218" s="105"/>
      <c r="AQ218" s="67"/>
      <c r="AY218" s="722"/>
      <c r="AZ218" s="723"/>
      <c r="BF218" s="723"/>
      <c r="BG218" s="720"/>
      <c r="BH218" s="720"/>
      <c r="BI218" s="722"/>
    </row>
    <row r="219" spans="3:61" s="97" customFormat="1" ht="12.75" x14ac:dyDescent="0.2">
      <c r="C219" s="715"/>
      <c r="D219" s="716"/>
      <c r="G219" s="67"/>
      <c r="H219" s="717"/>
      <c r="I219" s="105"/>
      <c r="J219" s="718"/>
      <c r="K219" s="102"/>
      <c r="L219" s="719"/>
      <c r="M219" s="716"/>
      <c r="N219" s="718"/>
      <c r="O219" s="103"/>
      <c r="P219" s="720"/>
      <c r="Q219" s="721"/>
      <c r="R219" s="105"/>
      <c r="AQ219" s="67"/>
      <c r="AY219" s="722"/>
      <c r="AZ219" s="723"/>
      <c r="BF219" s="723"/>
      <c r="BG219" s="720"/>
      <c r="BH219" s="720"/>
      <c r="BI219" s="722"/>
    </row>
    <row r="220" spans="3:61" s="97" customFormat="1" ht="12.75" x14ac:dyDescent="0.2">
      <c r="C220" s="715"/>
      <c r="D220" s="716"/>
      <c r="G220" s="67"/>
      <c r="H220" s="717"/>
      <c r="I220" s="105"/>
      <c r="J220" s="718"/>
      <c r="K220" s="102"/>
      <c r="L220" s="719"/>
      <c r="M220" s="716"/>
      <c r="N220" s="718"/>
      <c r="O220" s="103"/>
      <c r="P220" s="720"/>
      <c r="Q220" s="721"/>
      <c r="R220" s="105"/>
      <c r="AQ220" s="67"/>
      <c r="AY220" s="722"/>
      <c r="AZ220" s="723"/>
      <c r="BF220" s="723"/>
      <c r="BG220" s="720"/>
      <c r="BH220" s="720"/>
      <c r="BI220" s="722"/>
    </row>
    <row r="221" spans="3:61" s="97" customFormat="1" ht="12.75" x14ac:dyDescent="0.2">
      <c r="C221" s="715"/>
      <c r="D221" s="716"/>
      <c r="G221" s="67"/>
      <c r="H221" s="717"/>
      <c r="I221" s="105"/>
      <c r="J221" s="718"/>
      <c r="K221" s="102"/>
      <c r="L221" s="719"/>
      <c r="M221" s="716"/>
      <c r="N221" s="718"/>
      <c r="O221" s="103"/>
      <c r="P221" s="720"/>
      <c r="Q221" s="721"/>
      <c r="R221" s="105"/>
      <c r="AQ221" s="67"/>
      <c r="AY221" s="722"/>
      <c r="AZ221" s="723"/>
      <c r="BF221" s="723"/>
      <c r="BG221" s="720"/>
      <c r="BH221" s="720"/>
      <c r="BI221" s="722"/>
    </row>
    <row r="222" spans="3:61" s="97" customFormat="1" ht="12.75" x14ac:dyDescent="0.2">
      <c r="C222" s="715"/>
      <c r="D222" s="716"/>
      <c r="G222" s="67"/>
      <c r="H222" s="717"/>
      <c r="I222" s="105"/>
      <c r="J222" s="718"/>
      <c r="K222" s="102"/>
      <c r="L222" s="719"/>
      <c r="M222" s="716"/>
      <c r="N222" s="718"/>
      <c r="O222" s="103"/>
      <c r="P222" s="720"/>
      <c r="Q222" s="721"/>
      <c r="R222" s="105"/>
      <c r="AQ222" s="67"/>
      <c r="AY222" s="722"/>
      <c r="AZ222" s="723"/>
      <c r="BF222" s="723"/>
      <c r="BG222" s="720"/>
      <c r="BH222" s="720"/>
      <c r="BI222" s="722"/>
    </row>
    <row r="223" spans="3:61" s="97" customFormat="1" ht="12.75" x14ac:dyDescent="0.2">
      <c r="C223" s="715"/>
      <c r="D223" s="716"/>
      <c r="G223" s="67"/>
      <c r="H223" s="717"/>
      <c r="I223" s="105"/>
      <c r="J223" s="718"/>
      <c r="K223" s="102"/>
      <c r="L223" s="719"/>
      <c r="M223" s="716"/>
      <c r="N223" s="718"/>
      <c r="O223" s="103"/>
      <c r="P223" s="720"/>
      <c r="Q223" s="721"/>
      <c r="R223" s="105"/>
      <c r="AQ223" s="67"/>
      <c r="AY223" s="722"/>
      <c r="AZ223" s="723"/>
      <c r="BF223" s="723"/>
      <c r="BG223" s="720"/>
      <c r="BH223" s="720"/>
      <c r="BI223" s="722"/>
    </row>
    <row r="224" spans="3:61" s="97" customFormat="1" ht="12.75" x14ac:dyDescent="0.2">
      <c r="C224" s="715"/>
      <c r="D224" s="716"/>
      <c r="G224" s="67"/>
      <c r="H224" s="717"/>
      <c r="I224" s="105"/>
      <c r="J224" s="718"/>
      <c r="K224" s="102"/>
      <c r="L224" s="719"/>
      <c r="M224" s="716"/>
      <c r="N224" s="718"/>
      <c r="O224" s="103"/>
      <c r="P224" s="720"/>
      <c r="Q224" s="721"/>
      <c r="R224" s="105"/>
      <c r="AQ224" s="67"/>
      <c r="AY224" s="722"/>
      <c r="AZ224" s="723"/>
      <c r="BF224" s="723"/>
      <c r="BG224" s="720"/>
      <c r="BH224" s="720"/>
      <c r="BI224" s="722"/>
    </row>
    <row r="225" spans="3:61" s="97" customFormat="1" ht="12.75" x14ac:dyDescent="0.2">
      <c r="C225" s="715"/>
      <c r="D225" s="716"/>
      <c r="G225" s="67"/>
      <c r="H225" s="717"/>
      <c r="I225" s="105"/>
      <c r="J225" s="718"/>
      <c r="K225" s="102"/>
      <c r="L225" s="719"/>
      <c r="M225" s="716"/>
      <c r="N225" s="718"/>
      <c r="O225" s="103"/>
      <c r="P225" s="720"/>
      <c r="Q225" s="721"/>
      <c r="R225" s="105"/>
      <c r="AQ225" s="67"/>
      <c r="AY225" s="722"/>
      <c r="AZ225" s="723"/>
      <c r="BF225" s="723"/>
      <c r="BG225" s="720"/>
      <c r="BH225" s="720"/>
      <c r="BI225" s="722"/>
    </row>
    <row r="226" spans="3:61" s="97" customFormat="1" ht="12.75" x14ac:dyDescent="0.2">
      <c r="C226" s="715"/>
      <c r="D226" s="716"/>
      <c r="G226" s="67"/>
      <c r="H226" s="717"/>
      <c r="I226" s="105"/>
      <c r="J226" s="718"/>
      <c r="K226" s="102"/>
      <c r="L226" s="719"/>
      <c r="M226" s="716"/>
      <c r="N226" s="718"/>
      <c r="O226" s="103"/>
      <c r="P226" s="720"/>
      <c r="Q226" s="721"/>
      <c r="R226" s="105"/>
      <c r="AQ226" s="67"/>
      <c r="AY226" s="722"/>
      <c r="AZ226" s="723"/>
      <c r="BF226" s="723"/>
      <c r="BG226" s="720"/>
      <c r="BH226" s="720"/>
      <c r="BI226" s="722"/>
    </row>
    <row r="227" spans="3:61" s="97" customFormat="1" ht="12.75" x14ac:dyDescent="0.2">
      <c r="C227" s="715"/>
      <c r="D227" s="716"/>
      <c r="G227" s="67"/>
      <c r="H227" s="717"/>
      <c r="I227" s="105"/>
      <c r="J227" s="718"/>
      <c r="K227" s="102"/>
      <c r="L227" s="719"/>
      <c r="M227" s="716"/>
      <c r="N227" s="718"/>
      <c r="O227" s="103"/>
      <c r="P227" s="720"/>
      <c r="Q227" s="721"/>
      <c r="R227" s="105"/>
      <c r="AQ227" s="67"/>
      <c r="AY227" s="722"/>
      <c r="AZ227" s="723"/>
      <c r="BF227" s="723"/>
      <c r="BG227" s="720"/>
      <c r="BH227" s="720"/>
      <c r="BI227" s="722"/>
    </row>
    <row r="228" spans="3:61" s="97" customFormat="1" ht="12.75" x14ac:dyDescent="0.2">
      <c r="C228" s="715"/>
      <c r="D228" s="716"/>
      <c r="G228" s="67"/>
      <c r="H228" s="717"/>
      <c r="I228" s="105"/>
      <c r="J228" s="718"/>
      <c r="K228" s="102"/>
      <c r="L228" s="719"/>
      <c r="M228" s="716"/>
      <c r="N228" s="718"/>
      <c r="O228" s="103"/>
      <c r="P228" s="720"/>
      <c r="Q228" s="721"/>
      <c r="R228" s="105"/>
      <c r="AQ228" s="67"/>
      <c r="AY228" s="722"/>
      <c r="AZ228" s="723"/>
      <c r="BF228" s="723"/>
      <c r="BG228" s="720"/>
      <c r="BH228" s="720"/>
      <c r="BI228" s="722"/>
    </row>
    <row r="229" spans="3:61" s="97" customFormat="1" ht="12.75" x14ac:dyDescent="0.2">
      <c r="C229" s="715"/>
      <c r="D229" s="716"/>
      <c r="G229" s="67"/>
      <c r="H229" s="717"/>
      <c r="I229" s="105"/>
      <c r="J229" s="718"/>
      <c r="K229" s="102"/>
      <c r="L229" s="719"/>
      <c r="M229" s="716"/>
      <c r="N229" s="718"/>
      <c r="O229" s="103"/>
      <c r="P229" s="720"/>
      <c r="Q229" s="721"/>
      <c r="R229" s="105"/>
      <c r="AQ229" s="67"/>
      <c r="AY229" s="722"/>
      <c r="AZ229" s="723"/>
      <c r="BF229" s="723"/>
      <c r="BG229" s="720"/>
      <c r="BH229" s="720"/>
      <c r="BI229" s="722"/>
    </row>
    <row r="230" spans="3:61" s="97" customFormat="1" ht="12.75" x14ac:dyDescent="0.2">
      <c r="C230" s="715"/>
      <c r="D230" s="716"/>
      <c r="G230" s="67"/>
      <c r="H230" s="717"/>
      <c r="I230" s="105"/>
      <c r="J230" s="718"/>
      <c r="K230" s="102"/>
      <c r="L230" s="719"/>
      <c r="M230" s="716"/>
      <c r="N230" s="718"/>
      <c r="O230" s="103"/>
      <c r="P230" s="720"/>
      <c r="Q230" s="721"/>
      <c r="R230" s="105"/>
      <c r="AQ230" s="67"/>
      <c r="AY230" s="722"/>
      <c r="AZ230" s="723"/>
      <c r="BF230" s="723"/>
      <c r="BG230" s="720"/>
      <c r="BH230" s="720"/>
      <c r="BI230" s="722"/>
    </row>
    <row r="231" spans="3:61" s="97" customFormat="1" ht="12.75" x14ac:dyDescent="0.2">
      <c r="C231" s="715"/>
      <c r="D231" s="716"/>
      <c r="G231" s="67"/>
      <c r="H231" s="717"/>
      <c r="I231" s="105"/>
      <c r="J231" s="718"/>
      <c r="K231" s="102"/>
      <c r="L231" s="719"/>
      <c r="M231" s="716"/>
      <c r="N231" s="718"/>
      <c r="O231" s="103"/>
      <c r="P231" s="720"/>
      <c r="Q231" s="721"/>
      <c r="R231" s="105"/>
      <c r="AQ231" s="67"/>
      <c r="AY231" s="722"/>
      <c r="AZ231" s="723"/>
      <c r="BF231" s="723"/>
      <c r="BG231" s="720"/>
      <c r="BH231" s="720"/>
      <c r="BI231" s="722"/>
    </row>
    <row r="232" spans="3:61" s="97" customFormat="1" ht="12.75" x14ac:dyDescent="0.2">
      <c r="C232" s="715"/>
      <c r="D232" s="716"/>
      <c r="G232" s="67"/>
      <c r="H232" s="717"/>
      <c r="I232" s="105"/>
      <c r="J232" s="718"/>
      <c r="K232" s="102"/>
      <c r="L232" s="719"/>
      <c r="M232" s="716"/>
      <c r="N232" s="718"/>
      <c r="O232" s="103"/>
      <c r="P232" s="720"/>
      <c r="Q232" s="721"/>
      <c r="R232" s="105"/>
      <c r="AQ232" s="67"/>
      <c r="AY232" s="722"/>
      <c r="AZ232" s="723"/>
      <c r="BF232" s="723"/>
      <c r="BG232" s="720"/>
      <c r="BH232" s="720"/>
      <c r="BI232" s="722"/>
    </row>
    <row r="233" spans="3:61" s="97" customFormat="1" ht="12.75" x14ac:dyDescent="0.2">
      <c r="C233" s="715"/>
      <c r="D233" s="716"/>
      <c r="G233" s="67"/>
      <c r="H233" s="717"/>
      <c r="I233" s="105"/>
      <c r="J233" s="718"/>
      <c r="K233" s="102"/>
      <c r="L233" s="719"/>
      <c r="M233" s="716"/>
      <c r="N233" s="718"/>
      <c r="O233" s="103"/>
      <c r="P233" s="720"/>
      <c r="Q233" s="721"/>
      <c r="R233" s="105"/>
      <c r="AQ233" s="67"/>
      <c r="AY233" s="722"/>
      <c r="AZ233" s="723"/>
      <c r="BF233" s="723"/>
      <c r="BG233" s="720"/>
      <c r="BH233" s="720"/>
      <c r="BI233" s="722"/>
    </row>
    <row r="234" spans="3:61" s="97" customFormat="1" ht="12.75" x14ac:dyDescent="0.2">
      <c r="C234" s="715"/>
      <c r="D234" s="716"/>
      <c r="G234" s="67"/>
      <c r="H234" s="717"/>
      <c r="I234" s="105"/>
      <c r="J234" s="718"/>
      <c r="K234" s="102"/>
      <c r="L234" s="719"/>
      <c r="M234" s="716"/>
      <c r="N234" s="718"/>
      <c r="O234" s="103"/>
      <c r="P234" s="720"/>
      <c r="Q234" s="721"/>
      <c r="R234" s="105"/>
      <c r="AQ234" s="67"/>
      <c r="AY234" s="722"/>
      <c r="AZ234" s="723"/>
      <c r="BF234" s="723"/>
      <c r="BG234" s="720"/>
      <c r="BH234" s="720"/>
      <c r="BI234" s="722"/>
    </row>
    <row r="235" spans="3:61" s="97" customFormat="1" ht="12.75" x14ac:dyDescent="0.2">
      <c r="D235" s="99"/>
      <c r="G235" s="67"/>
      <c r="I235" s="105"/>
      <c r="J235" s="718"/>
      <c r="K235" s="102"/>
      <c r="L235" s="105"/>
      <c r="M235" s="716"/>
      <c r="N235" s="718"/>
      <c r="O235" s="103"/>
      <c r="P235" s="720"/>
      <c r="Q235" s="721"/>
      <c r="R235" s="105"/>
      <c r="AQ235" s="67"/>
      <c r="AY235" s="722"/>
      <c r="AZ235" s="723"/>
      <c r="BG235" s="720"/>
      <c r="BH235" s="720"/>
      <c r="BI235" s="722"/>
    </row>
    <row r="236" spans="3:61" s="97" customFormat="1" ht="12.75" x14ac:dyDescent="0.2">
      <c r="D236" s="99"/>
      <c r="G236" s="67"/>
      <c r="I236" s="105"/>
      <c r="J236" s="718"/>
      <c r="K236" s="102"/>
      <c r="L236" s="105"/>
      <c r="M236" s="716"/>
      <c r="N236" s="718"/>
      <c r="O236" s="103"/>
      <c r="P236" s="720"/>
      <c r="Q236" s="721"/>
      <c r="R236" s="105"/>
      <c r="AQ236" s="67"/>
      <c r="AY236" s="722"/>
      <c r="AZ236" s="723"/>
      <c r="BG236" s="720"/>
      <c r="BH236" s="720"/>
      <c r="BI236" s="722"/>
    </row>
    <row r="237" spans="3:61" s="97" customFormat="1" ht="12.75" x14ac:dyDescent="0.2">
      <c r="D237" s="99"/>
      <c r="G237" s="67"/>
      <c r="I237" s="105"/>
      <c r="J237" s="718"/>
      <c r="K237" s="102"/>
      <c r="L237" s="105"/>
      <c r="M237" s="716"/>
      <c r="N237" s="718"/>
      <c r="O237" s="103"/>
      <c r="P237" s="720"/>
      <c r="Q237" s="721"/>
      <c r="R237" s="105"/>
      <c r="AQ237" s="67"/>
      <c r="AY237" s="722"/>
      <c r="AZ237" s="723"/>
      <c r="BG237" s="720"/>
      <c r="BH237" s="720"/>
      <c r="BI237" s="722"/>
    </row>
    <row r="238" spans="3:61" s="97" customFormat="1" ht="12.75" x14ac:dyDescent="0.2">
      <c r="D238" s="99"/>
      <c r="G238" s="67"/>
      <c r="I238" s="105"/>
      <c r="J238" s="718"/>
      <c r="K238" s="102"/>
      <c r="L238" s="105"/>
      <c r="M238" s="716"/>
      <c r="N238" s="718"/>
      <c r="O238" s="103"/>
      <c r="P238" s="720"/>
      <c r="Q238" s="721"/>
      <c r="R238" s="105"/>
      <c r="AQ238" s="67"/>
      <c r="AY238" s="722"/>
      <c r="AZ238" s="723"/>
      <c r="BG238" s="720"/>
      <c r="BH238" s="720"/>
      <c r="BI238" s="722"/>
    </row>
    <row r="239" spans="3:61" s="97" customFormat="1" ht="12.75" x14ac:dyDescent="0.2">
      <c r="D239" s="99"/>
      <c r="G239" s="67"/>
      <c r="I239" s="105"/>
      <c r="J239" s="718"/>
      <c r="K239" s="102"/>
      <c r="L239" s="105"/>
      <c r="M239" s="716"/>
      <c r="N239" s="718"/>
      <c r="O239" s="103"/>
      <c r="P239" s="720"/>
      <c r="Q239" s="721"/>
      <c r="R239" s="105"/>
      <c r="AQ239" s="67"/>
      <c r="AY239" s="722"/>
      <c r="AZ239" s="723"/>
      <c r="BG239" s="720"/>
      <c r="BH239" s="720"/>
      <c r="BI239" s="722"/>
    </row>
    <row r="240" spans="3:61" s="97" customFormat="1" ht="12.75" x14ac:dyDescent="0.2">
      <c r="D240" s="99"/>
      <c r="G240" s="67"/>
      <c r="I240" s="105"/>
      <c r="J240" s="718"/>
      <c r="K240" s="102"/>
      <c r="L240" s="105"/>
      <c r="M240" s="716"/>
      <c r="N240" s="718"/>
      <c r="O240" s="103"/>
      <c r="P240" s="720"/>
      <c r="Q240" s="721"/>
      <c r="R240" s="105"/>
      <c r="AQ240" s="67"/>
      <c r="AY240" s="722"/>
      <c r="AZ240" s="723"/>
      <c r="BG240" s="720"/>
      <c r="BH240" s="720"/>
      <c r="BI240" s="722"/>
    </row>
    <row r="241" spans="4:61" s="97" customFormat="1" ht="12.75" x14ac:dyDescent="0.2">
      <c r="D241" s="99"/>
      <c r="G241" s="67"/>
      <c r="I241" s="105"/>
      <c r="J241" s="718"/>
      <c r="K241" s="102"/>
      <c r="L241" s="105"/>
      <c r="M241" s="716"/>
      <c r="N241" s="718"/>
      <c r="O241" s="103"/>
      <c r="P241" s="720"/>
      <c r="Q241" s="721"/>
      <c r="R241" s="105"/>
      <c r="AQ241" s="67"/>
      <c r="AY241" s="722"/>
      <c r="AZ241" s="723"/>
      <c r="BG241" s="720"/>
      <c r="BH241" s="720"/>
      <c r="BI241" s="722"/>
    </row>
    <row r="242" spans="4:61" s="97" customFormat="1" ht="12.75" x14ac:dyDescent="0.2">
      <c r="D242" s="99"/>
      <c r="G242" s="67"/>
      <c r="I242" s="105"/>
      <c r="J242" s="718"/>
      <c r="K242" s="102"/>
      <c r="L242" s="105"/>
      <c r="M242" s="716"/>
      <c r="N242" s="718"/>
      <c r="O242" s="103"/>
      <c r="P242" s="720"/>
      <c r="Q242" s="721"/>
      <c r="R242" s="105"/>
      <c r="AQ242" s="67"/>
      <c r="AY242" s="722"/>
      <c r="AZ242" s="723"/>
      <c r="BG242" s="720"/>
      <c r="BH242" s="720"/>
      <c r="BI242" s="722"/>
    </row>
    <row r="243" spans="4:61" s="97" customFormat="1" ht="12.75" x14ac:dyDescent="0.2">
      <c r="D243" s="99"/>
      <c r="G243" s="67"/>
      <c r="I243" s="105"/>
      <c r="J243" s="718"/>
      <c r="K243" s="102"/>
      <c r="L243" s="105"/>
      <c r="M243" s="716"/>
      <c r="N243" s="718"/>
      <c r="O243" s="103"/>
      <c r="P243" s="720"/>
      <c r="Q243" s="721"/>
      <c r="R243" s="105"/>
      <c r="AQ243" s="67"/>
      <c r="AY243" s="722"/>
      <c r="AZ243" s="723"/>
      <c r="BG243" s="720"/>
      <c r="BH243" s="720"/>
      <c r="BI243" s="722"/>
    </row>
    <row r="244" spans="4:61" s="97" customFormat="1" ht="12.75" x14ac:dyDescent="0.2">
      <c r="D244" s="99"/>
      <c r="G244" s="67"/>
      <c r="I244" s="105"/>
      <c r="J244" s="718"/>
      <c r="K244" s="102"/>
      <c r="L244" s="105"/>
      <c r="M244" s="716"/>
      <c r="N244" s="718"/>
      <c r="O244" s="103"/>
      <c r="P244" s="720"/>
      <c r="Q244" s="721"/>
      <c r="R244" s="105"/>
      <c r="AQ244" s="67"/>
      <c r="AY244" s="722"/>
      <c r="AZ244" s="723"/>
      <c r="BG244" s="720"/>
      <c r="BH244" s="720"/>
      <c r="BI244" s="722"/>
    </row>
    <row r="245" spans="4:61" s="97" customFormat="1" ht="12.75" x14ac:dyDescent="0.2">
      <c r="D245" s="99"/>
      <c r="G245" s="67"/>
      <c r="I245" s="105"/>
      <c r="J245" s="718"/>
      <c r="K245" s="102"/>
      <c r="L245" s="105"/>
      <c r="M245" s="716"/>
      <c r="N245" s="718"/>
      <c r="O245" s="103"/>
      <c r="P245" s="720"/>
      <c r="Q245" s="721"/>
      <c r="R245" s="105"/>
      <c r="AQ245" s="67"/>
      <c r="AY245" s="722"/>
      <c r="AZ245" s="723"/>
      <c r="BG245" s="720"/>
      <c r="BH245" s="720"/>
      <c r="BI245" s="722"/>
    </row>
    <row r="246" spans="4:61" s="97" customFormat="1" ht="12.75" x14ac:dyDescent="0.2">
      <c r="D246" s="99"/>
      <c r="G246" s="67"/>
      <c r="I246" s="105"/>
      <c r="J246" s="718"/>
      <c r="K246" s="102"/>
      <c r="L246" s="105"/>
      <c r="M246" s="716"/>
      <c r="N246" s="718"/>
      <c r="O246" s="103"/>
      <c r="P246" s="720"/>
      <c r="Q246" s="721"/>
      <c r="R246" s="105"/>
      <c r="AQ246" s="67"/>
      <c r="AY246" s="722"/>
      <c r="AZ246" s="723"/>
      <c r="BG246" s="720"/>
      <c r="BH246" s="720"/>
      <c r="BI246" s="722"/>
    </row>
    <row r="247" spans="4:61" s="97" customFormat="1" ht="12.75" x14ac:dyDescent="0.2">
      <c r="D247" s="99"/>
      <c r="G247" s="67"/>
      <c r="I247" s="105"/>
      <c r="J247" s="718"/>
      <c r="K247" s="102"/>
      <c r="L247" s="105"/>
      <c r="M247" s="716"/>
      <c r="N247" s="718"/>
      <c r="O247" s="103"/>
      <c r="P247" s="720"/>
      <c r="Q247" s="721"/>
      <c r="R247" s="105"/>
      <c r="AQ247" s="67"/>
      <c r="AY247" s="722"/>
      <c r="AZ247" s="723"/>
      <c r="BG247" s="720"/>
      <c r="BH247" s="720"/>
      <c r="BI247" s="722"/>
    </row>
    <row r="248" spans="4:61" s="97" customFormat="1" ht="12.75" x14ac:dyDescent="0.2">
      <c r="D248" s="99"/>
      <c r="G248" s="67"/>
      <c r="I248" s="105"/>
      <c r="J248" s="718"/>
      <c r="K248" s="102"/>
      <c r="L248" s="105"/>
      <c r="M248" s="716"/>
      <c r="N248" s="718"/>
      <c r="O248" s="103"/>
      <c r="P248" s="720"/>
      <c r="Q248" s="721"/>
      <c r="R248" s="105"/>
      <c r="AQ248" s="67"/>
      <c r="AY248" s="722"/>
      <c r="AZ248" s="723"/>
      <c r="BG248" s="720"/>
      <c r="BH248" s="720"/>
      <c r="BI248" s="722"/>
    </row>
    <row r="249" spans="4:61" s="97" customFormat="1" ht="12.75" x14ac:dyDescent="0.2">
      <c r="D249" s="99"/>
      <c r="G249" s="67"/>
      <c r="I249" s="105"/>
      <c r="J249" s="718"/>
      <c r="K249" s="102"/>
      <c r="L249" s="105"/>
      <c r="M249" s="716"/>
      <c r="N249" s="718"/>
      <c r="O249" s="103"/>
      <c r="P249" s="720"/>
      <c r="Q249" s="721"/>
      <c r="R249" s="105"/>
      <c r="AQ249" s="67"/>
      <c r="AY249" s="722"/>
      <c r="AZ249" s="723"/>
      <c r="BG249" s="720"/>
      <c r="BH249" s="720"/>
      <c r="BI249" s="722"/>
    </row>
    <row r="250" spans="4:61" s="97" customFormat="1" ht="12.75" x14ac:dyDescent="0.2">
      <c r="D250" s="99"/>
      <c r="G250" s="67"/>
      <c r="I250" s="105"/>
      <c r="J250" s="718"/>
      <c r="K250" s="102"/>
      <c r="L250" s="105"/>
      <c r="M250" s="716"/>
      <c r="N250" s="718"/>
      <c r="O250" s="103"/>
      <c r="P250" s="720"/>
      <c r="Q250" s="721"/>
      <c r="R250" s="105"/>
      <c r="AQ250" s="67"/>
      <c r="AY250" s="722"/>
      <c r="AZ250" s="723"/>
      <c r="BG250" s="720"/>
      <c r="BH250" s="720"/>
      <c r="BI250" s="722"/>
    </row>
    <row r="251" spans="4:61" s="97" customFormat="1" ht="12.75" x14ac:dyDescent="0.2">
      <c r="D251" s="99"/>
      <c r="G251" s="67"/>
      <c r="I251" s="105"/>
      <c r="J251" s="718"/>
      <c r="K251" s="102"/>
      <c r="L251" s="105"/>
      <c r="M251" s="716"/>
      <c r="N251" s="718"/>
      <c r="O251" s="103"/>
      <c r="P251" s="720"/>
      <c r="Q251" s="721"/>
      <c r="R251" s="105"/>
      <c r="AQ251" s="67"/>
      <c r="AY251" s="722"/>
      <c r="AZ251" s="723"/>
      <c r="BG251" s="720"/>
      <c r="BH251" s="720"/>
      <c r="BI251" s="722"/>
    </row>
    <row r="252" spans="4:61" s="97" customFormat="1" ht="12.75" x14ac:dyDescent="0.2">
      <c r="D252" s="99"/>
      <c r="G252" s="67"/>
      <c r="I252" s="105"/>
      <c r="K252" s="102"/>
      <c r="L252" s="105"/>
      <c r="M252" s="716"/>
      <c r="N252" s="126"/>
      <c r="O252" s="103"/>
      <c r="P252" s="720"/>
      <c r="R252" s="105"/>
      <c r="AQ252" s="67"/>
      <c r="AY252" s="722"/>
      <c r="AZ252" s="723"/>
      <c r="BI252" s="102"/>
    </row>
    <row r="253" spans="4:61" s="97" customFormat="1" ht="12.75" x14ac:dyDescent="0.2">
      <c r="D253" s="99"/>
      <c r="G253" s="67"/>
      <c r="I253" s="105"/>
      <c r="K253" s="102"/>
      <c r="L253" s="105"/>
      <c r="M253" s="716"/>
      <c r="N253" s="126"/>
      <c r="O253" s="103"/>
      <c r="P253" s="720"/>
      <c r="R253" s="105"/>
      <c r="AQ253" s="67"/>
      <c r="AY253" s="722"/>
      <c r="AZ253" s="723"/>
      <c r="BI253" s="102"/>
    </row>
    <row r="254" spans="4:61" s="97" customFormat="1" ht="12.75" x14ac:dyDescent="0.2">
      <c r="D254" s="99"/>
      <c r="G254" s="67"/>
      <c r="I254" s="105"/>
      <c r="K254" s="102"/>
      <c r="L254" s="105"/>
      <c r="M254" s="716"/>
      <c r="N254" s="126"/>
      <c r="O254" s="103"/>
      <c r="P254" s="720"/>
      <c r="R254" s="105"/>
      <c r="AQ254" s="67"/>
      <c r="AY254" s="722"/>
      <c r="AZ254" s="723"/>
      <c r="BI254" s="102"/>
    </row>
    <row r="255" spans="4:61" s="97" customFormat="1" ht="12.75" x14ac:dyDescent="0.2">
      <c r="D255" s="99"/>
      <c r="G255" s="67"/>
      <c r="I255" s="105"/>
      <c r="K255" s="102"/>
      <c r="L255" s="105"/>
      <c r="M255" s="716"/>
      <c r="N255" s="126"/>
      <c r="O255" s="103"/>
      <c r="P255" s="720"/>
      <c r="R255" s="105"/>
      <c r="AQ255" s="67"/>
      <c r="AY255" s="722"/>
      <c r="AZ255" s="723"/>
      <c r="BI255" s="102"/>
    </row>
    <row r="256" spans="4:61" s="97" customFormat="1" ht="12.75" x14ac:dyDescent="0.2">
      <c r="D256" s="99"/>
      <c r="G256" s="67"/>
      <c r="I256" s="105"/>
      <c r="K256" s="102"/>
      <c r="L256" s="105"/>
      <c r="M256" s="716"/>
      <c r="N256" s="126"/>
      <c r="O256" s="103"/>
      <c r="P256" s="720"/>
      <c r="R256" s="105"/>
      <c r="AQ256" s="67"/>
      <c r="AY256" s="722"/>
      <c r="AZ256" s="723"/>
      <c r="BI256" s="102"/>
    </row>
    <row r="257" spans="4:61" s="97" customFormat="1" ht="12.75" x14ac:dyDescent="0.2">
      <c r="D257" s="99"/>
      <c r="G257" s="67"/>
      <c r="I257" s="105"/>
      <c r="K257" s="102"/>
      <c r="L257" s="105"/>
      <c r="M257" s="716"/>
      <c r="N257" s="126"/>
      <c r="O257" s="103"/>
      <c r="P257" s="720"/>
      <c r="R257" s="105"/>
      <c r="AQ257" s="67"/>
      <c r="AY257" s="722"/>
      <c r="AZ257" s="723"/>
      <c r="BI257" s="102"/>
    </row>
    <row r="258" spans="4:61" s="97" customFormat="1" ht="12.75" x14ac:dyDescent="0.2">
      <c r="D258" s="99"/>
      <c r="G258" s="67"/>
      <c r="I258" s="105"/>
      <c r="K258" s="102"/>
      <c r="L258" s="105"/>
      <c r="M258" s="716"/>
      <c r="N258" s="126"/>
      <c r="O258" s="103"/>
      <c r="P258" s="720"/>
      <c r="R258" s="105"/>
      <c r="AQ258" s="67"/>
      <c r="AY258" s="722"/>
      <c r="AZ258" s="723"/>
      <c r="BI258" s="102"/>
    </row>
    <row r="259" spans="4:61" s="97" customFormat="1" ht="12.75" x14ac:dyDescent="0.2">
      <c r="D259" s="99"/>
      <c r="G259" s="67"/>
      <c r="I259" s="105"/>
      <c r="K259" s="102"/>
      <c r="L259" s="105"/>
      <c r="M259" s="716"/>
      <c r="N259" s="126"/>
      <c r="O259" s="103"/>
      <c r="P259" s="720"/>
      <c r="R259" s="105"/>
      <c r="AQ259" s="67"/>
      <c r="AY259" s="722"/>
      <c r="AZ259" s="723"/>
      <c r="BI259" s="102"/>
    </row>
    <row r="260" spans="4:61" s="97" customFormat="1" ht="12.75" x14ac:dyDescent="0.2">
      <c r="D260" s="99"/>
      <c r="G260" s="67"/>
      <c r="I260" s="105"/>
      <c r="K260" s="102"/>
      <c r="L260" s="105"/>
      <c r="M260" s="716"/>
      <c r="N260" s="126"/>
      <c r="O260" s="103"/>
      <c r="P260" s="720"/>
      <c r="R260" s="105"/>
      <c r="AQ260" s="67"/>
      <c r="AY260" s="722"/>
      <c r="AZ260" s="723"/>
      <c r="BI260" s="102"/>
    </row>
    <row r="261" spans="4:61" s="97" customFormat="1" ht="12.75" x14ac:dyDescent="0.2">
      <c r="D261" s="99"/>
      <c r="G261" s="67"/>
      <c r="I261" s="105"/>
      <c r="K261" s="102"/>
      <c r="L261" s="105"/>
      <c r="M261" s="716"/>
      <c r="N261" s="126"/>
      <c r="O261" s="103"/>
      <c r="P261" s="720"/>
      <c r="R261" s="105"/>
      <c r="AQ261" s="67"/>
      <c r="AY261" s="722"/>
      <c r="AZ261" s="723"/>
      <c r="BI261" s="102"/>
    </row>
    <row r="262" spans="4:61" s="97" customFormat="1" ht="12.75" x14ac:dyDescent="0.2">
      <c r="D262" s="99"/>
      <c r="G262" s="67"/>
      <c r="I262" s="105"/>
      <c r="K262" s="102"/>
      <c r="L262" s="105"/>
      <c r="M262" s="716"/>
      <c r="N262" s="126"/>
      <c r="O262" s="103"/>
      <c r="P262" s="720"/>
      <c r="R262" s="105"/>
      <c r="AQ262" s="67"/>
      <c r="AY262" s="722"/>
      <c r="AZ262" s="723"/>
      <c r="BI262" s="102"/>
    </row>
    <row r="263" spans="4:61" s="97" customFormat="1" ht="12.75" x14ac:dyDescent="0.2">
      <c r="D263" s="99"/>
      <c r="G263" s="67"/>
      <c r="I263" s="105"/>
      <c r="K263" s="102"/>
      <c r="L263" s="105"/>
      <c r="M263" s="716"/>
      <c r="N263" s="126"/>
      <c r="O263" s="103"/>
      <c r="P263" s="720"/>
      <c r="R263" s="105"/>
      <c r="AQ263" s="67"/>
      <c r="AY263" s="722"/>
      <c r="AZ263" s="723"/>
      <c r="BI263" s="102"/>
    </row>
    <row r="264" spans="4:61" s="97" customFormat="1" ht="12.75" x14ac:dyDescent="0.2">
      <c r="D264" s="99"/>
      <c r="G264" s="67"/>
      <c r="I264" s="105"/>
      <c r="K264" s="102"/>
      <c r="L264" s="105"/>
      <c r="M264" s="716"/>
      <c r="N264" s="126"/>
      <c r="O264" s="103"/>
      <c r="P264" s="720"/>
      <c r="R264" s="105"/>
      <c r="AQ264" s="67"/>
      <c r="AY264" s="722"/>
      <c r="AZ264" s="723"/>
      <c r="BI264" s="102"/>
    </row>
    <row r="265" spans="4:61" s="97" customFormat="1" ht="12.75" x14ac:dyDescent="0.2">
      <c r="D265" s="99"/>
      <c r="G265" s="67"/>
      <c r="I265" s="105"/>
      <c r="K265" s="102"/>
      <c r="L265" s="105"/>
      <c r="M265" s="716"/>
      <c r="N265" s="126"/>
      <c r="O265" s="103"/>
      <c r="P265" s="720"/>
      <c r="R265" s="105"/>
      <c r="AQ265" s="67"/>
      <c r="AY265" s="722"/>
      <c r="AZ265" s="723"/>
      <c r="BI265" s="102"/>
    </row>
    <row r="266" spans="4:61" s="97" customFormat="1" ht="12.75" x14ac:dyDescent="0.2">
      <c r="D266" s="99"/>
      <c r="G266" s="67"/>
      <c r="I266" s="105"/>
      <c r="K266" s="102"/>
      <c r="L266" s="105"/>
      <c r="M266" s="716"/>
      <c r="N266" s="126"/>
      <c r="O266" s="103"/>
      <c r="P266" s="720"/>
      <c r="R266" s="105"/>
      <c r="AQ266" s="67"/>
      <c r="AY266" s="722"/>
      <c r="AZ266" s="723"/>
      <c r="BI266" s="102"/>
    </row>
    <row r="267" spans="4:61" s="97" customFormat="1" ht="12.75" x14ac:dyDescent="0.2">
      <c r="D267" s="99"/>
      <c r="G267" s="67"/>
      <c r="I267" s="105"/>
      <c r="K267" s="102"/>
      <c r="L267" s="105"/>
      <c r="M267" s="716"/>
      <c r="N267" s="126"/>
      <c r="O267" s="103"/>
      <c r="P267" s="720"/>
      <c r="R267" s="105"/>
      <c r="AQ267" s="67"/>
      <c r="AY267" s="722"/>
      <c r="AZ267" s="723"/>
      <c r="BI267" s="102"/>
    </row>
    <row r="268" spans="4:61" s="97" customFormat="1" ht="12.75" x14ac:dyDescent="0.2">
      <c r="D268" s="99"/>
      <c r="G268" s="67"/>
      <c r="I268" s="105"/>
      <c r="K268" s="102"/>
      <c r="L268" s="105"/>
      <c r="M268" s="716"/>
      <c r="N268" s="126"/>
      <c r="O268" s="103"/>
      <c r="P268" s="720"/>
      <c r="R268" s="105"/>
      <c r="AQ268" s="67"/>
      <c r="AY268" s="722"/>
      <c r="AZ268" s="723"/>
      <c r="BI268" s="102"/>
    </row>
    <row r="269" spans="4:61" s="97" customFormat="1" ht="12.75" x14ac:dyDescent="0.2">
      <c r="D269" s="99"/>
      <c r="G269" s="67"/>
      <c r="I269" s="105"/>
      <c r="K269" s="102"/>
      <c r="L269" s="105"/>
      <c r="N269" s="126"/>
      <c r="O269" s="103"/>
      <c r="P269" s="720"/>
      <c r="R269" s="105"/>
      <c r="AQ269" s="67"/>
      <c r="AY269" s="722"/>
      <c r="AZ269" s="723"/>
      <c r="BI269" s="102"/>
    </row>
    <row r="270" spans="4:61" s="97" customFormat="1" ht="12.75" x14ac:dyDescent="0.2">
      <c r="D270" s="99"/>
      <c r="G270" s="67"/>
      <c r="I270" s="105"/>
      <c r="K270" s="102"/>
      <c r="L270" s="105"/>
      <c r="N270" s="126"/>
      <c r="O270" s="103"/>
      <c r="P270" s="720"/>
      <c r="R270" s="105"/>
      <c r="AQ270" s="67"/>
      <c r="AY270" s="722"/>
      <c r="AZ270" s="723"/>
      <c r="BI270" s="102"/>
    </row>
    <row r="271" spans="4:61" s="97" customFormat="1" ht="12.75" x14ac:dyDescent="0.2">
      <c r="D271" s="99"/>
      <c r="G271" s="67"/>
      <c r="I271" s="105"/>
      <c r="K271" s="102"/>
      <c r="L271" s="105"/>
      <c r="N271" s="126"/>
      <c r="O271" s="103"/>
      <c r="P271" s="720"/>
      <c r="R271" s="105"/>
      <c r="AQ271" s="67"/>
      <c r="AY271" s="722"/>
      <c r="AZ271" s="723"/>
      <c r="BI271" s="102"/>
    </row>
    <row r="272" spans="4:61" s="97" customFormat="1" ht="12.75" x14ac:dyDescent="0.2">
      <c r="D272" s="99"/>
      <c r="G272" s="67"/>
      <c r="I272" s="105"/>
      <c r="K272" s="102"/>
      <c r="L272" s="105"/>
      <c r="N272" s="126"/>
      <c r="O272" s="103"/>
      <c r="P272" s="720"/>
      <c r="R272" s="105"/>
      <c r="AQ272" s="67"/>
      <c r="AY272" s="722"/>
      <c r="AZ272" s="723"/>
      <c r="BI272" s="102"/>
    </row>
    <row r="273" spans="4:61" s="97" customFormat="1" ht="12.75" x14ac:dyDescent="0.2">
      <c r="D273" s="99"/>
      <c r="G273" s="67"/>
      <c r="I273" s="105"/>
      <c r="K273" s="102"/>
      <c r="L273" s="105"/>
      <c r="N273" s="126"/>
      <c r="O273" s="103"/>
      <c r="P273" s="720"/>
      <c r="R273" s="105"/>
      <c r="AQ273" s="67"/>
      <c r="AY273" s="722"/>
      <c r="AZ273" s="723"/>
      <c r="BI273" s="102"/>
    </row>
    <row r="274" spans="4:61" s="97" customFormat="1" ht="12.75" x14ac:dyDescent="0.2">
      <c r="D274" s="99"/>
      <c r="G274" s="67"/>
      <c r="I274" s="105"/>
      <c r="K274" s="102"/>
      <c r="L274" s="105"/>
      <c r="N274" s="126"/>
      <c r="O274" s="103"/>
      <c r="P274" s="720"/>
      <c r="R274" s="105"/>
      <c r="AQ274" s="67"/>
      <c r="AY274" s="722"/>
      <c r="AZ274" s="723"/>
      <c r="BI274" s="102"/>
    </row>
    <row r="275" spans="4:61" s="97" customFormat="1" ht="12.75" x14ac:dyDescent="0.2">
      <c r="D275" s="99"/>
      <c r="G275" s="67"/>
      <c r="I275" s="105"/>
      <c r="K275" s="102"/>
      <c r="L275" s="105"/>
      <c r="N275" s="126"/>
      <c r="O275" s="103"/>
      <c r="P275" s="720"/>
      <c r="R275" s="105"/>
      <c r="AQ275" s="67"/>
      <c r="AY275" s="722"/>
      <c r="AZ275" s="723"/>
      <c r="BI275" s="102"/>
    </row>
    <row r="276" spans="4:61" s="97" customFormat="1" ht="12.75" x14ac:dyDescent="0.2">
      <c r="D276" s="99"/>
      <c r="G276" s="67"/>
      <c r="I276" s="105"/>
      <c r="K276" s="102"/>
      <c r="L276" s="105"/>
      <c r="N276" s="126"/>
      <c r="O276" s="103"/>
      <c r="P276" s="720"/>
      <c r="R276" s="105"/>
      <c r="AQ276" s="67"/>
      <c r="AY276" s="722"/>
      <c r="AZ276" s="723"/>
      <c r="BI276" s="102"/>
    </row>
    <row r="277" spans="4:61" s="97" customFormat="1" ht="12.75" x14ac:dyDescent="0.2">
      <c r="D277" s="99"/>
      <c r="G277" s="67"/>
      <c r="I277" s="105"/>
      <c r="K277" s="102"/>
      <c r="L277" s="105"/>
      <c r="N277" s="126"/>
      <c r="O277" s="103"/>
      <c r="P277" s="720"/>
      <c r="R277" s="105"/>
      <c r="AQ277" s="67"/>
      <c r="AY277" s="722"/>
      <c r="AZ277" s="723"/>
      <c r="BI277" s="102"/>
    </row>
    <row r="278" spans="4:61" s="97" customFormat="1" ht="12.75" x14ac:dyDescent="0.2">
      <c r="D278" s="99"/>
      <c r="G278" s="67"/>
      <c r="I278" s="105"/>
      <c r="K278" s="102"/>
      <c r="L278" s="105"/>
      <c r="N278" s="126"/>
      <c r="O278" s="103"/>
      <c r="P278" s="720"/>
      <c r="R278" s="105"/>
      <c r="AQ278" s="67"/>
      <c r="AY278" s="722"/>
      <c r="AZ278" s="723"/>
      <c r="BI278" s="102"/>
    </row>
    <row r="279" spans="4:61" s="97" customFormat="1" ht="12.75" x14ac:dyDescent="0.2">
      <c r="D279" s="99"/>
      <c r="G279" s="67"/>
      <c r="I279" s="105"/>
      <c r="K279" s="102"/>
      <c r="L279" s="105"/>
      <c r="N279" s="126"/>
      <c r="O279" s="103"/>
      <c r="P279" s="720"/>
      <c r="R279" s="105"/>
      <c r="AQ279" s="67"/>
      <c r="AY279" s="722"/>
      <c r="AZ279" s="723"/>
      <c r="BI279" s="102"/>
    </row>
    <row r="280" spans="4:61" s="97" customFormat="1" ht="12.75" x14ac:dyDescent="0.2">
      <c r="D280" s="99"/>
      <c r="G280" s="67"/>
      <c r="I280" s="105"/>
      <c r="K280" s="102"/>
      <c r="L280" s="105"/>
      <c r="N280" s="126"/>
      <c r="O280" s="103"/>
      <c r="P280" s="720"/>
      <c r="R280" s="105"/>
      <c r="AQ280" s="67"/>
      <c r="AY280" s="722"/>
      <c r="AZ280" s="723"/>
      <c r="BI280" s="102"/>
    </row>
    <row r="281" spans="4:61" s="97" customFormat="1" ht="12.75" x14ac:dyDescent="0.2">
      <c r="D281" s="99"/>
      <c r="G281" s="67"/>
      <c r="I281" s="105"/>
      <c r="K281" s="102"/>
      <c r="L281" s="105"/>
      <c r="N281" s="126"/>
      <c r="O281" s="103"/>
      <c r="P281" s="720"/>
      <c r="R281" s="105"/>
      <c r="AQ281" s="67"/>
      <c r="AY281" s="722"/>
      <c r="AZ281" s="723"/>
      <c r="BI281" s="102"/>
    </row>
    <row r="282" spans="4:61" s="97" customFormat="1" ht="12.75" x14ac:dyDescent="0.2">
      <c r="D282" s="99"/>
      <c r="G282" s="67"/>
      <c r="I282" s="105"/>
      <c r="K282" s="102"/>
      <c r="L282" s="105"/>
      <c r="N282" s="126"/>
      <c r="O282" s="103"/>
      <c r="P282" s="720"/>
      <c r="R282" s="105"/>
      <c r="AQ282" s="67"/>
      <c r="AY282" s="722"/>
      <c r="AZ282" s="723"/>
      <c r="BI282" s="102"/>
    </row>
    <row r="283" spans="4:61" s="97" customFormat="1" ht="12.75" x14ac:dyDescent="0.2">
      <c r="D283" s="99"/>
      <c r="G283" s="67"/>
      <c r="I283" s="105"/>
      <c r="K283" s="102"/>
      <c r="L283" s="105"/>
      <c r="N283" s="126"/>
      <c r="O283" s="103"/>
      <c r="P283" s="720"/>
      <c r="R283" s="105"/>
      <c r="AQ283" s="67"/>
      <c r="AY283" s="722"/>
      <c r="AZ283" s="723"/>
      <c r="BI283" s="102"/>
    </row>
    <row r="284" spans="4:61" s="97" customFormat="1" ht="12.75" x14ac:dyDescent="0.2">
      <c r="D284" s="99"/>
      <c r="G284" s="67"/>
      <c r="I284" s="105"/>
      <c r="K284" s="102"/>
      <c r="L284" s="105"/>
      <c r="N284" s="126"/>
      <c r="O284" s="103"/>
      <c r="P284" s="720"/>
      <c r="R284" s="105"/>
      <c r="AQ284" s="67"/>
      <c r="AY284" s="722"/>
      <c r="AZ284" s="723"/>
      <c r="BI284" s="102"/>
    </row>
    <row r="285" spans="4:61" s="97" customFormat="1" ht="12.75" x14ac:dyDescent="0.2">
      <c r="D285" s="99"/>
      <c r="G285" s="67"/>
      <c r="I285" s="105"/>
      <c r="K285" s="102"/>
      <c r="L285" s="105"/>
      <c r="N285" s="126"/>
      <c r="O285" s="103"/>
      <c r="P285" s="720"/>
      <c r="R285" s="105"/>
      <c r="AQ285" s="67"/>
      <c r="AY285" s="722"/>
      <c r="AZ285" s="723"/>
      <c r="BI285" s="102"/>
    </row>
    <row r="286" spans="4:61" s="97" customFormat="1" ht="12.75" x14ac:dyDescent="0.2">
      <c r="D286" s="99"/>
      <c r="G286" s="67"/>
      <c r="I286" s="105"/>
      <c r="K286" s="102"/>
      <c r="L286" s="105"/>
      <c r="N286" s="126"/>
      <c r="O286" s="103"/>
      <c r="P286" s="105"/>
      <c r="R286" s="105"/>
      <c r="AQ286" s="67"/>
      <c r="AY286" s="102"/>
      <c r="BI286" s="102"/>
    </row>
    <row r="287" spans="4:61" s="97" customFormat="1" ht="12.75" x14ac:dyDescent="0.2">
      <c r="D287" s="99"/>
      <c r="G287" s="67"/>
      <c r="I287" s="105"/>
      <c r="K287" s="102"/>
      <c r="L287" s="105"/>
      <c r="N287" s="126"/>
      <c r="O287" s="103"/>
      <c r="P287" s="105"/>
      <c r="R287" s="105"/>
      <c r="AQ287" s="67"/>
      <c r="AY287" s="102"/>
      <c r="BI287" s="102"/>
    </row>
    <row r="288" spans="4:61" s="97" customFormat="1" ht="12.75" x14ac:dyDescent="0.2">
      <c r="D288" s="99"/>
      <c r="G288" s="67"/>
      <c r="I288" s="105"/>
      <c r="K288" s="102"/>
      <c r="L288" s="105"/>
      <c r="N288" s="126"/>
      <c r="O288" s="103"/>
      <c r="P288" s="105"/>
      <c r="R288" s="105"/>
      <c r="AQ288" s="67"/>
      <c r="AY288" s="102"/>
      <c r="BI288" s="102"/>
    </row>
    <row r="289" spans="4:61" s="97" customFormat="1" ht="12.75" x14ac:dyDescent="0.2">
      <c r="D289" s="99"/>
      <c r="G289" s="67"/>
      <c r="I289" s="105"/>
      <c r="K289" s="102"/>
      <c r="L289" s="105"/>
      <c r="N289" s="126"/>
      <c r="O289" s="103"/>
      <c r="P289" s="105"/>
      <c r="R289" s="105"/>
      <c r="AQ289" s="67"/>
      <c r="AY289" s="102"/>
      <c r="BI289" s="102"/>
    </row>
    <row r="290" spans="4:61" s="97" customFormat="1" ht="12.75" x14ac:dyDescent="0.2">
      <c r="D290" s="99"/>
      <c r="G290" s="67"/>
      <c r="I290" s="105"/>
      <c r="K290" s="102"/>
      <c r="L290" s="105"/>
      <c r="N290" s="126"/>
      <c r="O290" s="103"/>
      <c r="P290" s="105"/>
      <c r="R290" s="105"/>
      <c r="AQ290" s="67"/>
      <c r="AY290" s="102"/>
      <c r="BI290" s="102"/>
    </row>
    <row r="291" spans="4:61" s="97" customFormat="1" ht="12.75" x14ac:dyDescent="0.2">
      <c r="D291" s="99"/>
      <c r="G291" s="67"/>
      <c r="I291" s="105"/>
      <c r="K291" s="102"/>
      <c r="L291" s="105"/>
      <c r="N291" s="126"/>
      <c r="O291" s="103"/>
      <c r="P291" s="105"/>
      <c r="R291" s="105"/>
      <c r="AQ291" s="67"/>
      <c r="AY291" s="102"/>
      <c r="BI291" s="102"/>
    </row>
    <row r="292" spans="4:61" s="97" customFormat="1" ht="12.75" x14ac:dyDescent="0.2">
      <c r="D292" s="99"/>
      <c r="G292" s="67"/>
      <c r="I292" s="105"/>
      <c r="K292" s="102"/>
      <c r="L292" s="105"/>
      <c r="N292" s="126"/>
      <c r="O292" s="103"/>
      <c r="P292" s="105"/>
      <c r="R292" s="105"/>
      <c r="AQ292" s="67"/>
      <c r="AY292" s="102"/>
      <c r="BI292" s="102"/>
    </row>
    <row r="293" spans="4:61" s="97" customFormat="1" ht="12.75" x14ac:dyDescent="0.2">
      <c r="D293" s="99"/>
      <c r="G293" s="67"/>
      <c r="I293" s="105"/>
      <c r="K293" s="102"/>
      <c r="L293" s="105"/>
      <c r="N293" s="126"/>
      <c r="O293" s="103"/>
      <c r="P293" s="105"/>
      <c r="R293" s="105"/>
      <c r="AQ293" s="67"/>
      <c r="AY293" s="102"/>
      <c r="BI293" s="102"/>
    </row>
    <row r="294" spans="4:61" s="97" customFormat="1" ht="12.75" x14ac:dyDescent="0.2">
      <c r="D294" s="99"/>
      <c r="G294" s="67"/>
      <c r="I294" s="105"/>
      <c r="K294" s="102"/>
      <c r="L294" s="105"/>
      <c r="N294" s="126"/>
      <c r="O294" s="103"/>
      <c r="P294" s="105"/>
      <c r="R294" s="105"/>
      <c r="AQ294" s="67"/>
      <c r="AY294" s="102"/>
      <c r="BI294" s="102"/>
    </row>
    <row r="295" spans="4:61" s="97" customFormat="1" ht="12.75" x14ac:dyDescent="0.2">
      <c r="D295" s="99"/>
      <c r="G295" s="67"/>
      <c r="I295" s="105"/>
      <c r="K295" s="102"/>
      <c r="L295" s="105"/>
      <c r="N295" s="126"/>
      <c r="O295" s="103"/>
      <c r="P295" s="105"/>
      <c r="R295" s="105"/>
      <c r="AQ295" s="67"/>
      <c r="AY295" s="102"/>
      <c r="BI295" s="102"/>
    </row>
    <row r="296" spans="4:61" s="97" customFormat="1" ht="12.75" x14ac:dyDescent="0.2">
      <c r="D296" s="99"/>
      <c r="G296" s="67"/>
      <c r="I296" s="105"/>
      <c r="K296" s="102"/>
      <c r="L296" s="105"/>
      <c r="N296" s="126"/>
      <c r="O296" s="103"/>
      <c r="P296" s="105"/>
      <c r="R296" s="105"/>
      <c r="AQ296" s="67"/>
      <c r="AY296" s="102"/>
      <c r="BI296" s="102"/>
    </row>
    <row r="297" spans="4:61" s="97" customFormat="1" ht="12.75" x14ac:dyDescent="0.2">
      <c r="D297" s="99"/>
      <c r="G297" s="67"/>
      <c r="I297" s="105"/>
      <c r="K297" s="102"/>
      <c r="L297" s="105"/>
      <c r="N297" s="126"/>
      <c r="O297" s="103"/>
      <c r="P297" s="105"/>
      <c r="R297" s="105"/>
      <c r="AQ297" s="67"/>
      <c r="AY297" s="102"/>
      <c r="BI297" s="102"/>
    </row>
    <row r="298" spans="4:61" s="97" customFormat="1" ht="12.75" x14ac:dyDescent="0.2">
      <c r="D298" s="99"/>
      <c r="G298" s="67"/>
      <c r="I298" s="105"/>
      <c r="K298" s="102"/>
      <c r="L298" s="105"/>
      <c r="N298" s="126"/>
      <c r="O298" s="103"/>
      <c r="P298" s="105"/>
      <c r="R298" s="105"/>
      <c r="AQ298" s="67"/>
      <c r="AY298" s="102"/>
      <c r="BI298" s="102"/>
    </row>
    <row r="299" spans="4:61" s="97" customFormat="1" ht="12.75" x14ac:dyDescent="0.2">
      <c r="D299" s="99"/>
      <c r="G299" s="67"/>
      <c r="I299" s="105"/>
      <c r="K299" s="102"/>
      <c r="L299" s="105"/>
      <c r="N299" s="126"/>
      <c r="O299" s="103"/>
      <c r="P299" s="105"/>
      <c r="R299" s="105"/>
      <c r="AQ299" s="67"/>
      <c r="AY299" s="102"/>
      <c r="BI299" s="102"/>
    </row>
    <row r="300" spans="4:61" s="97" customFormat="1" ht="12.75" x14ac:dyDescent="0.2">
      <c r="D300" s="99"/>
      <c r="G300" s="67"/>
      <c r="I300" s="105"/>
      <c r="K300" s="102"/>
      <c r="L300" s="105"/>
      <c r="N300" s="126"/>
      <c r="O300" s="103"/>
      <c r="P300" s="105"/>
      <c r="R300" s="105"/>
      <c r="AQ300" s="67"/>
      <c r="AY300" s="102"/>
      <c r="BI300" s="102"/>
    </row>
    <row r="301" spans="4:61" s="97" customFormat="1" ht="12.75" x14ac:dyDescent="0.2">
      <c r="D301" s="99"/>
      <c r="G301" s="67"/>
      <c r="I301" s="105"/>
      <c r="K301" s="102"/>
      <c r="L301" s="105"/>
      <c r="N301" s="126"/>
      <c r="O301" s="103"/>
      <c r="P301" s="105"/>
      <c r="R301" s="105"/>
      <c r="AQ301" s="67"/>
      <c r="AY301" s="102"/>
      <c r="BI301" s="102"/>
    </row>
    <row r="302" spans="4:61" s="97" customFormat="1" ht="12.75" x14ac:dyDescent="0.2">
      <c r="D302" s="99"/>
      <c r="G302" s="67"/>
      <c r="I302" s="105"/>
      <c r="K302" s="102"/>
      <c r="L302" s="105"/>
      <c r="N302" s="126"/>
      <c r="O302" s="103"/>
      <c r="P302" s="105"/>
      <c r="R302" s="105"/>
      <c r="AQ302" s="67"/>
      <c r="AY302" s="102"/>
      <c r="BI302" s="102"/>
    </row>
    <row r="303" spans="4:61" s="97" customFormat="1" ht="12.75" x14ac:dyDescent="0.2">
      <c r="D303" s="99"/>
      <c r="G303" s="67"/>
      <c r="I303" s="105"/>
      <c r="K303" s="102"/>
      <c r="L303" s="105"/>
      <c r="N303" s="126"/>
      <c r="O303" s="103"/>
      <c r="P303" s="105"/>
      <c r="R303" s="105"/>
      <c r="AQ303" s="67"/>
      <c r="AY303" s="102"/>
      <c r="BI303" s="102"/>
    </row>
    <row r="304" spans="4:61" s="97" customFormat="1" ht="12.75" x14ac:dyDescent="0.2">
      <c r="D304" s="99"/>
      <c r="G304" s="67"/>
      <c r="I304" s="105"/>
      <c r="K304" s="102"/>
      <c r="L304" s="105"/>
      <c r="N304" s="126"/>
      <c r="O304" s="103"/>
      <c r="P304" s="105"/>
      <c r="R304" s="105"/>
      <c r="AQ304" s="67"/>
      <c r="AY304" s="102"/>
      <c r="BI304" s="102"/>
    </row>
    <row r="305" spans="4:61" s="97" customFormat="1" ht="12.75" x14ac:dyDescent="0.2">
      <c r="D305" s="99"/>
      <c r="G305" s="67"/>
      <c r="I305" s="105"/>
      <c r="K305" s="102"/>
      <c r="L305" s="105"/>
      <c r="N305" s="126"/>
      <c r="O305" s="103"/>
      <c r="P305" s="105"/>
      <c r="R305" s="105"/>
      <c r="AQ305" s="67"/>
      <c r="AY305" s="102"/>
      <c r="BI305" s="102"/>
    </row>
    <row r="306" spans="4:61" s="97" customFormat="1" ht="12.75" x14ac:dyDescent="0.2">
      <c r="D306" s="99"/>
      <c r="G306" s="67"/>
      <c r="I306" s="105"/>
      <c r="K306" s="102"/>
      <c r="L306" s="105"/>
      <c r="N306" s="126"/>
      <c r="O306" s="103"/>
      <c r="P306" s="105"/>
      <c r="R306" s="105"/>
      <c r="AQ306" s="67"/>
      <c r="AY306" s="102"/>
      <c r="BI306" s="102"/>
    </row>
    <row r="307" spans="4:61" s="97" customFormat="1" ht="12.75" x14ac:dyDescent="0.2">
      <c r="D307" s="99"/>
      <c r="G307" s="67"/>
      <c r="I307" s="105"/>
      <c r="K307" s="102"/>
      <c r="L307" s="105"/>
      <c r="N307" s="126"/>
      <c r="O307" s="103"/>
      <c r="P307" s="105"/>
      <c r="R307" s="105"/>
      <c r="AQ307" s="67"/>
      <c r="AY307" s="102"/>
      <c r="BI307" s="102"/>
    </row>
    <row r="308" spans="4:61" s="97" customFormat="1" ht="12.75" x14ac:dyDescent="0.2">
      <c r="D308" s="99"/>
      <c r="G308" s="67"/>
      <c r="I308" s="105"/>
      <c r="K308" s="102"/>
      <c r="L308" s="105"/>
      <c r="N308" s="126"/>
      <c r="O308" s="103"/>
      <c r="P308" s="105"/>
      <c r="R308" s="105"/>
      <c r="AQ308" s="67"/>
      <c r="AY308" s="102"/>
      <c r="BI308" s="102"/>
    </row>
    <row r="309" spans="4:61" s="97" customFormat="1" ht="12.75" x14ac:dyDescent="0.2">
      <c r="D309" s="99"/>
      <c r="G309" s="67"/>
      <c r="I309" s="105"/>
      <c r="K309" s="102"/>
      <c r="L309" s="105"/>
      <c r="N309" s="126"/>
      <c r="O309" s="103"/>
      <c r="P309" s="105"/>
      <c r="R309" s="105"/>
      <c r="AQ309" s="67"/>
      <c r="AY309" s="102"/>
      <c r="BI309" s="102"/>
    </row>
    <row r="310" spans="4:61" s="97" customFormat="1" ht="12.75" x14ac:dyDescent="0.2">
      <c r="D310" s="99"/>
      <c r="G310" s="67"/>
      <c r="I310" s="105"/>
      <c r="K310" s="102"/>
      <c r="L310" s="105"/>
      <c r="N310" s="126"/>
      <c r="O310" s="103"/>
      <c r="P310" s="105"/>
      <c r="R310" s="105"/>
      <c r="AQ310" s="67"/>
      <c r="AY310" s="102"/>
      <c r="BI310" s="102"/>
    </row>
    <row r="311" spans="4:61" s="97" customFormat="1" ht="12.75" x14ac:dyDescent="0.2">
      <c r="D311" s="99"/>
      <c r="G311" s="67"/>
      <c r="I311" s="105"/>
      <c r="K311" s="102"/>
      <c r="L311" s="105"/>
      <c r="N311" s="126"/>
      <c r="O311" s="103"/>
      <c r="P311" s="105"/>
      <c r="R311" s="105"/>
      <c r="AQ311" s="67"/>
      <c r="AY311" s="102"/>
      <c r="BI311" s="102"/>
    </row>
    <row r="312" spans="4:61" s="97" customFormat="1" ht="12.75" x14ac:dyDescent="0.2">
      <c r="D312" s="99"/>
      <c r="G312" s="67"/>
      <c r="I312" s="105"/>
      <c r="K312" s="102"/>
      <c r="L312" s="105"/>
      <c r="N312" s="126"/>
      <c r="O312" s="103"/>
      <c r="P312" s="105"/>
      <c r="R312" s="105"/>
      <c r="AQ312" s="67"/>
      <c r="AY312" s="102"/>
      <c r="BI312" s="102"/>
    </row>
    <row r="313" spans="4:61" s="97" customFormat="1" ht="12.75" x14ac:dyDescent="0.2">
      <c r="D313" s="99"/>
      <c r="G313" s="67"/>
      <c r="I313" s="105"/>
      <c r="K313" s="102"/>
      <c r="L313" s="105"/>
      <c r="N313" s="126"/>
      <c r="O313" s="103"/>
      <c r="P313" s="105"/>
      <c r="R313" s="105"/>
      <c r="AQ313" s="67"/>
      <c r="AY313" s="102"/>
      <c r="BI313" s="102"/>
    </row>
    <row r="314" spans="4:61" s="97" customFormat="1" ht="12.75" x14ac:dyDescent="0.2">
      <c r="D314" s="99"/>
      <c r="G314" s="67"/>
      <c r="I314" s="105"/>
      <c r="K314" s="102"/>
      <c r="L314" s="105"/>
      <c r="N314" s="126"/>
      <c r="O314" s="103"/>
      <c r="P314" s="105"/>
      <c r="R314" s="105"/>
      <c r="AQ314" s="67"/>
      <c r="AY314" s="102"/>
      <c r="BI314" s="102"/>
    </row>
    <row r="315" spans="4:61" s="97" customFormat="1" ht="12.75" x14ac:dyDescent="0.2">
      <c r="D315" s="99"/>
      <c r="G315" s="67"/>
      <c r="I315" s="105"/>
      <c r="K315" s="102"/>
      <c r="L315" s="105"/>
      <c r="N315" s="126"/>
      <c r="O315" s="103"/>
      <c r="P315" s="105"/>
      <c r="R315" s="105"/>
      <c r="AQ315" s="67"/>
      <c r="AY315" s="102"/>
      <c r="BI315" s="102"/>
    </row>
    <row r="316" spans="4:61" s="97" customFormat="1" ht="12.75" x14ac:dyDescent="0.2">
      <c r="D316" s="99"/>
      <c r="G316" s="67"/>
      <c r="I316" s="105"/>
      <c r="K316" s="102"/>
      <c r="L316" s="105"/>
      <c r="N316" s="126"/>
      <c r="O316" s="103"/>
      <c r="P316" s="105"/>
      <c r="R316" s="105"/>
      <c r="AQ316" s="67"/>
      <c r="AY316" s="102"/>
      <c r="BI316" s="102"/>
    </row>
    <row r="317" spans="4:61" s="97" customFormat="1" ht="12.75" x14ac:dyDescent="0.2">
      <c r="D317" s="99"/>
      <c r="G317" s="67"/>
      <c r="I317" s="105"/>
      <c r="K317" s="102"/>
      <c r="L317" s="105"/>
      <c r="N317" s="126"/>
      <c r="O317" s="103"/>
      <c r="P317" s="105"/>
      <c r="R317" s="105"/>
      <c r="AQ317" s="67"/>
      <c r="AY317" s="102"/>
      <c r="BI317" s="102"/>
    </row>
    <row r="318" spans="4:61" s="97" customFormat="1" ht="12.75" x14ac:dyDescent="0.2">
      <c r="D318" s="99"/>
      <c r="G318" s="67"/>
      <c r="I318" s="105"/>
      <c r="K318" s="102"/>
      <c r="L318" s="105"/>
      <c r="N318" s="126"/>
      <c r="O318" s="103"/>
      <c r="P318" s="105"/>
      <c r="R318" s="105"/>
      <c r="AQ318" s="67"/>
      <c r="AY318" s="102"/>
      <c r="BI318" s="102"/>
    </row>
    <row r="319" spans="4:61" s="97" customFormat="1" ht="12.75" x14ac:dyDescent="0.2">
      <c r="D319" s="99"/>
      <c r="G319" s="67"/>
      <c r="I319" s="105"/>
      <c r="K319" s="102"/>
      <c r="L319" s="105"/>
      <c r="N319" s="126"/>
      <c r="O319" s="103"/>
      <c r="P319" s="105"/>
      <c r="R319" s="105"/>
      <c r="AQ319" s="67"/>
      <c r="AY319" s="102"/>
      <c r="BI319" s="102"/>
    </row>
    <row r="320" spans="4:61" s="97" customFormat="1" ht="12.75" x14ac:dyDescent="0.2">
      <c r="D320" s="99"/>
      <c r="G320" s="67"/>
      <c r="I320" s="105"/>
      <c r="K320" s="102"/>
      <c r="L320" s="105"/>
      <c r="N320" s="126"/>
      <c r="O320" s="103"/>
      <c r="P320" s="105"/>
      <c r="R320" s="105"/>
      <c r="AQ320" s="67"/>
      <c r="AY320" s="102"/>
      <c r="BI320" s="102"/>
    </row>
    <row r="321" spans="4:61" s="97" customFormat="1" ht="12.75" x14ac:dyDescent="0.2">
      <c r="D321" s="99"/>
      <c r="G321" s="67"/>
      <c r="I321" s="105"/>
      <c r="K321" s="102"/>
      <c r="L321" s="105"/>
      <c r="N321" s="126"/>
      <c r="O321" s="103"/>
      <c r="P321" s="105"/>
      <c r="R321" s="105"/>
      <c r="AQ321" s="67"/>
      <c r="AY321" s="102"/>
      <c r="BI321" s="102"/>
    </row>
    <row r="322" spans="4:61" s="97" customFormat="1" ht="12.75" x14ac:dyDescent="0.2">
      <c r="D322" s="99"/>
      <c r="G322" s="67"/>
      <c r="I322" s="105"/>
      <c r="K322" s="102"/>
      <c r="L322" s="105"/>
      <c r="N322" s="126"/>
      <c r="O322" s="103"/>
      <c r="P322" s="105"/>
      <c r="R322" s="105"/>
      <c r="AQ322" s="67"/>
      <c r="AY322" s="102"/>
      <c r="BI322" s="102"/>
    </row>
    <row r="323" spans="4:61" s="97" customFormat="1" ht="12.75" x14ac:dyDescent="0.2">
      <c r="D323" s="99"/>
      <c r="G323" s="67"/>
      <c r="I323" s="105"/>
      <c r="K323" s="102"/>
      <c r="L323" s="105"/>
      <c r="N323" s="126"/>
      <c r="O323" s="103"/>
      <c r="P323" s="105"/>
      <c r="R323" s="105"/>
      <c r="AQ323" s="67"/>
      <c r="AY323" s="102"/>
      <c r="BI323" s="102"/>
    </row>
    <row r="324" spans="4:61" s="97" customFormat="1" ht="12.75" x14ac:dyDescent="0.2">
      <c r="D324" s="99"/>
      <c r="G324" s="67"/>
      <c r="I324" s="105"/>
      <c r="K324" s="102"/>
      <c r="L324" s="105"/>
      <c r="N324" s="126"/>
      <c r="O324" s="103"/>
      <c r="P324" s="105"/>
      <c r="R324" s="105"/>
      <c r="AQ324" s="67"/>
      <c r="AY324" s="102"/>
      <c r="BI324" s="102"/>
    </row>
    <row r="325" spans="4:61" s="97" customFormat="1" ht="12.75" x14ac:dyDescent="0.2">
      <c r="D325" s="99"/>
      <c r="G325" s="67"/>
      <c r="I325" s="105"/>
      <c r="K325" s="102"/>
      <c r="L325" s="105"/>
      <c r="N325" s="126"/>
      <c r="O325" s="103"/>
      <c r="P325" s="105"/>
      <c r="R325" s="105"/>
      <c r="AQ325" s="67"/>
      <c r="AY325" s="102"/>
      <c r="BI325" s="102"/>
    </row>
    <row r="326" spans="4:61" s="97" customFormat="1" ht="12.75" x14ac:dyDescent="0.2">
      <c r="D326" s="99"/>
      <c r="G326" s="67"/>
      <c r="I326" s="105"/>
      <c r="K326" s="102"/>
      <c r="L326" s="105"/>
      <c r="N326" s="126"/>
      <c r="O326" s="103"/>
      <c r="P326" s="105"/>
      <c r="R326" s="105"/>
      <c r="AQ326" s="67"/>
      <c r="AY326" s="102"/>
      <c r="BI326" s="102"/>
    </row>
    <row r="327" spans="4:61" s="97" customFormat="1" ht="12.75" x14ac:dyDescent="0.2">
      <c r="D327" s="99"/>
      <c r="G327" s="67"/>
      <c r="I327" s="105"/>
      <c r="K327" s="102"/>
      <c r="L327" s="105"/>
      <c r="N327" s="126"/>
      <c r="O327" s="103"/>
      <c r="P327" s="105"/>
      <c r="R327" s="105"/>
      <c r="AQ327" s="67"/>
      <c r="AY327" s="102"/>
      <c r="BI327" s="102"/>
    </row>
    <row r="328" spans="4:61" s="97" customFormat="1" ht="12.75" x14ac:dyDescent="0.2">
      <c r="D328" s="99"/>
      <c r="G328" s="67"/>
      <c r="I328" s="105"/>
      <c r="K328" s="102"/>
      <c r="L328" s="105"/>
      <c r="N328" s="126"/>
      <c r="O328" s="103"/>
      <c r="P328" s="105"/>
      <c r="R328" s="105"/>
      <c r="AQ328" s="67"/>
      <c r="AY328" s="102"/>
      <c r="BI328" s="102"/>
    </row>
    <row r="329" spans="4:61" s="97" customFormat="1" ht="12.75" x14ac:dyDescent="0.2">
      <c r="D329" s="99"/>
      <c r="G329" s="67"/>
      <c r="I329" s="105"/>
      <c r="K329" s="102"/>
      <c r="L329" s="105"/>
      <c r="N329" s="126"/>
      <c r="O329" s="103"/>
      <c r="P329" s="105"/>
      <c r="R329" s="105"/>
      <c r="AQ329" s="67"/>
      <c r="AY329" s="102"/>
      <c r="BI329" s="102"/>
    </row>
    <row r="330" spans="4:61" s="97" customFormat="1" ht="12.75" x14ac:dyDescent="0.2">
      <c r="D330" s="99"/>
      <c r="G330" s="67"/>
      <c r="I330" s="105"/>
      <c r="K330" s="102"/>
      <c r="L330" s="105"/>
      <c r="N330" s="126"/>
      <c r="O330" s="103"/>
      <c r="P330" s="105"/>
      <c r="R330" s="105"/>
      <c r="AQ330" s="67"/>
      <c r="AY330" s="102"/>
      <c r="BI330" s="102"/>
    </row>
    <row r="331" spans="4:61" s="97" customFormat="1" ht="12.75" x14ac:dyDescent="0.2">
      <c r="D331" s="99"/>
      <c r="G331" s="67"/>
      <c r="I331" s="105"/>
      <c r="K331" s="102"/>
      <c r="L331" s="105"/>
      <c r="N331" s="126"/>
      <c r="O331" s="103"/>
      <c r="P331" s="105"/>
      <c r="R331" s="105"/>
      <c r="AQ331" s="67"/>
      <c r="AY331" s="102"/>
      <c r="BI331" s="102"/>
    </row>
    <row r="332" spans="4:61" s="97" customFormat="1" ht="12.75" x14ac:dyDescent="0.2">
      <c r="D332" s="99"/>
      <c r="G332" s="67"/>
      <c r="I332" s="105"/>
      <c r="K332" s="102"/>
      <c r="L332" s="105"/>
      <c r="N332" s="126"/>
      <c r="O332" s="103"/>
      <c r="P332" s="105"/>
      <c r="R332" s="105"/>
      <c r="AQ332" s="67"/>
      <c r="AY332" s="102"/>
      <c r="BI332" s="102"/>
    </row>
    <row r="333" spans="4:61" s="97" customFormat="1" ht="12.75" x14ac:dyDescent="0.2">
      <c r="D333" s="99"/>
      <c r="G333" s="67"/>
      <c r="I333" s="105"/>
      <c r="K333" s="102"/>
      <c r="L333" s="105"/>
      <c r="N333" s="126"/>
      <c r="O333" s="103"/>
      <c r="P333" s="105"/>
      <c r="R333" s="105"/>
      <c r="AQ333" s="67"/>
      <c r="AY333" s="102"/>
      <c r="BI333" s="102"/>
    </row>
    <row r="334" spans="4:61" s="97" customFormat="1" ht="12.75" x14ac:dyDescent="0.2">
      <c r="D334" s="99"/>
      <c r="G334" s="67"/>
      <c r="I334" s="105"/>
      <c r="K334" s="102"/>
      <c r="L334" s="105"/>
      <c r="N334" s="126"/>
      <c r="O334" s="103"/>
      <c r="P334" s="105"/>
      <c r="R334" s="105"/>
      <c r="AQ334" s="67"/>
      <c r="AY334" s="102"/>
      <c r="BI334" s="102"/>
    </row>
    <row r="335" spans="4:61" s="97" customFormat="1" ht="12.75" x14ac:dyDescent="0.2">
      <c r="D335" s="99"/>
      <c r="G335" s="67"/>
      <c r="I335" s="105"/>
      <c r="K335" s="102"/>
      <c r="L335" s="105"/>
      <c r="N335" s="126"/>
      <c r="O335" s="103"/>
      <c r="P335" s="105"/>
      <c r="R335" s="105"/>
      <c r="AQ335" s="67"/>
      <c r="AY335" s="102"/>
      <c r="BI335" s="102"/>
    </row>
    <row r="336" spans="4:61" s="97" customFormat="1" ht="12.75" x14ac:dyDescent="0.2">
      <c r="D336" s="99"/>
      <c r="G336" s="67"/>
      <c r="I336" s="105"/>
      <c r="K336" s="102"/>
      <c r="L336" s="105"/>
      <c r="N336" s="126"/>
      <c r="O336" s="103"/>
      <c r="P336" s="105"/>
      <c r="R336" s="105"/>
      <c r="AQ336" s="67"/>
      <c r="AY336" s="102"/>
      <c r="BI336" s="102"/>
    </row>
    <row r="337" spans="4:61" s="97" customFormat="1" ht="12.75" x14ac:dyDescent="0.2">
      <c r="D337" s="99"/>
      <c r="G337" s="67"/>
      <c r="I337" s="105"/>
      <c r="K337" s="102"/>
      <c r="L337" s="105"/>
      <c r="N337" s="126"/>
      <c r="O337" s="103"/>
      <c r="P337" s="105"/>
      <c r="R337" s="105"/>
      <c r="AQ337" s="67"/>
      <c r="AY337" s="102"/>
      <c r="BI337" s="102"/>
    </row>
    <row r="338" spans="4:61" s="97" customFormat="1" ht="12.75" x14ac:dyDescent="0.2">
      <c r="D338" s="99"/>
      <c r="G338" s="67"/>
      <c r="I338" s="105"/>
      <c r="K338" s="102"/>
      <c r="L338" s="105"/>
      <c r="N338" s="126"/>
      <c r="O338" s="103"/>
      <c r="P338" s="105"/>
      <c r="R338" s="105"/>
      <c r="AQ338" s="67"/>
      <c r="AY338" s="102"/>
      <c r="BI338" s="102"/>
    </row>
    <row r="339" spans="4:61" s="97" customFormat="1" ht="12.75" x14ac:dyDescent="0.2">
      <c r="D339" s="99"/>
      <c r="G339" s="67"/>
      <c r="I339" s="105"/>
      <c r="K339" s="102"/>
      <c r="L339" s="105"/>
      <c r="N339" s="126"/>
      <c r="O339" s="103"/>
      <c r="P339" s="105"/>
      <c r="R339" s="105"/>
      <c r="AQ339" s="67"/>
      <c r="AY339" s="102"/>
      <c r="BI339" s="102"/>
    </row>
    <row r="340" spans="4:61" s="97" customFormat="1" ht="12.75" x14ac:dyDescent="0.2">
      <c r="D340" s="99"/>
      <c r="G340" s="67"/>
      <c r="I340" s="105"/>
      <c r="K340" s="102"/>
      <c r="L340" s="105"/>
      <c r="N340" s="126"/>
      <c r="O340" s="103"/>
      <c r="P340" s="105"/>
      <c r="R340" s="105"/>
      <c r="AQ340" s="67"/>
      <c r="AY340" s="102"/>
      <c r="BI340" s="102"/>
    </row>
    <row r="341" spans="4:61" s="97" customFormat="1" ht="12.75" x14ac:dyDescent="0.2">
      <c r="D341" s="99"/>
      <c r="G341" s="67"/>
      <c r="I341" s="105"/>
      <c r="K341" s="102"/>
      <c r="L341" s="105"/>
      <c r="N341" s="126"/>
      <c r="O341" s="103"/>
      <c r="P341" s="105"/>
      <c r="R341" s="105"/>
      <c r="AQ341" s="67"/>
      <c r="AY341" s="102"/>
      <c r="BI341" s="102"/>
    </row>
    <row r="342" spans="4:61" s="97" customFormat="1" ht="12.75" x14ac:dyDescent="0.2">
      <c r="D342" s="99"/>
      <c r="G342" s="67"/>
      <c r="I342" s="105"/>
      <c r="K342" s="102"/>
      <c r="L342" s="105"/>
      <c r="N342" s="126"/>
      <c r="O342" s="103"/>
      <c r="P342" s="105"/>
      <c r="R342" s="105"/>
      <c r="AQ342" s="67"/>
      <c r="AY342" s="102"/>
      <c r="BI342" s="102"/>
    </row>
    <row r="343" spans="4:61" s="97" customFormat="1" ht="12.75" x14ac:dyDescent="0.2">
      <c r="D343" s="99"/>
      <c r="G343" s="67"/>
      <c r="I343" s="105"/>
      <c r="K343" s="102"/>
      <c r="L343" s="105"/>
      <c r="N343" s="126"/>
      <c r="O343" s="103"/>
      <c r="P343" s="105"/>
      <c r="R343" s="105"/>
      <c r="AQ343" s="67"/>
      <c r="AY343" s="102"/>
      <c r="BI343" s="102"/>
    </row>
    <row r="344" spans="4:61" s="97" customFormat="1" ht="12.75" x14ac:dyDescent="0.2">
      <c r="D344" s="99"/>
      <c r="G344" s="67"/>
      <c r="I344" s="105"/>
      <c r="K344" s="102"/>
      <c r="L344" s="105"/>
      <c r="N344" s="126"/>
      <c r="O344" s="103"/>
      <c r="P344" s="105"/>
      <c r="R344" s="105"/>
      <c r="AQ344" s="67"/>
      <c r="AY344" s="102"/>
      <c r="BI344" s="102"/>
    </row>
    <row r="345" spans="4:61" s="97" customFormat="1" ht="12.75" x14ac:dyDescent="0.2">
      <c r="D345" s="99"/>
      <c r="G345" s="67"/>
      <c r="I345" s="105"/>
      <c r="K345" s="102"/>
      <c r="L345" s="105"/>
      <c r="N345" s="126"/>
      <c r="O345" s="103"/>
      <c r="P345" s="105"/>
      <c r="R345" s="105"/>
      <c r="AQ345" s="67"/>
      <c r="AY345" s="102"/>
      <c r="BI345" s="102"/>
    </row>
    <row r="346" spans="4:61" s="58" customFormat="1" x14ac:dyDescent="0.25">
      <c r="D346" s="123"/>
      <c r="G346" s="76"/>
      <c r="I346" s="106"/>
      <c r="K346" s="77"/>
      <c r="L346" s="106"/>
      <c r="N346" s="62"/>
      <c r="O346" s="129"/>
      <c r="P346" s="106"/>
      <c r="R346" s="106"/>
      <c r="AQ346" s="76"/>
      <c r="AY346" s="77"/>
      <c r="BI346" s="77"/>
    </row>
    <row r="347" spans="4:61" s="58" customFormat="1" x14ac:dyDescent="0.25">
      <c r="D347" s="123"/>
      <c r="G347" s="76"/>
      <c r="I347" s="106"/>
      <c r="K347" s="77"/>
      <c r="L347" s="106"/>
      <c r="N347" s="62"/>
      <c r="O347" s="129"/>
      <c r="P347" s="106"/>
      <c r="R347" s="106"/>
      <c r="AQ347" s="76"/>
      <c r="AY347" s="77"/>
      <c r="BI347" s="77"/>
    </row>
    <row r="348" spans="4:61" s="58" customFormat="1" x14ac:dyDescent="0.25">
      <c r="D348" s="123"/>
      <c r="G348" s="76"/>
      <c r="I348" s="106"/>
      <c r="K348" s="77"/>
      <c r="L348" s="106"/>
      <c r="N348" s="62"/>
      <c r="O348" s="129"/>
      <c r="P348" s="106"/>
      <c r="R348" s="106"/>
      <c r="AQ348" s="76"/>
      <c r="AY348" s="77"/>
      <c r="BI348" s="77"/>
    </row>
    <row r="349" spans="4:61" s="58" customFormat="1" x14ac:dyDescent="0.25">
      <c r="D349" s="123"/>
      <c r="G349" s="76"/>
      <c r="I349" s="106"/>
      <c r="K349" s="77"/>
      <c r="L349" s="106"/>
      <c r="N349" s="62"/>
      <c r="O349" s="129"/>
      <c r="P349" s="106"/>
      <c r="R349" s="106"/>
      <c r="AQ349" s="76"/>
      <c r="AY349" s="77"/>
      <c r="BI349" s="77"/>
    </row>
    <row r="350" spans="4:61" s="58" customFormat="1" x14ac:dyDescent="0.25">
      <c r="D350" s="123"/>
      <c r="G350" s="76"/>
      <c r="I350" s="106"/>
      <c r="K350" s="77"/>
      <c r="L350" s="106"/>
      <c r="N350" s="62"/>
      <c r="O350" s="129"/>
      <c r="P350" s="106"/>
      <c r="R350" s="106"/>
      <c r="AQ350" s="76"/>
      <c r="AY350" s="77"/>
      <c r="BI350" s="77"/>
    </row>
    <row r="351" spans="4:61" s="58" customFormat="1" x14ac:dyDescent="0.25">
      <c r="D351" s="123"/>
      <c r="G351" s="76"/>
      <c r="I351" s="106"/>
      <c r="K351" s="77"/>
      <c r="L351" s="106"/>
      <c r="N351" s="62"/>
      <c r="O351" s="129"/>
      <c r="P351" s="106"/>
      <c r="R351" s="106"/>
      <c r="AQ351" s="76"/>
      <c r="AY351" s="77"/>
      <c r="BI351" s="77"/>
    </row>
    <row r="352" spans="4:61" s="58" customFormat="1" x14ac:dyDescent="0.25">
      <c r="D352" s="123"/>
      <c r="G352" s="76"/>
      <c r="I352" s="106"/>
      <c r="K352" s="77"/>
      <c r="L352" s="106"/>
      <c r="N352" s="62"/>
      <c r="O352" s="129"/>
      <c r="P352" s="106"/>
      <c r="R352" s="106"/>
      <c r="AQ352" s="76"/>
      <c r="AY352" s="77"/>
      <c r="BI352" s="77"/>
    </row>
    <row r="353" spans="4:61" s="58" customFormat="1" x14ac:dyDescent="0.25">
      <c r="D353" s="123"/>
      <c r="G353" s="76"/>
      <c r="I353" s="106"/>
      <c r="K353" s="77"/>
      <c r="L353" s="106"/>
      <c r="N353" s="62"/>
      <c r="O353" s="129"/>
      <c r="P353" s="106"/>
      <c r="R353" s="106"/>
      <c r="AQ353" s="76"/>
      <c r="AY353" s="77"/>
      <c r="BI353" s="77"/>
    </row>
    <row r="354" spans="4:61" s="58" customFormat="1" x14ac:dyDescent="0.25">
      <c r="D354" s="123"/>
      <c r="G354" s="76"/>
      <c r="I354" s="106"/>
      <c r="K354" s="77"/>
      <c r="L354" s="106"/>
      <c r="N354" s="62"/>
      <c r="O354" s="129"/>
      <c r="P354" s="106"/>
      <c r="R354" s="106"/>
      <c r="AQ354" s="76"/>
      <c r="AY354" s="77"/>
      <c r="BI354" s="77"/>
    </row>
    <row r="355" spans="4:61" s="58" customFormat="1" x14ac:dyDescent="0.25">
      <c r="D355" s="123"/>
      <c r="G355" s="76"/>
      <c r="I355" s="106"/>
      <c r="K355" s="77"/>
      <c r="L355" s="106"/>
      <c r="N355" s="62"/>
      <c r="O355" s="129"/>
      <c r="P355" s="106"/>
      <c r="R355" s="106"/>
      <c r="AQ355" s="76"/>
      <c r="AY355" s="77"/>
      <c r="BI355" s="77"/>
    </row>
    <row r="356" spans="4:61" s="58" customFormat="1" x14ac:dyDescent="0.25">
      <c r="D356" s="123"/>
      <c r="G356" s="76"/>
      <c r="I356" s="106"/>
      <c r="K356" s="77"/>
      <c r="L356" s="106"/>
      <c r="N356" s="62"/>
      <c r="O356" s="129"/>
      <c r="P356" s="106"/>
      <c r="R356" s="106"/>
      <c r="AQ356" s="76"/>
      <c r="AY356" s="77"/>
      <c r="BI356" s="77"/>
    </row>
    <row r="357" spans="4:61" s="58" customFormat="1" x14ac:dyDescent="0.25">
      <c r="D357" s="123"/>
      <c r="G357" s="76"/>
      <c r="I357" s="106"/>
      <c r="K357" s="77"/>
      <c r="L357" s="106"/>
      <c r="N357" s="62"/>
      <c r="O357" s="129"/>
      <c r="P357" s="106"/>
      <c r="R357" s="106"/>
      <c r="AQ357" s="76"/>
      <c r="AY357" s="77"/>
      <c r="BI357" s="77"/>
    </row>
    <row r="358" spans="4:61" s="58" customFormat="1" x14ac:dyDescent="0.25">
      <c r="D358" s="123"/>
      <c r="G358" s="76"/>
      <c r="I358" s="106"/>
      <c r="K358" s="77"/>
      <c r="L358" s="106"/>
      <c r="N358" s="62"/>
      <c r="O358" s="129"/>
      <c r="P358" s="106"/>
      <c r="R358" s="106"/>
      <c r="AQ358" s="76"/>
      <c r="AY358" s="77"/>
      <c r="BI358" s="77"/>
    </row>
    <row r="359" spans="4:61" s="58" customFormat="1" x14ac:dyDescent="0.25">
      <c r="D359" s="123"/>
      <c r="G359" s="76"/>
      <c r="I359" s="106"/>
      <c r="K359" s="77"/>
      <c r="L359" s="106"/>
      <c r="N359" s="62"/>
      <c r="O359" s="129"/>
      <c r="P359" s="106"/>
      <c r="R359" s="106"/>
      <c r="AQ359" s="76"/>
      <c r="AY359" s="77"/>
      <c r="BI359" s="77"/>
    </row>
    <row r="360" spans="4:61" s="58" customFormat="1" x14ac:dyDescent="0.25">
      <c r="D360" s="123"/>
      <c r="G360" s="76"/>
      <c r="I360" s="106"/>
      <c r="K360" s="77"/>
      <c r="L360" s="106"/>
      <c r="N360" s="62"/>
      <c r="O360" s="129"/>
      <c r="P360" s="106"/>
      <c r="R360" s="106"/>
      <c r="AQ360" s="76"/>
      <c r="AY360" s="77"/>
      <c r="BI360" s="77"/>
    </row>
    <row r="361" spans="4:61" s="58" customFormat="1" x14ac:dyDescent="0.25">
      <c r="D361" s="123"/>
      <c r="G361" s="76"/>
      <c r="I361" s="106"/>
      <c r="K361" s="77"/>
      <c r="L361" s="106"/>
      <c r="N361" s="62"/>
      <c r="O361" s="129"/>
      <c r="P361" s="106"/>
      <c r="R361" s="106"/>
      <c r="AQ361" s="76"/>
      <c r="AY361" s="77"/>
      <c r="BI361" s="77"/>
    </row>
    <row r="362" spans="4:61" s="58" customFormat="1" x14ac:dyDescent="0.25">
      <c r="D362" s="123"/>
      <c r="G362" s="76"/>
      <c r="I362" s="106"/>
      <c r="K362" s="77"/>
      <c r="L362" s="106"/>
      <c r="N362" s="62"/>
      <c r="O362" s="129"/>
      <c r="P362" s="106"/>
      <c r="R362" s="106"/>
      <c r="AQ362" s="76"/>
      <c r="AY362" s="77"/>
      <c r="BI362" s="77"/>
    </row>
    <row r="363" spans="4:61" s="58" customFormat="1" x14ac:dyDescent="0.25">
      <c r="D363" s="123"/>
      <c r="G363" s="76"/>
      <c r="I363" s="106"/>
      <c r="K363" s="77"/>
      <c r="L363" s="106"/>
      <c r="N363" s="62"/>
      <c r="O363" s="129"/>
      <c r="P363" s="106"/>
      <c r="R363" s="106"/>
      <c r="AQ363" s="76"/>
      <c r="AY363" s="77"/>
      <c r="BI363" s="77"/>
    </row>
    <row r="364" spans="4:61" s="58" customFormat="1" x14ac:dyDescent="0.25">
      <c r="D364" s="123"/>
      <c r="G364" s="76"/>
      <c r="I364" s="106"/>
      <c r="K364" s="77"/>
      <c r="L364" s="106"/>
      <c r="N364" s="62"/>
      <c r="O364" s="129"/>
      <c r="P364" s="106"/>
      <c r="R364" s="106"/>
      <c r="AQ364" s="76"/>
      <c r="AY364" s="77"/>
      <c r="BI364" s="77"/>
    </row>
    <row r="365" spans="4:61" s="58" customFormat="1" x14ac:dyDescent="0.25">
      <c r="D365" s="123"/>
      <c r="G365" s="76"/>
      <c r="I365" s="106"/>
      <c r="K365" s="77"/>
      <c r="L365" s="106"/>
      <c r="N365" s="62"/>
      <c r="O365" s="129"/>
      <c r="P365" s="106"/>
      <c r="R365" s="106"/>
      <c r="AQ365" s="76"/>
      <c r="AY365" s="77"/>
      <c r="BI365" s="77"/>
    </row>
    <row r="366" spans="4:61" s="58" customFormat="1" x14ac:dyDescent="0.25">
      <c r="D366" s="123"/>
      <c r="G366" s="76"/>
      <c r="I366" s="106"/>
      <c r="K366" s="77"/>
      <c r="L366" s="106"/>
      <c r="N366" s="62"/>
      <c r="O366" s="129"/>
      <c r="P366" s="106"/>
      <c r="R366" s="106"/>
      <c r="AQ366" s="76"/>
      <c r="AY366" s="77"/>
      <c r="BI366" s="77"/>
    </row>
    <row r="367" spans="4:61" s="58" customFormat="1" x14ac:dyDescent="0.25">
      <c r="D367" s="123"/>
      <c r="G367" s="76"/>
      <c r="I367" s="106"/>
      <c r="K367" s="77"/>
      <c r="L367" s="106"/>
      <c r="N367" s="62"/>
      <c r="O367" s="129"/>
      <c r="P367" s="106"/>
      <c r="R367" s="106"/>
      <c r="AQ367" s="76"/>
      <c r="AY367" s="77"/>
      <c r="BI367" s="77"/>
    </row>
    <row r="368" spans="4:61" s="58" customFormat="1" x14ac:dyDescent="0.25">
      <c r="D368" s="123"/>
      <c r="G368" s="76"/>
      <c r="I368" s="106"/>
      <c r="K368" s="77"/>
      <c r="L368" s="106"/>
      <c r="N368" s="62"/>
      <c r="O368" s="129"/>
      <c r="P368" s="106"/>
      <c r="R368" s="106"/>
      <c r="AQ368" s="76"/>
      <c r="AY368" s="77"/>
      <c r="BI368" s="77"/>
    </row>
    <row r="369" spans="4:61" s="58" customFormat="1" x14ac:dyDescent="0.25">
      <c r="D369" s="123"/>
      <c r="G369" s="76"/>
      <c r="I369" s="106"/>
      <c r="K369" s="77"/>
      <c r="L369" s="106"/>
      <c r="N369" s="62"/>
      <c r="O369" s="129"/>
      <c r="P369" s="106"/>
      <c r="R369" s="106"/>
      <c r="AQ369" s="76"/>
      <c r="AY369" s="77"/>
      <c r="BI369" s="77"/>
    </row>
    <row r="370" spans="4:61" s="58" customFormat="1" x14ac:dyDescent="0.25">
      <c r="D370" s="123"/>
      <c r="G370" s="76"/>
      <c r="I370" s="106"/>
      <c r="K370" s="77"/>
      <c r="L370" s="106"/>
      <c r="N370" s="62"/>
      <c r="O370" s="129"/>
      <c r="P370" s="106"/>
      <c r="R370" s="106"/>
      <c r="AQ370" s="76"/>
      <c r="AY370" s="77"/>
      <c r="BI370" s="77"/>
    </row>
    <row r="371" spans="4:61" s="58" customFormat="1" x14ac:dyDescent="0.25">
      <c r="D371" s="123"/>
      <c r="G371" s="76"/>
      <c r="I371" s="106"/>
      <c r="K371" s="77"/>
      <c r="L371" s="106"/>
      <c r="N371" s="62"/>
      <c r="O371" s="129"/>
      <c r="P371" s="106"/>
      <c r="R371" s="106"/>
      <c r="AQ371" s="76"/>
      <c r="AY371" s="77"/>
      <c r="BI371" s="77"/>
    </row>
    <row r="372" spans="4:61" s="58" customFormat="1" x14ac:dyDescent="0.25">
      <c r="D372" s="123"/>
      <c r="G372" s="76"/>
      <c r="I372" s="106"/>
      <c r="K372" s="77"/>
      <c r="L372" s="106"/>
      <c r="N372" s="62"/>
      <c r="O372" s="129"/>
      <c r="P372" s="106"/>
      <c r="R372" s="106"/>
      <c r="AQ372" s="76"/>
      <c r="AY372" s="77"/>
      <c r="BI372" s="77"/>
    </row>
    <row r="373" spans="4:61" s="58" customFormat="1" x14ac:dyDescent="0.25">
      <c r="D373" s="123"/>
      <c r="G373" s="76"/>
      <c r="I373" s="106"/>
      <c r="K373" s="77"/>
      <c r="L373" s="106"/>
      <c r="N373" s="62"/>
      <c r="O373" s="129"/>
      <c r="P373" s="106"/>
      <c r="R373" s="106"/>
      <c r="AQ373" s="76"/>
      <c r="AY373" s="77"/>
      <c r="BI373" s="77"/>
    </row>
    <row r="374" spans="4:61" s="58" customFormat="1" x14ac:dyDescent="0.25">
      <c r="D374" s="123"/>
      <c r="G374" s="76"/>
      <c r="I374" s="106"/>
      <c r="K374" s="77"/>
      <c r="L374" s="106"/>
      <c r="N374" s="62"/>
      <c r="O374" s="129"/>
      <c r="P374" s="106"/>
      <c r="R374" s="106"/>
      <c r="AQ374" s="76"/>
      <c r="AY374" s="77"/>
      <c r="BI374" s="77"/>
    </row>
    <row r="375" spans="4:61" s="58" customFormat="1" x14ac:dyDescent="0.25">
      <c r="D375" s="123"/>
      <c r="G375" s="76"/>
      <c r="I375" s="106"/>
      <c r="K375" s="77"/>
      <c r="L375" s="106"/>
      <c r="N375" s="62"/>
      <c r="O375" s="129"/>
      <c r="P375" s="106"/>
      <c r="R375" s="106"/>
      <c r="AQ375" s="76"/>
      <c r="AY375" s="77"/>
      <c r="BI375" s="77"/>
    </row>
    <row r="376" spans="4:61" s="58" customFormat="1" x14ac:dyDescent="0.25">
      <c r="D376" s="123"/>
      <c r="G376" s="76"/>
      <c r="I376" s="106"/>
      <c r="K376" s="77"/>
      <c r="L376" s="106"/>
      <c r="N376" s="62"/>
      <c r="O376" s="129"/>
      <c r="P376" s="106"/>
      <c r="R376" s="106"/>
      <c r="AQ376" s="76"/>
      <c r="AY376" s="77"/>
      <c r="BI376" s="77"/>
    </row>
    <row r="377" spans="4:61" s="58" customFormat="1" x14ac:dyDescent="0.25">
      <c r="D377" s="123"/>
      <c r="G377" s="76"/>
      <c r="I377" s="106"/>
      <c r="K377" s="77"/>
      <c r="L377" s="106"/>
      <c r="N377" s="62"/>
      <c r="O377" s="129"/>
      <c r="P377" s="106"/>
      <c r="R377" s="106"/>
      <c r="AQ377" s="76"/>
      <c r="AY377" s="77"/>
      <c r="BI377" s="77"/>
    </row>
    <row r="378" spans="4:61" s="58" customFormat="1" x14ac:dyDescent="0.25">
      <c r="D378" s="123"/>
      <c r="G378" s="76"/>
      <c r="I378" s="106"/>
      <c r="K378" s="77"/>
      <c r="L378" s="106"/>
      <c r="N378" s="62"/>
      <c r="O378" s="129"/>
      <c r="P378" s="106"/>
      <c r="R378" s="106"/>
      <c r="AQ378" s="76"/>
      <c r="AY378" s="77"/>
      <c r="BI378" s="77"/>
    </row>
    <row r="379" spans="4:61" s="58" customFormat="1" x14ac:dyDescent="0.25">
      <c r="D379" s="123"/>
      <c r="G379" s="76"/>
      <c r="I379" s="106"/>
      <c r="K379" s="77"/>
      <c r="L379" s="106"/>
      <c r="N379" s="62"/>
      <c r="O379" s="129"/>
      <c r="P379" s="106"/>
      <c r="R379" s="106"/>
      <c r="AQ379" s="76"/>
      <c r="AY379" s="77"/>
      <c r="BI379" s="77"/>
    </row>
    <row r="380" spans="4:61" s="58" customFormat="1" x14ac:dyDescent="0.25">
      <c r="D380" s="123"/>
      <c r="G380" s="76"/>
      <c r="I380" s="106"/>
      <c r="K380" s="77"/>
      <c r="L380" s="106"/>
      <c r="N380" s="62"/>
      <c r="O380" s="129"/>
      <c r="P380" s="106"/>
      <c r="R380" s="106"/>
      <c r="AQ380" s="76"/>
      <c r="AY380" s="77"/>
      <c r="BI380" s="77"/>
    </row>
    <row r="381" spans="4:61" s="58" customFormat="1" x14ac:dyDescent="0.25">
      <c r="D381" s="123"/>
      <c r="G381" s="76"/>
      <c r="I381" s="106"/>
      <c r="K381" s="77"/>
      <c r="L381" s="106"/>
      <c r="N381" s="62"/>
      <c r="O381" s="129"/>
      <c r="P381" s="106"/>
      <c r="R381" s="106"/>
      <c r="AQ381" s="76"/>
      <c r="AY381" s="77"/>
      <c r="BI381" s="77"/>
    </row>
    <row r="382" spans="4:61" s="58" customFormat="1" x14ac:dyDescent="0.25">
      <c r="D382" s="123"/>
      <c r="G382" s="76"/>
      <c r="I382" s="106"/>
      <c r="K382" s="77"/>
      <c r="L382" s="106"/>
      <c r="N382" s="62"/>
      <c r="O382" s="129"/>
      <c r="P382" s="106"/>
      <c r="R382" s="106"/>
      <c r="AQ382" s="76"/>
      <c r="AY382" s="77"/>
      <c r="BI382" s="77"/>
    </row>
    <row r="383" spans="4:61" s="58" customFormat="1" x14ac:dyDescent="0.25">
      <c r="D383" s="123"/>
      <c r="G383" s="76"/>
      <c r="I383" s="106"/>
      <c r="K383" s="77"/>
      <c r="L383" s="106"/>
      <c r="N383" s="62"/>
      <c r="O383" s="129"/>
      <c r="P383" s="106"/>
      <c r="R383" s="106"/>
      <c r="AQ383" s="76"/>
      <c r="AY383" s="77"/>
      <c r="BI383" s="77"/>
    </row>
    <row r="384" spans="4:61" s="58" customFormat="1" x14ac:dyDescent="0.25">
      <c r="D384" s="123"/>
      <c r="G384" s="76"/>
      <c r="I384" s="106"/>
      <c r="K384" s="77"/>
      <c r="L384" s="106"/>
      <c r="N384" s="62"/>
      <c r="O384" s="129"/>
      <c r="P384" s="106"/>
      <c r="R384" s="106"/>
      <c r="AQ384" s="76"/>
      <c r="AY384" s="77"/>
      <c r="BI384" s="77"/>
    </row>
    <row r="385" spans="4:61" s="58" customFormat="1" x14ac:dyDescent="0.25">
      <c r="D385" s="123"/>
      <c r="G385" s="76"/>
      <c r="I385" s="106"/>
      <c r="K385" s="77"/>
      <c r="L385" s="106"/>
      <c r="N385" s="62"/>
      <c r="O385" s="129"/>
      <c r="P385" s="106"/>
      <c r="R385" s="106"/>
      <c r="AQ385" s="76"/>
      <c r="AY385" s="77"/>
      <c r="BI385" s="77"/>
    </row>
    <row r="386" spans="4:61" s="58" customFormat="1" x14ac:dyDescent="0.25">
      <c r="D386" s="123"/>
      <c r="G386" s="76"/>
      <c r="I386" s="106"/>
      <c r="K386" s="77"/>
      <c r="L386" s="106"/>
      <c r="N386" s="62"/>
      <c r="O386" s="129"/>
      <c r="P386" s="106"/>
      <c r="R386" s="106"/>
      <c r="AQ386" s="76"/>
      <c r="AY386" s="77"/>
      <c r="BI386" s="77"/>
    </row>
    <row r="387" spans="4:61" s="58" customFormat="1" x14ac:dyDescent="0.25">
      <c r="D387" s="123"/>
      <c r="G387" s="76"/>
      <c r="I387" s="106"/>
      <c r="K387" s="77"/>
      <c r="L387" s="106"/>
      <c r="N387" s="62"/>
      <c r="O387" s="129"/>
      <c r="P387" s="106"/>
      <c r="R387" s="106"/>
      <c r="AQ387" s="76"/>
      <c r="AY387" s="77"/>
      <c r="BI387" s="77"/>
    </row>
    <row r="388" spans="4:61" s="58" customFormat="1" x14ac:dyDescent="0.25">
      <c r="D388" s="123"/>
      <c r="G388" s="76"/>
      <c r="I388" s="106"/>
      <c r="K388" s="77"/>
      <c r="L388" s="106"/>
      <c r="N388" s="62"/>
      <c r="O388" s="129"/>
      <c r="P388" s="106"/>
      <c r="R388" s="106"/>
      <c r="AQ388" s="76"/>
      <c r="AY388" s="77"/>
      <c r="BI388" s="77"/>
    </row>
    <row r="389" spans="4:61" s="58" customFormat="1" x14ac:dyDescent="0.25">
      <c r="D389" s="123"/>
      <c r="G389" s="76"/>
      <c r="I389" s="106"/>
      <c r="K389" s="77"/>
      <c r="L389" s="106"/>
      <c r="N389" s="62"/>
      <c r="O389" s="129"/>
      <c r="P389" s="106"/>
      <c r="R389" s="106"/>
      <c r="AQ389" s="76"/>
      <c r="AY389" s="77"/>
      <c r="BI389" s="77"/>
    </row>
    <row r="390" spans="4:61" s="58" customFormat="1" x14ac:dyDescent="0.25">
      <c r="D390" s="123"/>
      <c r="G390" s="76"/>
      <c r="I390" s="106"/>
      <c r="K390" s="77"/>
      <c r="L390" s="106"/>
      <c r="N390" s="62"/>
      <c r="O390" s="129"/>
      <c r="P390" s="106"/>
      <c r="R390" s="106"/>
      <c r="AQ390" s="76"/>
      <c r="AY390" s="77"/>
      <c r="BI390" s="77"/>
    </row>
    <row r="391" spans="4:61" s="58" customFormat="1" x14ac:dyDescent="0.25">
      <c r="D391" s="123"/>
      <c r="G391" s="76"/>
      <c r="I391" s="106"/>
      <c r="K391" s="77"/>
      <c r="L391" s="106"/>
      <c r="N391" s="62"/>
      <c r="O391" s="129"/>
      <c r="P391" s="106"/>
      <c r="R391" s="106"/>
      <c r="AQ391" s="76"/>
      <c r="AY391" s="77"/>
      <c r="BI391" s="77"/>
    </row>
    <row r="392" spans="4:61" s="58" customFormat="1" x14ac:dyDescent="0.25">
      <c r="D392" s="123"/>
      <c r="G392" s="76"/>
      <c r="I392" s="106"/>
      <c r="K392" s="77"/>
      <c r="L392" s="106"/>
      <c r="N392" s="62"/>
      <c r="O392" s="129"/>
      <c r="P392" s="106"/>
      <c r="R392" s="106"/>
      <c r="AQ392" s="76"/>
      <c r="AY392" s="77"/>
      <c r="BI392" s="77"/>
    </row>
    <row r="393" spans="4:61" s="58" customFormat="1" x14ac:dyDescent="0.25">
      <c r="D393" s="123"/>
      <c r="G393" s="76"/>
      <c r="I393" s="106"/>
      <c r="K393" s="77"/>
      <c r="L393" s="106"/>
      <c r="N393" s="62"/>
      <c r="O393" s="129"/>
      <c r="P393" s="106"/>
      <c r="R393" s="106"/>
      <c r="AQ393" s="76"/>
      <c r="AY393" s="77"/>
      <c r="BI393" s="77"/>
    </row>
    <row r="394" spans="4:61" s="58" customFormat="1" x14ac:dyDescent="0.25">
      <c r="D394" s="123"/>
      <c r="G394" s="76"/>
      <c r="I394" s="106"/>
      <c r="K394" s="77"/>
      <c r="L394" s="106"/>
      <c r="N394" s="62"/>
      <c r="O394" s="129"/>
      <c r="P394" s="106"/>
      <c r="R394" s="106"/>
      <c r="AQ394" s="76"/>
      <c r="AY394" s="77"/>
      <c r="BI394" s="77"/>
    </row>
    <row r="395" spans="4:61" s="58" customFormat="1" x14ac:dyDescent="0.25">
      <c r="D395" s="123"/>
      <c r="G395" s="76"/>
      <c r="I395" s="106"/>
      <c r="K395" s="77"/>
      <c r="L395" s="106"/>
      <c r="N395" s="62"/>
      <c r="O395" s="129"/>
      <c r="P395" s="106"/>
      <c r="R395" s="106"/>
      <c r="AQ395" s="76"/>
      <c r="AY395" s="77"/>
      <c r="BI395" s="77"/>
    </row>
    <row r="396" spans="4:61" s="58" customFormat="1" x14ac:dyDescent="0.25">
      <c r="D396" s="123"/>
      <c r="G396" s="76"/>
      <c r="I396" s="106"/>
      <c r="K396" s="77"/>
      <c r="L396" s="106"/>
      <c r="N396" s="62"/>
      <c r="O396" s="129"/>
      <c r="P396" s="106"/>
      <c r="R396" s="106"/>
      <c r="AQ396" s="76"/>
      <c r="AY396" s="77"/>
      <c r="BI396" s="77"/>
    </row>
    <row r="397" spans="4:61" s="58" customFormat="1" x14ac:dyDescent="0.25">
      <c r="D397" s="123"/>
      <c r="G397" s="76"/>
      <c r="I397" s="106"/>
      <c r="K397" s="77"/>
      <c r="L397" s="106"/>
      <c r="N397" s="62"/>
      <c r="O397" s="129"/>
      <c r="P397" s="106"/>
      <c r="R397" s="106"/>
      <c r="AQ397" s="76"/>
      <c r="AY397" s="77"/>
      <c r="BI397" s="77"/>
    </row>
    <row r="398" spans="4:61" s="58" customFormat="1" x14ac:dyDescent="0.25">
      <c r="D398" s="123"/>
      <c r="G398" s="76"/>
      <c r="I398" s="106"/>
      <c r="K398" s="77"/>
      <c r="L398" s="106"/>
      <c r="N398" s="62"/>
      <c r="O398" s="129"/>
      <c r="P398" s="106"/>
      <c r="R398" s="106"/>
      <c r="AQ398" s="76"/>
      <c r="AY398" s="77"/>
      <c r="BI398" s="77"/>
    </row>
    <row r="399" spans="4:61" s="58" customFormat="1" x14ac:dyDescent="0.25">
      <c r="D399" s="123"/>
      <c r="G399" s="76"/>
      <c r="I399" s="106"/>
      <c r="K399" s="77"/>
      <c r="L399" s="106"/>
      <c r="N399" s="62"/>
      <c r="O399" s="129"/>
      <c r="P399" s="106"/>
      <c r="R399" s="106"/>
      <c r="AQ399" s="76"/>
      <c r="AY399" s="77"/>
      <c r="BI399" s="77"/>
    </row>
    <row r="400" spans="4:61" s="58" customFormat="1" x14ac:dyDescent="0.25">
      <c r="D400" s="123"/>
      <c r="G400" s="76"/>
      <c r="I400" s="106"/>
      <c r="K400" s="77"/>
      <c r="L400" s="106"/>
      <c r="N400" s="62"/>
      <c r="O400" s="129"/>
      <c r="P400" s="106"/>
      <c r="R400" s="106"/>
      <c r="AQ400" s="76"/>
      <c r="AY400" s="77"/>
      <c r="BI400" s="77"/>
    </row>
    <row r="401" spans="4:61" s="58" customFormat="1" x14ac:dyDescent="0.25">
      <c r="D401" s="123"/>
      <c r="G401" s="76"/>
      <c r="I401" s="106"/>
      <c r="K401" s="77"/>
      <c r="L401" s="106"/>
      <c r="N401" s="62"/>
      <c r="O401" s="129"/>
      <c r="P401" s="106"/>
      <c r="R401" s="106"/>
      <c r="AQ401" s="76"/>
      <c r="AY401" s="77"/>
      <c r="BI401" s="77"/>
    </row>
    <row r="402" spans="4:61" s="58" customFormat="1" x14ac:dyDescent="0.25">
      <c r="D402" s="123"/>
      <c r="G402" s="76"/>
      <c r="I402" s="106"/>
      <c r="K402" s="77"/>
      <c r="L402" s="106"/>
      <c r="N402" s="62"/>
      <c r="O402" s="129"/>
      <c r="P402" s="106"/>
      <c r="R402" s="106"/>
      <c r="AQ402" s="76"/>
      <c r="AY402" s="77"/>
      <c r="BI402" s="77"/>
    </row>
    <row r="403" spans="4:61" s="58" customFormat="1" x14ac:dyDescent="0.25">
      <c r="D403" s="123"/>
      <c r="G403" s="76"/>
      <c r="I403" s="106"/>
      <c r="K403" s="77"/>
      <c r="L403" s="106"/>
      <c r="N403" s="62"/>
      <c r="O403" s="129"/>
      <c r="P403" s="106"/>
      <c r="R403" s="106"/>
      <c r="AQ403" s="76"/>
      <c r="AY403" s="77"/>
      <c r="BI403" s="77"/>
    </row>
    <row r="404" spans="4:61" s="58" customFormat="1" x14ac:dyDescent="0.25">
      <c r="D404" s="123"/>
      <c r="G404" s="76"/>
      <c r="I404" s="106"/>
      <c r="K404" s="77"/>
      <c r="L404" s="106"/>
      <c r="N404" s="62"/>
      <c r="O404" s="129"/>
      <c r="P404" s="106"/>
      <c r="R404" s="106"/>
      <c r="AQ404" s="76"/>
      <c r="AY404" s="77"/>
      <c r="BI404" s="77"/>
    </row>
    <row r="405" spans="4:61" s="58" customFormat="1" x14ac:dyDescent="0.25">
      <c r="D405" s="123"/>
      <c r="G405" s="76"/>
      <c r="I405" s="106"/>
      <c r="K405" s="77"/>
      <c r="L405" s="106"/>
      <c r="N405" s="62"/>
      <c r="O405" s="129"/>
      <c r="P405" s="106"/>
      <c r="R405" s="106"/>
      <c r="AQ405" s="76"/>
      <c r="AY405" s="77"/>
      <c r="BI405" s="77"/>
    </row>
    <row r="406" spans="4:61" s="58" customFormat="1" x14ac:dyDescent="0.25">
      <c r="D406" s="123"/>
      <c r="G406" s="76"/>
      <c r="I406" s="106"/>
      <c r="K406" s="77"/>
      <c r="L406" s="106"/>
      <c r="N406" s="62"/>
      <c r="O406" s="129"/>
      <c r="P406" s="106"/>
      <c r="R406" s="106"/>
      <c r="AQ406" s="76"/>
      <c r="AY406" s="77"/>
      <c r="BI406" s="77"/>
    </row>
    <row r="407" spans="4:61" s="58" customFormat="1" x14ac:dyDescent="0.25">
      <c r="D407" s="123"/>
      <c r="G407" s="76"/>
      <c r="I407" s="106"/>
      <c r="K407" s="77"/>
      <c r="L407" s="106"/>
      <c r="N407" s="62"/>
      <c r="O407" s="129"/>
      <c r="P407" s="106"/>
      <c r="R407" s="106"/>
      <c r="AQ407" s="76"/>
      <c r="AY407" s="77"/>
      <c r="BI407" s="77"/>
    </row>
    <row r="408" spans="4:61" s="58" customFormat="1" x14ac:dyDescent="0.25">
      <c r="D408" s="123"/>
      <c r="G408" s="76"/>
      <c r="I408" s="106"/>
      <c r="K408" s="77"/>
      <c r="L408" s="106"/>
      <c r="N408" s="62"/>
      <c r="O408" s="129"/>
      <c r="P408" s="106"/>
      <c r="R408" s="106"/>
      <c r="AQ408" s="76"/>
      <c r="AY408" s="77"/>
      <c r="BI408" s="77"/>
    </row>
    <row r="409" spans="4:61" s="58" customFormat="1" x14ac:dyDescent="0.25">
      <c r="D409" s="123"/>
      <c r="G409" s="76"/>
      <c r="I409" s="106"/>
      <c r="K409" s="77"/>
      <c r="L409" s="106"/>
      <c r="N409" s="62"/>
      <c r="O409" s="129"/>
      <c r="P409" s="106"/>
      <c r="R409" s="106"/>
      <c r="AQ409" s="76"/>
      <c r="AY409" s="77"/>
      <c r="BI409" s="77"/>
    </row>
    <row r="410" spans="4:61" s="58" customFormat="1" x14ac:dyDescent="0.25">
      <c r="D410" s="123"/>
      <c r="G410" s="76"/>
      <c r="I410" s="106"/>
      <c r="K410" s="77"/>
      <c r="L410" s="106"/>
      <c r="N410" s="62"/>
      <c r="O410" s="129"/>
      <c r="P410" s="106"/>
      <c r="R410" s="106"/>
      <c r="AQ410" s="76"/>
      <c r="AY410" s="77"/>
      <c r="BI410" s="77"/>
    </row>
    <row r="411" spans="4:61" s="58" customFormat="1" x14ac:dyDescent="0.25">
      <c r="D411" s="123"/>
      <c r="G411" s="76"/>
      <c r="I411" s="106"/>
      <c r="K411" s="77"/>
      <c r="L411" s="106"/>
      <c r="N411" s="62"/>
      <c r="O411" s="129"/>
      <c r="P411" s="106"/>
      <c r="R411" s="106"/>
      <c r="AQ411" s="76"/>
      <c r="AY411" s="77"/>
      <c r="BI411" s="77"/>
    </row>
    <row r="412" spans="4:61" s="58" customFormat="1" x14ac:dyDescent="0.25">
      <c r="D412" s="123"/>
      <c r="G412" s="76"/>
      <c r="I412" s="106"/>
      <c r="K412" s="77"/>
      <c r="L412" s="106"/>
      <c r="N412" s="62"/>
      <c r="O412" s="129"/>
      <c r="P412" s="106"/>
      <c r="R412" s="106"/>
      <c r="AQ412" s="76"/>
      <c r="AY412" s="77"/>
      <c r="BI412" s="77"/>
    </row>
    <row r="413" spans="4:61" s="58" customFormat="1" x14ac:dyDescent="0.25">
      <c r="D413" s="123"/>
      <c r="G413" s="76"/>
      <c r="I413" s="106"/>
      <c r="K413" s="77"/>
      <c r="L413" s="106"/>
      <c r="N413" s="62"/>
      <c r="O413" s="129"/>
      <c r="P413" s="106"/>
      <c r="R413" s="106"/>
      <c r="AQ413" s="76"/>
      <c r="AY413" s="77"/>
      <c r="BI413" s="77"/>
    </row>
    <row r="414" spans="4:61" s="58" customFormat="1" x14ac:dyDescent="0.25">
      <c r="D414" s="123"/>
      <c r="G414" s="76"/>
      <c r="I414" s="106"/>
      <c r="K414" s="77"/>
      <c r="L414" s="106"/>
      <c r="N414" s="62"/>
      <c r="O414" s="129"/>
      <c r="P414" s="106"/>
      <c r="R414" s="106"/>
      <c r="AQ414" s="76"/>
      <c r="AY414" s="77"/>
      <c r="BI414" s="77"/>
    </row>
    <row r="415" spans="4:61" s="58" customFormat="1" x14ac:dyDescent="0.25">
      <c r="D415" s="123"/>
      <c r="G415" s="76"/>
      <c r="I415" s="106"/>
      <c r="K415" s="77"/>
      <c r="L415" s="106"/>
      <c r="N415" s="62"/>
      <c r="O415" s="129"/>
      <c r="P415" s="106"/>
      <c r="R415" s="106"/>
      <c r="AQ415" s="76"/>
      <c r="AY415" s="77"/>
      <c r="BI415" s="77"/>
    </row>
    <row r="416" spans="4:61" s="58" customFormat="1" x14ac:dyDescent="0.25">
      <c r="D416" s="123"/>
      <c r="G416" s="76"/>
      <c r="I416" s="106"/>
      <c r="K416" s="77"/>
      <c r="L416" s="106"/>
      <c r="N416" s="62"/>
      <c r="O416" s="129"/>
      <c r="P416" s="106"/>
      <c r="R416" s="106"/>
      <c r="AQ416" s="76"/>
      <c r="AY416" s="77"/>
      <c r="BI416" s="77"/>
    </row>
    <row r="417" spans="4:61" s="58" customFormat="1" x14ac:dyDescent="0.25">
      <c r="D417" s="123"/>
      <c r="G417" s="76"/>
      <c r="I417" s="106"/>
      <c r="K417" s="77"/>
      <c r="L417" s="106"/>
      <c r="N417" s="62"/>
      <c r="O417" s="129"/>
      <c r="P417" s="106"/>
      <c r="R417" s="106"/>
      <c r="AQ417" s="76"/>
      <c r="AY417" s="77"/>
      <c r="BI417" s="77"/>
    </row>
    <row r="418" spans="4:61" s="58" customFormat="1" x14ac:dyDescent="0.25">
      <c r="D418" s="123"/>
      <c r="G418" s="76"/>
      <c r="I418" s="106"/>
      <c r="K418" s="77"/>
      <c r="L418" s="106"/>
      <c r="N418" s="62"/>
      <c r="O418" s="129"/>
      <c r="P418" s="106"/>
      <c r="R418" s="106"/>
      <c r="AQ418" s="76"/>
      <c r="AY418" s="77"/>
      <c r="BI418" s="77"/>
    </row>
    <row r="419" spans="4:61" s="58" customFormat="1" x14ac:dyDescent="0.25">
      <c r="D419" s="123"/>
      <c r="G419" s="76"/>
      <c r="I419" s="106"/>
      <c r="K419" s="77"/>
      <c r="L419" s="106"/>
      <c r="N419" s="62"/>
      <c r="O419" s="129"/>
      <c r="P419" s="106"/>
      <c r="R419" s="106"/>
      <c r="AQ419" s="76"/>
      <c r="AY419" s="77"/>
      <c r="BI419" s="77"/>
    </row>
    <row r="420" spans="4:61" s="58" customFormat="1" x14ac:dyDescent="0.25">
      <c r="D420" s="123"/>
      <c r="G420" s="76"/>
      <c r="I420" s="106"/>
      <c r="K420" s="77"/>
      <c r="L420" s="106"/>
      <c r="N420" s="62"/>
      <c r="O420" s="129"/>
      <c r="P420" s="106"/>
      <c r="R420" s="106"/>
      <c r="AQ420" s="76"/>
      <c r="AY420" s="77"/>
      <c r="BI420" s="77"/>
    </row>
    <row r="421" spans="4:61" s="58" customFormat="1" x14ac:dyDescent="0.25">
      <c r="D421" s="123"/>
      <c r="G421" s="76"/>
      <c r="I421" s="106"/>
      <c r="K421" s="77"/>
      <c r="L421" s="106"/>
      <c r="N421" s="62"/>
      <c r="O421" s="129"/>
      <c r="P421" s="106"/>
      <c r="R421" s="106"/>
      <c r="AQ421" s="76"/>
      <c r="AY421" s="77"/>
      <c r="BI421" s="77"/>
    </row>
    <row r="422" spans="4:61" s="58" customFormat="1" x14ac:dyDescent="0.25">
      <c r="D422" s="123"/>
      <c r="G422" s="76"/>
      <c r="I422" s="106"/>
      <c r="K422" s="77"/>
      <c r="L422" s="106"/>
      <c r="N422" s="62"/>
      <c r="O422" s="129"/>
      <c r="P422" s="106"/>
      <c r="R422" s="106"/>
      <c r="AQ422" s="76"/>
      <c r="AY422" s="77"/>
      <c r="BI422" s="77"/>
    </row>
    <row r="423" spans="4:61" s="58" customFormat="1" x14ac:dyDescent="0.25">
      <c r="D423" s="123"/>
      <c r="G423" s="76"/>
      <c r="I423" s="106"/>
      <c r="K423" s="77"/>
      <c r="L423" s="106"/>
      <c r="N423" s="62"/>
      <c r="O423" s="129"/>
      <c r="P423" s="106"/>
      <c r="R423" s="106"/>
      <c r="AQ423" s="76"/>
      <c r="AY423" s="77"/>
      <c r="BI423" s="77"/>
    </row>
    <row r="424" spans="4:61" s="58" customFormat="1" x14ac:dyDescent="0.25">
      <c r="D424" s="123"/>
      <c r="G424" s="76"/>
      <c r="I424" s="106"/>
      <c r="K424" s="77"/>
      <c r="L424" s="106"/>
      <c r="N424" s="62"/>
      <c r="O424" s="129"/>
      <c r="P424" s="106"/>
      <c r="R424" s="106"/>
      <c r="AQ424" s="76"/>
      <c r="AY424" s="77"/>
      <c r="BI424" s="77"/>
    </row>
    <row r="425" spans="4:61" s="58" customFormat="1" x14ac:dyDescent="0.25">
      <c r="D425" s="123"/>
      <c r="G425" s="76"/>
      <c r="I425" s="106"/>
      <c r="K425" s="77"/>
      <c r="L425" s="106"/>
      <c r="N425" s="62"/>
      <c r="O425" s="129"/>
      <c r="P425" s="106"/>
      <c r="R425" s="106"/>
      <c r="AQ425" s="76"/>
      <c r="AY425" s="77"/>
      <c r="BI425" s="77"/>
    </row>
    <row r="426" spans="4:61" s="58" customFormat="1" x14ac:dyDescent="0.25">
      <c r="D426" s="123"/>
      <c r="G426" s="76"/>
      <c r="I426" s="106"/>
      <c r="K426" s="77"/>
      <c r="L426" s="106"/>
      <c r="N426" s="62"/>
      <c r="O426" s="129"/>
      <c r="P426" s="106"/>
      <c r="R426" s="106"/>
      <c r="AQ426" s="76"/>
      <c r="AY426" s="77"/>
      <c r="BI426" s="77"/>
    </row>
    <row r="427" spans="4:61" s="58" customFormat="1" x14ac:dyDescent="0.25">
      <c r="D427" s="123"/>
      <c r="G427" s="76"/>
      <c r="I427" s="106"/>
      <c r="K427" s="77"/>
      <c r="L427" s="106"/>
      <c r="N427" s="62"/>
      <c r="O427" s="129"/>
      <c r="P427" s="106"/>
      <c r="R427" s="106"/>
      <c r="AQ427" s="76"/>
      <c r="AY427" s="77"/>
      <c r="BI427" s="77"/>
    </row>
    <row r="428" spans="4:61" s="58" customFormat="1" x14ac:dyDescent="0.25">
      <c r="D428" s="123"/>
      <c r="G428" s="76"/>
      <c r="I428" s="106"/>
      <c r="K428" s="77"/>
      <c r="L428" s="106"/>
      <c r="N428" s="62"/>
      <c r="O428" s="129"/>
      <c r="P428" s="106"/>
      <c r="R428" s="106"/>
      <c r="AQ428" s="76"/>
      <c r="AY428" s="77"/>
      <c r="BI428" s="77"/>
    </row>
    <row r="429" spans="4:61" s="58" customFormat="1" x14ac:dyDescent="0.25">
      <c r="D429" s="123"/>
      <c r="G429" s="76"/>
      <c r="I429" s="106"/>
      <c r="K429" s="77"/>
      <c r="L429" s="106"/>
      <c r="N429" s="62"/>
      <c r="O429" s="129"/>
      <c r="P429" s="106"/>
      <c r="R429" s="106"/>
      <c r="AQ429" s="76"/>
      <c r="AY429" s="77"/>
      <c r="BI429" s="77"/>
    </row>
    <row r="430" spans="4:61" s="58" customFormat="1" x14ac:dyDescent="0.25">
      <c r="D430" s="123"/>
      <c r="G430" s="76"/>
      <c r="I430" s="106"/>
      <c r="K430" s="77"/>
      <c r="L430" s="106"/>
      <c r="N430" s="62"/>
      <c r="O430" s="129"/>
      <c r="P430" s="106"/>
      <c r="R430" s="106"/>
      <c r="AQ430" s="76"/>
      <c r="AY430" s="77"/>
      <c r="BI430" s="77"/>
    </row>
    <row r="431" spans="4:61" s="58" customFormat="1" x14ac:dyDescent="0.25">
      <c r="D431" s="123"/>
      <c r="G431" s="76"/>
      <c r="I431" s="106"/>
      <c r="K431" s="77"/>
      <c r="L431" s="106"/>
      <c r="N431" s="62"/>
      <c r="O431" s="129"/>
      <c r="P431" s="106"/>
      <c r="R431" s="106"/>
      <c r="AQ431" s="76"/>
      <c r="AY431" s="77"/>
      <c r="BI431" s="77"/>
    </row>
    <row r="432" spans="4:61" s="58" customFormat="1" x14ac:dyDescent="0.25">
      <c r="D432" s="123"/>
      <c r="G432" s="76"/>
      <c r="I432" s="106"/>
      <c r="K432" s="77"/>
      <c r="L432" s="106"/>
      <c r="N432" s="62"/>
      <c r="O432" s="129"/>
      <c r="P432" s="106"/>
      <c r="R432" s="106"/>
      <c r="AQ432" s="76"/>
      <c r="AY432" s="77"/>
      <c r="BI432" s="77"/>
    </row>
    <row r="433" spans="4:61" s="58" customFormat="1" x14ac:dyDescent="0.25">
      <c r="D433" s="123"/>
      <c r="G433" s="76"/>
      <c r="I433" s="106"/>
      <c r="K433" s="77"/>
      <c r="L433" s="106"/>
      <c r="N433" s="62"/>
      <c r="O433" s="129"/>
      <c r="P433" s="106"/>
      <c r="R433" s="106"/>
      <c r="AQ433" s="76"/>
      <c r="AY433" s="77"/>
      <c r="BI433" s="77"/>
    </row>
    <row r="434" spans="4:61" s="58" customFormat="1" x14ac:dyDescent="0.25">
      <c r="D434" s="123"/>
      <c r="G434" s="76"/>
      <c r="I434" s="106"/>
      <c r="K434" s="77"/>
      <c r="L434" s="106"/>
      <c r="N434" s="62"/>
      <c r="O434" s="129"/>
      <c r="P434" s="106"/>
      <c r="R434" s="106"/>
      <c r="AQ434" s="76"/>
      <c r="AY434" s="77"/>
      <c r="BI434" s="77"/>
    </row>
    <row r="435" spans="4:61" s="58" customFormat="1" x14ac:dyDescent="0.25">
      <c r="D435" s="123"/>
      <c r="G435" s="76"/>
      <c r="I435" s="106"/>
      <c r="K435" s="77"/>
      <c r="L435" s="106"/>
      <c r="N435" s="62"/>
      <c r="O435" s="129"/>
      <c r="P435" s="106"/>
      <c r="R435" s="106"/>
      <c r="AQ435" s="76"/>
      <c r="AY435" s="77"/>
      <c r="BI435" s="77"/>
    </row>
    <row r="436" spans="4:61" s="58" customFormat="1" x14ac:dyDescent="0.25">
      <c r="D436" s="123"/>
      <c r="G436" s="76"/>
      <c r="I436" s="106"/>
      <c r="K436" s="77"/>
      <c r="L436" s="106"/>
      <c r="N436" s="62"/>
      <c r="O436" s="129"/>
      <c r="P436" s="106"/>
      <c r="R436" s="106"/>
      <c r="AQ436" s="76"/>
      <c r="AY436" s="77"/>
      <c r="BI436" s="77"/>
    </row>
    <row r="437" spans="4:61" s="58" customFormat="1" x14ac:dyDescent="0.25">
      <c r="D437" s="123"/>
      <c r="G437" s="76"/>
      <c r="I437" s="106"/>
      <c r="K437" s="77"/>
      <c r="L437" s="106"/>
      <c r="N437" s="62"/>
      <c r="O437" s="129"/>
      <c r="P437" s="106"/>
      <c r="R437" s="106"/>
      <c r="AQ437" s="76"/>
      <c r="AY437" s="77"/>
      <c r="BI437" s="77"/>
    </row>
    <row r="438" spans="4:61" s="58" customFormat="1" x14ac:dyDescent="0.25">
      <c r="D438" s="123"/>
      <c r="G438" s="76"/>
      <c r="I438" s="106"/>
      <c r="K438" s="77"/>
      <c r="L438" s="106"/>
      <c r="N438" s="62"/>
      <c r="O438" s="129"/>
      <c r="P438" s="106"/>
      <c r="R438" s="106"/>
      <c r="AQ438" s="76"/>
      <c r="AY438" s="77"/>
      <c r="BI438" s="77"/>
    </row>
    <row r="439" spans="4:61" s="58" customFormat="1" x14ac:dyDescent="0.25">
      <c r="D439" s="123"/>
      <c r="G439" s="76"/>
      <c r="I439" s="106"/>
      <c r="K439" s="77"/>
      <c r="L439" s="106"/>
      <c r="N439" s="62"/>
      <c r="O439" s="129"/>
      <c r="P439" s="106"/>
      <c r="R439" s="106"/>
      <c r="AQ439" s="76"/>
      <c r="AY439" s="77"/>
      <c r="BI439" s="77"/>
    </row>
    <row r="440" spans="4:61" s="58" customFormat="1" x14ac:dyDescent="0.25">
      <c r="D440" s="123"/>
      <c r="G440" s="76"/>
      <c r="I440" s="106"/>
      <c r="K440" s="77"/>
      <c r="L440" s="106"/>
      <c r="N440" s="62"/>
      <c r="O440" s="129"/>
      <c r="P440" s="106"/>
      <c r="R440" s="106"/>
      <c r="AQ440" s="76"/>
      <c r="AY440" s="77"/>
      <c r="BI440" s="77"/>
    </row>
    <row r="441" spans="4:61" s="58" customFormat="1" x14ac:dyDescent="0.25">
      <c r="D441" s="123"/>
      <c r="G441" s="76"/>
      <c r="I441" s="106"/>
      <c r="K441" s="77"/>
      <c r="L441" s="106"/>
      <c r="N441" s="62"/>
      <c r="O441" s="129"/>
      <c r="P441" s="106"/>
      <c r="R441" s="106"/>
      <c r="AQ441" s="76"/>
      <c r="AY441" s="77"/>
      <c r="BI441" s="77"/>
    </row>
    <row r="442" spans="4:61" s="58" customFormat="1" x14ac:dyDescent="0.25">
      <c r="D442" s="123"/>
      <c r="G442" s="76"/>
      <c r="I442" s="106"/>
      <c r="K442" s="77"/>
      <c r="L442" s="106"/>
      <c r="N442" s="62"/>
      <c r="O442" s="129"/>
      <c r="P442" s="106"/>
      <c r="R442" s="106"/>
      <c r="AQ442" s="76"/>
      <c r="AY442" s="77"/>
      <c r="BI442" s="77"/>
    </row>
    <row r="443" spans="4:61" s="58" customFormat="1" x14ac:dyDescent="0.25">
      <c r="D443" s="123"/>
      <c r="G443" s="76"/>
      <c r="I443" s="106"/>
      <c r="K443" s="77"/>
      <c r="L443" s="106"/>
      <c r="N443" s="62"/>
      <c r="O443" s="129"/>
      <c r="P443" s="106"/>
      <c r="R443" s="106"/>
      <c r="AQ443" s="76"/>
      <c r="AY443" s="77"/>
      <c r="BI443" s="77"/>
    </row>
    <row r="444" spans="4:61" s="58" customFormat="1" x14ac:dyDescent="0.25">
      <c r="D444" s="123"/>
      <c r="G444" s="76"/>
      <c r="I444" s="106"/>
      <c r="K444" s="77"/>
      <c r="L444" s="106"/>
      <c r="N444" s="62"/>
      <c r="O444" s="129"/>
      <c r="P444" s="106"/>
      <c r="R444" s="106"/>
      <c r="AQ444" s="76"/>
      <c r="AY444" s="77"/>
      <c r="BI444" s="77"/>
    </row>
    <row r="445" spans="4:61" s="58" customFormat="1" x14ac:dyDescent="0.25">
      <c r="D445" s="123"/>
      <c r="G445" s="76"/>
      <c r="I445" s="106"/>
      <c r="K445" s="77"/>
      <c r="L445" s="106"/>
      <c r="N445" s="62"/>
      <c r="O445" s="129"/>
      <c r="P445" s="106"/>
      <c r="R445" s="106"/>
      <c r="AQ445" s="76"/>
      <c r="AY445" s="77"/>
      <c r="BI445" s="77"/>
    </row>
    <row r="446" spans="4:61" s="58" customFormat="1" x14ac:dyDescent="0.25">
      <c r="D446" s="123"/>
      <c r="G446" s="76"/>
      <c r="I446" s="106"/>
      <c r="K446" s="77"/>
      <c r="L446" s="106"/>
      <c r="N446" s="62"/>
      <c r="O446" s="129"/>
      <c r="P446" s="106"/>
      <c r="R446" s="106"/>
      <c r="AQ446" s="76"/>
      <c r="AY446" s="77"/>
      <c r="BI446" s="77"/>
    </row>
    <row r="447" spans="4:61" s="58" customFormat="1" x14ac:dyDescent="0.25">
      <c r="D447" s="123"/>
      <c r="G447" s="76"/>
      <c r="I447" s="106"/>
      <c r="K447" s="77"/>
      <c r="L447" s="106"/>
      <c r="N447" s="62"/>
      <c r="O447" s="129"/>
      <c r="P447" s="106"/>
      <c r="R447" s="106"/>
      <c r="AQ447" s="76"/>
      <c r="AY447" s="77"/>
      <c r="BI447" s="77"/>
    </row>
    <row r="448" spans="4:61" s="58" customFormat="1" x14ac:dyDescent="0.25">
      <c r="D448" s="123"/>
      <c r="G448" s="76"/>
      <c r="I448" s="106"/>
      <c r="K448" s="77"/>
      <c r="L448" s="106"/>
      <c r="N448" s="62"/>
      <c r="O448" s="129"/>
      <c r="P448" s="106"/>
      <c r="R448" s="106"/>
      <c r="AQ448" s="76"/>
      <c r="AY448" s="77"/>
      <c r="BI448" s="77"/>
    </row>
    <row r="449" spans="4:61" s="58" customFormat="1" x14ac:dyDescent="0.25">
      <c r="D449" s="123"/>
      <c r="G449" s="76"/>
      <c r="I449" s="106"/>
      <c r="K449" s="77"/>
      <c r="L449" s="106"/>
      <c r="N449" s="62"/>
      <c r="O449" s="129"/>
      <c r="P449" s="106"/>
      <c r="R449" s="106"/>
      <c r="AQ449" s="76"/>
      <c r="AY449" s="77"/>
      <c r="BI449" s="77"/>
    </row>
    <row r="450" spans="4:61" s="58" customFormat="1" x14ac:dyDescent="0.25">
      <c r="D450" s="123"/>
      <c r="G450" s="76"/>
      <c r="I450" s="106"/>
      <c r="K450" s="77"/>
      <c r="L450" s="106"/>
      <c r="N450" s="62"/>
      <c r="O450" s="129"/>
      <c r="P450" s="106"/>
      <c r="R450" s="106"/>
      <c r="AQ450" s="76"/>
      <c r="AY450" s="77"/>
      <c r="BI450" s="77"/>
    </row>
    <row r="451" spans="4:61" s="58" customFormat="1" x14ac:dyDescent="0.25">
      <c r="D451" s="123"/>
      <c r="G451" s="76"/>
      <c r="I451" s="106"/>
      <c r="K451" s="77"/>
      <c r="L451" s="106"/>
      <c r="N451" s="62"/>
      <c r="O451" s="129"/>
      <c r="P451" s="106"/>
      <c r="R451" s="106"/>
      <c r="AQ451" s="76"/>
      <c r="AY451" s="77"/>
      <c r="BI451" s="77"/>
    </row>
    <row r="452" spans="4:61" s="58" customFormat="1" x14ac:dyDescent="0.25">
      <c r="D452" s="123"/>
      <c r="G452" s="76"/>
      <c r="I452" s="106"/>
      <c r="K452" s="77"/>
      <c r="L452" s="106"/>
      <c r="N452" s="62"/>
      <c r="O452" s="129"/>
      <c r="P452" s="106"/>
      <c r="R452" s="106"/>
      <c r="AQ452" s="76"/>
      <c r="AY452" s="77"/>
      <c r="BI452" s="77"/>
    </row>
    <row r="453" spans="4:61" s="58" customFormat="1" x14ac:dyDescent="0.25">
      <c r="D453" s="123"/>
      <c r="G453" s="76"/>
      <c r="I453" s="106"/>
      <c r="K453" s="77"/>
      <c r="L453" s="106"/>
      <c r="N453" s="62"/>
      <c r="O453" s="129"/>
      <c r="P453" s="106"/>
      <c r="R453" s="106"/>
      <c r="AQ453" s="76"/>
      <c r="AY453" s="77"/>
      <c r="BI453" s="77"/>
    </row>
    <row r="454" spans="4:61" s="58" customFormat="1" x14ac:dyDescent="0.25">
      <c r="D454" s="123"/>
      <c r="G454" s="76"/>
      <c r="I454" s="106"/>
      <c r="K454" s="77"/>
      <c r="L454" s="106"/>
      <c r="N454" s="62"/>
      <c r="O454" s="129"/>
      <c r="P454" s="106"/>
      <c r="R454" s="106"/>
      <c r="AQ454" s="76"/>
      <c r="AY454" s="77"/>
      <c r="BI454" s="77"/>
    </row>
    <row r="455" spans="4:61" s="58" customFormat="1" x14ac:dyDescent="0.25">
      <c r="D455" s="123"/>
      <c r="G455" s="76"/>
      <c r="I455" s="106"/>
      <c r="K455" s="77"/>
      <c r="L455" s="106"/>
      <c r="N455" s="62"/>
      <c r="O455" s="129"/>
      <c r="P455" s="106"/>
      <c r="R455" s="106"/>
      <c r="AQ455" s="76"/>
      <c r="AY455" s="77"/>
      <c r="BI455" s="77"/>
    </row>
    <row r="456" spans="4:61" s="58" customFormat="1" x14ac:dyDescent="0.25">
      <c r="D456" s="123"/>
      <c r="G456" s="76"/>
      <c r="I456" s="106"/>
      <c r="K456" s="77"/>
      <c r="L456" s="106"/>
      <c r="N456" s="62"/>
      <c r="O456" s="129"/>
      <c r="P456" s="106"/>
      <c r="R456" s="106"/>
      <c r="AQ456" s="76"/>
      <c r="AY456" s="77"/>
      <c r="BI456" s="77"/>
    </row>
    <row r="457" spans="4:61" s="58" customFormat="1" x14ac:dyDescent="0.25">
      <c r="D457" s="123"/>
      <c r="G457" s="76"/>
      <c r="I457" s="106"/>
      <c r="K457" s="77"/>
      <c r="L457" s="106"/>
      <c r="N457" s="62"/>
      <c r="O457" s="129"/>
      <c r="P457" s="106"/>
      <c r="R457" s="106"/>
      <c r="AQ457" s="76"/>
      <c r="AY457" s="77"/>
      <c r="BI457" s="77"/>
    </row>
    <row r="458" spans="4:61" s="58" customFormat="1" x14ac:dyDescent="0.25">
      <c r="D458" s="123"/>
      <c r="G458" s="76"/>
      <c r="I458" s="106"/>
      <c r="K458" s="77"/>
      <c r="L458" s="106"/>
      <c r="N458" s="62"/>
      <c r="O458" s="129"/>
      <c r="P458" s="106"/>
      <c r="R458" s="106"/>
      <c r="AQ458" s="76"/>
      <c r="AY458" s="77"/>
      <c r="BI458" s="77"/>
    </row>
    <row r="459" spans="4:61" s="58" customFormat="1" x14ac:dyDescent="0.25">
      <c r="D459" s="123"/>
      <c r="G459" s="76"/>
      <c r="I459" s="106"/>
      <c r="K459" s="77"/>
      <c r="L459" s="106"/>
      <c r="N459" s="62"/>
      <c r="O459" s="129"/>
      <c r="P459" s="106"/>
      <c r="R459" s="106"/>
      <c r="AQ459" s="76"/>
      <c r="AY459" s="77"/>
      <c r="BI459" s="77"/>
    </row>
    <row r="460" spans="4:61" s="58" customFormat="1" x14ac:dyDescent="0.25">
      <c r="D460" s="123"/>
      <c r="G460" s="76"/>
      <c r="I460" s="106"/>
      <c r="K460" s="77"/>
      <c r="L460" s="106"/>
      <c r="N460" s="62"/>
      <c r="O460" s="129"/>
      <c r="P460" s="106"/>
      <c r="R460" s="106"/>
      <c r="AQ460" s="76"/>
      <c r="AY460" s="77"/>
      <c r="BI460" s="77"/>
    </row>
    <row r="461" spans="4:61" s="58" customFormat="1" x14ac:dyDescent="0.25">
      <c r="D461" s="123"/>
      <c r="G461" s="76"/>
      <c r="I461" s="106"/>
      <c r="K461" s="77"/>
      <c r="L461" s="106"/>
      <c r="N461" s="62"/>
      <c r="O461" s="129"/>
      <c r="P461" s="106"/>
      <c r="R461" s="106"/>
      <c r="AQ461" s="76"/>
      <c r="AY461" s="77"/>
      <c r="BI461" s="77"/>
    </row>
    <row r="462" spans="4:61" s="58" customFormat="1" x14ac:dyDescent="0.25">
      <c r="D462" s="123"/>
      <c r="G462" s="76"/>
      <c r="I462" s="106"/>
      <c r="K462" s="77"/>
      <c r="L462" s="106"/>
      <c r="N462" s="62"/>
      <c r="O462" s="129"/>
      <c r="P462" s="106"/>
      <c r="R462" s="106"/>
      <c r="AQ462" s="76"/>
      <c r="AY462" s="77"/>
      <c r="BI462" s="77"/>
    </row>
    <row r="463" spans="4:61" s="58" customFormat="1" x14ac:dyDescent="0.25">
      <c r="D463" s="123"/>
      <c r="G463" s="76"/>
      <c r="I463" s="106"/>
      <c r="K463" s="77"/>
      <c r="L463" s="106"/>
      <c r="N463" s="62"/>
      <c r="O463" s="129"/>
      <c r="P463" s="106"/>
      <c r="R463" s="106"/>
      <c r="AQ463" s="76"/>
      <c r="AY463" s="77"/>
      <c r="BI463" s="77"/>
    </row>
    <row r="464" spans="4:61" s="58" customFormat="1" x14ac:dyDescent="0.25">
      <c r="D464" s="123"/>
      <c r="G464" s="76"/>
      <c r="I464" s="106"/>
      <c r="K464" s="77"/>
      <c r="L464" s="106"/>
      <c r="N464" s="62"/>
      <c r="O464" s="129"/>
      <c r="P464" s="106"/>
      <c r="R464" s="106"/>
      <c r="AQ464" s="76"/>
      <c r="AY464" s="77"/>
      <c r="BI464" s="77"/>
    </row>
    <row r="465" spans="4:61" s="58" customFormat="1" x14ac:dyDescent="0.25">
      <c r="D465" s="123"/>
      <c r="G465" s="76"/>
      <c r="I465" s="106"/>
      <c r="K465" s="77"/>
      <c r="L465" s="106"/>
      <c r="N465" s="62"/>
      <c r="O465" s="129"/>
      <c r="P465" s="106"/>
      <c r="R465" s="106"/>
      <c r="AQ465" s="76"/>
      <c r="AY465" s="77"/>
      <c r="BI465" s="77"/>
    </row>
    <row r="466" spans="4:61" s="58" customFormat="1" x14ac:dyDescent="0.25">
      <c r="D466" s="123"/>
      <c r="G466" s="76"/>
      <c r="I466" s="106"/>
      <c r="K466" s="77"/>
      <c r="L466" s="106"/>
      <c r="N466" s="62"/>
      <c r="O466" s="129"/>
      <c r="P466" s="106"/>
      <c r="R466" s="106"/>
      <c r="AQ466" s="76"/>
      <c r="AY466" s="77"/>
      <c r="BI466" s="77"/>
    </row>
    <row r="467" spans="4:61" s="58" customFormat="1" x14ac:dyDescent="0.25">
      <c r="D467" s="123"/>
      <c r="G467" s="76"/>
      <c r="I467" s="106"/>
      <c r="K467" s="77"/>
      <c r="L467" s="106"/>
      <c r="N467" s="62"/>
      <c r="O467" s="129"/>
      <c r="P467" s="106"/>
      <c r="R467" s="106"/>
      <c r="AQ467" s="76"/>
      <c r="AY467" s="77"/>
      <c r="BI467" s="77"/>
    </row>
    <row r="468" spans="4:61" s="58" customFormat="1" x14ac:dyDescent="0.25">
      <c r="D468" s="123"/>
      <c r="G468" s="76"/>
      <c r="I468" s="106"/>
      <c r="K468" s="77"/>
      <c r="L468" s="106"/>
      <c r="N468" s="62"/>
      <c r="O468" s="129"/>
      <c r="P468" s="106"/>
      <c r="R468" s="106"/>
      <c r="AQ468" s="76"/>
      <c r="AY468" s="77"/>
      <c r="BI468" s="77"/>
    </row>
    <row r="469" spans="4:61" s="58" customFormat="1" x14ac:dyDescent="0.25">
      <c r="D469" s="123"/>
      <c r="G469" s="76"/>
      <c r="I469" s="106"/>
      <c r="K469" s="77"/>
      <c r="L469" s="106"/>
      <c r="N469" s="62"/>
      <c r="O469" s="129"/>
      <c r="P469" s="106"/>
      <c r="R469" s="106"/>
      <c r="AQ469" s="76"/>
      <c r="AY469" s="77"/>
      <c r="BI469" s="77"/>
    </row>
    <row r="470" spans="4:61" s="58" customFormat="1" x14ac:dyDescent="0.25">
      <c r="D470" s="123"/>
      <c r="G470" s="76"/>
      <c r="I470" s="106"/>
      <c r="K470" s="77"/>
      <c r="L470" s="106"/>
      <c r="N470" s="62"/>
      <c r="O470" s="129"/>
      <c r="P470" s="106"/>
      <c r="R470" s="106"/>
      <c r="AQ470" s="76"/>
      <c r="AY470" s="77"/>
      <c r="BI470" s="77"/>
    </row>
    <row r="471" spans="4:61" s="58" customFormat="1" x14ac:dyDescent="0.25">
      <c r="D471" s="123"/>
      <c r="G471" s="76"/>
      <c r="I471" s="106"/>
      <c r="K471" s="77"/>
      <c r="L471" s="106"/>
      <c r="N471" s="62"/>
      <c r="O471" s="129"/>
      <c r="P471" s="106"/>
      <c r="R471" s="106"/>
      <c r="AQ471" s="76"/>
      <c r="AY471" s="77"/>
      <c r="BI471" s="77"/>
    </row>
    <row r="472" spans="4:61" s="58" customFormat="1" x14ac:dyDescent="0.25">
      <c r="D472" s="123"/>
      <c r="G472" s="76"/>
      <c r="I472" s="106"/>
      <c r="K472" s="77"/>
      <c r="L472" s="106"/>
      <c r="N472" s="62"/>
      <c r="O472" s="129"/>
      <c r="P472" s="106"/>
      <c r="R472" s="106"/>
      <c r="AQ472" s="76"/>
      <c r="AY472" s="77"/>
      <c r="BI472" s="77"/>
    </row>
    <row r="473" spans="4:61" s="58" customFormat="1" x14ac:dyDescent="0.25">
      <c r="D473" s="123"/>
      <c r="G473" s="76"/>
      <c r="I473" s="106"/>
      <c r="K473" s="77"/>
      <c r="L473" s="106"/>
      <c r="N473" s="62"/>
      <c r="O473" s="129"/>
      <c r="P473" s="106"/>
      <c r="R473" s="106"/>
      <c r="AQ473" s="76"/>
      <c r="AY473" s="77"/>
      <c r="BI473" s="77"/>
    </row>
    <row r="474" spans="4:61" s="58" customFormat="1" x14ac:dyDescent="0.25">
      <c r="D474" s="123"/>
      <c r="G474" s="76"/>
      <c r="I474" s="106"/>
      <c r="K474" s="77"/>
      <c r="L474" s="106"/>
      <c r="N474" s="62"/>
      <c r="O474" s="129"/>
      <c r="P474" s="106"/>
      <c r="R474" s="106"/>
      <c r="AQ474" s="76"/>
      <c r="AY474" s="77"/>
      <c r="BI474" s="77"/>
    </row>
    <row r="475" spans="4:61" s="58" customFormat="1" x14ac:dyDescent="0.25">
      <c r="D475" s="123"/>
      <c r="G475" s="76"/>
      <c r="I475" s="106"/>
      <c r="K475" s="77"/>
      <c r="L475" s="106"/>
      <c r="N475" s="62"/>
      <c r="O475" s="129"/>
      <c r="P475" s="106"/>
      <c r="R475" s="106"/>
      <c r="AQ475" s="76"/>
      <c r="AY475" s="77"/>
      <c r="BI475" s="77"/>
    </row>
    <row r="476" spans="4:61" s="58" customFormat="1" x14ac:dyDescent="0.25">
      <c r="D476" s="123"/>
      <c r="G476" s="76"/>
      <c r="I476" s="106"/>
      <c r="K476" s="77"/>
      <c r="L476" s="106"/>
      <c r="N476" s="62"/>
      <c r="O476" s="129"/>
      <c r="P476" s="106"/>
      <c r="R476" s="106"/>
      <c r="AQ476" s="76"/>
      <c r="AY476" s="77"/>
      <c r="BI476" s="77"/>
    </row>
    <row r="477" spans="4:61" s="58" customFormat="1" x14ac:dyDescent="0.25">
      <c r="D477" s="123"/>
      <c r="G477" s="76"/>
      <c r="I477" s="106"/>
      <c r="K477" s="77"/>
      <c r="L477" s="106"/>
      <c r="N477" s="62"/>
      <c r="O477" s="129"/>
      <c r="P477" s="106"/>
      <c r="R477" s="106"/>
      <c r="AQ477" s="76"/>
      <c r="AY477" s="77"/>
      <c r="BI477" s="77"/>
    </row>
    <row r="478" spans="4:61" s="58" customFormat="1" x14ac:dyDescent="0.25">
      <c r="D478" s="123"/>
      <c r="G478" s="76"/>
      <c r="I478" s="106"/>
      <c r="K478" s="77"/>
      <c r="L478" s="106"/>
      <c r="N478" s="62"/>
      <c r="O478" s="129"/>
      <c r="P478" s="106"/>
      <c r="R478" s="106"/>
      <c r="AQ478" s="76"/>
      <c r="AY478" s="77"/>
      <c r="BI478" s="77"/>
    </row>
    <row r="479" spans="4:61" s="58" customFormat="1" x14ac:dyDescent="0.25">
      <c r="D479" s="123"/>
      <c r="G479" s="76"/>
      <c r="I479" s="106"/>
      <c r="K479" s="77"/>
      <c r="L479" s="106"/>
      <c r="N479" s="62"/>
      <c r="O479" s="129"/>
      <c r="P479" s="106"/>
      <c r="R479" s="106"/>
      <c r="AQ479" s="76"/>
      <c r="AY479" s="77"/>
      <c r="BI479" s="77"/>
    </row>
    <row r="480" spans="4:61" s="58" customFormat="1" x14ac:dyDescent="0.25">
      <c r="D480" s="123"/>
      <c r="G480" s="76"/>
      <c r="I480" s="106"/>
      <c r="K480" s="77"/>
      <c r="L480" s="106"/>
      <c r="N480" s="62"/>
      <c r="O480" s="129"/>
      <c r="P480" s="106"/>
      <c r="R480" s="106"/>
      <c r="AQ480" s="76"/>
      <c r="AY480" s="77"/>
      <c r="BI480" s="77"/>
    </row>
    <row r="481" spans="4:61" s="58" customFormat="1" x14ac:dyDescent="0.25">
      <c r="D481" s="123"/>
      <c r="G481" s="76"/>
      <c r="I481" s="106"/>
      <c r="K481" s="77"/>
      <c r="L481" s="106"/>
      <c r="N481" s="62"/>
      <c r="O481" s="129"/>
      <c r="P481" s="106"/>
      <c r="R481" s="106"/>
      <c r="AQ481" s="76"/>
      <c r="AY481" s="77"/>
      <c r="BI481" s="77"/>
    </row>
    <row r="482" spans="4:61" s="58" customFormat="1" x14ac:dyDescent="0.25">
      <c r="D482" s="123"/>
      <c r="G482" s="76"/>
      <c r="I482" s="106"/>
      <c r="K482" s="77"/>
      <c r="L482" s="106"/>
      <c r="N482" s="62"/>
      <c r="O482" s="129"/>
      <c r="P482" s="106"/>
      <c r="R482" s="106"/>
      <c r="AQ482" s="76"/>
      <c r="AY482" s="77"/>
      <c r="BI482" s="77"/>
    </row>
    <row r="483" spans="4:61" s="58" customFormat="1" x14ac:dyDescent="0.25">
      <c r="D483" s="123"/>
      <c r="G483" s="76"/>
      <c r="I483" s="106"/>
      <c r="K483" s="77"/>
      <c r="L483" s="106"/>
      <c r="N483" s="62"/>
      <c r="O483" s="129"/>
      <c r="P483" s="106"/>
      <c r="R483" s="106"/>
      <c r="AQ483" s="76"/>
      <c r="AY483" s="77"/>
      <c r="BI483" s="77"/>
    </row>
    <row r="484" spans="4:61" s="58" customFormat="1" x14ac:dyDescent="0.25">
      <c r="D484" s="123"/>
      <c r="G484" s="76"/>
      <c r="I484" s="106"/>
      <c r="K484" s="77"/>
      <c r="L484" s="106"/>
      <c r="N484" s="62"/>
      <c r="O484" s="129"/>
      <c r="P484" s="106"/>
      <c r="R484" s="106"/>
      <c r="AQ484" s="76"/>
      <c r="AY484" s="77"/>
      <c r="BI484" s="77"/>
    </row>
    <row r="485" spans="4:61" s="58" customFormat="1" x14ac:dyDescent="0.25">
      <c r="D485" s="123"/>
      <c r="G485" s="76"/>
      <c r="I485" s="106"/>
      <c r="K485" s="77"/>
      <c r="L485" s="106"/>
      <c r="N485" s="62"/>
      <c r="O485" s="129"/>
      <c r="P485" s="106"/>
      <c r="R485" s="106"/>
      <c r="AQ485" s="76"/>
      <c r="AY485" s="77"/>
      <c r="BI485" s="77"/>
    </row>
    <row r="486" spans="4:61" s="58" customFormat="1" x14ac:dyDescent="0.25">
      <c r="D486" s="123"/>
      <c r="G486" s="76"/>
      <c r="I486" s="106"/>
      <c r="K486" s="77"/>
      <c r="L486" s="106"/>
      <c r="N486" s="62"/>
      <c r="O486" s="129"/>
      <c r="P486" s="106"/>
      <c r="R486" s="106"/>
      <c r="AQ486" s="76"/>
      <c r="AY486" s="77"/>
      <c r="BI486" s="77"/>
    </row>
    <row r="487" spans="4:61" s="58" customFormat="1" x14ac:dyDescent="0.25">
      <c r="D487" s="123"/>
      <c r="G487" s="76"/>
      <c r="I487" s="106"/>
      <c r="K487" s="77"/>
      <c r="L487" s="106"/>
      <c r="N487" s="62"/>
      <c r="O487" s="129"/>
      <c r="P487" s="106"/>
      <c r="R487" s="106"/>
      <c r="AQ487" s="76"/>
      <c r="AY487" s="77"/>
      <c r="BI487" s="77"/>
    </row>
    <row r="488" spans="4:61" s="58" customFormat="1" x14ac:dyDescent="0.25">
      <c r="D488" s="123"/>
      <c r="G488" s="76"/>
      <c r="I488" s="106"/>
      <c r="K488" s="77"/>
      <c r="L488" s="106"/>
      <c r="N488" s="62"/>
      <c r="O488" s="129"/>
      <c r="P488" s="106"/>
      <c r="R488" s="106"/>
      <c r="AQ488" s="76"/>
      <c r="AY488" s="77"/>
      <c r="BI488" s="77"/>
    </row>
    <row r="489" spans="4:61" s="58" customFormat="1" x14ac:dyDescent="0.25">
      <c r="D489" s="123"/>
      <c r="G489" s="76"/>
      <c r="I489" s="106"/>
      <c r="K489" s="77"/>
      <c r="L489" s="106"/>
      <c r="N489" s="62"/>
      <c r="O489" s="129"/>
      <c r="P489" s="106"/>
      <c r="R489" s="106"/>
      <c r="AQ489" s="76"/>
      <c r="AY489" s="77"/>
      <c r="BI489" s="77"/>
    </row>
    <row r="490" spans="4:61" s="58" customFormat="1" x14ac:dyDescent="0.25">
      <c r="D490" s="123"/>
      <c r="G490" s="76"/>
      <c r="I490" s="106"/>
      <c r="K490" s="77"/>
      <c r="L490" s="106"/>
      <c r="N490" s="62"/>
      <c r="O490" s="129"/>
      <c r="P490" s="106"/>
      <c r="R490" s="106"/>
      <c r="AQ490" s="76"/>
      <c r="AY490" s="77"/>
      <c r="BI490" s="77"/>
    </row>
    <row r="491" spans="4:61" s="58" customFormat="1" x14ac:dyDescent="0.25">
      <c r="D491" s="123"/>
      <c r="G491" s="76"/>
      <c r="I491" s="106"/>
      <c r="K491" s="77"/>
      <c r="L491" s="106"/>
      <c r="N491" s="62"/>
      <c r="O491" s="129"/>
      <c r="P491" s="106"/>
      <c r="R491" s="106"/>
      <c r="AQ491" s="76"/>
      <c r="AY491" s="77"/>
      <c r="BI491" s="77"/>
    </row>
    <row r="492" spans="4:61" s="58" customFormat="1" x14ac:dyDescent="0.25">
      <c r="D492" s="123"/>
      <c r="G492" s="76"/>
      <c r="I492" s="106"/>
      <c r="K492" s="77"/>
      <c r="L492" s="106"/>
      <c r="N492" s="62"/>
      <c r="O492" s="129"/>
      <c r="P492" s="106"/>
      <c r="R492" s="106"/>
      <c r="AQ492" s="76"/>
      <c r="AY492" s="77"/>
      <c r="BI492" s="77"/>
    </row>
    <row r="493" spans="4:61" s="58" customFormat="1" x14ac:dyDescent="0.25">
      <c r="D493" s="123"/>
      <c r="G493" s="76"/>
      <c r="I493" s="106"/>
      <c r="K493" s="77"/>
      <c r="L493" s="106"/>
      <c r="N493" s="62"/>
      <c r="O493" s="129"/>
      <c r="P493" s="106"/>
      <c r="R493" s="106"/>
      <c r="AQ493" s="76"/>
      <c r="AY493" s="77"/>
      <c r="BI493" s="77"/>
    </row>
    <row r="494" spans="4:61" s="58" customFormat="1" x14ac:dyDescent="0.25">
      <c r="D494" s="123"/>
      <c r="G494" s="76"/>
      <c r="I494" s="106"/>
      <c r="K494" s="77"/>
      <c r="L494" s="106"/>
      <c r="N494" s="62"/>
      <c r="O494" s="129"/>
      <c r="P494" s="106"/>
      <c r="R494" s="106"/>
      <c r="AQ494" s="76"/>
      <c r="AY494" s="77"/>
      <c r="BI494" s="77"/>
    </row>
    <row r="495" spans="4:61" s="58" customFormat="1" x14ac:dyDescent="0.25">
      <c r="D495" s="123"/>
      <c r="G495" s="76"/>
      <c r="I495" s="106"/>
      <c r="K495" s="77"/>
      <c r="L495" s="106"/>
      <c r="N495" s="62"/>
      <c r="O495" s="129"/>
      <c r="P495" s="106"/>
      <c r="R495" s="106"/>
      <c r="AQ495" s="76"/>
      <c r="AY495" s="77"/>
      <c r="BI495" s="77"/>
    </row>
    <row r="496" spans="4:61" s="58" customFormat="1" x14ac:dyDescent="0.25">
      <c r="D496" s="123"/>
      <c r="G496" s="76"/>
      <c r="I496" s="106"/>
      <c r="K496" s="77"/>
      <c r="L496" s="106"/>
      <c r="N496" s="62"/>
      <c r="O496" s="129"/>
      <c r="P496" s="106"/>
      <c r="R496" s="106"/>
      <c r="AQ496" s="76"/>
      <c r="AY496" s="77"/>
      <c r="BI496" s="77"/>
    </row>
    <row r="497" spans="4:61" s="58" customFormat="1" x14ac:dyDescent="0.25">
      <c r="D497" s="123"/>
      <c r="G497" s="76"/>
      <c r="I497" s="106"/>
      <c r="K497" s="77"/>
      <c r="L497" s="106"/>
      <c r="N497" s="62"/>
      <c r="O497" s="129"/>
      <c r="P497" s="106"/>
      <c r="R497" s="106"/>
      <c r="AQ497" s="76"/>
      <c r="AY497" s="77"/>
      <c r="BI497" s="77"/>
    </row>
    <row r="498" spans="4:61" s="58" customFormat="1" x14ac:dyDescent="0.25">
      <c r="D498" s="123"/>
      <c r="G498" s="76"/>
      <c r="I498" s="106"/>
      <c r="K498" s="77"/>
      <c r="L498" s="106"/>
      <c r="N498" s="62"/>
      <c r="O498" s="129"/>
      <c r="P498" s="106"/>
      <c r="R498" s="106"/>
      <c r="AQ498" s="76"/>
      <c r="AY498" s="77"/>
      <c r="BI498" s="77"/>
    </row>
    <row r="499" spans="4:61" s="58" customFormat="1" x14ac:dyDescent="0.25">
      <c r="D499" s="123"/>
      <c r="G499" s="76"/>
      <c r="I499" s="106"/>
      <c r="K499" s="77"/>
      <c r="L499" s="106"/>
      <c r="N499" s="62"/>
      <c r="O499" s="129"/>
      <c r="P499" s="106"/>
      <c r="R499" s="106"/>
      <c r="AQ499" s="76"/>
      <c r="AY499" s="77"/>
      <c r="BI499" s="77"/>
    </row>
    <row r="500" spans="4:61" s="58" customFormat="1" x14ac:dyDescent="0.25">
      <c r="D500" s="123"/>
      <c r="G500" s="76"/>
      <c r="I500" s="106"/>
      <c r="K500" s="77"/>
      <c r="L500" s="106"/>
      <c r="N500" s="62"/>
      <c r="O500" s="129"/>
      <c r="P500" s="106"/>
      <c r="R500" s="106"/>
      <c r="AQ500" s="76"/>
      <c r="AY500" s="77"/>
      <c r="BI500" s="77"/>
    </row>
    <row r="501" spans="4:61" s="58" customFormat="1" x14ac:dyDescent="0.25">
      <c r="D501" s="123"/>
      <c r="G501" s="76"/>
      <c r="I501" s="106"/>
      <c r="K501" s="77"/>
      <c r="L501" s="106"/>
      <c r="N501" s="62"/>
      <c r="O501" s="129"/>
      <c r="P501" s="106"/>
      <c r="R501" s="106"/>
      <c r="AQ501" s="76"/>
      <c r="AY501" s="77"/>
      <c r="BI501" s="77"/>
    </row>
    <row r="502" spans="4:61" s="58" customFormat="1" x14ac:dyDescent="0.25">
      <c r="D502" s="123"/>
      <c r="G502" s="76"/>
      <c r="I502" s="106"/>
      <c r="K502" s="77"/>
      <c r="L502" s="106"/>
      <c r="N502" s="62"/>
      <c r="O502" s="129"/>
      <c r="P502" s="106"/>
      <c r="R502" s="106"/>
      <c r="AQ502" s="76"/>
      <c r="AY502" s="77"/>
      <c r="BI502" s="77"/>
    </row>
    <row r="503" spans="4:61" s="58" customFormat="1" x14ac:dyDescent="0.25">
      <c r="D503" s="123"/>
      <c r="G503" s="76"/>
      <c r="I503" s="106"/>
      <c r="K503" s="77"/>
      <c r="L503" s="106"/>
      <c r="N503" s="62"/>
      <c r="O503" s="129"/>
      <c r="P503" s="106"/>
      <c r="R503" s="106"/>
      <c r="AQ503" s="76"/>
      <c r="AY503" s="77"/>
      <c r="BI503" s="77"/>
    </row>
    <row r="504" spans="4:61" s="58" customFormat="1" x14ac:dyDescent="0.25">
      <c r="D504" s="123"/>
      <c r="G504" s="76"/>
      <c r="I504" s="106"/>
      <c r="K504" s="77"/>
      <c r="L504" s="106"/>
      <c r="N504" s="62"/>
      <c r="O504" s="129"/>
      <c r="P504" s="106"/>
      <c r="R504" s="106"/>
      <c r="AQ504" s="76"/>
      <c r="AY504" s="77"/>
      <c r="BI504" s="77"/>
    </row>
    <row r="505" spans="4:61" s="58" customFormat="1" x14ac:dyDescent="0.25">
      <c r="D505" s="123"/>
      <c r="G505" s="76"/>
      <c r="I505" s="106"/>
      <c r="K505" s="77"/>
      <c r="L505" s="106"/>
      <c r="N505" s="62"/>
      <c r="O505" s="129"/>
      <c r="P505" s="106"/>
      <c r="R505" s="106"/>
      <c r="AQ505" s="76"/>
      <c r="AY505" s="77"/>
      <c r="BI505" s="77"/>
    </row>
    <row r="506" spans="4:61" s="58" customFormat="1" x14ac:dyDescent="0.25">
      <c r="D506" s="123"/>
      <c r="G506" s="76"/>
      <c r="I506" s="106"/>
      <c r="K506" s="77"/>
      <c r="L506" s="106"/>
      <c r="N506" s="62"/>
      <c r="O506" s="129"/>
      <c r="P506" s="106"/>
      <c r="R506" s="106"/>
      <c r="AQ506" s="76"/>
      <c r="AY506" s="77"/>
      <c r="BI506" s="77"/>
    </row>
    <row r="507" spans="4:61" s="58" customFormat="1" x14ac:dyDescent="0.25">
      <c r="D507" s="123"/>
      <c r="G507" s="76"/>
      <c r="I507" s="106"/>
      <c r="K507" s="77"/>
      <c r="L507" s="106"/>
      <c r="N507" s="62"/>
      <c r="O507" s="129"/>
      <c r="P507" s="106"/>
      <c r="R507" s="106"/>
      <c r="AQ507" s="76"/>
      <c r="AY507" s="77"/>
      <c r="BI507" s="77"/>
    </row>
    <row r="508" spans="4:61" s="58" customFormat="1" x14ac:dyDescent="0.25">
      <c r="D508" s="123"/>
      <c r="G508" s="76"/>
      <c r="I508" s="106"/>
      <c r="K508" s="77"/>
      <c r="L508" s="106"/>
      <c r="N508" s="62"/>
      <c r="O508" s="129"/>
      <c r="P508" s="106"/>
      <c r="R508" s="106"/>
      <c r="AQ508" s="76"/>
      <c r="AY508" s="77"/>
      <c r="BI508" s="77"/>
    </row>
    <row r="509" spans="4:61" s="58" customFormat="1" x14ac:dyDescent="0.25">
      <c r="D509" s="123"/>
      <c r="G509" s="76"/>
      <c r="I509" s="106"/>
      <c r="K509" s="77"/>
      <c r="L509" s="106"/>
      <c r="N509" s="62"/>
      <c r="O509" s="129"/>
      <c r="P509" s="106"/>
      <c r="R509" s="106"/>
      <c r="AQ509" s="76"/>
      <c r="AY509" s="77"/>
      <c r="BI509" s="77"/>
    </row>
    <row r="510" spans="4:61" s="58" customFormat="1" x14ac:dyDescent="0.25">
      <c r="D510" s="123"/>
      <c r="G510" s="76"/>
      <c r="I510" s="106"/>
      <c r="K510" s="77"/>
      <c r="L510" s="106"/>
      <c r="N510" s="62"/>
      <c r="O510" s="129"/>
      <c r="P510" s="106"/>
      <c r="R510" s="106"/>
      <c r="AQ510" s="76"/>
      <c r="AY510" s="77"/>
      <c r="BI510" s="77"/>
    </row>
    <row r="511" spans="4:61" s="58" customFormat="1" x14ac:dyDescent="0.25">
      <c r="D511" s="123"/>
      <c r="G511" s="76"/>
      <c r="I511" s="106"/>
      <c r="K511" s="77"/>
      <c r="L511" s="106"/>
      <c r="N511" s="62"/>
      <c r="O511" s="129"/>
      <c r="P511" s="106"/>
      <c r="R511" s="106"/>
      <c r="AQ511" s="76"/>
      <c r="AY511" s="77"/>
      <c r="BI511" s="77"/>
    </row>
    <row r="512" spans="4:61" s="58" customFormat="1" x14ac:dyDescent="0.25">
      <c r="D512" s="123"/>
      <c r="G512" s="76"/>
      <c r="I512" s="106"/>
      <c r="K512" s="77"/>
      <c r="L512" s="106"/>
      <c r="N512" s="62"/>
      <c r="O512" s="129"/>
      <c r="P512" s="106"/>
      <c r="R512" s="106"/>
      <c r="AQ512" s="76"/>
      <c r="AY512" s="77"/>
      <c r="BI512" s="77"/>
    </row>
    <row r="513" spans="4:61" s="58" customFormat="1" x14ac:dyDescent="0.25">
      <c r="D513" s="123"/>
      <c r="G513" s="76"/>
      <c r="I513" s="106"/>
      <c r="K513" s="77"/>
      <c r="L513" s="106"/>
      <c r="N513" s="62"/>
      <c r="O513" s="129"/>
      <c r="P513" s="106"/>
      <c r="R513" s="106"/>
      <c r="AQ513" s="76"/>
      <c r="AY513" s="77"/>
      <c r="BI513" s="77"/>
    </row>
    <row r="514" spans="4:61" s="58" customFormat="1" x14ac:dyDescent="0.25">
      <c r="D514" s="123"/>
      <c r="G514" s="76"/>
      <c r="I514" s="106"/>
      <c r="K514" s="77"/>
      <c r="L514" s="106"/>
      <c r="N514" s="62"/>
      <c r="O514" s="129"/>
      <c r="P514" s="106"/>
      <c r="R514" s="106"/>
      <c r="AQ514" s="76"/>
      <c r="AY514" s="77"/>
      <c r="BI514" s="77"/>
    </row>
    <row r="515" spans="4:61" s="58" customFormat="1" x14ac:dyDescent="0.25">
      <c r="D515" s="123"/>
      <c r="G515" s="76"/>
      <c r="I515" s="106"/>
      <c r="K515" s="77"/>
      <c r="L515" s="106"/>
      <c r="N515" s="62"/>
      <c r="O515" s="129"/>
      <c r="P515" s="106"/>
      <c r="R515" s="106"/>
      <c r="AQ515" s="76"/>
      <c r="AY515" s="77"/>
      <c r="BI515" s="77"/>
    </row>
    <row r="516" spans="4:61" s="58" customFormat="1" x14ac:dyDescent="0.25">
      <c r="D516" s="123"/>
      <c r="G516" s="76"/>
      <c r="I516" s="106"/>
      <c r="K516" s="77"/>
      <c r="L516" s="106"/>
      <c r="N516" s="62"/>
      <c r="O516" s="129"/>
      <c r="P516" s="106"/>
      <c r="R516" s="106"/>
      <c r="AQ516" s="76"/>
      <c r="AY516" s="77"/>
      <c r="BI516" s="77"/>
    </row>
    <row r="517" spans="4:61" s="58" customFormat="1" x14ac:dyDescent="0.25">
      <c r="D517" s="123"/>
      <c r="G517" s="76"/>
      <c r="I517" s="106"/>
      <c r="K517" s="77"/>
      <c r="L517" s="106"/>
      <c r="N517" s="62"/>
      <c r="O517" s="129"/>
      <c r="P517" s="106"/>
      <c r="R517" s="106"/>
      <c r="AQ517" s="76"/>
      <c r="AY517" s="77"/>
      <c r="BI517" s="77"/>
    </row>
    <row r="518" spans="4:61" s="58" customFormat="1" x14ac:dyDescent="0.25">
      <c r="D518" s="123"/>
      <c r="G518" s="76"/>
      <c r="I518" s="106"/>
      <c r="K518" s="77"/>
      <c r="L518" s="106"/>
      <c r="N518" s="62"/>
      <c r="O518" s="129"/>
      <c r="P518" s="106"/>
      <c r="R518" s="106"/>
      <c r="AQ518" s="76"/>
      <c r="AY518" s="77"/>
      <c r="BI518" s="77"/>
    </row>
    <row r="519" spans="4:61" s="58" customFormat="1" x14ac:dyDescent="0.25">
      <c r="D519" s="123"/>
      <c r="G519" s="76"/>
      <c r="I519" s="106"/>
      <c r="K519" s="77"/>
      <c r="L519" s="106"/>
      <c r="N519" s="62"/>
      <c r="O519" s="129"/>
      <c r="P519" s="106"/>
      <c r="R519" s="106"/>
      <c r="AQ519" s="76"/>
      <c r="AY519" s="77"/>
      <c r="BI519" s="77"/>
    </row>
    <row r="520" spans="4:61" s="58" customFormat="1" x14ac:dyDescent="0.25">
      <c r="D520" s="123"/>
      <c r="G520" s="76"/>
      <c r="I520" s="106"/>
      <c r="K520" s="77"/>
      <c r="L520" s="106"/>
      <c r="N520" s="62"/>
      <c r="O520" s="129"/>
      <c r="P520" s="106"/>
      <c r="R520" s="106"/>
      <c r="AQ520" s="76"/>
      <c r="AY520" s="77"/>
      <c r="BI520" s="77"/>
    </row>
    <row r="521" spans="4:61" s="58" customFormat="1" x14ac:dyDescent="0.25">
      <c r="D521" s="123"/>
      <c r="G521" s="76"/>
      <c r="I521" s="106"/>
      <c r="K521" s="77"/>
      <c r="L521" s="106"/>
      <c r="N521" s="62"/>
      <c r="O521" s="129"/>
      <c r="P521" s="106"/>
      <c r="R521" s="106"/>
      <c r="AQ521" s="76"/>
      <c r="AY521" s="77"/>
      <c r="BI521" s="77"/>
    </row>
    <row r="522" spans="4:61" s="58" customFormat="1" x14ac:dyDescent="0.25">
      <c r="D522" s="123"/>
      <c r="G522" s="76"/>
      <c r="I522" s="106"/>
      <c r="K522" s="77"/>
      <c r="L522" s="106"/>
      <c r="N522" s="62"/>
      <c r="O522" s="129"/>
      <c r="P522" s="106"/>
      <c r="R522" s="106"/>
      <c r="AQ522" s="76"/>
      <c r="AY522" s="77"/>
      <c r="BI522" s="77"/>
    </row>
    <row r="523" spans="4:61" s="58" customFormat="1" x14ac:dyDescent="0.25">
      <c r="D523" s="123"/>
      <c r="G523" s="76"/>
      <c r="I523" s="106"/>
      <c r="K523" s="77"/>
      <c r="L523" s="106"/>
      <c r="N523" s="62"/>
      <c r="O523" s="129"/>
      <c r="P523" s="106"/>
      <c r="R523" s="106"/>
      <c r="AQ523" s="76"/>
      <c r="AY523" s="77"/>
      <c r="BI523" s="77"/>
    </row>
    <row r="524" spans="4:61" s="58" customFormat="1" x14ac:dyDescent="0.25">
      <c r="D524" s="123"/>
      <c r="G524" s="76"/>
      <c r="I524" s="106"/>
      <c r="K524" s="77"/>
      <c r="L524" s="106"/>
      <c r="N524" s="62"/>
      <c r="O524" s="129"/>
      <c r="P524" s="106"/>
      <c r="R524" s="106"/>
      <c r="AQ524" s="76"/>
      <c r="AY524" s="77"/>
      <c r="BI524" s="77"/>
    </row>
    <row r="525" spans="4:61" s="58" customFormat="1" x14ac:dyDescent="0.25">
      <c r="D525" s="123"/>
      <c r="G525" s="76"/>
      <c r="I525" s="106"/>
      <c r="K525" s="77"/>
      <c r="L525" s="106"/>
      <c r="N525" s="62"/>
      <c r="O525" s="129"/>
      <c r="P525" s="106"/>
      <c r="R525" s="106"/>
      <c r="AQ525" s="76"/>
      <c r="AY525" s="77"/>
      <c r="BI525" s="77"/>
    </row>
    <row r="526" spans="4:61" s="58" customFormat="1" x14ac:dyDescent="0.25">
      <c r="D526" s="123"/>
      <c r="G526" s="76"/>
      <c r="I526" s="106"/>
      <c r="K526" s="77"/>
      <c r="L526" s="106"/>
      <c r="N526" s="62"/>
      <c r="O526" s="129"/>
      <c r="P526" s="106"/>
      <c r="R526" s="106"/>
      <c r="AQ526" s="76"/>
      <c r="AY526" s="77"/>
      <c r="BI526" s="77"/>
    </row>
    <row r="527" spans="4:61" s="58" customFormat="1" x14ac:dyDescent="0.25">
      <c r="D527" s="123"/>
      <c r="G527" s="76"/>
      <c r="I527" s="106"/>
      <c r="K527" s="77"/>
      <c r="L527" s="106"/>
      <c r="N527" s="62"/>
      <c r="O527" s="129"/>
      <c r="P527" s="106"/>
      <c r="R527" s="106"/>
      <c r="AQ527" s="76"/>
      <c r="AY527" s="77"/>
      <c r="BI527" s="77"/>
    </row>
    <row r="528" spans="4:61" s="58" customFormat="1" x14ac:dyDescent="0.25">
      <c r="D528" s="123"/>
      <c r="G528" s="76"/>
      <c r="I528" s="106"/>
      <c r="K528" s="77"/>
      <c r="L528" s="106"/>
      <c r="N528" s="62"/>
      <c r="O528" s="129"/>
      <c r="P528" s="106"/>
      <c r="R528" s="106"/>
      <c r="AQ528" s="76"/>
      <c r="AY528" s="77"/>
      <c r="BI528" s="77"/>
    </row>
    <row r="529" spans="4:61" s="58" customFormat="1" x14ac:dyDescent="0.25">
      <c r="D529" s="123"/>
      <c r="G529" s="76"/>
      <c r="I529" s="106"/>
      <c r="K529" s="77"/>
      <c r="L529" s="106"/>
      <c r="N529" s="62"/>
      <c r="O529" s="129"/>
      <c r="P529" s="106"/>
      <c r="R529" s="106"/>
      <c r="AQ529" s="76"/>
      <c r="AY529" s="77"/>
      <c r="BI529" s="77"/>
    </row>
    <row r="530" spans="4:61" s="58" customFormat="1" x14ac:dyDescent="0.25">
      <c r="D530" s="123"/>
      <c r="G530" s="76"/>
      <c r="I530" s="106"/>
      <c r="K530" s="77"/>
      <c r="L530" s="106"/>
      <c r="N530" s="62"/>
      <c r="O530" s="129"/>
      <c r="P530" s="106"/>
      <c r="R530" s="106"/>
      <c r="AQ530" s="76"/>
      <c r="AY530" s="77"/>
      <c r="BI530" s="77"/>
    </row>
    <row r="531" spans="4:61" s="58" customFormat="1" x14ac:dyDescent="0.25">
      <c r="D531" s="123"/>
      <c r="G531" s="76"/>
      <c r="I531" s="106"/>
      <c r="K531" s="77"/>
      <c r="L531" s="106"/>
      <c r="N531" s="62"/>
      <c r="O531" s="129"/>
      <c r="P531" s="106"/>
      <c r="R531" s="106"/>
      <c r="AQ531" s="76"/>
      <c r="AY531" s="77"/>
      <c r="BI531" s="77"/>
    </row>
    <row r="532" spans="4:61" s="58" customFormat="1" x14ac:dyDescent="0.25">
      <c r="D532" s="123"/>
      <c r="G532" s="76"/>
      <c r="I532" s="106"/>
      <c r="K532" s="77"/>
      <c r="L532" s="106"/>
      <c r="N532" s="62"/>
      <c r="O532" s="129"/>
      <c r="P532" s="106"/>
      <c r="R532" s="106"/>
      <c r="AQ532" s="76"/>
      <c r="AY532" s="77"/>
      <c r="BI532" s="77"/>
    </row>
    <row r="533" spans="4:61" s="58" customFormat="1" x14ac:dyDescent="0.25">
      <c r="D533" s="123"/>
      <c r="G533" s="76"/>
      <c r="I533" s="106"/>
      <c r="K533" s="77"/>
      <c r="L533" s="106"/>
      <c r="N533" s="62"/>
      <c r="O533" s="129"/>
      <c r="P533" s="106"/>
      <c r="R533" s="106"/>
      <c r="AQ533" s="76"/>
      <c r="AY533" s="77"/>
      <c r="BI533" s="77"/>
    </row>
    <row r="534" spans="4:61" s="58" customFormat="1" x14ac:dyDescent="0.25">
      <c r="D534" s="123"/>
      <c r="G534" s="76"/>
      <c r="I534" s="106"/>
      <c r="K534" s="77"/>
      <c r="L534" s="106"/>
      <c r="N534" s="62"/>
      <c r="O534" s="129"/>
      <c r="P534" s="106"/>
      <c r="R534" s="106"/>
      <c r="AQ534" s="76"/>
      <c r="AY534" s="77"/>
      <c r="BI534" s="77"/>
    </row>
    <row r="535" spans="4:61" s="58" customFormat="1" x14ac:dyDescent="0.25">
      <c r="D535" s="123"/>
      <c r="G535" s="76"/>
      <c r="I535" s="106"/>
      <c r="K535" s="77"/>
      <c r="L535" s="106"/>
      <c r="N535" s="62"/>
      <c r="O535" s="129"/>
      <c r="P535" s="106"/>
      <c r="R535" s="106"/>
      <c r="AQ535" s="76"/>
      <c r="AY535" s="77"/>
      <c r="BI535" s="77"/>
    </row>
    <row r="536" spans="4:61" s="58" customFormat="1" x14ac:dyDescent="0.25">
      <c r="D536" s="123"/>
      <c r="G536" s="76"/>
      <c r="I536" s="106"/>
      <c r="K536" s="77"/>
      <c r="L536" s="106"/>
      <c r="N536" s="62"/>
      <c r="O536" s="129"/>
      <c r="P536" s="106"/>
      <c r="R536" s="106"/>
      <c r="AQ536" s="76"/>
      <c r="AY536" s="77"/>
      <c r="BI536" s="77"/>
    </row>
    <row r="537" spans="4:61" s="58" customFormat="1" x14ac:dyDescent="0.25">
      <c r="D537" s="123"/>
      <c r="G537" s="76"/>
      <c r="I537" s="106"/>
      <c r="K537" s="77"/>
      <c r="L537" s="106"/>
      <c r="N537" s="62"/>
      <c r="O537" s="129"/>
      <c r="P537" s="106"/>
      <c r="R537" s="106"/>
      <c r="AQ537" s="76"/>
      <c r="AY537" s="77"/>
      <c r="BI537" s="77"/>
    </row>
    <row r="538" spans="4:61" s="58" customFormat="1" x14ac:dyDescent="0.25">
      <c r="D538" s="123"/>
      <c r="G538" s="76"/>
      <c r="I538" s="106"/>
      <c r="K538" s="77"/>
      <c r="L538" s="106"/>
      <c r="N538" s="62"/>
      <c r="O538" s="129"/>
      <c r="P538" s="106"/>
      <c r="R538" s="106"/>
      <c r="AQ538" s="76"/>
      <c r="AY538" s="77"/>
      <c r="BI538" s="77"/>
    </row>
    <row r="539" spans="4:61" s="58" customFormat="1" x14ac:dyDescent="0.25">
      <c r="D539" s="123"/>
      <c r="G539" s="76"/>
      <c r="I539" s="106"/>
      <c r="K539" s="77"/>
      <c r="L539" s="106"/>
      <c r="N539" s="62"/>
      <c r="O539" s="129"/>
      <c r="P539" s="106"/>
      <c r="R539" s="106"/>
      <c r="AQ539" s="76"/>
      <c r="AY539" s="77"/>
      <c r="BI539" s="77"/>
    </row>
    <row r="540" spans="4:61" s="58" customFormat="1" x14ac:dyDescent="0.25">
      <c r="D540" s="123"/>
      <c r="G540" s="76"/>
      <c r="I540" s="106"/>
      <c r="K540" s="77"/>
      <c r="L540" s="106"/>
      <c r="N540" s="62"/>
      <c r="O540" s="129"/>
      <c r="P540" s="106"/>
      <c r="R540" s="106"/>
      <c r="AQ540" s="76"/>
      <c r="AY540" s="77"/>
      <c r="BI540" s="77"/>
    </row>
    <row r="541" spans="4:61" s="58" customFormat="1" x14ac:dyDescent="0.25">
      <c r="D541" s="123"/>
      <c r="G541" s="76"/>
      <c r="I541" s="106"/>
      <c r="K541" s="77"/>
      <c r="L541" s="106"/>
      <c r="N541" s="62"/>
      <c r="O541" s="129"/>
      <c r="P541" s="106"/>
      <c r="R541" s="106"/>
      <c r="AQ541" s="76"/>
      <c r="AY541" s="77"/>
      <c r="BI541" s="77"/>
    </row>
    <row r="542" spans="4:61" s="58" customFormat="1" x14ac:dyDescent="0.25">
      <c r="D542" s="123"/>
      <c r="G542" s="76"/>
      <c r="I542" s="106"/>
      <c r="K542" s="77"/>
      <c r="L542" s="106"/>
      <c r="N542" s="62"/>
      <c r="O542" s="129"/>
      <c r="P542" s="106"/>
      <c r="R542" s="106"/>
      <c r="AQ542" s="76"/>
      <c r="AY542" s="77"/>
      <c r="BI542" s="77"/>
    </row>
    <row r="543" spans="4:61" s="58" customFormat="1" x14ac:dyDescent="0.25">
      <c r="D543" s="123"/>
      <c r="G543" s="76"/>
      <c r="I543" s="106"/>
      <c r="K543" s="77"/>
      <c r="L543" s="106"/>
      <c r="N543" s="62"/>
      <c r="O543" s="129"/>
      <c r="P543" s="106"/>
      <c r="R543" s="106"/>
      <c r="AQ543" s="76"/>
      <c r="AY543" s="77"/>
      <c r="BI543" s="77"/>
    </row>
    <row r="544" spans="4:61" s="58" customFormat="1" x14ac:dyDescent="0.25">
      <c r="D544" s="123"/>
      <c r="G544" s="76"/>
      <c r="I544" s="106"/>
      <c r="K544" s="77"/>
      <c r="L544" s="106"/>
      <c r="N544" s="62"/>
      <c r="O544" s="129"/>
      <c r="P544" s="106"/>
      <c r="R544" s="106"/>
      <c r="AQ544" s="76"/>
      <c r="AY544" s="77"/>
      <c r="BI544" s="77"/>
    </row>
    <row r="545" spans="4:61" s="58" customFormat="1" x14ac:dyDescent="0.25">
      <c r="D545" s="123"/>
      <c r="G545" s="76"/>
      <c r="I545" s="106"/>
      <c r="K545" s="77"/>
      <c r="L545" s="106"/>
      <c r="N545" s="62"/>
      <c r="O545" s="129"/>
      <c r="P545" s="106"/>
      <c r="R545" s="106"/>
      <c r="AQ545" s="76"/>
      <c r="AY545" s="77"/>
      <c r="BI545" s="77"/>
    </row>
    <row r="546" spans="4:61" s="58" customFormat="1" x14ac:dyDescent="0.25">
      <c r="D546" s="123"/>
      <c r="G546" s="76"/>
      <c r="I546" s="106"/>
      <c r="K546" s="77"/>
      <c r="L546" s="106"/>
      <c r="N546" s="62"/>
      <c r="O546" s="129"/>
      <c r="P546" s="106"/>
      <c r="R546" s="106"/>
      <c r="AQ546" s="76"/>
      <c r="AY546" s="77"/>
      <c r="BI546" s="77"/>
    </row>
    <row r="547" spans="4:61" s="58" customFormat="1" x14ac:dyDescent="0.25">
      <c r="D547" s="123"/>
      <c r="G547" s="76"/>
      <c r="I547" s="106"/>
      <c r="K547" s="77"/>
      <c r="L547" s="106"/>
      <c r="N547" s="62"/>
      <c r="O547" s="129"/>
      <c r="P547" s="106"/>
      <c r="R547" s="106"/>
      <c r="AQ547" s="76"/>
      <c r="AY547" s="77"/>
      <c r="BI547" s="77"/>
    </row>
    <row r="548" spans="4:61" s="58" customFormat="1" x14ac:dyDescent="0.25">
      <c r="D548" s="123"/>
      <c r="G548" s="76"/>
      <c r="I548" s="106"/>
      <c r="K548" s="77"/>
      <c r="L548" s="106"/>
      <c r="N548" s="62"/>
      <c r="O548" s="129"/>
      <c r="P548" s="106"/>
      <c r="R548" s="106"/>
      <c r="AQ548" s="76"/>
      <c r="AY548" s="77"/>
      <c r="BI548" s="77"/>
    </row>
    <row r="549" spans="4:61" s="58" customFormat="1" x14ac:dyDescent="0.25">
      <c r="D549" s="123"/>
      <c r="G549" s="76"/>
      <c r="I549" s="106"/>
      <c r="K549" s="77"/>
      <c r="L549" s="106"/>
      <c r="N549" s="62"/>
      <c r="O549" s="129"/>
      <c r="P549" s="106"/>
      <c r="R549" s="106"/>
      <c r="AQ549" s="76"/>
      <c r="AY549" s="77"/>
      <c r="BI549" s="77"/>
    </row>
    <row r="550" spans="4:61" s="58" customFormat="1" x14ac:dyDescent="0.25">
      <c r="D550" s="123"/>
      <c r="G550" s="76"/>
      <c r="I550" s="106"/>
      <c r="K550" s="77"/>
      <c r="L550" s="106"/>
      <c r="N550" s="62"/>
      <c r="O550" s="129"/>
      <c r="P550" s="106"/>
      <c r="R550" s="106"/>
      <c r="AQ550" s="76"/>
      <c r="AY550" s="77"/>
      <c r="BI550" s="77"/>
    </row>
    <row r="551" spans="4:61" s="58" customFormat="1" x14ac:dyDescent="0.25">
      <c r="D551" s="123"/>
      <c r="G551" s="76"/>
      <c r="I551" s="106"/>
      <c r="K551" s="77"/>
      <c r="L551" s="106"/>
      <c r="N551" s="62"/>
      <c r="O551" s="129"/>
      <c r="P551" s="106"/>
      <c r="R551" s="106"/>
      <c r="AQ551" s="76"/>
      <c r="AY551" s="77"/>
      <c r="BI551" s="77"/>
    </row>
    <row r="552" spans="4:61" s="58" customFormat="1" x14ac:dyDescent="0.25">
      <c r="D552" s="123"/>
      <c r="G552" s="76"/>
      <c r="I552" s="106"/>
      <c r="K552" s="77"/>
      <c r="L552" s="106"/>
      <c r="N552" s="62"/>
      <c r="O552" s="129"/>
      <c r="P552" s="106"/>
      <c r="R552" s="106"/>
      <c r="AQ552" s="76"/>
      <c r="AY552" s="77"/>
      <c r="BI552" s="77"/>
    </row>
    <row r="553" spans="4:61" s="58" customFormat="1" x14ac:dyDescent="0.25">
      <c r="D553" s="123"/>
      <c r="G553" s="76"/>
      <c r="I553" s="106"/>
      <c r="K553" s="77"/>
      <c r="L553" s="106"/>
      <c r="N553" s="62"/>
      <c r="O553" s="129"/>
      <c r="P553" s="106"/>
      <c r="R553" s="106"/>
      <c r="AQ553" s="76"/>
      <c r="AY553" s="77"/>
      <c r="BI553" s="77"/>
    </row>
    <row r="554" spans="4:61" s="58" customFormat="1" x14ac:dyDescent="0.25">
      <c r="D554" s="123"/>
      <c r="G554" s="76"/>
      <c r="I554" s="106"/>
      <c r="K554" s="77"/>
      <c r="L554" s="106"/>
      <c r="N554" s="62"/>
      <c r="O554" s="129"/>
      <c r="P554" s="106"/>
      <c r="R554" s="106"/>
      <c r="AQ554" s="76"/>
      <c r="AY554" s="77"/>
      <c r="BI554" s="77"/>
    </row>
    <row r="555" spans="4:61" s="58" customFormat="1" x14ac:dyDescent="0.25">
      <c r="D555" s="123"/>
      <c r="G555" s="76"/>
      <c r="I555" s="106"/>
      <c r="K555" s="77"/>
      <c r="L555" s="106"/>
      <c r="N555" s="62"/>
      <c r="O555" s="129"/>
      <c r="P555" s="106"/>
      <c r="R555" s="106"/>
      <c r="AQ555" s="76"/>
      <c r="AY555" s="77"/>
      <c r="BI555" s="77"/>
    </row>
    <row r="556" spans="4:61" s="58" customFormat="1" x14ac:dyDescent="0.25">
      <c r="D556" s="123"/>
      <c r="G556" s="76"/>
      <c r="I556" s="106"/>
      <c r="K556" s="77"/>
      <c r="L556" s="106"/>
      <c r="N556" s="62"/>
      <c r="O556" s="129"/>
      <c r="P556" s="106"/>
      <c r="R556" s="106"/>
      <c r="AQ556" s="76"/>
      <c r="AY556" s="77"/>
      <c r="BI556" s="77"/>
    </row>
    <row r="557" spans="4:61" s="58" customFormat="1" x14ac:dyDescent="0.25">
      <c r="D557" s="123"/>
      <c r="G557" s="76"/>
      <c r="I557" s="106"/>
      <c r="K557" s="77"/>
      <c r="L557" s="106"/>
      <c r="N557" s="62"/>
      <c r="O557" s="129"/>
      <c r="P557" s="106"/>
      <c r="R557" s="106"/>
      <c r="AQ557" s="76"/>
      <c r="AY557" s="77"/>
      <c r="BI557" s="77"/>
    </row>
    <row r="558" spans="4:61" s="58" customFormat="1" x14ac:dyDescent="0.25">
      <c r="D558" s="123"/>
      <c r="G558" s="76"/>
      <c r="I558" s="106"/>
      <c r="K558" s="77"/>
      <c r="L558" s="106"/>
      <c r="N558" s="62"/>
      <c r="O558" s="129"/>
      <c r="P558" s="106"/>
      <c r="R558" s="106"/>
      <c r="AQ558" s="76"/>
      <c r="AY558" s="77"/>
      <c r="BI558" s="77"/>
    </row>
    <row r="559" spans="4:61" s="58" customFormat="1" x14ac:dyDescent="0.25">
      <c r="D559" s="123"/>
      <c r="G559" s="76"/>
      <c r="I559" s="106"/>
      <c r="K559" s="77"/>
      <c r="L559" s="106"/>
      <c r="N559" s="62"/>
      <c r="O559" s="129"/>
      <c r="P559" s="106"/>
      <c r="R559" s="106"/>
      <c r="AQ559" s="76"/>
      <c r="AY559" s="77"/>
      <c r="BI559" s="77"/>
    </row>
    <row r="560" spans="4:61" s="58" customFormat="1" x14ac:dyDescent="0.25">
      <c r="D560" s="123"/>
      <c r="G560" s="76"/>
      <c r="I560" s="106"/>
      <c r="K560" s="77"/>
      <c r="L560" s="106"/>
      <c r="N560" s="62"/>
      <c r="O560" s="129"/>
      <c r="P560" s="106"/>
      <c r="R560" s="106"/>
      <c r="AQ560" s="76"/>
      <c r="AY560" s="77"/>
      <c r="BI560" s="77"/>
    </row>
    <row r="561" spans="4:61" s="58" customFormat="1" x14ac:dyDescent="0.25">
      <c r="D561" s="123"/>
      <c r="G561" s="76"/>
      <c r="I561" s="106"/>
      <c r="K561" s="77"/>
      <c r="L561" s="106"/>
      <c r="N561" s="62"/>
      <c r="O561" s="129"/>
      <c r="P561" s="106"/>
      <c r="R561" s="106"/>
      <c r="AQ561" s="76"/>
      <c r="AY561" s="77"/>
      <c r="BI561" s="77"/>
    </row>
    <row r="562" spans="4:61" s="58" customFormat="1" x14ac:dyDescent="0.25">
      <c r="D562" s="123"/>
      <c r="G562" s="76"/>
      <c r="I562" s="106"/>
      <c r="K562" s="77"/>
      <c r="L562" s="106"/>
      <c r="N562" s="62"/>
      <c r="O562" s="129"/>
      <c r="P562" s="106"/>
      <c r="R562" s="106"/>
      <c r="AQ562" s="76"/>
      <c r="AY562" s="77"/>
      <c r="BI562" s="77"/>
    </row>
    <row r="563" spans="4:61" s="58" customFormat="1" x14ac:dyDescent="0.25">
      <c r="D563" s="123"/>
      <c r="G563" s="76"/>
      <c r="I563" s="106"/>
      <c r="K563" s="77"/>
      <c r="L563" s="106"/>
      <c r="N563" s="62"/>
      <c r="O563" s="129"/>
      <c r="P563" s="106"/>
      <c r="R563" s="106"/>
      <c r="AQ563" s="76"/>
      <c r="AY563" s="77"/>
      <c r="BI563" s="77"/>
    </row>
    <row r="564" spans="4:61" s="58" customFormat="1" x14ac:dyDescent="0.25">
      <c r="D564" s="123"/>
      <c r="G564" s="76"/>
      <c r="I564" s="106"/>
      <c r="K564" s="77"/>
      <c r="L564" s="106"/>
      <c r="N564" s="62"/>
      <c r="O564" s="129"/>
      <c r="P564" s="106"/>
      <c r="R564" s="106"/>
      <c r="AQ564" s="76"/>
      <c r="AY564" s="77"/>
      <c r="BI564" s="77"/>
    </row>
    <row r="565" spans="4:61" s="58" customFormat="1" x14ac:dyDescent="0.25">
      <c r="D565" s="123"/>
      <c r="G565" s="76"/>
      <c r="I565" s="106"/>
      <c r="K565" s="77"/>
      <c r="L565" s="106"/>
      <c r="N565" s="62"/>
      <c r="O565" s="129"/>
      <c r="P565" s="106"/>
      <c r="R565" s="106"/>
      <c r="AQ565" s="76"/>
      <c r="AY565" s="77"/>
      <c r="BI565" s="77"/>
    </row>
    <row r="566" spans="4:61" s="58" customFormat="1" x14ac:dyDescent="0.25">
      <c r="D566" s="123"/>
      <c r="G566" s="76"/>
      <c r="I566" s="106"/>
      <c r="K566" s="77"/>
      <c r="L566" s="106"/>
      <c r="N566" s="62"/>
      <c r="O566" s="129"/>
      <c r="P566" s="106"/>
      <c r="R566" s="106"/>
      <c r="AQ566" s="76"/>
      <c r="AY566" s="77"/>
      <c r="BI566" s="77"/>
    </row>
    <row r="567" spans="4:61" s="58" customFormat="1" x14ac:dyDescent="0.25">
      <c r="D567" s="123"/>
      <c r="G567" s="76"/>
      <c r="I567" s="106"/>
      <c r="K567" s="77"/>
      <c r="L567" s="106"/>
      <c r="N567" s="62"/>
      <c r="O567" s="129"/>
      <c r="P567" s="106"/>
      <c r="R567" s="106"/>
      <c r="AQ567" s="76"/>
      <c r="AY567" s="77"/>
      <c r="BI567" s="77"/>
    </row>
    <row r="568" spans="4:61" s="58" customFormat="1" x14ac:dyDescent="0.25">
      <c r="D568" s="123"/>
      <c r="G568" s="76"/>
      <c r="I568" s="106"/>
      <c r="K568" s="77"/>
      <c r="L568" s="106"/>
      <c r="N568" s="62"/>
      <c r="O568" s="129"/>
      <c r="P568" s="106"/>
      <c r="R568" s="106"/>
      <c r="AQ568" s="76"/>
      <c r="AY568" s="77"/>
      <c r="BI568" s="77"/>
    </row>
    <row r="569" spans="4:61" s="58" customFormat="1" x14ac:dyDescent="0.25">
      <c r="D569" s="123"/>
      <c r="G569" s="76"/>
      <c r="I569" s="106"/>
      <c r="K569" s="77"/>
      <c r="L569" s="106"/>
      <c r="N569" s="62"/>
      <c r="O569" s="129"/>
      <c r="P569" s="106"/>
      <c r="R569" s="106"/>
      <c r="AQ569" s="76"/>
      <c r="AY569" s="77"/>
      <c r="BI569" s="77"/>
    </row>
    <row r="570" spans="4:61" s="58" customFormat="1" x14ac:dyDescent="0.25">
      <c r="D570" s="123"/>
      <c r="G570" s="76"/>
      <c r="I570" s="106"/>
      <c r="K570" s="77"/>
      <c r="L570" s="106"/>
      <c r="N570" s="62"/>
      <c r="O570" s="129"/>
      <c r="P570" s="106"/>
      <c r="R570" s="106"/>
      <c r="AQ570" s="76"/>
      <c r="AY570" s="77"/>
      <c r="BI570" s="77"/>
    </row>
    <row r="571" spans="4:61" s="58" customFormat="1" x14ac:dyDescent="0.25">
      <c r="D571" s="123"/>
      <c r="G571" s="76"/>
      <c r="I571" s="106"/>
      <c r="K571" s="77"/>
      <c r="L571" s="106"/>
      <c r="N571" s="62"/>
      <c r="O571" s="129"/>
      <c r="P571" s="106"/>
      <c r="R571" s="106"/>
      <c r="AQ571" s="76"/>
      <c r="AY571" s="77"/>
      <c r="BI571" s="77"/>
    </row>
    <row r="572" spans="4:61" s="58" customFormat="1" x14ac:dyDescent="0.25">
      <c r="D572" s="123"/>
      <c r="G572" s="76"/>
      <c r="I572" s="106"/>
      <c r="K572" s="77"/>
      <c r="L572" s="106"/>
      <c r="N572" s="62"/>
      <c r="O572" s="129"/>
      <c r="P572" s="106"/>
      <c r="R572" s="106"/>
      <c r="AQ572" s="76"/>
      <c r="AY572" s="77"/>
      <c r="BI572" s="77"/>
    </row>
    <row r="573" spans="4:61" s="58" customFormat="1" x14ac:dyDescent="0.25">
      <c r="D573" s="123"/>
      <c r="G573" s="76"/>
      <c r="I573" s="106"/>
      <c r="K573" s="77"/>
      <c r="L573" s="106"/>
      <c r="N573" s="62"/>
      <c r="O573" s="129"/>
      <c r="P573" s="106"/>
      <c r="R573" s="106"/>
      <c r="AQ573" s="76"/>
      <c r="AY573" s="77"/>
      <c r="BI573" s="77"/>
    </row>
    <row r="574" spans="4:61" s="58" customFormat="1" x14ac:dyDescent="0.25">
      <c r="D574" s="123"/>
      <c r="G574" s="76"/>
      <c r="I574" s="106"/>
      <c r="K574" s="77"/>
      <c r="L574" s="106"/>
      <c r="N574" s="62"/>
      <c r="O574" s="129"/>
      <c r="P574" s="106"/>
      <c r="R574" s="106"/>
      <c r="AQ574" s="76"/>
      <c r="AY574" s="77"/>
      <c r="BI574" s="77"/>
    </row>
    <row r="575" spans="4:61" s="58" customFormat="1" x14ac:dyDescent="0.25">
      <c r="D575" s="123"/>
      <c r="G575" s="76"/>
      <c r="I575" s="106"/>
      <c r="K575" s="77"/>
      <c r="L575" s="106"/>
      <c r="N575" s="62"/>
      <c r="O575" s="129"/>
      <c r="P575" s="106"/>
      <c r="R575" s="106"/>
      <c r="AQ575" s="76"/>
      <c r="AY575" s="77"/>
      <c r="BI575" s="77"/>
    </row>
    <row r="576" spans="4:61" s="58" customFormat="1" x14ac:dyDescent="0.25">
      <c r="D576" s="123"/>
      <c r="G576" s="76"/>
      <c r="I576" s="106"/>
      <c r="K576" s="77"/>
      <c r="L576" s="106"/>
      <c r="N576" s="62"/>
      <c r="O576" s="129"/>
      <c r="P576" s="106"/>
      <c r="R576" s="106"/>
      <c r="AQ576" s="76"/>
      <c r="AY576" s="77"/>
      <c r="BI576" s="77"/>
    </row>
    <row r="577" spans="4:61" s="58" customFormat="1" x14ac:dyDescent="0.25">
      <c r="D577" s="123"/>
      <c r="G577" s="76"/>
      <c r="I577" s="106"/>
      <c r="K577" s="77"/>
      <c r="L577" s="106"/>
      <c r="N577" s="62"/>
      <c r="O577" s="129"/>
      <c r="P577" s="106"/>
      <c r="R577" s="106"/>
      <c r="AQ577" s="76"/>
      <c r="AY577" s="77"/>
      <c r="BI577" s="77"/>
    </row>
    <row r="578" spans="4:61" s="58" customFormat="1" x14ac:dyDescent="0.25">
      <c r="D578" s="123"/>
      <c r="G578" s="76"/>
      <c r="I578" s="106"/>
      <c r="K578" s="77"/>
      <c r="L578" s="106"/>
      <c r="N578" s="62"/>
      <c r="O578" s="129"/>
      <c r="P578" s="106"/>
      <c r="R578" s="106"/>
      <c r="AQ578" s="76"/>
      <c r="AY578" s="77"/>
      <c r="BI578" s="77"/>
    </row>
    <row r="579" spans="4:61" s="58" customFormat="1" x14ac:dyDescent="0.25">
      <c r="D579" s="123"/>
      <c r="G579" s="76"/>
      <c r="I579" s="106"/>
      <c r="K579" s="77"/>
      <c r="L579" s="106"/>
      <c r="N579" s="62"/>
      <c r="O579" s="129"/>
      <c r="P579" s="106"/>
      <c r="R579" s="106"/>
      <c r="AQ579" s="76"/>
      <c r="AY579" s="77"/>
      <c r="BI579" s="77"/>
    </row>
    <row r="580" spans="4:61" s="58" customFormat="1" x14ac:dyDescent="0.25">
      <c r="D580" s="123"/>
      <c r="G580" s="76"/>
      <c r="I580" s="106"/>
      <c r="K580" s="77"/>
      <c r="L580" s="106"/>
      <c r="N580" s="62"/>
      <c r="O580" s="129"/>
      <c r="P580" s="106"/>
      <c r="R580" s="106"/>
      <c r="AQ580" s="76"/>
      <c r="AY580" s="77"/>
      <c r="BI580" s="77"/>
    </row>
    <row r="581" spans="4:61" s="58" customFormat="1" x14ac:dyDescent="0.25">
      <c r="D581" s="123"/>
      <c r="G581" s="76"/>
      <c r="I581" s="106"/>
      <c r="K581" s="77"/>
      <c r="L581" s="106"/>
      <c r="N581" s="62"/>
      <c r="O581" s="129"/>
      <c r="P581" s="106"/>
      <c r="R581" s="106"/>
      <c r="AQ581" s="76"/>
      <c r="AY581" s="77"/>
      <c r="BI581" s="77"/>
    </row>
    <row r="582" spans="4:61" s="58" customFormat="1" x14ac:dyDescent="0.25">
      <c r="D582" s="123"/>
      <c r="G582" s="76"/>
      <c r="I582" s="106"/>
      <c r="K582" s="77"/>
      <c r="L582" s="106"/>
      <c r="N582" s="62"/>
      <c r="O582" s="129"/>
      <c r="P582" s="106"/>
      <c r="R582" s="106"/>
      <c r="AQ582" s="76"/>
      <c r="AY582" s="77"/>
      <c r="BI582" s="77"/>
    </row>
    <row r="583" spans="4:61" s="58" customFormat="1" x14ac:dyDescent="0.25">
      <c r="D583" s="123"/>
      <c r="G583" s="76"/>
      <c r="I583" s="106"/>
      <c r="K583" s="77"/>
      <c r="L583" s="106"/>
      <c r="N583" s="62"/>
      <c r="O583" s="129"/>
      <c r="P583" s="106"/>
      <c r="R583" s="106"/>
      <c r="AQ583" s="76"/>
      <c r="AY583" s="77"/>
      <c r="BI583" s="77"/>
    </row>
    <row r="584" spans="4:61" s="58" customFormat="1" x14ac:dyDescent="0.25">
      <c r="D584" s="123"/>
      <c r="G584" s="76"/>
      <c r="I584" s="106"/>
      <c r="K584" s="77"/>
      <c r="L584" s="106"/>
      <c r="N584" s="62"/>
      <c r="O584" s="129"/>
      <c r="P584" s="106"/>
      <c r="R584" s="106"/>
      <c r="AQ584" s="76"/>
      <c r="AY584" s="77"/>
      <c r="BI584" s="77"/>
    </row>
    <row r="585" spans="4:61" s="58" customFormat="1" x14ac:dyDescent="0.25">
      <c r="D585" s="123"/>
      <c r="G585" s="76"/>
      <c r="I585" s="106"/>
      <c r="K585" s="77"/>
      <c r="L585" s="106"/>
      <c r="N585" s="62"/>
      <c r="O585" s="129"/>
      <c r="P585" s="106"/>
      <c r="R585" s="106"/>
      <c r="AQ585" s="76"/>
      <c r="AY585" s="77"/>
      <c r="BI585" s="77"/>
    </row>
    <row r="586" spans="4:61" s="58" customFormat="1" x14ac:dyDescent="0.25">
      <c r="D586" s="123"/>
      <c r="G586" s="76"/>
      <c r="I586" s="106"/>
      <c r="K586" s="77"/>
      <c r="L586" s="106"/>
      <c r="N586" s="62"/>
      <c r="O586" s="129"/>
      <c r="P586" s="106"/>
      <c r="R586" s="106"/>
      <c r="AQ586" s="76"/>
      <c r="AY586" s="77"/>
      <c r="BI586" s="77"/>
    </row>
    <row r="587" spans="4:61" s="58" customFormat="1" x14ac:dyDescent="0.25">
      <c r="D587" s="123"/>
      <c r="G587" s="76"/>
      <c r="I587" s="106"/>
      <c r="K587" s="77"/>
      <c r="L587" s="106"/>
      <c r="N587" s="62"/>
      <c r="O587" s="129"/>
      <c r="P587" s="106"/>
      <c r="R587" s="106"/>
      <c r="AQ587" s="76"/>
      <c r="AY587" s="77"/>
      <c r="BI587" s="77"/>
    </row>
    <row r="588" spans="4:61" s="58" customFormat="1" x14ac:dyDescent="0.25">
      <c r="D588" s="123"/>
      <c r="G588" s="76"/>
      <c r="I588" s="106"/>
      <c r="K588" s="77"/>
      <c r="L588" s="106"/>
      <c r="N588" s="62"/>
      <c r="O588" s="129"/>
      <c r="P588" s="106"/>
      <c r="R588" s="106"/>
      <c r="AQ588" s="76"/>
      <c r="AY588" s="77"/>
      <c r="BI588" s="77"/>
    </row>
    <row r="589" spans="4:61" s="58" customFormat="1" x14ac:dyDescent="0.25">
      <c r="D589" s="123"/>
      <c r="G589" s="76"/>
      <c r="I589" s="106"/>
      <c r="K589" s="77"/>
      <c r="L589" s="106"/>
      <c r="N589" s="62"/>
      <c r="O589" s="129"/>
      <c r="P589" s="106"/>
      <c r="R589" s="106"/>
      <c r="AQ589" s="76"/>
      <c r="AY589" s="77"/>
      <c r="BI589" s="77"/>
    </row>
    <row r="590" spans="4:61" s="58" customFormat="1" x14ac:dyDescent="0.25">
      <c r="D590" s="123"/>
      <c r="G590" s="76"/>
      <c r="I590" s="106"/>
      <c r="K590" s="77"/>
      <c r="L590" s="106"/>
      <c r="N590" s="62"/>
      <c r="O590" s="129"/>
      <c r="P590" s="106"/>
      <c r="R590" s="106"/>
      <c r="AQ590" s="76"/>
      <c r="AY590" s="77"/>
      <c r="BI590" s="77"/>
    </row>
    <row r="591" spans="4:61" s="58" customFormat="1" x14ac:dyDescent="0.25">
      <c r="D591" s="123"/>
      <c r="G591" s="76"/>
      <c r="I591" s="106"/>
      <c r="K591" s="77"/>
      <c r="L591" s="106"/>
      <c r="N591" s="62"/>
      <c r="O591" s="129"/>
      <c r="P591" s="106"/>
      <c r="R591" s="106"/>
      <c r="AQ591" s="76"/>
      <c r="AY591" s="77"/>
      <c r="BI591" s="77"/>
    </row>
    <row r="592" spans="4:61" s="58" customFormat="1" x14ac:dyDescent="0.25">
      <c r="D592" s="123"/>
      <c r="G592" s="76"/>
      <c r="I592" s="106"/>
      <c r="K592" s="77"/>
      <c r="L592" s="106"/>
      <c r="N592" s="62"/>
      <c r="O592" s="129"/>
      <c r="P592" s="106"/>
      <c r="R592" s="106"/>
      <c r="AQ592" s="76"/>
      <c r="AY592" s="77"/>
      <c r="BI592" s="77"/>
    </row>
    <row r="593" spans="4:61" s="58" customFormat="1" x14ac:dyDescent="0.25">
      <c r="D593" s="123"/>
      <c r="G593" s="76"/>
      <c r="I593" s="106"/>
      <c r="K593" s="77"/>
      <c r="L593" s="106"/>
      <c r="N593" s="62"/>
      <c r="O593" s="129"/>
      <c r="P593" s="106"/>
      <c r="R593" s="106"/>
      <c r="AQ593" s="76"/>
      <c r="AY593" s="77"/>
      <c r="BI593" s="77"/>
    </row>
    <row r="594" spans="4:61" s="58" customFormat="1" x14ac:dyDescent="0.25">
      <c r="D594" s="123"/>
      <c r="G594" s="76"/>
      <c r="I594" s="106"/>
      <c r="K594" s="77"/>
      <c r="L594" s="106"/>
      <c r="N594" s="62"/>
      <c r="O594" s="129"/>
      <c r="P594" s="106"/>
      <c r="R594" s="106"/>
      <c r="AQ594" s="76"/>
      <c r="AY594" s="77"/>
      <c r="BI594" s="77"/>
    </row>
    <row r="595" spans="4:61" s="58" customFormat="1" x14ac:dyDescent="0.25">
      <c r="D595" s="123"/>
      <c r="G595" s="76"/>
      <c r="I595" s="106"/>
      <c r="K595" s="77"/>
      <c r="L595" s="106"/>
      <c r="N595" s="62"/>
      <c r="O595" s="129"/>
      <c r="P595" s="106"/>
      <c r="R595" s="106"/>
      <c r="AQ595" s="76"/>
      <c r="AY595" s="77"/>
      <c r="BI595" s="77"/>
    </row>
    <row r="596" spans="4:61" s="58" customFormat="1" x14ac:dyDescent="0.25">
      <c r="D596" s="123"/>
      <c r="G596" s="76"/>
      <c r="I596" s="106"/>
      <c r="K596" s="77"/>
      <c r="L596" s="106"/>
      <c r="N596" s="62"/>
      <c r="O596" s="129"/>
      <c r="P596" s="106"/>
      <c r="R596" s="106"/>
      <c r="AQ596" s="76"/>
      <c r="AY596" s="77"/>
      <c r="BI596" s="77"/>
    </row>
    <row r="597" spans="4:61" s="58" customFormat="1" x14ac:dyDescent="0.25">
      <c r="D597" s="123"/>
      <c r="G597" s="76"/>
      <c r="I597" s="106"/>
      <c r="K597" s="77"/>
      <c r="L597" s="106"/>
      <c r="N597" s="62"/>
      <c r="O597" s="129"/>
      <c r="P597" s="106"/>
      <c r="R597" s="106"/>
      <c r="AQ597" s="76"/>
      <c r="AY597" s="77"/>
      <c r="BI597" s="77"/>
    </row>
    <row r="598" spans="4:61" s="58" customFormat="1" x14ac:dyDescent="0.25">
      <c r="D598" s="123"/>
      <c r="G598" s="76"/>
      <c r="I598" s="106"/>
      <c r="K598" s="77"/>
      <c r="L598" s="106"/>
      <c r="N598" s="62"/>
      <c r="O598" s="129"/>
      <c r="P598" s="106"/>
      <c r="R598" s="106"/>
      <c r="AQ598" s="76"/>
      <c r="AY598" s="77"/>
      <c r="BI598" s="77"/>
    </row>
    <row r="599" spans="4:61" s="58" customFormat="1" x14ac:dyDescent="0.25">
      <c r="D599" s="123"/>
      <c r="G599" s="76"/>
      <c r="I599" s="106"/>
      <c r="K599" s="77"/>
      <c r="L599" s="106"/>
      <c r="N599" s="62"/>
      <c r="O599" s="129"/>
      <c r="P599" s="106"/>
      <c r="R599" s="106"/>
      <c r="AQ599" s="76"/>
      <c r="AY599" s="77"/>
      <c r="BI599" s="77"/>
    </row>
    <row r="600" spans="4:61" s="58" customFormat="1" x14ac:dyDescent="0.25">
      <c r="D600" s="123"/>
      <c r="G600" s="76"/>
      <c r="I600" s="106"/>
      <c r="K600" s="77"/>
      <c r="L600" s="106"/>
      <c r="N600" s="62"/>
      <c r="O600" s="129"/>
      <c r="P600" s="106"/>
      <c r="R600" s="106"/>
      <c r="AQ600" s="76"/>
      <c r="AY600" s="77"/>
      <c r="BI600" s="77"/>
    </row>
    <row r="601" spans="4:61" s="58" customFormat="1" x14ac:dyDescent="0.25">
      <c r="D601" s="123"/>
      <c r="G601" s="76"/>
      <c r="I601" s="106"/>
      <c r="K601" s="77"/>
      <c r="L601" s="106"/>
      <c r="N601" s="62"/>
      <c r="O601" s="129"/>
      <c r="P601" s="106"/>
      <c r="R601" s="106"/>
      <c r="AQ601" s="76"/>
      <c r="AY601" s="77"/>
      <c r="BI601" s="77"/>
    </row>
    <row r="602" spans="4:61" s="58" customFormat="1" x14ac:dyDescent="0.25">
      <c r="D602" s="123"/>
      <c r="G602" s="76"/>
      <c r="I602" s="106"/>
      <c r="K602" s="77"/>
      <c r="L602" s="106"/>
      <c r="N602" s="62"/>
      <c r="O602" s="129"/>
      <c r="P602" s="106"/>
      <c r="R602" s="106"/>
      <c r="AQ602" s="76"/>
      <c r="AY602" s="77"/>
      <c r="BI602" s="77"/>
    </row>
    <row r="603" spans="4:61" s="58" customFormat="1" x14ac:dyDescent="0.25">
      <c r="D603" s="123"/>
      <c r="G603" s="76"/>
      <c r="I603" s="106"/>
      <c r="K603" s="77"/>
      <c r="L603" s="106"/>
      <c r="N603" s="62"/>
      <c r="O603" s="129"/>
      <c r="P603" s="106"/>
      <c r="R603" s="106"/>
      <c r="AQ603" s="76"/>
      <c r="AY603" s="77"/>
      <c r="BI603" s="77"/>
    </row>
    <row r="604" spans="4:61" s="58" customFormat="1" x14ac:dyDescent="0.25">
      <c r="D604" s="123"/>
      <c r="G604" s="76"/>
      <c r="I604" s="106"/>
      <c r="K604" s="77"/>
      <c r="L604" s="106"/>
      <c r="N604" s="62"/>
      <c r="O604" s="129"/>
      <c r="P604" s="106"/>
      <c r="R604" s="106"/>
      <c r="AQ604" s="76"/>
      <c r="AY604" s="77"/>
      <c r="BI604" s="77"/>
    </row>
    <row r="605" spans="4:61" s="58" customFormat="1" x14ac:dyDescent="0.25">
      <c r="D605" s="123"/>
      <c r="G605" s="76"/>
      <c r="I605" s="106"/>
      <c r="K605" s="77"/>
      <c r="L605" s="106"/>
      <c r="N605" s="62"/>
      <c r="O605" s="129"/>
      <c r="P605" s="106"/>
      <c r="R605" s="106"/>
      <c r="AQ605" s="76"/>
      <c r="AY605" s="77"/>
      <c r="BI605" s="77"/>
    </row>
    <row r="606" spans="4:61" s="58" customFormat="1" x14ac:dyDescent="0.25">
      <c r="D606" s="123"/>
      <c r="G606" s="76"/>
      <c r="I606" s="106"/>
      <c r="K606" s="77"/>
      <c r="L606" s="106"/>
      <c r="N606" s="62"/>
      <c r="O606" s="129"/>
      <c r="P606" s="106"/>
      <c r="R606" s="106"/>
      <c r="AQ606" s="76"/>
      <c r="AY606" s="77"/>
      <c r="BI606" s="77"/>
    </row>
    <row r="607" spans="4:61" s="58" customFormat="1" x14ac:dyDescent="0.25">
      <c r="D607" s="123"/>
      <c r="G607" s="76"/>
      <c r="I607" s="106"/>
      <c r="K607" s="77"/>
      <c r="L607" s="106"/>
      <c r="N607" s="62"/>
      <c r="O607" s="129"/>
      <c r="P607" s="106"/>
      <c r="R607" s="106"/>
      <c r="AQ607" s="76"/>
      <c r="AY607" s="77"/>
      <c r="BI607" s="77"/>
    </row>
    <row r="608" spans="4:61" s="58" customFormat="1" x14ac:dyDescent="0.25">
      <c r="D608" s="123"/>
      <c r="G608" s="76"/>
      <c r="I608" s="106"/>
      <c r="K608" s="77"/>
      <c r="L608" s="106"/>
      <c r="N608" s="62"/>
      <c r="O608" s="129"/>
      <c r="P608" s="106"/>
      <c r="R608" s="106"/>
      <c r="AQ608" s="76"/>
      <c r="AY608" s="77"/>
      <c r="BI608" s="77"/>
    </row>
    <row r="609" spans="4:61" s="58" customFormat="1" x14ac:dyDescent="0.25">
      <c r="D609" s="123"/>
      <c r="G609" s="76"/>
      <c r="I609" s="106"/>
      <c r="K609" s="77"/>
      <c r="L609" s="106"/>
      <c r="N609" s="62"/>
      <c r="O609" s="129"/>
      <c r="P609" s="106"/>
      <c r="R609" s="106"/>
      <c r="AQ609" s="76"/>
      <c r="AY609" s="77"/>
      <c r="BI609" s="77"/>
    </row>
    <row r="610" spans="4:61" s="58" customFormat="1" x14ac:dyDescent="0.25">
      <c r="D610" s="123"/>
      <c r="G610" s="76"/>
      <c r="I610" s="106"/>
      <c r="K610" s="77"/>
      <c r="L610" s="106"/>
      <c r="N610" s="62"/>
      <c r="O610" s="129"/>
      <c r="P610" s="106"/>
      <c r="R610" s="106"/>
      <c r="AQ610" s="76"/>
      <c r="AY610" s="77"/>
      <c r="BI610" s="77"/>
    </row>
    <row r="611" spans="4:61" s="58" customFormat="1" x14ac:dyDescent="0.25">
      <c r="D611" s="123"/>
      <c r="G611" s="76"/>
      <c r="I611" s="106"/>
      <c r="K611" s="77"/>
      <c r="L611" s="106"/>
      <c r="N611" s="62"/>
      <c r="O611" s="129"/>
      <c r="P611" s="106"/>
      <c r="R611" s="106"/>
      <c r="AQ611" s="76"/>
      <c r="AY611" s="77"/>
      <c r="BI611" s="77"/>
    </row>
    <row r="612" spans="4:61" s="58" customFormat="1" x14ac:dyDescent="0.25">
      <c r="D612" s="123"/>
      <c r="G612" s="76"/>
      <c r="I612" s="106"/>
      <c r="K612" s="77"/>
      <c r="L612" s="106"/>
      <c r="N612" s="62"/>
      <c r="O612" s="129"/>
      <c r="P612" s="106"/>
      <c r="R612" s="106"/>
      <c r="AQ612" s="76"/>
      <c r="AY612" s="77"/>
      <c r="BI612" s="77"/>
    </row>
    <row r="613" spans="4:61" s="58" customFormat="1" x14ac:dyDescent="0.25">
      <c r="D613" s="123"/>
      <c r="G613" s="76"/>
      <c r="I613" s="106"/>
      <c r="K613" s="77"/>
      <c r="L613" s="106"/>
      <c r="N613" s="62"/>
      <c r="O613" s="129"/>
      <c r="P613" s="106"/>
      <c r="R613" s="106"/>
      <c r="AQ613" s="76"/>
      <c r="AY613" s="77"/>
      <c r="BI613" s="77"/>
    </row>
    <row r="614" spans="4:61" s="58" customFormat="1" x14ac:dyDescent="0.25">
      <c r="D614" s="123"/>
      <c r="G614" s="76"/>
      <c r="I614" s="106"/>
      <c r="K614" s="77"/>
      <c r="L614" s="106"/>
      <c r="N614" s="62"/>
      <c r="O614" s="129"/>
      <c r="P614" s="106"/>
      <c r="R614" s="106"/>
      <c r="AQ614" s="76"/>
      <c r="AY614" s="77"/>
      <c r="BI614" s="77"/>
    </row>
    <row r="615" spans="4:61" s="58" customFormat="1" x14ac:dyDescent="0.25">
      <c r="D615" s="123"/>
      <c r="G615" s="76"/>
      <c r="I615" s="106"/>
      <c r="K615" s="77"/>
      <c r="L615" s="106"/>
      <c r="N615" s="62"/>
      <c r="O615" s="129"/>
      <c r="P615" s="106"/>
      <c r="R615" s="106"/>
      <c r="AQ615" s="76"/>
      <c r="AY615" s="77"/>
      <c r="BI615" s="77"/>
    </row>
    <row r="616" spans="4:61" s="58" customFormat="1" x14ac:dyDescent="0.25">
      <c r="D616" s="123"/>
      <c r="G616" s="76"/>
      <c r="I616" s="106"/>
      <c r="K616" s="77"/>
      <c r="L616" s="106"/>
      <c r="N616" s="62"/>
      <c r="O616" s="129"/>
      <c r="P616" s="106"/>
      <c r="R616" s="106"/>
      <c r="AQ616" s="76"/>
      <c r="AY616" s="77"/>
      <c r="BI616" s="77"/>
    </row>
    <row r="617" spans="4:61" s="58" customFormat="1" x14ac:dyDescent="0.25">
      <c r="D617" s="123"/>
      <c r="G617" s="76"/>
      <c r="I617" s="106"/>
      <c r="K617" s="77"/>
      <c r="L617" s="106"/>
      <c r="N617" s="62"/>
      <c r="O617" s="129"/>
      <c r="P617" s="106"/>
      <c r="R617" s="106"/>
      <c r="AQ617" s="76"/>
      <c r="AY617" s="77"/>
      <c r="BI617" s="77"/>
    </row>
    <row r="618" spans="4:61" s="58" customFormat="1" x14ac:dyDescent="0.25">
      <c r="D618" s="123"/>
      <c r="G618" s="76"/>
      <c r="I618" s="106"/>
      <c r="K618" s="77"/>
      <c r="L618" s="106"/>
      <c r="N618" s="62"/>
      <c r="O618" s="129"/>
      <c r="P618" s="106"/>
      <c r="R618" s="106"/>
      <c r="AQ618" s="76"/>
      <c r="AY618" s="77"/>
      <c r="BI618" s="77"/>
    </row>
    <row r="619" spans="4:61" s="58" customFormat="1" x14ac:dyDescent="0.25">
      <c r="D619" s="123"/>
      <c r="G619" s="76"/>
      <c r="I619" s="106"/>
      <c r="K619" s="77"/>
      <c r="L619" s="106"/>
      <c r="N619" s="62"/>
      <c r="O619" s="129"/>
      <c r="P619" s="106"/>
      <c r="R619" s="106"/>
      <c r="AQ619" s="76"/>
      <c r="AY619" s="77"/>
      <c r="BI619" s="77"/>
    </row>
    <row r="620" spans="4:61" s="58" customFormat="1" x14ac:dyDescent="0.25">
      <c r="D620" s="123"/>
      <c r="G620" s="76"/>
      <c r="I620" s="106"/>
      <c r="K620" s="77"/>
      <c r="L620" s="106"/>
      <c r="N620" s="62"/>
      <c r="O620" s="129"/>
      <c r="P620" s="106"/>
      <c r="R620" s="106"/>
      <c r="AQ620" s="76"/>
      <c r="AY620" s="77"/>
      <c r="BI620" s="77"/>
    </row>
    <row r="621" spans="4:61" s="58" customFormat="1" x14ac:dyDescent="0.25">
      <c r="D621" s="123"/>
      <c r="G621" s="76"/>
      <c r="I621" s="106"/>
      <c r="K621" s="77"/>
      <c r="L621" s="106"/>
      <c r="N621" s="62"/>
      <c r="O621" s="129"/>
      <c r="P621" s="106"/>
      <c r="R621" s="106"/>
      <c r="AQ621" s="76"/>
      <c r="AY621" s="77"/>
      <c r="BI621" s="77"/>
    </row>
    <row r="622" spans="4:61" s="58" customFormat="1" x14ac:dyDescent="0.25">
      <c r="D622" s="123"/>
      <c r="G622" s="76"/>
      <c r="I622" s="106"/>
      <c r="K622" s="77"/>
      <c r="L622" s="106"/>
      <c r="N622" s="62"/>
      <c r="O622" s="129"/>
      <c r="P622" s="106"/>
      <c r="R622" s="106"/>
      <c r="AQ622" s="76"/>
      <c r="AY622" s="77"/>
      <c r="BI622" s="77"/>
    </row>
    <row r="623" spans="4:61" s="58" customFormat="1" x14ac:dyDescent="0.25">
      <c r="D623" s="123"/>
      <c r="G623" s="76"/>
      <c r="I623" s="106"/>
      <c r="K623" s="77"/>
      <c r="L623" s="106"/>
      <c r="N623" s="62"/>
      <c r="O623" s="129"/>
      <c r="P623" s="106"/>
      <c r="R623" s="106"/>
      <c r="AQ623" s="76"/>
      <c r="AY623" s="77"/>
      <c r="BI623" s="77"/>
    </row>
    <row r="624" spans="4:61" s="58" customFormat="1" x14ac:dyDescent="0.25">
      <c r="D624" s="123"/>
      <c r="G624" s="76"/>
      <c r="I624" s="106"/>
      <c r="K624" s="77"/>
      <c r="L624" s="106"/>
      <c r="N624" s="62"/>
      <c r="O624" s="129"/>
      <c r="P624" s="106"/>
      <c r="R624" s="106"/>
      <c r="AQ624" s="76"/>
      <c r="AY624" s="77"/>
      <c r="BI624" s="77"/>
    </row>
    <row r="625" spans="4:61" s="58" customFormat="1" x14ac:dyDescent="0.25">
      <c r="D625" s="123"/>
      <c r="G625" s="76"/>
      <c r="I625" s="106"/>
      <c r="K625" s="77"/>
      <c r="L625" s="106"/>
      <c r="N625" s="62"/>
      <c r="O625" s="129"/>
      <c r="P625" s="106"/>
      <c r="R625" s="106"/>
      <c r="AQ625" s="76"/>
      <c r="AY625" s="77"/>
      <c r="BI625" s="77"/>
    </row>
    <row r="626" spans="4:61" s="58" customFormat="1" x14ac:dyDescent="0.25">
      <c r="D626" s="123"/>
      <c r="G626" s="76"/>
      <c r="I626" s="106"/>
      <c r="K626" s="77"/>
      <c r="L626" s="106"/>
      <c r="N626" s="62"/>
      <c r="O626" s="129"/>
      <c r="P626" s="106"/>
      <c r="R626" s="106"/>
      <c r="AQ626" s="76"/>
      <c r="AY626" s="77"/>
      <c r="BI626" s="77"/>
    </row>
    <row r="627" spans="4:61" s="58" customFormat="1" x14ac:dyDescent="0.25">
      <c r="D627" s="123"/>
      <c r="G627" s="76"/>
      <c r="I627" s="106"/>
      <c r="K627" s="77"/>
      <c r="L627" s="106"/>
      <c r="N627" s="62"/>
      <c r="O627" s="129"/>
      <c r="P627" s="106"/>
      <c r="R627" s="106"/>
      <c r="AQ627" s="76"/>
      <c r="AY627" s="77"/>
      <c r="BI627" s="77"/>
    </row>
    <row r="628" spans="4:61" s="58" customFormat="1" x14ac:dyDescent="0.25">
      <c r="D628" s="123"/>
      <c r="G628" s="76"/>
      <c r="I628" s="106"/>
      <c r="K628" s="77"/>
      <c r="L628" s="106"/>
      <c r="N628" s="62"/>
      <c r="O628" s="129"/>
      <c r="P628" s="106"/>
      <c r="R628" s="106"/>
      <c r="AQ628" s="76"/>
      <c r="AY628" s="77"/>
      <c r="BI628" s="77"/>
    </row>
    <row r="629" spans="4:61" s="58" customFormat="1" x14ac:dyDescent="0.25">
      <c r="D629" s="123"/>
      <c r="G629" s="76"/>
      <c r="I629" s="106"/>
      <c r="K629" s="77"/>
      <c r="L629" s="106"/>
      <c r="N629" s="62"/>
      <c r="O629" s="129"/>
      <c r="P629" s="106"/>
      <c r="R629" s="106"/>
      <c r="AQ629" s="76"/>
      <c r="AY629" s="77"/>
      <c r="BI629" s="77"/>
    </row>
    <row r="630" spans="4:61" s="58" customFormat="1" x14ac:dyDescent="0.25">
      <c r="D630" s="123"/>
      <c r="G630" s="76"/>
      <c r="I630" s="106"/>
      <c r="K630" s="77"/>
      <c r="L630" s="106"/>
      <c r="N630" s="62"/>
      <c r="O630" s="129"/>
      <c r="P630" s="106"/>
      <c r="R630" s="106"/>
      <c r="AQ630" s="76"/>
      <c r="AY630" s="77"/>
      <c r="BI630" s="77"/>
    </row>
    <row r="631" spans="4:61" s="58" customFormat="1" x14ac:dyDescent="0.25">
      <c r="D631" s="123"/>
      <c r="G631" s="76"/>
      <c r="I631" s="106"/>
      <c r="K631" s="77"/>
      <c r="L631" s="106"/>
      <c r="N631" s="62"/>
      <c r="O631" s="129"/>
      <c r="P631" s="106"/>
      <c r="R631" s="106"/>
      <c r="AQ631" s="76"/>
      <c r="AY631" s="77"/>
      <c r="BI631" s="77"/>
    </row>
    <row r="632" spans="4:61" s="58" customFormat="1" x14ac:dyDescent="0.25">
      <c r="D632" s="123"/>
      <c r="G632" s="76"/>
      <c r="I632" s="106"/>
      <c r="K632" s="77"/>
      <c r="L632" s="106"/>
      <c r="N632" s="62"/>
      <c r="O632" s="129"/>
      <c r="P632" s="106"/>
      <c r="R632" s="106"/>
      <c r="AQ632" s="76"/>
      <c r="AY632" s="77"/>
      <c r="BI632" s="77"/>
    </row>
    <row r="633" spans="4:61" s="58" customFormat="1" x14ac:dyDescent="0.25">
      <c r="D633" s="123"/>
      <c r="G633" s="76"/>
      <c r="I633" s="106"/>
      <c r="K633" s="77"/>
      <c r="L633" s="106"/>
      <c r="N633" s="62"/>
      <c r="O633" s="129"/>
      <c r="P633" s="106"/>
      <c r="R633" s="106"/>
      <c r="AQ633" s="76"/>
      <c r="AY633" s="77"/>
      <c r="BI633" s="77"/>
    </row>
    <row r="634" spans="4:61" s="58" customFormat="1" x14ac:dyDescent="0.25">
      <c r="D634" s="123"/>
      <c r="G634" s="76"/>
      <c r="I634" s="106"/>
      <c r="K634" s="77"/>
      <c r="L634" s="106"/>
      <c r="N634" s="62"/>
      <c r="O634" s="129"/>
      <c r="P634" s="106"/>
      <c r="R634" s="106"/>
      <c r="AQ634" s="76"/>
      <c r="AY634" s="77"/>
      <c r="BI634" s="77"/>
    </row>
    <row r="635" spans="4:61" s="58" customFormat="1" x14ac:dyDescent="0.25">
      <c r="D635" s="123"/>
      <c r="G635" s="76"/>
      <c r="I635" s="106"/>
      <c r="K635" s="77"/>
      <c r="L635" s="106"/>
      <c r="N635" s="62"/>
      <c r="O635" s="129"/>
      <c r="P635" s="106"/>
      <c r="R635" s="106"/>
      <c r="AQ635" s="76"/>
      <c r="AY635" s="77"/>
      <c r="BI635" s="77"/>
    </row>
    <row r="636" spans="4:61" s="58" customFormat="1" x14ac:dyDescent="0.25">
      <c r="D636" s="123"/>
      <c r="G636" s="76"/>
      <c r="I636" s="106"/>
      <c r="K636" s="77"/>
      <c r="L636" s="106"/>
      <c r="N636" s="62"/>
      <c r="O636" s="129"/>
      <c r="P636" s="106"/>
      <c r="R636" s="106"/>
      <c r="AQ636" s="76"/>
      <c r="AY636" s="77"/>
      <c r="BI636" s="77"/>
    </row>
    <row r="637" spans="4:61" s="58" customFormat="1" x14ac:dyDescent="0.25">
      <c r="D637" s="123"/>
      <c r="G637" s="76"/>
      <c r="I637" s="106"/>
      <c r="K637" s="77"/>
      <c r="L637" s="106"/>
      <c r="N637" s="62"/>
      <c r="O637" s="129"/>
      <c r="P637" s="106"/>
      <c r="R637" s="106"/>
      <c r="AQ637" s="76"/>
      <c r="AY637" s="77"/>
      <c r="BI637" s="77"/>
    </row>
    <row r="638" spans="4:61" s="58" customFormat="1" x14ac:dyDescent="0.25">
      <c r="D638" s="123"/>
      <c r="G638" s="76"/>
      <c r="I638" s="106"/>
      <c r="K638" s="77"/>
      <c r="L638" s="106"/>
      <c r="N638" s="62"/>
      <c r="O638" s="129"/>
      <c r="P638" s="106"/>
      <c r="R638" s="106"/>
      <c r="AQ638" s="76"/>
      <c r="AY638" s="77"/>
      <c r="BI638" s="77"/>
    </row>
    <row r="639" spans="4:61" s="58" customFormat="1" x14ac:dyDescent="0.25">
      <c r="D639" s="123"/>
      <c r="G639" s="76"/>
      <c r="I639" s="106"/>
      <c r="K639" s="77"/>
      <c r="L639" s="106"/>
      <c r="N639" s="62"/>
      <c r="O639" s="129"/>
      <c r="P639" s="106"/>
      <c r="R639" s="106"/>
      <c r="AQ639" s="76"/>
      <c r="AY639" s="77"/>
      <c r="BI639" s="77"/>
    </row>
    <row r="640" spans="4:61" s="58" customFormat="1" x14ac:dyDescent="0.25">
      <c r="D640" s="123"/>
      <c r="G640" s="76"/>
      <c r="I640" s="106"/>
      <c r="K640" s="77"/>
      <c r="L640" s="106"/>
      <c r="N640" s="62"/>
      <c r="O640" s="129"/>
      <c r="P640" s="106"/>
      <c r="R640" s="106"/>
      <c r="AQ640" s="76"/>
      <c r="AY640" s="77"/>
      <c r="BI640" s="77"/>
    </row>
    <row r="641" spans="4:61" s="58" customFormat="1" x14ac:dyDescent="0.25">
      <c r="D641" s="123"/>
      <c r="G641" s="76"/>
      <c r="I641" s="106"/>
      <c r="K641" s="77"/>
      <c r="L641" s="106"/>
      <c r="N641" s="62"/>
      <c r="O641" s="129"/>
      <c r="P641" s="106"/>
      <c r="R641" s="106"/>
      <c r="AQ641" s="76"/>
      <c r="AY641" s="77"/>
      <c r="BI641" s="77"/>
    </row>
    <row r="642" spans="4:61" s="58" customFormat="1" x14ac:dyDescent="0.25">
      <c r="D642" s="123"/>
      <c r="G642" s="76"/>
      <c r="I642" s="106"/>
      <c r="K642" s="77"/>
      <c r="L642" s="106"/>
      <c r="N642" s="62"/>
      <c r="O642" s="129"/>
      <c r="P642" s="106"/>
      <c r="R642" s="106"/>
      <c r="AQ642" s="76"/>
      <c r="AY642" s="77"/>
      <c r="BI642" s="77"/>
    </row>
    <row r="643" spans="4:61" s="58" customFormat="1" x14ac:dyDescent="0.25">
      <c r="D643" s="123"/>
      <c r="G643" s="76"/>
      <c r="I643" s="106"/>
      <c r="K643" s="77"/>
      <c r="L643" s="106"/>
      <c r="N643" s="62"/>
      <c r="O643" s="129"/>
      <c r="P643" s="106"/>
      <c r="R643" s="106"/>
      <c r="AQ643" s="76"/>
      <c r="AY643" s="77"/>
      <c r="BI643" s="77"/>
    </row>
    <row r="644" spans="4:61" s="58" customFormat="1" x14ac:dyDescent="0.25">
      <c r="D644" s="123"/>
      <c r="G644" s="76"/>
      <c r="I644" s="106"/>
      <c r="K644" s="77"/>
      <c r="L644" s="106"/>
      <c r="N644" s="62"/>
      <c r="O644" s="129"/>
      <c r="P644" s="106"/>
      <c r="R644" s="106"/>
      <c r="AQ644" s="76"/>
      <c r="AY644" s="77"/>
      <c r="BI644" s="77"/>
    </row>
    <row r="645" spans="4:61" s="58" customFormat="1" x14ac:dyDescent="0.25">
      <c r="D645" s="123"/>
      <c r="G645" s="76"/>
      <c r="I645" s="106"/>
      <c r="K645" s="77"/>
      <c r="L645" s="106"/>
      <c r="N645" s="62"/>
      <c r="O645" s="129"/>
      <c r="P645" s="106"/>
      <c r="R645" s="106"/>
      <c r="AQ645" s="76"/>
      <c r="AY645" s="77"/>
      <c r="BI645" s="77"/>
    </row>
    <row r="646" spans="4:61" s="58" customFormat="1" x14ac:dyDescent="0.25">
      <c r="D646" s="123"/>
      <c r="G646" s="76"/>
      <c r="I646" s="106"/>
      <c r="K646" s="77"/>
      <c r="L646" s="106"/>
      <c r="N646" s="62"/>
      <c r="O646" s="129"/>
      <c r="P646" s="106"/>
      <c r="R646" s="106"/>
      <c r="AQ646" s="76"/>
      <c r="AY646" s="77"/>
      <c r="BI646" s="77"/>
    </row>
    <row r="647" spans="4:61" s="58" customFormat="1" x14ac:dyDescent="0.25">
      <c r="D647" s="123"/>
      <c r="G647" s="76"/>
      <c r="I647" s="106"/>
      <c r="K647" s="77"/>
      <c r="L647" s="106"/>
      <c r="N647" s="62"/>
      <c r="O647" s="129"/>
      <c r="P647" s="106"/>
      <c r="R647" s="106"/>
      <c r="AQ647" s="76"/>
      <c r="AY647" s="77"/>
      <c r="BI647" s="77"/>
    </row>
    <row r="648" spans="4:61" s="58" customFormat="1" x14ac:dyDescent="0.25">
      <c r="D648" s="123"/>
      <c r="G648" s="76"/>
      <c r="I648" s="106"/>
      <c r="K648" s="77"/>
      <c r="L648" s="106"/>
      <c r="N648" s="62"/>
      <c r="O648" s="129"/>
      <c r="P648" s="106"/>
      <c r="R648" s="106"/>
      <c r="AQ648" s="76"/>
      <c r="AY648" s="77"/>
      <c r="BI648" s="77"/>
    </row>
    <row r="649" spans="4:61" s="58" customFormat="1" x14ac:dyDescent="0.25">
      <c r="D649" s="123"/>
      <c r="G649" s="76"/>
      <c r="I649" s="106"/>
      <c r="K649" s="77"/>
      <c r="L649" s="106"/>
      <c r="N649" s="62"/>
      <c r="O649" s="129"/>
      <c r="P649" s="106"/>
      <c r="R649" s="106"/>
      <c r="AQ649" s="76"/>
      <c r="AY649" s="77"/>
      <c r="BI649" s="77"/>
    </row>
    <row r="650" spans="4:61" s="58" customFormat="1" x14ac:dyDescent="0.25">
      <c r="D650" s="123"/>
      <c r="G650" s="76"/>
      <c r="I650" s="106"/>
      <c r="K650" s="77"/>
      <c r="L650" s="106"/>
      <c r="N650" s="62"/>
      <c r="O650" s="129"/>
      <c r="P650" s="106"/>
      <c r="R650" s="106"/>
      <c r="AQ650" s="76"/>
      <c r="AY650" s="77"/>
      <c r="BI650" s="77"/>
    </row>
    <row r="651" spans="4:61" s="58" customFormat="1" x14ac:dyDescent="0.25">
      <c r="D651" s="123"/>
      <c r="G651" s="76"/>
      <c r="I651" s="106"/>
      <c r="K651" s="77"/>
      <c r="L651" s="106"/>
      <c r="N651" s="62"/>
      <c r="O651" s="129"/>
      <c r="P651" s="106"/>
      <c r="R651" s="106"/>
      <c r="AQ651" s="76"/>
      <c r="AY651" s="77"/>
      <c r="BI651" s="77"/>
    </row>
    <row r="652" spans="4:61" s="58" customFormat="1" x14ac:dyDescent="0.25">
      <c r="D652" s="123"/>
      <c r="G652" s="76"/>
      <c r="I652" s="106"/>
      <c r="K652" s="77"/>
      <c r="L652" s="106"/>
      <c r="N652" s="62"/>
      <c r="O652" s="129"/>
      <c r="P652" s="106"/>
      <c r="R652" s="106"/>
      <c r="AQ652" s="76"/>
      <c r="AY652" s="77"/>
      <c r="BI652" s="77"/>
    </row>
    <row r="653" spans="4:61" s="58" customFormat="1" x14ac:dyDescent="0.25">
      <c r="D653" s="123"/>
      <c r="G653" s="76"/>
      <c r="I653" s="106"/>
      <c r="K653" s="77"/>
      <c r="L653" s="106"/>
      <c r="N653" s="62"/>
      <c r="O653" s="129"/>
      <c r="P653" s="106"/>
      <c r="R653" s="106"/>
      <c r="AQ653" s="76"/>
      <c r="AY653" s="77"/>
      <c r="BI653" s="77"/>
    </row>
    <row r="654" spans="4:61" s="58" customFormat="1" x14ac:dyDescent="0.25">
      <c r="D654" s="123"/>
      <c r="G654" s="76"/>
      <c r="I654" s="106"/>
      <c r="K654" s="77"/>
      <c r="L654" s="106"/>
      <c r="N654" s="62"/>
      <c r="O654" s="129"/>
      <c r="P654" s="106"/>
      <c r="R654" s="106"/>
      <c r="AQ654" s="76"/>
      <c r="AY654" s="77"/>
      <c r="BI654" s="77"/>
    </row>
    <row r="655" spans="4:61" s="58" customFormat="1" x14ac:dyDescent="0.25">
      <c r="D655" s="123"/>
      <c r="G655" s="76"/>
      <c r="I655" s="106"/>
      <c r="K655" s="77"/>
      <c r="L655" s="106"/>
      <c r="N655" s="62"/>
      <c r="O655" s="129"/>
      <c r="P655" s="106"/>
      <c r="R655" s="106"/>
      <c r="AQ655" s="76"/>
      <c r="AY655" s="77"/>
      <c r="BI655" s="77"/>
    </row>
    <row r="656" spans="4:61" s="58" customFormat="1" x14ac:dyDescent="0.25">
      <c r="D656" s="123"/>
      <c r="G656" s="76"/>
      <c r="I656" s="106"/>
      <c r="K656" s="77"/>
      <c r="L656" s="106"/>
      <c r="N656" s="62"/>
      <c r="O656" s="129"/>
      <c r="P656" s="106"/>
      <c r="R656" s="106"/>
      <c r="AQ656" s="76"/>
      <c r="AY656" s="77"/>
      <c r="BI656" s="77"/>
    </row>
    <row r="657" spans="4:61" s="58" customFormat="1" x14ac:dyDescent="0.25">
      <c r="D657" s="123"/>
      <c r="G657" s="76"/>
      <c r="I657" s="106"/>
      <c r="K657" s="77"/>
      <c r="L657" s="106"/>
      <c r="N657" s="62"/>
      <c r="O657" s="129"/>
      <c r="P657" s="106"/>
      <c r="R657" s="106"/>
      <c r="AQ657" s="76"/>
      <c r="AY657" s="77"/>
      <c r="BI657" s="77"/>
    </row>
    <row r="658" spans="4:61" s="58" customFormat="1" x14ac:dyDescent="0.25">
      <c r="D658" s="123"/>
      <c r="G658" s="76"/>
      <c r="I658" s="106"/>
      <c r="K658" s="77"/>
      <c r="L658" s="106"/>
      <c r="N658" s="62"/>
      <c r="O658" s="129"/>
      <c r="P658" s="106"/>
      <c r="R658" s="106"/>
      <c r="AQ658" s="76"/>
      <c r="AY658" s="77"/>
      <c r="BI658" s="77"/>
    </row>
    <row r="659" spans="4:61" s="58" customFormat="1" x14ac:dyDescent="0.25">
      <c r="D659" s="123"/>
      <c r="G659" s="76"/>
      <c r="I659" s="106"/>
      <c r="K659" s="77"/>
      <c r="L659" s="106"/>
      <c r="N659" s="62"/>
      <c r="O659" s="129"/>
      <c r="P659" s="106"/>
      <c r="R659" s="106"/>
      <c r="AQ659" s="76"/>
      <c r="AY659" s="77"/>
      <c r="BI659" s="77"/>
    </row>
    <row r="660" spans="4:61" s="58" customFormat="1" x14ac:dyDescent="0.25">
      <c r="D660" s="123"/>
      <c r="G660" s="76"/>
      <c r="I660" s="106"/>
      <c r="K660" s="77"/>
      <c r="L660" s="106"/>
      <c r="N660" s="62"/>
      <c r="O660" s="129"/>
      <c r="P660" s="106"/>
      <c r="R660" s="106"/>
      <c r="AQ660" s="76"/>
      <c r="AY660" s="77"/>
      <c r="BI660" s="77"/>
    </row>
    <row r="661" spans="4:61" s="58" customFormat="1" x14ac:dyDescent="0.25">
      <c r="D661" s="123"/>
      <c r="G661" s="76"/>
      <c r="I661" s="106"/>
      <c r="K661" s="77"/>
      <c r="L661" s="106"/>
      <c r="N661" s="62"/>
      <c r="O661" s="129"/>
      <c r="P661" s="106"/>
      <c r="R661" s="106"/>
      <c r="AQ661" s="76"/>
      <c r="AY661" s="77"/>
      <c r="BI661" s="77"/>
    </row>
    <row r="662" spans="4:61" s="58" customFormat="1" x14ac:dyDescent="0.25">
      <c r="D662" s="123"/>
      <c r="G662" s="76"/>
      <c r="I662" s="106"/>
      <c r="K662" s="77"/>
      <c r="L662" s="106"/>
      <c r="N662" s="62"/>
      <c r="O662" s="129"/>
      <c r="P662" s="106"/>
      <c r="R662" s="106"/>
      <c r="AQ662" s="76"/>
      <c r="AY662" s="77"/>
      <c r="BI662" s="77"/>
    </row>
    <row r="663" spans="4:61" s="58" customFormat="1" x14ac:dyDescent="0.25">
      <c r="D663" s="123"/>
      <c r="G663" s="76"/>
      <c r="I663" s="106"/>
      <c r="K663" s="77"/>
      <c r="L663" s="106"/>
      <c r="N663" s="62"/>
      <c r="O663" s="129"/>
      <c r="P663" s="106"/>
      <c r="R663" s="106"/>
      <c r="AQ663" s="76"/>
      <c r="AY663" s="77"/>
      <c r="BI663" s="77"/>
    </row>
    <row r="664" spans="4:61" s="58" customFormat="1" x14ac:dyDescent="0.25">
      <c r="D664" s="123"/>
      <c r="G664" s="76"/>
      <c r="I664" s="106"/>
      <c r="K664" s="77"/>
      <c r="L664" s="106"/>
      <c r="N664" s="62"/>
      <c r="O664" s="129"/>
      <c r="P664" s="106"/>
      <c r="R664" s="106"/>
      <c r="AQ664" s="76"/>
      <c r="AY664" s="77"/>
      <c r="BI664" s="77"/>
    </row>
    <row r="665" spans="4:61" s="58" customFormat="1" x14ac:dyDescent="0.25">
      <c r="D665" s="123"/>
      <c r="G665" s="76"/>
      <c r="I665" s="106"/>
      <c r="K665" s="77"/>
      <c r="L665" s="106"/>
      <c r="N665" s="62"/>
      <c r="O665" s="129"/>
      <c r="P665" s="106"/>
      <c r="R665" s="106"/>
      <c r="AQ665" s="76"/>
      <c r="AY665" s="77"/>
      <c r="BI665" s="77"/>
    </row>
    <row r="666" spans="4:61" s="58" customFormat="1" x14ac:dyDescent="0.25">
      <c r="D666" s="123"/>
      <c r="G666" s="76"/>
      <c r="I666" s="106"/>
      <c r="K666" s="77"/>
      <c r="L666" s="106"/>
      <c r="N666" s="62"/>
      <c r="O666" s="129"/>
      <c r="P666" s="106"/>
      <c r="R666" s="106"/>
      <c r="AQ666" s="76"/>
      <c r="AY666" s="77"/>
      <c r="BI666" s="77"/>
    </row>
    <row r="667" spans="4:61" s="58" customFormat="1" x14ac:dyDescent="0.25">
      <c r="D667" s="123"/>
      <c r="G667" s="76"/>
      <c r="I667" s="106"/>
      <c r="K667" s="77"/>
      <c r="L667" s="106"/>
      <c r="N667" s="62"/>
      <c r="O667" s="129"/>
      <c r="P667" s="106"/>
      <c r="R667" s="106"/>
      <c r="AQ667" s="76"/>
      <c r="AY667" s="77"/>
      <c r="BI667" s="77"/>
    </row>
    <row r="668" spans="4:61" s="58" customFormat="1" x14ac:dyDescent="0.25">
      <c r="D668" s="123"/>
      <c r="G668" s="76"/>
      <c r="I668" s="106"/>
      <c r="K668" s="77"/>
      <c r="L668" s="106"/>
      <c r="N668" s="62"/>
      <c r="O668" s="129"/>
      <c r="P668" s="106"/>
      <c r="R668" s="106"/>
      <c r="AQ668" s="76"/>
      <c r="AY668" s="77"/>
      <c r="BI668" s="77"/>
    </row>
    <row r="669" spans="4:61" s="58" customFormat="1" x14ac:dyDescent="0.25">
      <c r="D669" s="123"/>
      <c r="G669" s="76"/>
      <c r="I669" s="106"/>
      <c r="K669" s="77"/>
      <c r="L669" s="106"/>
      <c r="N669" s="62"/>
      <c r="O669" s="129"/>
      <c r="P669" s="106"/>
      <c r="R669" s="106"/>
      <c r="AQ669" s="76"/>
      <c r="AY669" s="77"/>
      <c r="BI669" s="77"/>
    </row>
    <row r="670" spans="4:61" s="58" customFormat="1" x14ac:dyDescent="0.25">
      <c r="D670" s="123"/>
      <c r="G670" s="76"/>
      <c r="I670" s="106"/>
      <c r="K670" s="77"/>
      <c r="L670" s="106"/>
      <c r="N670" s="62"/>
      <c r="O670" s="129"/>
      <c r="P670" s="106"/>
      <c r="R670" s="106"/>
      <c r="AQ670" s="76"/>
      <c r="AY670" s="77"/>
      <c r="BI670" s="77"/>
    </row>
    <row r="671" spans="4:61" s="58" customFormat="1" x14ac:dyDescent="0.25">
      <c r="D671" s="123"/>
      <c r="G671" s="76"/>
      <c r="I671" s="106"/>
      <c r="K671" s="77"/>
      <c r="L671" s="106"/>
      <c r="N671" s="62"/>
      <c r="O671" s="129"/>
      <c r="P671" s="106"/>
      <c r="R671" s="106"/>
      <c r="AQ671" s="76"/>
      <c r="AY671" s="77"/>
      <c r="BI671" s="77"/>
    </row>
    <row r="672" spans="4:61" s="58" customFormat="1" x14ac:dyDescent="0.25">
      <c r="D672" s="123"/>
      <c r="G672" s="76"/>
      <c r="I672" s="106"/>
      <c r="K672" s="77"/>
      <c r="L672" s="106"/>
      <c r="N672" s="62"/>
      <c r="O672" s="129"/>
      <c r="P672" s="106"/>
      <c r="R672" s="106"/>
      <c r="AQ672" s="76"/>
      <c r="AY672" s="77"/>
      <c r="BI672" s="77"/>
    </row>
    <row r="673" spans="4:61" s="58" customFormat="1" x14ac:dyDescent="0.25">
      <c r="D673" s="123"/>
      <c r="G673" s="76"/>
      <c r="I673" s="106"/>
      <c r="K673" s="77"/>
      <c r="L673" s="106"/>
      <c r="N673" s="62"/>
      <c r="O673" s="129"/>
      <c r="P673" s="106"/>
      <c r="R673" s="106"/>
      <c r="AQ673" s="76"/>
      <c r="AY673" s="77"/>
      <c r="BI673" s="77"/>
    </row>
    <row r="674" spans="4:61" s="58" customFormat="1" x14ac:dyDescent="0.25">
      <c r="D674" s="123"/>
      <c r="G674" s="76"/>
      <c r="I674" s="106"/>
      <c r="K674" s="77"/>
      <c r="L674" s="106"/>
      <c r="N674" s="62"/>
      <c r="O674" s="129"/>
      <c r="P674" s="106"/>
      <c r="R674" s="106"/>
      <c r="AQ674" s="76"/>
      <c r="AY674" s="77"/>
      <c r="BI674" s="77"/>
    </row>
    <row r="675" spans="4:61" s="58" customFormat="1" x14ac:dyDescent="0.25">
      <c r="D675" s="123"/>
      <c r="G675" s="76"/>
      <c r="I675" s="106"/>
      <c r="K675" s="77"/>
      <c r="L675" s="106"/>
      <c r="N675" s="62"/>
      <c r="O675" s="129"/>
      <c r="P675" s="106"/>
      <c r="R675" s="106"/>
      <c r="AQ675" s="76"/>
      <c r="AY675" s="77"/>
      <c r="BI675" s="77"/>
    </row>
    <row r="676" spans="4:61" s="58" customFormat="1" x14ac:dyDescent="0.25">
      <c r="D676" s="123"/>
      <c r="G676" s="76"/>
      <c r="I676" s="106"/>
      <c r="K676" s="77"/>
      <c r="L676" s="106"/>
      <c r="N676" s="62"/>
      <c r="O676" s="129"/>
      <c r="P676" s="106"/>
      <c r="R676" s="106"/>
      <c r="AQ676" s="76"/>
      <c r="AY676" s="77"/>
      <c r="BI676" s="77"/>
    </row>
    <row r="677" spans="4:61" s="58" customFormat="1" x14ac:dyDescent="0.25">
      <c r="D677" s="123"/>
      <c r="G677" s="76"/>
      <c r="I677" s="106"/>
      <c r="K677" s="77"/>
      <c r="L677" s="106"/>
      <c r="N677" s="62"/>
      <c r="O677" s="129"/>
      <c r="P677" s="106"/>
      <c r="R677" s="106"/>
      <c r="AQ677" s="76"/>
      <c r="AY677" s="77"/>
      <c r="BI677" s="77"/>
    </row>
    <row r="678" spans="4:61" s="58" customFormat="1" x14ac:dyDescent="0.25">
      <c r="D678" s="123"/>
      <c r="G678" s="76"/>
      <c r="I678" s="106"/>
      <c r="K678" s="77"/>
      <c r="L678" s="106"/>
      <c r="N678" s="62"/>
      <c r="O678" s="129"/>
      <c r="P678" s="106"/>
      <c r="R678" s="106"/>
      <c r="AQ678" s="76"/>
      <c r="AY678" s="77"/>
      <c r="BI678" s="77"/>
    </row>
    <row r="679" spans="4:61" s="58" customFormat="1" x14ac:dyDescent="0.25">
      <c r="D679" s="123"/>
      <c r="G679" s="76"/>
      <c r="I679" s="106"/>
      <c r="K679" s="77"/>
      <c r="L679" s="106"/>
      <c r="N679" s="62"/>
      <c r="O679" s="129"/>
      <c r="P679" s="106"/>
      <c r="R679" s="106"/>
      <c r="AQ679" s="76"/>
      <c r="AY679" s="77"/>
      <c r="BI679" s="77"/>
    </row>
    <row r="680" spans="4:61" s="58" customFormat="1" x14ac:dyDescent="0.25">
      <c r="D680" s="123"/>
      <c r="G680" s="76"/>
      <c r="I680" s="106"/>
      <c r="K680" s="77"/>
      <c r="L680" s="106"/>
      <c r="N680" s="62"/>
      <c r="O680" s="129"/>
      <c r="P680" s="106"/>
      <c r="R680" s="106"/>
      <c r="AQ680" s="76"/>
      <c r="AY680" s="77"/>
      <c r="BI680" s="77"/>
    </row>
    <row r="681" spans="4:61" s="58" customFormat="1" x14ac:dyDescent="0.25">
      <c r="D681" s="123"/>
      <c r="G681" s="76"/>
      <c r="I681" s="106"/>
      <c r="K681" s="77"/>
      <c r="L681" s="106"/>
      <c r="N681" s="62"/>
      <c r="O681" s="129"/>
      <c r="P681" s="106"/>
      <c r="R681" s="106"/>
      <c r="AQ681" s="76"/>
      <c r="AY681" s="77"/>
      <c r="BI681" s="77"/>
    </row>
    <row r="682" spans="4:61" s="58" customFormat="1" x14ac:dyDescent="0.25">
      <c r="D682" s="123"/>
      <c r="G682" s="76"/>
      <c r="I682" s="106"/>
      <c r="K682" s="77"/>
      <c r="L682" s="106"/>
      <c r="N682" s="62"/>
      <c r="O682" s="129"/>
      <c r="P682" s="106"/>
      <c r="R682" s="106"/>
      <c r="AQ682" s="76"/>
      <c r="AY682" s="77"/>
      <c r="BI682" s="77"/>
    </row>
    <row r="683" spans="4:61" s="58" customFormat="1" x14ac:dyDescent="0.25">
      <c r="D683" s="123"/>
      <c r="G683" s="76"/>
      <c r="I683" s="106"/>
      <c r="K683" s="77"/>
      <c r="L683" s="106"/>
      <c r="N683" s="62"/>
      <c r="O683" s="129"/>
      <c r="P683" s="106"/>
      <c r="R683" s="106"/>
      <c r="AQ683" s="76"/>
      <c r="AY683" s="77"/>
      <c r="BI683" s="77"/>
    </row>
    <row r="684" spans="4:61" s="58" customFormat="1" x14ac:dyDescent="0.25">
      <c r="D684" s="123"/>
      <c r="G684" s="76"/>
      <c r="I684" s="106"/>
      <c r="K684" s="77"/>
      <c r="L684" s="106"/>
      <c r="N684" s="62"/>
      <c r="O684" s="129"/>
      <c r="P684" s="106"/>
      <c r="R684" s="106"/>
      <c r="AQ684" s="76"/>
      <c r="AY684" s="77"/>
      <c r="BI684" s="77"/>
    </row>
    <row r="685" spans="4:61" s="58" customFormat="1" x14ac:dyDescent="0.25">
      <c r="D685" s="123"/>
      <c r="G685" s="76"/>
      <c r="I685" s="106"/>
      <c r="K685" s="77"/>
      <c r="L685" s="106"/>
      <c r="N685" s="62"/>
      <c r="O685" s="129"/>
      <c r="P685" s="106"/>
      <c r="R685" s="106"/>
      <c r="AQ685" s="76"/>
      <c r="AY685" s="77"/>
      <c r="BI685" s="77"/>
    </row>
    <row r="686" spans="4:61" s="58" customFormat="1" x14ac:dyDescent="0.25">
      <c r="D686" s="123"/>
      <c r="G686" s="76"/>
      <c r="I686" s="106"/>
      <c r="K686" s="77"/>
      <c r="L686" s="106"/>
      <c r="N686" s="62"/>
      <c r="O686" s="129"/>
      <c r="P686" s="106"/>
      <c r="R686" s="106"/>
      <c r="AQ686" s="76"/>
      <c r="AY686" s="77"/>
      <c r="BI686" s="77"/>
    </row>
    <row r="687" spans="4:61" s="58" customFormat="1" x14ac:dyDescent="0.25">
      <c r="D687" s="123"/>
      <c r="G687" s="76"/>
      <c r="I687" s="106"/>
      <c r="K687" s="77"/>
      <c r="L687" s="106"/>
      <c r="N687" s="62"/>
      <c r="O687" s="129"/>
      <c r="P687" s="106"/>
      <c r="R687" s="106"/>
      <c r="AQ687" s="76"/>
      <c r="AY687" s="77"/>
      <c r="BI687" s="77"/>
    </row>
    <row r="688" spans="4:61" s="58" customFormat="1" x14ac:dyDescent="0.25">
      <c r="D688" s="123"/>
      <c r="G688" s="76"/>
      <c r="I688" s="106"/>
      <c r="K688" s="77"/>
      <c r="L688" s="106"/>
      <c r="N688" s="62"/>
      <c r="O688" s="129"/>
      <c r="P688" s="106"/>
      <c r="R688" s="106"/>
      <c r="AQ688" s="76"/>
      <c r="AY688" s="77"/>
      <c r="BI688" s="77"/>
    </row>
    <row r="689" spans="4:61" s="58" customFormat="1" x14ac:dyDescent="0.25">
      <c r="D689" s="123"/>
      <c r="G689" s="76"/>
      <c r="I689" s="106"/>
      <c r="K689" s="77"/>
      <c r="L689" s="106"/>
      <c r="N689" s="62"/>
      <c r="O689" s="129"/>
      <c r="P689" s="106"/>
      <c r="R689" s="106"/>
      <c r="AQ689" s="76"/>
      <c r="AY689" s="77"/>
      <c r="BI689" s="77"/>
    </row>
    <row r="690" spans="4:61" s="58" customFormat="1" x14ac:dyDescent="0.25">
      <c r="D690" s="123"/>
      <c r="G690" s="76"/>
      <c r="I690" s="106"/>
      <c r="K690" s="77"/>
      <c r="L690" s="106"/>
      <c r="N690" s="62"/>
      <c r="O690" s="129"/>
      <c r="P690" s="106"/>
      <c r="R690" s="106"/>
      <c r="AQ690" s="76"/>
      <c r="AY690" s="77"/>
      <c r="BI690" s="77"/>
    </row>
    <row r="691" spans="4:61" s="58" customFormat="1" x14ac:dyDescent="0.25">
      <c r="D691" s="123"/>
      <c r="G691" s="76"/>
      <c r="I691" s="106"/>
      <c r="K691" s="77"/>
      <c r="L691" s="106"/>
      <c r="N691" s="62"/>
      <c r="O691" s="129"/>
      <c r="P691" s="106"/>
      <c r="R691" s="106"/>
      <c r="AQ691" s="76"/>
      <c r="AY691" s="77"/>
      <c r="BI691" s="77"/>
    </row>
    <row r="692" spans="4:61" s="58" customFormat="1" x14ac:dyDescent="0.25">
      <c r="D692" s="123"/>
      <c r="G692" s="76"/>
      <c r="I692" s="106"/>
      <c r="K692" s="77"/>
      <c r="L692" s="106"/>
      <c r="N692" s="62"/>
      <c r="O692" s="129"/>
      <c r="P692" s="106"/>
      <c r="R692" s="106"/>
      <c r="AQ692" s="76"/>
      <c r="AY692" s="77"/>
      <c r="BI692" s="77"/>
    </row>
    <row r="693" spans="4:61" s="58" customFormat="1" x14ac:dyDescent="0.25">
      <c r="D693" s="123"/>
      <c r="G693" s="76"/>
      <c r="I693" s="106"/>
      <c r="K693" s="77"/>
      <c r="L693" s="106"/>
      <c r="N693" s="62"/>
      <c r="O693" s="129"/>
      <c r="P693" s="106"/>
      <c r="R693" s="106"/>
      <c r="AQ693" s="76"/>
      <c r="AY693" s="77"/>
      <c r="BI693" s="77"/>
    </row>
    <row r="694" spans="4:61" s="58" customFormat="1" x14ac:dyDescent="0.25">
      <c r="D694" s="123"/>
      <c r="G694" s="76"/>
      <c r="I694" s="106"/>
      <c r="K694" s="77"/>
      <c r="L694" s="106"/>
      <c r="N694" s="62"/>
      <c r="O694" s="129"/>
      <c r="P694" s="106"/>
      <c r="R694" s="106"/>
      <c r="AQ694" s="76"/>
      <c r="AY694" s="77"/>
      <c r="BI694" s="77"/>
    </row>
    <row r="695" spans="4:61" s="58" customFormat="1" x14ac:dyDescent="0.25">
      <c r="D695" s="123"/>
      <c r="G695" s="76"/>
      <c r="I695" s="106"/>
      <c r="K695" s="77"/>
      <c r="L695" s="106"/>
      <c r="N695" s="62"/>
      <c r="O695" s="129"/>
      <c r="P695" s="106"/>
      <c r="R695" s="106"/>
      <c r="AQ695" s="76"/>
      <c r="AY695" s="77"/>
      <c r="BI695" s="77"/>
    </row>
    <row r="696" spans="4:61" s="58" customFormat="1" x14ac:dyDescent="0.25">
      <c r="D696" s="123"/>
      <c r="G696" s="76"/>
      <c r="I696" s="106"/>
      <c r="K696" s="77"/>
      <c r="L696" s="106"/>
      <c r="N696" s="62"/>
      <c r="O696" s="129"/>
      <c r="P696" s="106"/>
      <c r="R696" s="106"/>
      <c r="AQ696" s="76"/>
      <c r="AY696" s="77"/>
      <c r="BI696" s="77"/>
    </row>
    <row r="697" spans="4:61" s="58" customFormat="1" x14ac:dyDescent="0.25">
      <c r="D697" s="123"/>
      <c r="G697" s="76"/>
      <c r="I697" s="106"/>
      <c r="K697" s="77"/>
      <c r="L697" s="106"/>
      <c r="N697" s="62"/>
      <c r="O697" s="129"/>
      <c r="P697" s="106"/>
      <c r="R697" s="106"/>
      <c r="AQ697" s="76"/>
      <c r="AY697" s="77"/>
      <c r="BI697" s="77"/>
    </row>
    <row r="698" spans="4:61" s="58" customFormat="1" x14ac:dyDescent="0.25">
      <c r="D698" s="123"/>
      <c r="G698" s="76"/>
      <c r="I698" s="106"/>
      <c r="K698" s="77"/>
      <c r="L698" s="106"/>
      <c r="N698" s="62"/>
      <c r="O698" s="129"/>
      <c r="P698" s="106"/>
      <c r="R698" s="106"/>
      <c r="AQ698" s="76"/>
      <c r="AY698" s="77"/>
      <c r="BI698" s="77"/>
    </row>
    <row r="699" spans="4:61" s="58" customFormat="1" x14ac:dyDescent="0.25">
      <c r="D699" s="123"/>
      <c r="G699" s="76"/>
      <c r="I699" s="106"/>
      <c r="K699" s="77"/>
      <c r="L699" s="106"/>
      <c r="N699" s="62"/>
      <c r="O699" s="129"/>
      <c r="P699" s="106"/>
      <c r="R699" s="106"/>
      <c r="AQ699" s="76"/>
      <c r="AY699" s="77"/>
      <c r="BI699" s="77"/>
    </row>
    <row r="700" spans="4:61" s="58" customFormat="1" x14ac:dyDescent="0.25">
      <c r="D700" s="123"/>
      <c r="G700" s="76"/>
      <c r="I700" s="106"/>
      <c r="K700" s="77"/>
      <c r="L700" s="106"/>
      <c r="N700" s="62"/>
      <c r="O700" s="129"/>
      <c r="P700" s="106"/>
      <c r="R700" s="106"/>
      <c r="AQ700" s="76"/>
      <c r="AY700" s="77"/>
      <c r="BI700" s="77"/>
    </row>
    <row r="701" spans="4:61" s="58" customFormat="1" x14ac:dyDescent="0.25">
      <c r="D701" s="123"/>
      <c r="G701" s="76"/>
      <c r="I701" s="106"/>
      <c r="K701" s="77"/>
      <c r="L701" s="106"/>
      <c r="N701" s="62"/>
      <c r="O701" s="129"/>
      <c r="P701" s="106"/>
      <c r="R701" s="106"/>
      <c r="AQ701" s="76"/>
      <c r="AY701" s="77"/>
      <c r="BI701" s="77"/>
    </row>
    <row r="702" spans="4:61" s="58" customFormat="1" x14ac:dyDescent="0.25">
      <c r="D702" s="123"/>
      <c r="G702" s="76"/>
      <c r="I702" s="106"/>
      <c r="K702" s="77"/>
      <c r="L702" s="106"/>
      <c r="N702" s="62"/>
      <c r="O702" s="129"/>
      <c r="P702" s="106"/>
      <c r="R702" s="106"/>
      <c r="AQ702" s="76"/>
      <c r="AY702" s="77"/>
      <c r="BI702" s="77"/>
    </row>
    <row r="703" spans="4:61" s="58" customFormat="1" x14ac:dyDescent="0.25">
      <c r="D703" s="123"/>
      <c r="G703" s="76"/>
      <c r="I703" s="106"/>
      <c r="K703" s="77"/>
      <c r="L703" s="106"/>
      <c r="N703" s="62"/>
      <c r="O703" s="129"/>
      <c r="P703" s="106"/>
      <c r="R703" s="106"/>
      <c r="AQ703" s="76"/>
      <c r="AY703" s="77"/>
      <c r="BI703" s="77"/>
    </row>
    <row r="704" spans="4:61" s="58" customFormat="1" x14ac:dyDescent="0.25">
      <c r="D704" s="123"/>
      <c r="G704" s="76"/>
      <c r="I704" s="106"/>
      <c r="K704" s="77"/>
      <c r="L704" s="106"/>
      <c r="N704" s="62"/>
      <c r="O704" s="129"/>
      <c r="P704" s="106"/>
      <c r="R704" s="106"/>
      <c r="AQ704" s="76"/>
      <c r="AY704" s="77"/>
      <c r="BI704" s="77"/>
    </row>
    <row r="705" spans="4:61" s="58" customFormat="1" x14ac:dyDescent="0.25">
      <c r="D705" s="123"/>
      <c r="G705" s="76"/>
      <c r="I705" s="106"/>
      <c r="K705" s="77"/>
      <c r="L705" s="106"/>
      <c r="N705" s="62"/>
      <c r="O705" s="129"/>
      <c r="P705" s="106"/>
      <c r="R705" s="106"/>
      <c r="AQ705" s="76"/>
      <c r="AY705" s="77"/>
      <c r="BI705" s="77"/>
    </row>
    <row r="706" spans="4:61" s="58" customFormat="1" x14ac:dyDescent="0.25">
      <c r="D706" s="123"/>
      <c r="G706" s="76"/>
      <c r="I706" s="106"/>
      <c r="K706" s="77"/>
      <c r="L706" s="106"/>
      <c r="N706" s="62"/>
      <c r="O706" s="129"/>
      <c r="P706" s="106"/>
      <c r="R706" s="106"/>
      <c r="AQ706" s="76"/>
      <c r="AY706" s="77"/>
      <c r="BI706" s="77"/>
    </row>
    <row r="707" spans="4:61" s="58" customFormat="1" x14ac:dyDescent="0.25">
      <c r="D707" s="123"/>
      <c r="G707" s="76"/>
      <c r="I707" s="106"/>
      <c r="K707" s="77"/>
      <c r="L707" s="106"/>
      <c r="N707" s="62"/>
      <c r="O707" s="129"/>
      <c r="P707" s="106"/>
      <c r="R707" s="106"/>
      <c r="AQ707" s="76"/>
      <c r="AY707" s="77"/>
      <c r="BI707" s="77"/>
    </row>
    <row r="708" spans="4:61" s="58" customFormat="1" x14ac:dyDescent="0.25">
      <c r="D708" s="123"/>
      <c r="G708" s="76"/>
      <c r="I708" s="106"/>
      <c r="K708" s="77"/>
      <c r="L708" s="106"/>
      <c r="N708" s="62"/>
      <c r="O708" s="129"/>
      <c r="P708" s="106"/>
      <c r="R708" s="106"/>
      <c r="AQ708" s="76"/>
      <c r="AY708" s="77"/>
      <c r="BI708" s="77"/>
    </row>
    <row r="709" spans="4:61" s="58" customFormat="1" x14ac:dyDescent="0.25">
      <c r="D709" s="123"/>
      <c r="G709" s="76"/>
      <c r="I709" s="106"/>
      <c r="K709" s="77"/>
      <c r="L709" s="106"/>
      <c r="N709" s="62"/>
      <c r="O709" s="129"/>
      <c r="P709" s="106"/>
      <c r="R709" s="106"/>
      <c r="AQ709" s="76"/>
      <c r="AY709" s="77"/>
      <c r="BI709" s="77"/>
    </row>
    <row r="710" spans="4:61" s="58" customFormat="1" x14ac:dyDescent="0.25">
      <c r="D710" s="123"/>
      <c r="G710" s="76"/>
      <c r="I710" s="106"/>
      <c r="K710" s="77"/>
      <c r="L710" s="106"/>
      <c r="N710" s="62"/>
      <c r="O710" s="129"/>
      <c r="P710" s="106"/>
      <c r="R710" s="106"/>
      <c r="AQ710" s="76"/>
      <c r="AY710" s="77"/>
      <c r="BI710" s="77"/>
    </row>
    <row r="711" spans="4:61" s="58" customFormat="1" x14ac:dyDescent="0.25">
      <c r="D711" s="123"/>
      <c r="G711" s="76"/>
      <c r="I711" s="106"/>
      <c r="K711" s="77"/>
      <c r="L711" s="106"/>
      <c r="N711" s="62"/>
      <c r="O711" s="129"/>
      <c r="P711" s="106"/>
      <c r="R711" s="106"/>
      <c r="AQ711" s="76"/>
      <c r="AY711" s="77"/>
      <c r="BI711" s="77"/>
    </row>
    <row r="712" spans="4:61" s="58" customFormat="1" x14ac:dyDescent="0.25">
      <c r="D712" s="123"/>
      <c r="G712" s="76"/>
      <c r="I712" s="106"/>
      <c r="K712" s="77"/>
      <c r="L712" s="106"/>
      <c r="N712" s="62"/>
      <c r="O712" s="129"/>
      <c r="P712" s="106"/>
      <c r="R712" s="106"/>
      <c r="AQ712" s="76"/>
      <c r="AY712" s="77"/>
      <c r="BI712" s="77"/>
    </row>
    <row r="713" spans="4:61" s="58" customFormat="1" x14ac:dyDescent="0.25">
      <c r="D713" s="123"/>
      <c r="G713" s="76"/>
      <c r="I713" s="106"/>
      <c r="K713" s="77"/>
      <c r="L713" s="106"/>
      <c r="N713" s="62"/>
      <c r="O713" s="129"/>
      <c r="P713" s="106"/>
      <c r="R713" s="106"/>
      <c r="AQ713" s="76"/>
      <c r="AY713" s="77"/>
      <c r="BI713" s="77"/>
    </row>
    <row r="714" spans="4:61" s="58" customFormat="1" x14ac:dyDescent="0.25">
      <c r="D714" s="123"/>
      <c r="G714" s="76"/>
      <c r="I714" s="106"/>
      <c r="K714" s="77"/>
      <c r="L714" s="106"/>
      <c r="N714" s="62"/>
      <c r="O714" s="129"/>
      <c r="P714" s="106"/>
      <c r="R714" s="106"/>
      <c r="AQ714" s="76"/>
      <c r="AY714" s="77"/>
      <c r="BI714" s="77"/>
    </row>
    <row r="715" spans="4:61" s="58" customFormat="1" x14ac:dyDescent="0.25">
      <c r="D715" s="123"/>
      <c r="G715" s="76"/>
      <c r="I715" s="106"/>
      <c r="K715" s="77"/>
      <c r="L715" s="106"/>
      <c r="N715" s="62"/>
      <c r="O715" s="129"/>
      <c r="P715" s="106"/>
      <c r="R715" s="106"/>
      <c r="AQ715" s="76"/>
      <c r="AY715" s="77"/>
      <c r="BI715" s="77"/>
    </row>
    <row r="716" spans="4:61" s="58" customFormat="1" x14ac:dyDescent="0.25">
      <c r="D716" s="123"/>
      <c r="G716" s="76"/>
      <c r="I716" s="106"/>
      <c r="K716" s="77"/>
      <c r="L716" s="106"/>
      <c r="N716" s="62"/>
      <c r="O716" s="129"/>
      <c r="P716" s="106"/>
      <c r="R716" s="106"/>
      <c r="AQ716" s="76"/>
      <c r="AY716" s="77"/>
      <c r="BI716" s="77"/>
    </row>
    <row r="717" spans="4:61" s="58" customFormat="1" x14ac:dyDescent="0.25">
      <c r="D717" s="123"/>
      <c r="G717" s="76"/>
      <c r="I717" s="106"/>
      <c r="K717" s="77"/>
      <c r="L717" s="106"/>
      <c r="N717" s="62"/>
      <c r="O717" s="129"/>
      <c r="P717" s="106"/>
      <c r="R717" s="106"/>
      <c r="AQ717" s="76"/>
      <c r="AY717" s="77"/>
      <c r="BI717" s="77"/>
    </row>
    <row r="718" spans="4:61" s="58" customFormat="1" x14ac:dyDescent="0.25">
      <c r="D718" s="123"/>
      <c r="G718" s="76"/>
      <c r="I718" s="106"/>
      <c r="K718" s="77"/>
      <c r="L718" s="106"/>
      <c r="N718" s="62"/>
      <c r="O718" s="129"/>
      <c r="P718" s="106"/>
      <c r="R718" s="106"/>
      <c r="AQ718" s="76"/>
      <c r="AY718" s="77"/>
      <c r="BI718" s="77"/>
    </row>
    <row r="719" spans="4:61" s="58" customFormat="1" x14ac:dyDescent="0.25">
      <c r="D719" s="123"/>
      <c r="G719" s="76"/>
      <c r="I719" s="106"/>
      <c r="K719" s="77"/>
      <c r="L719" s="106"/>
      <c r="N719" s="62"/>
      <c r="O719" s="129"/>
      <c r="P719" s="106"/>
      <c r="R719" s="106"/>
      <c r="AQ719" s="76"/>
      <c r="AY719" s="77"/>
      <c r="BI719" s="77"/>
    </row>
    <row r="720" spans="4:61" s="58" customFormat="1" x14ac:dyDescent="0.25">
      <c r="D720" s="123"/>
      <c r="G720" s="76"/>
      <c r="I720" s="106"/>
      <c r="K720" s="77"/>
      <c r="L720" s="106"/>
      <c r="N720" s="62"/>
      <c r="O720" s="129"/>
      <c r="P720" s="106"/>
      <c r="R720" s="106"/>
      <c r="AQ720" s="76"/>
      <c r="AY720" s="77"/>
      <c r="BI720" s="77"/>
    </row>
    <row r="721" spans="4:61" s="58" customFormat="1" x14ac:dyDescent="0.25">
      <c r="D721" s="123"/>
      <c r="G721" s="76"/>
      <c r="I721" s="106"/>
      <c r="K721" s="77"/>
      <c r="L721" s="106"/>
      <c r="N721" s="62"/>
      <c r="O721" s="129"/>
      <c r="P721" s="106"/>
      <c r="R721" s="106"/>
      <c r="AQ721" s="76"/>
      <c r="AY721" s="77"/>
      <c r="BI721" s="77"/>
    </row>
    <row r="722" spans="4:61" s="58" customFormat="1" x14ac:dyDescent="0.25">
      <c r="D722" s="123"/>
      <c r="G722" s="76"/>
      <c r="I722" s="106"/>
      <c r="K722" s="77"/>
      <c r="L722" s="106"/>
      <c r="N722" s="62"/>
      <c r="O722" s="129"/>
      <c r="P722" s="106"/>
      <c r="R722" s="106"/>
      <c r="AQ722" s="76"/>
      <c r="AY722" s="77"/>
      <c r="BI722" s="77"/>
    </row>
    <row r="723" spans="4:61" s="58" customFormat="1" x14ac:dyDescent="0.25">
      <c r="D723" s="123"/>
      <c r="G723" s="76"/>
      <c r="I723" s="106"/>
      <c r="K723" s="77"/>
      <c r="L723" s="106"/>
      <c r="N723" s="62"/>
      <c r="O723" s="129"/>
      <c r="P723" s="106"/>
      <c r="R723" s="106"/>
      <c r="AQ723" s="76"/>
      <c r="AY723" s="77"/>
      <c r="BI723" s="77"/>
    </row>
    <row r="724" spans="4:61" s="58" customFormat="1" x14ac:dyDescent="0.25">
      <c r="D724" s="123"/>
      <c r="G724" s="76"/>
      <c r="I724" s="106"/>
      <c r="K724" s="77"/>
      <c r="L724" s="106"/>
      <c r="N724" s="62"/>
      <c r="O724" s="129"/>
      <c r="P724" s="106"/>
      <c r="R724" s="106"/>
      <c r="AQ724" s="76"/>
      <c r="AY724" s="77"/>
      <c r="BI724" s="77"/>
    </row>
    <row r="725" spans="4:61" s="58" customFormat="1" x14ac:dyDescent="0.25">
      <c r="D725" s="123"/>
      <c r="G725" s="76"/>
      <c r="I725" s="106"/>
      <c r="K725" s="77"/>
      <c r="L725" s="106"/>
      <c r="N725" s="62"/>
      <c r="O725" s="129"/>
      <c r="P725" s="106"/>
      <c r="R725" s="106"/>
      <c r="AQ725" s="76"/>
      <c r="AY725" s="77"/>
      <c r="BI725" s="77"/>
    </row>
    <row r="726" spans="4:61" s="58" customFormat="1" x14ac:dyDescent="0.25">
      <c r="D726" s="123"/>
      <c r="G726" s="76"/>
      <c r="I726" s="106"/>
      <c r="K726" s="77"/>
      <c r="L726" s="106"/>
      <c r="N726" s="62"/>
      <c r="O726" s="129"/>
      <c r="P726" s="106"/>
      <c r="R726" s="106"/>
      <c r="AQ726" s="76"/>
      <c r="AY726" s="77"/>
      <c r="BI726" s="77"/>
    </row>
    <row r="727" spans="4:61" s="58" customFormat="1" x14ac:dyDescent="0.25">
      <c r="D727" s="123"/>
      <c r="G727" s="76"/>
      <c r="I727" s="106"/>
      <c r="K727" s="77"/>
      <c r="L727" s="106"/>
      <c r="N727" s="62"/>
      <c r="O727" s="129"/>
      <c r="P727" s="106"/>
      <c r="R727" s="106"/>
      <c r="AQ727" s="76"/>
      <c r="AY727" s="77"/>
      <c r="BI727" s="77"/>
    </row>
    <row r="728" spans="4:61" s="58" customFormat="1" x14ac:dyDescent="0.25">
      <c r="D728" s="123"/>
      <c r="G728" s="76"/>
      <c r="I728" s="106"/>
      <c r="K728" s="77"/>
      <c r="L728" s="106"/>
      <c r="N728" s="62"/>
      <c r="O728" s="129"/>
      <c r="P728" s="106"/>
      <c r="R728" s="106"/>
      <c r="AQ728" s="76"/>
      <c r="AY728" s="77"/>
      <c r="BI728" s="77"/>
    </row>
    <row r="729" spans="4:61" s="58" customFormat="1" x14ac:dyDescent="0.25">
      <c r="D729" s="123"/>
      <c r="G729" s="76"/>
      <c r="I729" s="106"/>
      <c r="K729" s="77"/>
      <c r="L729" s="106"/>
      <c r="N729" s="62"/>
      <c r="O729" s="129"/>
      <c r="P729" s="106"/>
      <c r="R729" s="106"/>
      <c r="AQ729" s="76"/>
      <c r="AY729" s="77"/>
      <c r="BI729" s="77"/>
    </row>
    <row r="730" spans="4:61" s="58" customFormat="1" x14ac:dyDescent="0.25">
      <c r="D730" s="123"/>
      <c r="G730" s="76"/>
      <c r="I730" s="106"/>
      <c r="K730" s="77"/>
      <c r="L730" s="106"/>
      <c r="N730" s="62"/>
      <c r="O730" s="129"/>
      <c r="P730" s="106"/>
      <c r="R730" s="106"/>
      <c r="AQ730" s="76"/>
      <c r="AY730" s="77"/>
      <c r="BI730" s="77"/>
    </row>
    <row r="731" spans="4:61" s="58" customFormat="1" x14ac:dyDescent="0.25">
      <c r="D731" s="123"/>
      <c r="G731" s="76"/>
      <c r="I731" s="106"/>
      <c r="K731" s="77"/>
      <c r="L731" s="106"/>
      <c r="N731" s="62"/>
      <c r="O731" s="129"/>
      <c r="P731" s="106"/>
      <c r="R731" s="106"/>
      <c r="AQ731" s="76"/>
      <c r="AY731" s="77"/>
      <c r="BI731" s="77"/>
    </row>
    <row r="732" spans="4:61" s="58" customFormat="1" x14ac:dyDescent="0.25">
      <c r="D732" s="123"/>
      <c r="G732" s="76"/>
      <c r="I732" s="106"/>
      <c r="K732" s="77"/>
      <c r="L732" s="106"/>
      <c r="N732" s="62"/>
      <c r="O732" s="129"/>
      <c r="P732" s="106"/>
      <c r="R732" s="106"/>
      <c r="AQ732" s="76"/>
      <c r="AY732" s="77"/>
      <c r="BI732" s="77"/>
    </row>
    <row r="733" spans="4:61" s="58" customFormat="1" x14ac:dyDescent="0.25">
      <c r="D733" s="123"/>
      <c r="G733" s="76"/>
      <c r="I733" s="106"/>
      <c r="K733" s="77"/>
      <c r="L733" s="106"/>
      <c r="N733" s="62"/>
      <c r="O733" s="129"/>
      <c r="P733" s="106"/>
      <c r="R733" s="106"/>
      <c r="AQ733" s="76"/>
      <c r="AY733" s="77"/>
      <c r="BI733" s="77"/>
    </row>
    <row r="734" spans="4:61" s="58" customFormat="1" x14ac:dyDescent="0.25">
      <c r="D734" s="123"/>
      <c r="G734" s="76"/>
      <c r="I734" s="106"/>
      <c r="K734" s="77"/>
      <c r="L734" s="106"/>
      <c r="N734" s="62"/>
      <c r="O734" s="129"/>
      <c r="P734" s="106"/>
      <c r="R734" s="106"/>
      <c r="AQ734" s="76"/>
      <c r="AY734" s="77"/>
      <c r="BI734" s="77"/>
    </row>
    <row r="735" spans="4:61" s="58" customFormat="1" x14ac:dyDescent="0.25">
      <c r="D735" s="123"/>
      <c r="G735" s="76"/>
      <c r="I735" s="106"/>
      <c r="K735" s="77"/>
      <c r="L735" s="106"/>
      <c r="N735" s="62"/>
      <c r="O735" s="129"/>
      <c r="P735" s="106"/>
      <c r="R735" s="106"/>
      <c r="AQ735" s="76"/>
      <c r="AY735" s="77"/>
      <c r="BI735" s="77"/>
    </row>
    <row r="736" spans="4:61" s="58" customFormat="1" x14ac:dyDescent="0.25">
      <c r="D736" s="123"/>
      <c r="G736" s="76"/>
      <c r="I736" s="106"/>
      <c r="K736" s="77"/>
      <c r="L736" s="106"/>
      <c r="N736" s="62"/>
      <c r="O736" s="129"/>
      <c r="P736" s="106"/>
      <c r="R736" s="106"/>
      <c r="AQ736" s="76"/>
      <c r="AY736" s="77"/>
      <c r="BI736" s="77"/>
    </row>
    <row r="737" spans="4:61" s="58" customFormat="1" x14ac:dyDescent="0.25">
      <c r="D737" s="123"/>
      <c r="G737" s="76"/>
      <c r="I737" s="106"/>
      <c r="K737" s="77"/>
      <c r="L737" s="106"/>
      <c r="N737" s="62"/>
      <c r="O737" s="129"/>
      <c r="P737" s="106"/>
      <c r="R737" s="106"/>
      <c r="AQ737" s="76"/>
      <c r="AY737" s="77"/>
      <c r="BI737" s="77"/>
    </row>
    <row r="738" spans="4:61" s="58" customFormat="1" x14ac:dyDescent="0.25">
      <c r="D738" s="123"/>
      <c r="G738" s="76"/>
      <c r="I738" s="106"/>
      <c r="K738" s="77"/>
      <c r="L738" s="106"/>
      <c r="N738" s="62"/>
      <c r="O738" s="129"/>
      <c r="P738" s="106"/>
      <c r="R738" s="106"/>
      <c r="AQ738" s="76"/>
      <c r="AY738" s="77"/>
      <c r="BI738" s="77"/>
    </row>
    <row r="739" spans="4:61" s="58" customFormat="1" x14ac:dyDescent="0.25">
      <c r="D739" s="123"/>
      <c r="G739" s="76"/>
      <c r="I739" s="106"/>
      <c r="K739" s="77"/>
      <c r="L739" s="106"/>
      <c r="N739" s="62"/>
      <c r="O739" s="129"/>
      <c r="P739" s="106"/>
      <c r="R739" s="106"/>
      <c r="AQ739" s="76"/>
      <c r="AY739" s="77"/>
      <c r="BI739" s="77"/>
    </row>
    <row r="740" spans="4:61" s="58" customFormat="1" x14ac:dyDescent="0.25">
      <c r="D740" s="123"/>
      <c r="G740" s="76"/>
      <c r="I740" s="106"/>
      <c r="K740" s="77"/>
      <c r="L740" s="106"/>
      <c r="N740" s="62"/>
      <c r="O740" s="129"/>
      <c r="P740" s="106"/>
      <c r="R740" s="106"/>
      <c r="AQ740" s="76"/>
      <c r="AY740" s="77"/>
      <c r="BI740" s="77"/>
    </row>
    <row r="741" spans="4:61" s="58" customFormat="1" x14ac:dyDescent="0.25">
      <c r="D741" s="123"/>
      <c r="G741" s="76"/>
      <c r="I741" s="106"/>
      <c r="K741" s="77"/>
      <c r="L741" s="106"/>
      <c r="N741" s="62"/>
      <c r="O741" s="129"/>
      <c r="P741" s="106"/>
      <c r="R741" s="106"/>
      <c r="AQ741" s="76"/>
      <c r="AY741" s="77"/>
      <c r="BI741" s="77"/>
    </row>
    <row r="742" spans="4:61" s="58" customFormat="1" x14ac:dyDescent="0.25">
      <c r="D742" s="123"/>
      <c r="G742" s="76"/>
      <c r="I742" s="106"/>
      <c r="K742" s="77"/>
      <c r="L742" s="106"/>
      <c r="N742" s="62"/>
      <c r="O742" s="129"/>
      <c r="P742" s="106"/>
      <c r="R742" s="106"/>
      <c r="AQ742" s="76"/>
      <c r="AY742" s="77"/>
      <c r="BI742" s="77"/>
    </row>
    <row r="743" spans="4:61" s="58" customFormat="1" x14ac:dyDescent="0.25">
      <c r="D743" s="123"/>
      <c r="G743" s="76"/>
      <c r="I743" s="106"/>
      <c r="K743" s="77"/>
      <c r="L743" s="106"/>
      <c r="N743" s="62"/>
      <c r="O743" s="129"/>
      <c r="P743" s="106"/>
      <c r="R743" s="106"/>
      <c r="AQ743" s="76"/>
      <c r="AY743" s="77"/>
      <c r="BI743" s="77"/>
    </row>
    <row r="744" spans="4:61" s="58" customFormat="1" x14ac:dyDescent="0.25">
      <c r="D744" s="123"/>
      <c r="G744" s="76"/>
      <c r="I744" s="106"/>
      <c r="K744" s="77"/>
      <c r="L744" s="106"/>
      <c r="N744" s="62"/>
      <c r="O744" s="129"/>
      <c r="P744" s="106"/>
      <c r="R744" s="106"/>
      <c r="AQ744" s="76"/>
      <c r="AY744" s="77"/>
      <c r="BI744" s="77"/>
    </row>
    <row r="745" spans="4:61" s="58" customFormat="1" x14ac:dyDescent="0.25">
      <c r="D745" s="123"/>
      <c r="G745" s="76"/>
      <c r="I745" s="106"/>
      <c r="K745" s="77"/>
      <c r="L745" s="106"/>
      <c r="N745" s="62"/>
      <c r="O745" s="129"/>
      <c r="P745" s="106"/>
      <c r="R745" s="106"/>
      <c r="AQ745" s="76"/>
      <c r="AY745" s="77"/>
      <c r="BI745" s="77"/>
    </row>
    <row r="746" spans="4:61" s="58" customFormat="1" x14ac:dyDescent="0.25">
      <c r="D746" s="123"/>
      <c r="G746" s="76"/>
      <c r="I746" s="106"/>
      <c r="K746" s="77"/>
      <c r="L746" s="106"/>
      <c r="N746" s="62"/>
      <c r="O746" s="129"/>
      <c r="P746" s="106"/>
      <c r="R746" s="106"/>
      <c r="AQ746" s="76"/>
      <c r="AY746" s="77"/>
      <c r="BI746" s="77"/>
    </row>
    <row r="747" spans="4:61" s="58" customFormat="1" x14ac:dyDescent="0.25">
      <c r="D747" s="123"/>
      <c r="G747" s="76"/>
      <c r="I747" s="106"/>
      <c r="K747" s="77"/>
      <c r="L747" s="106"/>
      <c r="N747" s="62"/>
      <c r="O747" s="129"/>
      <c r="P747" s="106"/>
      <c r="R747" s="106"/>
      <c r="AQ747" s="76"/>
      <c r="AY747" s="77"/>
      <c r="BI747" s="77"/>
    </row>
    <row r="748" spans="4:61" s="58" customFormat="1" x14ac:dyDescent="0.25">
      <c r="D748" s="123"/>
      <c r="G748" s="76"/>
      <c r="I748" s="106"/>
      <c r="K748" s="77"/>
      <c r="L748" s="106"/>
      <c r="N748" s="62"/>
      <c r="O748" s="129"/>
      <c r="P748" s="106"/>
      <c r="R748" s="106"/>
      <c r="AQ748" s="76"/>
      <c r="AY748" s="77"/>
      <c r="BI748" s="77"/>
    </row>
    <row r="749" spans="4:61" s="58" customFormat="1" x14ac:dyDescent="0.25">
      <c r="D749" s="123"/>
      <c r="G749" s="76"/>
      <c r="I749" s="106"/>
      <c r="K749" s="77"/>
      <c r="L749" s="106"/>
      <c r="N749" s="62"/>
      <c r="O749" s="129"/>
      <c r="P749" s="106"/>
      <c r="R749" s="106"/>
      <c r="AQ749" s="76"/>
      <c r="AY749" s="77"/>
      <c r="BI749" s="77"/>
    </row>
    <row r="750" spans="4:61" s="58" customFormat="1" x14ac:dyDescent="0.25">
      <c r="D750" s="123"/>
      <c r="G750" s="76"/>
      <c r="I750" s="106"/>
      <c r="K750" s="77"/>
      <c r="L750" s="106"/>
      <c r="N750" s="62"/>
      <c r="O750" s="129"/>
      <c r="P750" s="106"/>
      <c r="R750" s="106"/>
      <c r="AQ750" s="76"/>
      <c r="AY750" s="77"/>
      <c r="BI750" s="77"/>
    </row>
    <row r="751" spans="4:61" s="58" customFormat="1" x14ac:dyDescent="0.25">
      <c r="D751" s="123"/>
      <c r="G751" s="76"/>
      <c r="I751" s="106"/>
      <c r="K751" s="77"/>
      <c r="L751" s="106"/>
      <c r="N751" s="62"/>
      <c r="O751" s="129"/>
      <c r="P751" s="106"/>
      <c r="R751" s="106"/>
      <c r="AQ751" s="76"/>
      <c r="AY751" s="77"/>
      <c r="BI751" s="77"/>
    </row>
    <row r="752" spans="4:61" s="58" customFormat="1" x14ac:dyDescent="0.25">
      <c r="D752" s="123"/>
      <c r="G752" s="76"/>
      <c r="I752" s="106"/>
      <c r="K752" s="77"/>
      <c r="L752" s="106"/>
      <c r="N752" s="62"/>
      <c r="O752" s="129"/>
      <c r="P752" s="106"/>
      <c r="R752" s="106"/>
      <c r="AQ752" s="76"/>
      <c r="AY752" s="77"/>
      <c r="BI752" s="77"/>
    </row>
    <row r="753" spans="4:61" s="58" customFormat="1" x14ac:dyDescent="0.25">
      <c r="D753" s="123"/>
      <c r="G753" s="76"/>
      <c r="I753" s="106"/>
      <c r="K753" s="77"/>
      <c r="L753" s="106"/>
      <c r="N753" s="62"/>
      <c r="O753" s="129"/>
      <c r="P753" s="106"/>
      <c r="R753" s="106"/>
      <c r="AQ753" s="76"/>
      <c r="AY753" s="77"/>
      <c r="BI753" s="77"/>
    </row>
    <row r="754" spans="4:61" s="58" customFormat="1" x14ac:dyDescent="0.25">
      <c r="D754" s="123"/>
      <c r="G754" s="76"/>
      <c r="I754" s="106"/>
      <c r="K754" s="77"/>
      <c r="L754" s="106"/>
      <c r="N754" s="62"/>
      <c r="O754" s="129"/>
      <c r="P754" s="106"/>
      <c r="R754" s="106"/>
      <c r="AQ754" s="76"/>
      <c r="AY754" s="77"/>
      <c r="BI754" s="77"/>
    </row>
    <row r="755" spans="4:61" s="58" customFormat="1" x14ac:dyDescent="0.25">
      <c r="D755" s="123"/>
      <c r="G755" s="76"/>
      <c r="I755" s="106"/>
      <c r="K755" s="77"/>
      <c r="L755" s="106"/>
      <c r="N755" s="62"/>
      <c r="O755" s="129"/>
      <c r="P755" s="106"/>
      <c r="R755" s="106"/>
      <c r="AQ755" s="76"/>
      <c r="AY755" s="77"/>
      <c r="BI755" s="77"/>
    </row>
    <row r="756" spans="4:61" s="58" customFormat="1" x14ac:dyDescent="0.25">
      <c r="D756" s="123"/>
      <c r="G756" s="76"/>
      <c r="I756" s="106"/>
      <c r="K756" s="77"/>
      <c r="L756" s="106"/>
      <c r="N756" s="62"/>
      <c r="O756" s="129"/>
      <c r="P756" s="106"/>
      <c r="R756" s="106"/>
      <c r="AQ756" s="76"/>
      <c r="AY756" s="77"/>
      <c r="BI756" s="77"/>
    </row>
    <row r="757" spans="4:61" s="58" customFormat="1" x14ac:dyDescent="0.25">
      <c r="D757" s="123"/>
      <c r="G757" s="76"/>
      <c r="I757" s="106"/>
      <c r="K757" s="77"/>
      <c r="L757" s="106"/>
      <c r="N757" s="62"/>
      <c r="O757" s="129"/>
      <c r="P757" s="106"/>
      <c r="R757" s="106"/>
      <c r="AQ757" s="76"/>
      <c r="AY757" s="77"/>
      <c r="BI757" s="77"/>
    </row>
    <row r="758" spans="4:61" s="58" customFormat="1" x14ac:dyDescent="0.25">
      <c r="D758" s="123"/>
      <c r="G758" s="76"/>
      <c r="I758" s="106"/>
      <c r="K758" s="77"/>
      <c r="L758" s="106"/>
      <c r="N758" s="62"/>
      <c r="O758" s="129"/>
      <c r="P758" s="106"/>
      <c r="R758" s="106"/>
      <c r="AQ758" s="76"/>
      <c r="AY758" s="77"/>
      <c r="BI758" s="77"/>
    </row>
    <row r="759" spans="4:61" s="58" customFormat="1" x14ac:dyDescent="0.25">
      <c r="D759" s="123"/>
      <c r="G759" s="76"/>
      <c r="I759" s="106"/>
      <c r="K759" s="77"/>
      <c r="L759" s="106"/>
      <c r="N759" s="62"/>
      <c r="O759" s="129"/>
      <c r="P759" s="106"/>
      <c r="R759" s="106"/>
      <c r="AQ759" s="76"/>
      <c r="AY759" s="77"/>
      <c r="BI759" s="77"/>
    </row>
    <row r="760" spans="4:61" s="58" customFormat="1" x14ac:dyDescent="0.25">
      <c r="D760" s="123"/>
      <c r="G760" s="76"/>
      <c r="I760" s="106"/>
      <c r="K760" s="77"/>
      <c r="L760" s="106"/>
      <c r="N760" s="62"/>
      <c r="O760" s="129"/>
      <c r="P760" s="106"/>
      <c r="R760" s="106"/>
      <c r="AQ760" s="76"/>
      <c r="AY760" s="77"/>
      <c r="BI760" s="77"/>
    </row>
    <row r="761" spans="4:61" s="58" customFormat="1" x14ac:dyDescent="0.25">
      <c r="D761" s="123"/>
      <c r="G761" s="76"/>
      <c r="I761" s="106"/>
      <c r="K761" s="77"/>
      <c r="L761" s="106"/>
      <c r="N761" s="62"/>
      <c r="O761" s="129"/>
      <c r="P761" s="106"/>
      <c r="R761" s="106"/>
      <c r="AQ761" s="76"/>
      <c r="AY761" s="77"/>
      <c r="BI761" s="77"/>
    </row>
    <row r="762" spans="4:61" s="58" customFormat="1" x14ac:dyDescent="0.25">
      <c r="D762" s="123"/>
      <c r="G762" s="76"/>
      <c r="I762" s="106"/>
      <c r="K762" s="77"/>
      <c r="L762" s="106"/>
      <c r="N762" s="62"/>
      <c r="O762" s="129"/>
      <c r="P762" s="106"/>
      <c r="R762" s="106"/>
      <c r="AQ762" s="76"/>
      <c r="AY762" s="77"/>
      <c r="BI762" s="77"/>
    </row>
    <row r="763" spans="4:61" s="58" customFormat="1" x14ac:dyDescent="0.25">
      <c r="D763" s="123"/>
      <c r="G763" s="76"/>
      <c r="I763" s="106"/>
      <c r="K763" s="77"/>
      <c r="L763" s="106"/>
      <c r="N763" s="62"/>
      <c r="O763" s="129"/>
      <c r="P763" s="106"/>
      <c r="R763" s="106"/>
      <c r="AQ763" s="76"/>
      <c r="AY763" s="77"/>
      <c r="BI763" s="77"/>
    </row>
    <row r="764" spans="4:61" s="58" customFormat="1" x14ac:dyDescent="0.25">
      <c r="D764" s="123"/>
      <c r="G764" s="76"/>
      <c r="I764" s="106"/>
      <c r="K764" s="77"/>
      <c r="L764" s="106"/>
      <c r="N764" s="62"/>
      <c r="O764" s="129"/>
      <c r="P764" s="106"/>
      <c r="R764" s="106"/>
      <c r="AQ764" s="76"/>
      <c r="AY764" s="77"/>
      <c r="BI764" s="77"/>
    </row>
    <row r="765" spans="4:61" s="58" customFormat="1" x14ac:dyDescent="0.25">
      <c r="D765" s="123"/>
      <c r="G765" s="76"/>
      <c r="I765" s="106"/>
      <c r="K765" s="77"/>
      <c r="L765" s="106"/>
      <c r="N765" s="62"/>
      <c r="O765" s="129"/>
      <c r="P765" s="106"/>
      <c r="R765" s="106"/>
      <c r="AQ765" s="76"/>
      <c r="AY765" s="77"/>
      <c r="BI765" s="77"/>
    </row>
    <row r="766" spans="4:61" s="58" customFormat="1" x14ac:dyDescent="0.25">
      <c r="D766" s="123"/>
      <c r="G766" s="76"/>
      <c r="I766" s="106"/>
      <c r="K766" s="77"/>
      <c r="L766" s="106"/>
      <c r="N766" s="62"/>
      <c r="O766" s="129"/>
      <c r="P766" s="106"/>
      <c r="R766" s="106"/>
      <c r="AQ766" s="76"/>
      <c r="AY766" s="77"/>
      <c r="BI766" s="77"/>
    </row>
    <row r="767" spans="4:61" s="58" customFormat="1" x14ac:dyDescent="0.25">
      <c r="D767" s="123"/>
      <c r="G767" s="76"/>
      <c r="I767" s="106"/>
      <c r="K767" s="77"/>
      <c r="L767" s="106"/>
      <c r="N767" s="62"/>
      <c r="O767" s="129"/>
      <c r="P767" s="106"/>
      <c r="R767" s="106"/>
      <c r="AQ767" s="76"/>
      <c r="AY767" s="77"/>
      <c r="BI767" s="77"/>
    </row>
    <row r="768" spans="4:61" s="58" customFormat="1" x14ac:dyDescent="0.25">
      <c r="D768" s="123"/>
      <c r="G768" s="76"/>
      <c r="I768" s="106"/>
      <c r="K768" s="77"/>
      <c r="L768" s="106"/>
      <c r="N768" s="62"/>
      <c r="O768" s="129"/>
      <c r="P768" s="106"/>
      <c r="R768" s="106"/>
      <c r="AQ768" s="76"/>
      <c r="AY768" s="77"/>
      <c r="BI768" s="77"/>
    </row>
    <row r="769" spans="4:61" s="58" customFormat="1" x14ac:dyDescent="0.25">
      <c r="D769" s="123"/>
      <c r="G769" s="76"/>
      <c r="I769" s="106"/>
      <c r="K769" s="77"/>
      <c r="L769" s="106"/>
      <c r="N769" s="62"/>
      <c r="O769" s="129"/>
      <c r="P769" s="106"/>
      <c r="R769" s="106"/>
      <c r="AQ769" s="76"/>
      <c r="AY769" s="77"/>
      <c r="BI769" s="77"/>
    </row>
    <row r="770" spans="4:61" s="58" customFormat="1" x14ac:dyDescent="0.25">
      <c r="D770" s="123"/>
      <c r="G770" s="76"/>
      <c r="I770" s="106"/>
      <c r="K770" s="77"/>
      <c r="L770" s="106"/>
      <c r="N770" s="62"/>
      <c r="O770" s="129"/>
      <c r="P770" s="106"/>
      <c r="R770" s="106"/>
      <c r="AQ770" s="76"/>
      <c r="AY770" s="77"/>
      <c r="BI770" s="77"/>
    </row>
    <row r="771" spans="4:61" s="58" customFormat="1" x14ac:dyDescent="0.25">
      <c r="D771" s="123"/>
      <c r="G771" s="76"/>
      <c r="I771" s="106"/>
      <c r="K771" s="77"/>
      <c r="L771" s="106"/>
      <c r="N771" s="62"/>
      <c r="O771" s="129"/>
      <c r="P771" s="106"/>
      <c r="R771" s="106"/>
      <c r="AQ771" s="76"/>
      <c r="AY771" s="77"/>
      <c r="BI771" s="77"/>
    </row>
    <row r="772" spans="4:61" s="58" customFormat="1" x14ac:dyDescent="0.25">
      <c r="D772" s="123"/>
      <c r="G772" s="76"/>
      <c r="I772" s="106"/>
      <c r="K772" s="77"/>
      <c r="L772" s="106"/>
      <c r="N772" s="62"/>
      <c r="O772" s="129"/>
      <c r="P772" s="106"/>
      <c r="R772" s="106"/>
      <c r="AQ772" s="76"/>
      <c r="AY772" s="77"/>
      <c r="BI772" s="77"/>
    </row>
    <row r="773" spans="4:61" s="58" customFormat="1" x14ac:dyDescent="0.25">
      <c r="D773" s="123"/>
      <c r="G773" s="76"/>
      <c r="I773" s="106"/>
      <c r="K773" s="77"/>
      <c r="L773" s="106"/>
      <c r="N773" s="62"/>
      <c r="O773" s="129"/>
      <c r="P773" s="106"/>
      <c r="R773" s="106"/>
      <c r="AQ773" s="76"/>
      <c r="AY773" s="77"/>
      <c r="BI773" s="77"/>
    </row>
    <row r="774" spans="4:61" s="58" customFormat="1" x14ac:dyDescent="0.25">
      <c r="D774" s="123"/>
      <c r="G774" s="76"/>
      <c r="I774" s="106"/>
      <c r="K774" s="77"/>
      <c r="L774" s="106"/>
      <c r="N774" s="62"/>
      <c r="O774" s="129"/>
      <c r="P774" s="106"/>
      <c r="R774" s="106"/>
      <c r="AQ774" s="76"/>
      <c r="AY774" s="77"/>
      <c r="BI774" s="77"/>
    </row>
    <row r="775" spans="4:61" s="58" customFormat="1" x14ac:dyDescent="0.25">
      <c r="D775" s="123"/>
      <c r="G775" s="76"/>
      <c r="I775" s="106"/>
      <c r="K775" s="77"/>
      <c r="L775" s="106"/>
      <c r="N775" s="62"/>
      <c r="O775" s="129"/>
      <c r="P775" s="106"/>
      <c r="R775" s="106"/>
      <c r="AQ775" s="76"/>
      <c r="AY775" s="77"/>
      <c r="BI775" s="77"/>
    </row>
    <row r="776" spans="4:61" s="58" customFormat="1" x14ac:dyDescent="0.25">
      <c r="D776" s="123"/>
      <c r="G776" s="76"/>
      <c r="I776" s="106"/>
      <c r="K776" s="77"/>
      <c r="L776" s="106"/>
      <c r="N776" s="62"/>
      <c r="O776" s="129"/>
      <c r="P776" s="106"/>
      <c r="R776" s="106"/>
      <c r="AQ776" s="76"/>
      <c r="AY776" s="77"/>
      <c r="BI776" s="77"/>
    </row>
    <row r="777" spans="4:61" s="58" customFormat="1" x14ac:dyDescent="0.25">
      <c r="D777" s="123"/>
      <c r="G777" s="76"/>
      <c r="I777" s="106"/>
      <c r="K777" s="77"/>
      <c r="L777" s="106"/>
      <c r="N777" s="62"/>
      <c r="O777" s="129"/>
      <c r="P777" s="106"/>
      <c r="R777" s="106"/>
      <c r="AQ777" s="76"/>
      <c r="AY777" s="77"/>
      <c r="BI777" s="77"/>
    </row>
    <row r="778" spans="4:61" s="58" customFormat="1" x14ac:dyDescent="0.25">
      <c r="D778" s="123"/>
      <c r="G778" s="76"/>
      <c r="I778" s="106"/>
      <c r="K778" s="77"/>
      <c r="L778" s="106"/>
      <c r="N778" s="62"/>
      <c r="O778" s="129"/>
      <c r="P778" s="106"/>
      <c r="R778" s="106"/>
      <c r="AQ778" s="76"/>
      <c r="AY778" s="77"/>
      <c r="BI778" s="77"/>
    </row>
    <row r="779" spans="4:61" s="58" customFormat="1" x14ac:dyDescent="0.25">
      <c r="D779" s="123"/>
      <c r="G779" s="76"/>
      <c r="I779" s="106"/>
      <c r="K779" s="77"/>
      <c r="L779" s="106"/>
      <c r="N779" s="62"/>
      <c r="O779" s="129"/>
      <c r="P779" s="106"/>
      <c r="R779" s="106"/>
      <c r="AQ779" s="76"/>
      <c r="AY779" s="77"/>
      <c r="BI779" s="77"/>
    </row>
    <row r="780" spans="4:61" s="58" customFormat="1" x14ac:dyDescent="0.25">
      <c r="D780" s="123"/>
      <c r="G780" s="76"/>
      <c r="I780" s="106"/>
      <c r="K780" s="77"/>
      <c r="L780" s="106"/>
      <c r="N780" s="62"/>
      <c r="O780" s="129"/>
      <c r="P780" s="106"/>
      <c r="R780" s="106"/>
      <c r="AQ780" s="76"/>
      <c r="AY780" s="77"/>
      <c r="BI780" s="77"/>
    </row>
    <row r="781" spans="4:61" s="58" customFormat="1" x14ac:dyDescent="0.25">
      <c r="D781" s="123"/>
      <c r="G781" s="76"/>
      <c r="I781" s="106"/>
      <c r="K781" s="77"/>
      <c r="L781" s="106"/>
      <c r="N781" s="62"/>
      <c r="O781" s="129"/>
      <c r="P781" s="106"/>
      <c r="R781" s="106"/>
      <c r="AQ781" s="76"/>
      <c r="AY781" s="77"/>
      <c r="BI781" s="77"/>
    </row>
    <row r="782" spans="4:61" s="58" customFormat="1" x14ac:dyDescent="0.25">
      <c r="D782" s="123"/>
      <c r="G782" s="76"/>
      <c r="I782" s="106"/>
      <c r="K782" s="77"/>
      <c r="L782" s="106"/>
      <c r="N782" s="62"/>
      <c r="O782" s="129"/>
      <c r="P782" s="106"/>
      <c r="R782" s="106"/>
      <c r="AQ782" s="76"/>
      <c r="AY782" s="77"/>
      <c r="BI782" s="77"/>
    </row>
    <row r="783" spans="4:61" s="58" customFormat="1" x14ac:dyDescent="0.25">
      <c r="D783" s="123"/>
      <c r="G783" s="76"/>
      <c r="I783" s="106"/>
      <c r="K783" s="77"/>
      <c r="L783" s="106"/>
      <c r="N783" s="62"/>
      <c r="O783" s="129"/>
      <c r="P783" s="106"/>
      <c r="R783" s="106"/>
      <c r="AQ783" s="76"/>
      <c r="AY783" s="77"/>
      <c r="BI783" s="77"/>
    </row>
    <row r="784" spans="4:61" s="58" customFormat="1" x14ac:dyDescent="0.25">
      <c r="D784" s="123"/>
      <c r="G784" s="76"/>
      <c r="I784" s="106"/>
      <c r="K784" s="77"/>
      <c r="L784" s="106"/>
      <c r="N784" s="62"/>
      <c r="O784" s="129"/>
      <c r="P784" s="106"/>
      <c r="R784" s="106"/>
      <c r="AQ784" s="76"/>
      <c r="AY784" s="77"/>
      <c r="BI784" s="77"/>
    </row>
    <row r="785" spans="4:61" s="58" customFormat="1" x14ac:dyDescent="0.25">
      <c r="D785" s="123"/>
      <c r="G785" s="76"/>
      <c r="I785" s="106"/>
      <c r="K785" s="77"/>
      <c r="L785" s="106"/>
      <c r="N785" s="62"/>
      <c r="O785" s="129"/>
      <c r="P785" s="106"/>
      <c r="R785" s="106"/>
      <c r="AQ785" s="76"/>
      <c r="AY785" s="77"/>
      <c r="BI785" s="77"/>
    </row>
    <row r="786" spans="4:61" s="58" customFormat="1" x14ac:dyDescent="0.25">
      <c r="D786" s="123"/>
      <c r="G786" s="76"/>
      <c r="I786" s="106"/>
      <c r="K786" s="77"/>
      <c r="L786" s="106"/>
      <c r="N786" s="62"/>
      <c r="O786" s="129"/>
      <c r="P786" s="106"/>
      <c r="R786" s="106"/>
      <c r="AQ786" s="76"/>
      <c r="AY786" s="77"/>
      <c r="BI786" s="77"/>
    </row>
    <row r="787" spans="4:61" s="58" customFormat="1" x14ac:dyDescent="0.25">
      <c r="D787" s="123"/>
      <c r="G787" s="76"/>
      <c r="I787" s="106"/>
      <c r="K787" s="77"/>
      <c r="L787" s="106"/>
      <c r="N787" s="62"/>
      <c r="O787" s="129"/>
      <c r="P787" s="106"/>
      <c r="R787" s="106"/>
      <c r="AQ787" s="76"/>
      <c r="AY787" s="77"/>
      <c r="BI787" s="77"/>
    </row>
    <row r="788" spans="4:61" s="58" customFormat="1" x14ac:dyDescent="0.25">
      <c r="D788" s="123"/>
      <c r="G788" s="76"/>
      <c r="I788" s="106"/>
      <c r="K788" s="77"/>
      <c r="L788" s="106"/>
      <c r="N788" s="62"/>
      <c r="O788" s="129"/>
      <c r="P788" s="106"/>
      <c r="R788" s="106"/>
      <c r="AQ788" s="76"/>
      <c r="AY788" s="77"/>
      <c r="BI788" s="77"/>
    </row>
    <row r="789" spans="4:61" s="58" customFormat="1" x14ac:dyDescent="0.25">
      <c r="D789" s="123"/>
      <c r="G789" s="76"/>
      <c r="I789" s="106"/>
      <c r="K789" s="77"/>
      <c r="L789" s="106"/>
      <c r="N789" s="62"/>
      <c r="O789" s="129"/>
      <c r="P789" s="106"/>
      <c r="R789" s="106"/>
      <c r="AQ789" s="76"/>
      <c r="AY789" s="77"/>
      <c r="BI789" s="77"/>
    </row>
    <row r="790" spans="4:61" s="58" customFormat="1" x14ac:dyDescent="0.25">
      <c r="D790" s="123"/>
      <c r="G790" s="76"/>
      <c r="I790" s="106"/>
      <c r="K790" s="77"/>
      <c r="L790" s="106"/>
      <c r="N790" s="62"/>
      <c r="O790" s="129"/>
      <c r="P790" s="106"/>
      <c r="R790" s="106"/>
      <c r="AQ790" s="76"/>
      <c r="AY790" s="77"/>
      <c r="BI790" s="77"/>
    </row>
    <row r="791" spans="4:61" s="58" customFormat="1" x14ac:dyDescent="0.25">
      <c r="D791" s="123"/>
      <c r="G791" s="76"/>
      <c r="I791" s="106"/>
      <c r="K791" s="77"/>
      <c r="L791" s="106"/>
      <c r="N791" s="62"/>
      <c r="O791" s="129"/>
      <c r="P791" s="106"/>
      <c r="R791" s="106"/>
      <c r="AQ791" s="76"/>
      <c r="AY791" s="77"/>
      <c r="BI791" s="77"/>
    </row>
    <row r="792" spans="4:61" s="58" customFormat="1" x14ac:dyDescent="0.25">
      <c r="D792" s="123"/>
      <c r="G792" s="76"/>
      <c r="I792" s="106"/>
      <c r="K792" s="77"/>
      <c r="L792" s="106"/>
      <c r="N792" s="62"/>
      <c r="O792" s="129"/>
      <c r="P792" s="106"/>
      <c r="R792" s="106"/>
      <c r="AQ792" s="76"/>
      <c r="AY792" s="77"/>
      <c r="BI792" s="77"/>
    </row>
    <row r="793" spans="4:61" s="58" customFormat="1" x14ac:dyDescent="0.25">
      <c r="D793" s="123"/>
      <c r="G793" s="76"/>
      <c r="I793" s="106"/>
      <c r="K793" s="77"/>
      <c r="L793" s="106"/>
      <c r="N793" s="62"/>
      <c r="O793" s="129"/>
      <c r="P793" s="106"/>
      <c r="R793" s="106"/>
      <c r="AQ793" s="76"/>
      <c r="AY793" s="77"/>
      <c r="BI793" s="77"/>
    </row>
    <row r="794" spans="4:61" s="58" customFormat="1" x14ac:dyDescent="0.25">
      <c r="D794" s="123"/>
      <c r="G794" s="76"/>
      <c r="I794" s="106"/>
      <c r="K794" s="77"/>
      <c r="L794" s="106"/>
      <c r="N794" s="62"/>
      <c r="O794" s="129"/>
      <c r="P794" s="106"/>
      <c r="R794" s="106"/>
      <c r="AQ794" s="76"/>
      <c r="AY794" s="77"/>
      <c r="BI794" s="77"/>
    </row>
    <row r="795" spans="4:61" s="58" customFormat="1" x14ac:dyDescent="0.25">
      <c r="D795" s="123"/>
      <c r="G795" s="76"/>
      <c r="I795" s="106"/>
      <c r="K795" s="77"/>
      <c r="L795" s="106"/>
      <c r="N795" s="62"/>
      <c r="O795" s="129"/>
      <c r="P795" s="106"/>
      <c r="R795" s="106"/>
      <c r="AQ795" s="76"/>
      <c r="AY795" s="77"/>
      <c r="BI795" s="77"/>
    </row>
    <row r="796" spans="4:61" s="58" customFormat="1" x14ac:dyDescent="0.25">
      <c r="D796" s="123"/>
      <c r="G796" s="76"/>
      <c r="I796" s="106"/>
      <c r="K796" s="77"/>
      <c r="L796" s="106"/>
      <c r="N796" s="62"/>
      <c r="O796" s="129"/>
      <c r="P796" s="106"/>
      <c r="R796" s="106"/>
      <c r="AQ796" s="76"/>
      <c r="AY796" s="77"/>
      <c r="BI796" s="77"/>
    </row>
    <row r="797" spans="4:61" s="58" customFormat="1" x14ac:dyDescent="0.25">
      <c r="D797" s="123"/>
      <c r="G797" s="76"/>
      <c r="I797" s="106"/>
      <c r="K797" s="77"/>
      <c r="L797" s="106"/>
      <c r="N797" s="62"/>
      <c r="O797" s="129"/>
      <c r="P797" s="106"/>
      <c r="R797" s="106"/>
      <c r="AQ797" s="76"/>
      <c r="AY797" s="77"/>
      <c r="BI797" s="77"/>
    </row>
    <row r="798" spans="4:61" s="58" customFormat="1" x14ac:dyDescent="0.25">
      <c r="D798" s="123"/>
      <c r="G798" s="76"/>
      <c r="I798" s="106"/>
      <c r="K798" s="77"/>
      <c r="L798" s="106"/>
      <c r="N798" s="62"/>
      <c r="O798" s="129"/>
      <c r="P798" s="106"/>
      <c r="R798" s="106"/>
      <c r="AQ798" s="76"/>
      <c r="AY798" s="77"/>
      <c r="BI798" s="77"/>
    </row>
    <row r="799" spans="4:61" s="58" customFormat="1" x14ac:dyDescent="0.25">
      <c r="D799" s="123"/>
      <c r="G799" s="76"/>
      <c r="I799" s="106"/>
      <c r="K799" s="77"/>
      <c r="L799" s="106"/>
      <c r="N799" s="62"/>
      <c r="O799" s="129"/>
      <c r="P799" s="106"/>
      <c r="R799" s="106"/>
      <c r="AQ799" s="76"/>
      <c r="AY799" s="77"/>
      <c r="BI799" s="77"/>
    </row>
    <row r="800" spans="4:61" s="58" customFormat="1" x14ac:dyDescent="0.25">
      <c r="D800" s="123"/>
      <c r="G800" s="76"/>
      <c r="I800" s="106"/>
      <c r="K800" s="77"/>
      <c r="L800" s="106"/>
      <c r="N800" s="62"/>
      <c r="O800" s="129"/>
      <c r="P800" s="106"/>
      <c r="R800" s="106"/>
      <c r="AQ800" s="76"/>
      <c r="AY800" s="77"/>
      <c r="BI800" s="77"/>
    </row>
    <row r="801" spans="4:61" s="58" customFormat="1" x14ac:dyDescent="0.25">
      <c r="D801" s="123"/>
      <c r="G801" s="76"/>
      <c r="I801" s="106"/>
      <c r="K801" s="77"/>
      <c r="L801" s="106"/>
      <c r="N801" s="62"/>
      <c r="O801" s="129"/>
      <c r="P801" s="106"/>
      <c r="R801" s="106"/>
      <c r="AQ801" s="76"/>
      <c r="AY801" s="77"/>
      <c r="BI801" s="77"/>
    </row>
    <row r="802" spans="4:61" s="58" customFormat="1" x14ac:dyDescent="0.25">
      <c r="D802" s="123"/>
      <c r="G802" s="76"/>
      <c r="I802" s="106"/>
      <c r="K802" s="77"/>
      <c r="L802" s="106"/>
      <c r="N802" s="62"/>
      <c r="O802" s="129"/>
      <c r="P802" s="106"/>
      <c r="R802" s="106"/>
      <c r="AQ802" s="76"/>
      <c r="AY802" s="77"/>
      <c r="BI802" s="77"/>
    </row>
    <row r="803" spans="4:61" s="58" customFormat="1" x14ac:dyDescent="0.25">
      <c r="D803" s="123"/>
      <c r="G803" s="76"/>
      <c r="I803" s="106"/>
      <c r="K803" s="77"/>
      <c r="L803" s="106"/>
      <c r="N803" s="62"/>
      <c r="O803" s="129"/>
      <c r="P803" s="106"/>
      <c r="R803" s="106"/>
      <c r="AQ803" s="76"/>
      <c r="AY803" s="77"/>
      <c r="BI803" s="77"/>
    </row>
    <row r="804" spans="4:61" s="58" customFormat="1" x14ac:dyDescent="0.25">
      <c r="D804" s="123"/>
      <c r="G804" s="76"/>
      <c r="I804" s="106"/>
      <c r="K804" s="77"/>
      <c r="L804" s="106"/>
      <c r="N804" s="62"/>
      <c r="O804" s="129"/>
      <c r="P804" s="106"/>
      <c r="R804" s="106"/>
      <c r="AQ804" s="76"/>
      <c r="AY804" s="77"/>
      <c r="BI804" s="77"/>
    </row>
    <row r="805" spans="4:61" s="58" customFormat="1" x14ac:dyDescent="0.25">
      <c r="D805" s="123"/>
      <c r="G805" s="76"/>
      <c r="I805" s="106"/>
      <c r="K805" s="77"/>
      <c r="L805" s="106"/>
      <c r="N805" s="62"/>
      <c r="O805" s="129"/>
      <c r="P805" s="106"/>
      <c r="R805" s="106"/>
      <c r="AQ805" s="76"/>
      <c r="AY805" s="77"/>
      <c r="BI805" s="77"/>
    </row>
    <row r="806" spans="4:61" s="58" customFormat="1" x14ac:dyDescent="0.25">
      <c r="D806" s="123"/>
      <c r="G806" s="76"/>
      <c r="I806" s="106"/>
      <c r="K806" s="77"/>
      <c r="L806" s="106"/>
      <c r="N806" s="62"/>
      <c r="O806" s="129"/>
      <c r="P806" s="106"/>
      <c r="R806" s="106"/>
      <c r="AQ806" s="76"/>
      <c r="AY806" s="77"/>
      <c r="BI806" s="77"/>
    </row>
    <row r="807" spans="4:61" s="58" customFormat="1" x14ac:dyDescent="0.25">
      <c r="D807" s="123"/>
      <c r="G807" s="76"/>
      <c r="I807" s="106"/>
      <c r="K807" s="77"/>
      <c r="L807" s="106"/>
      <c r="N807" s="62"/>
      <c r="O807" s="129"/>
      <c r="P807" s="106"/>
      <c r="R807" s="106"/>
      <c r="AQ807" s="76"/>
      <c r="AY807" s="77"/>
      <c r="BI807" s="77"/>
    </row>
    <row r="808" spans="4:61" s="58" customFormat="1" x14ac:dyDescent="0.25">
      <c r="D808" s="123"/>
      <c r="G808" s="76"/>
      <c r="I808" s="106"/>
      <c r="K808" s="77"/>
      <c r="L808" s="106"/>
      <c r="N808" s="62"/>
      <c r="O808" s="129"/>
      <c r="P808" s="106"/>
      <c r="R808" s="106"/>
      <c r="AQ808" s="76"/>
      <c r="AY808" s="77"/>
      <c r="BI808" s="77"/>
    </row>
    <row r="809" spans="4:61" s="58" customFormat="1" x14ac:dyDescent="0.25">
      <c r="D809" s="123"/>
      <c r="G809" s="76"/>
      <c r="I809" s="106"/>
      <c r="K809" s="77"/>
      <c r="L809" s="106"/>
      <c r="N809" s="62"/>
      <c r="O809" s="129"/>
      <c r="P809" s="106"/>
      <c r="R809" s="106"/>
      <c r="AQ809" s="76"/>
      <c r="AY809" s="77"/>
      <c r="BI809" s="77"/>
    </row>
    <row r="810" spans="4:61" s="58" customFormat="1" x14ac:dyDescent="0.25">
      <c r="D810" s="123"/>
      <c r="G810" s="76"/>
      <c r="I810" s="106"/>
      <c r="K810" s="77"/>
      <c r="L810" s="106"/>
      <c r="N810" s="62"/>
      <c r="O810" s="129"/>
      <c r="P810" s="106"/>
      <c r="R810" s="106"/>
      <c r="AQ810" s="76"/>
      <c r="AY810" s="77"/>
      <c r="BI810" s="77"/>
    </row>
    <row r="811" spans="4:61" s="58" customFormat="1" x14ac:dyDescent="0.25">
      <c r="D811" s="123"/>
      <c r="G811" s="76"/>
      <c r="I811" s="106"/>
      <c r="K811" s="77"/>
      <c r="L811" s="106"/>
      <c r="N811" s="62"/>
      <c r="O811" s="129"/>
      <c r="P811" s="106"/>
      <c r="R811" s="106"/>
      <c r="AQ811" s="76"/>
      <c r="AY811" s="77"/>
      <c r="BI811" s="77"/>
    </row>
    <row r="812" spans="4:61" s="58" customFormat="1" x14ac:dyDescent="0.25">
      <c r="D812" s="123"/>
      <c r="G812" s="76"/>
      <c r="I812" s="106"/>
      <c r="K812" s="77"/>
      <c r="L812" s="106"/>
      <c r="N812" s="62"/>
      <c r="O812" s="129"/>
      <c r="P812" s="106"/>
      <c r="R812" s="106"/>
      <c r="AQ812" s="76"/>
      <c r="AY812" s="77"/>
      <c r="BI812" s="77"/>
    </row>
    <row r="813" spans="4:61" s="58" customFormat="1" x14ac:dyDescent="0.25">
      <c r="D813" s="123"/>
      <c r="G813" s="76"/>
      <c r="I813" s="106"/>
      <c r="K813" s="77"/>
      <c r="L813" s="106"/>
      <c r="N813" s="62"/>
      <c r="O813" s="129"/>
      <c r="P813" s="106"/>
      <c r="R813" s="106"/>
      <c r="AQ813" s="76"/>
      <c r="AY813" s="77"/>
      <c r="BI813" s="77"/>
    </row>
    <row r="814" spans="4:61" s="58" customFormat="1" x14ac:dyDescent="0.25">
      <c r="D814" s="123"/>
      <c r="G814" s="76"/>
      <c r="I814" s="106"/>
      <c r="K814" s="77"/>
      <c r="L814" s="106"/>
      <c r="N814" s="62"/>
      <c r="O814" s="129"/>
      <c r="P814" s="106"/>
      <c r="R814" s="106"/>
      <c r="AQ814" s="76"/>
      <c r="AY814" s="77"/>
      <c r="BI814" s="77"/>
    </row>
    <row r="815" spans="4:61" s="58" customFormat="1" x14ac:dyDescent="0.25">
      <c r="D815" s="123"/>
      <c r="G815" s="76"/>
      <c r="I815" s="106"/>
      <c r="K815" s="77"/>
      <c r="L815" s="106"/>
      <c r="N815" s="62"/>
      <c r="O815" s="129"/>
      <c r="P815" s="106"/>
      <c r="R815" s="106"/>
      <c r="AQ815" s="76"/>
      <c r="AY815" s="77"/>
      <c r="BI815" s="77"/>
    </row>
    <row r="816" spans="4:61" s="58" customFormat="1" x14ac:dyDescent="0.25">
      <c r="D816" s="123"/>
      <c r="G816" s="76"/>
      <c r="I816" s="106"/>
      <c r="K816" s="77"/>
      <c r="L816" s="106"/>
      <c r="N816" s="62"/>
      <c r="O816" s="129"/>
      <c r="P816" s="106"/>
      <c r="R816" s="106"/>
      <c r="AQ816" s="76"/>
      <c r="AY816" s="77"/>
      <c r="BI816" s="77"/>
    </row>
    <row r="817" spans="4:72" s="58" customFormat="1" x14ac:dyDescent="0.25">
      <c r="D817" s="123"/>
      <c r="G817" s="76"/>
      <c r="I817" s="106"/>
      <c r="K817" s="77"/>
      <c r="L817" s="106"/>
      <c r="N817" s="62"/>
      <c r="O817" s="129"/>
      <c r="P817" s="106"/>
      <c r="R817" s="106"/>
      <c r="AQ817" s="76"/>
      <c r="AY817" s="77"/>
      <c r="BI817" s="77"/>
    </row>
    <row r="818" spans="4:72" s="58" customFormat="1" x14ac:dyDescent="0.25">
      <c r="D818" s="123"/>
      <c r="G818" s="76"/>
      <c r="I818" s="106"/>
      <c r="K818" s="77"/>
      <c r="L818" s="106"/>
      <c r="N818" s="62"/>
      <c r="O818" s="129"/>
      <c r="P818" s="106"/>
      <c r="R818" s="106"/>
      <c r="AQ818" s="76"/>
      <c r="AY818" s="77"/>
      <c r="BI818" s="77"/>
    </row>
    <row r="819" spans="4:72" s="58" customFormat="1" x14ac:dyDescent="0.25">
      <c r="D819" s="123"/>
      <c r="G819" s="76"/>
      <c r="I819" s="106"/>
      <c r="K819" s="77"/>
      <c r="L819" s="106"/>
      <c r="N819" s="62"/>
      <c r="O819" s="129"/>
      <c r="P819" s="106"/>
      <c r="R819" s="106"/>
      <c r="AQ819" s="76"/>
      <c r="AY819" s="77"/>
      <c r="BI819" s="77"/>
    </row>
    <row r="820" spans="4:72" s="58" customFormat="1" x14ac:dyDescent="0.25">
      <c r="D820" s="123"/>
      <c r="G820" s="76"/>
      <c r="I820" s="106"/>
      <c r="K820" s="77"/>
      <c r="L820" s="106"/>
      <c r="N820" s="62"/>
      <c r="O820" s="129"/>
      <c r="P820" s="106"/>
      <c r="R820" s="106"/>
      <c r="AQ820" s="76"/>
      <c r="AY820" s="77"/>
      <c r="BI820" s="77"/>
    </row>
    <row r="821" spans="4:72" x14ac:dyDescent="0.25">
      <c r="S821" s="164"/>
      <c r="T821" s="164"/>
      <c r="U821" s="164"/>
      <c r="V821" s="164"/>
      <c r="W821" s="164"/>
      <c r="X821" s="164"/>
      <c r="Y821" s="164"/>
      <c r="Z821" s="164"/>
      <c r="AA821" s="164"/>
      <c r="AB821" s="164"/>
      <c r="AC821" s="164"/>
      <c r="AD821" s="164"/>
      <c r="AE821" s="164"/>
      <c r="AF821" s="164"/>
      <c r="AG821" s="164"/>
      <c r="AH821" s="164"/>
      <c r="AI821" s="164"/>
      <c r="AJ821" s="164"/>
      <c r="AK821" s="164"/>
      <c r="AL821" s="164"/>
      <c r="AM821" s="164"/>
      <c r="AN821" s="164"/>
      <c r="AO821" s="164"/>
      <c r="AP821" s="164"/>
      <c r="AQ821" s="366"/>
      <c r="AR821" s="164"/>
      <c r="AS821" s="164"/>
      <c r="AT821" s="164"/>
      <c r="AU821" s="164"/>
      <c r="AV821" s="164"/>
      <c r="AW821" s="164"/>
      <c r="AX821" s="164"/>
      <c r="AY821" s="351"/>
      <c r="AZ821" s="164"/>
      <c r="BA821" s="164"/>
      <c r="BB821" s="164"/>
      <c r="BC821" s="164"/>
      <c r="BD821" s="164"/>
      <c r="BE821" s="164"/>
      <c r="BF821" s="164"/>
      <c r="BG821" s="164"/>
      <c r="BH821" s="164"/>
      <c r="BI821" s="351"/>
      <c r="BJ821" s="164"/>
      <c r="BK821" s="164"/>
      <c r="BL821" s="164"/>
      <c r="BM821" s="164"/>
      <c r="BN821" s="164"/>
      <c r="BO821" s="164"/>
      <c r="BP821" s="164"/>
      <c r="BQ821" s="164"/>
      <c r="BR821" s="164"/>
      <c r="BS821" s="164"/>
      <c r="BT821" s="164"/>
    </row>
    <row r="822" spans="4:72" x14ac:dyDescent="0.25">
      <c r="S822" s="164"/>
      <c r="T822" s="164"/>
      <c r="U822" s="164"/>
      <c r="V822" s="164"/>
      <c r="W822" s="164"/>
      <c r="X822" s="164"/>
      <c r="Y822" s="164"/>
      <c r="Z822" s="164"/>
      <c r="AA822" s="164"/>
      <c r="AB822" s="164"/>
      <c r="AC822" s="164"/>
      <c r="AD822" s="164"/>
      <c r="AE822" s="164"/>
      <c r="AF822" s="164"/>
      <c r="AG822" s="164"/>
      <c r="AH822" s="164"/>
      <c r="AI822" s="164"/>
      <c r="AJ822" s="164"/>
      <c r="AK822" s="164"/>
      <c r="AL822" s="164"/>
      <c r="AM822" s="164"/>
      <c r="AN822" s="164"/>
      <c r="AO822" s="164"/>
      <c r="AP822" s="164"/>
      <c r="AQ822" s="366"/>
      <c r="AR822" s="164"/>
      <c r="AS822" s="164"/>
      <c r="AT822" s="164"/>
      <c r="AU822" s="164"/>
      <c r="AV822" s="164"/>
      <c r="AW822" s="164"/>
      <c r="AX822" s="164"/>
      <c r="AY822" s="351"/>
      <c r="AZ822" s="164"/>
      <c r="BA822" s="164"/>
      <c r="BB822" s="164"/>
      <c r="BC822" s="164"/>
      <c r="BD822" s="164"/>
      <c r="BE822" s="164"/>
      <c r="BF822" s="164"/>
      <c r="BG822" s="164"/>
      <c r="BH822" s="164"/>
      <c r="BI822" s="351"/>
      <c r="BJ822" s="164"/>
      <c r="BK822" s="164"/>
      <c r="BL822" s="164"/>
      <c r="BM822" s="164"/>
      <c r="BN822" s="164"/>
      <c r="BO822" s="164"/>
      <c r="BP822" s="164"/>
      <c r="BQ822" s="164"/>
      <c r="BR822" s="164"/>
      <c r="BS822" s="164"/>
      <c r="BT822" s="164"/>
    </row>
    <row r="823" spans="4:72" x14ac:dyDescent="0.25">
      <c r="S823" s="164"/>
      <c r="T823" s="164"/>
      <c r="U823" s="164"/>
      <c r="V823" s="164"/>
      <c r="W823" s="164"/>
      <c r="X823" s="164"/>
      <c r="Y823" s="164"/>
      <c r="Z823" s="164"/>
      <c r="AA823" s="164"/>
      <c r="AB823" s="164"/>
      <c r="AC823" s="164"/>
      <c r="AD823" s="164"/>
      <c r="AE823" s="164"/>
      <c r="AF823" s="164"/>
      <c r="AG823" s="164"/>
      <c r="AH823" s="164"/>
      <c r="AI823" s="164"/>
      <c r="AJ823" s="164"/>
      <c r="AK823" s="164"/>
      <c r="AL823" s="164"/>
      <c r="AM823" s="164"/>
      <c r="AN823" s="164"/>
      <c r="AO823" s="164"/>
      <c r="AP823" s="164"/>
      <c r="AQ823" s="366"/>
      <c r="AR823" s="164"/>
      <c r="AS823" s="164"/>
      <c r="AT823" s="164"/>
      <c r="AU823" s="164"/>
      <c r="AV823" s="164"/>
      <c r="AW823" s="164"/>
      <c r="AX823" s="164"/>
      <c r="AY823" s="351"/>
      <c r="AZ823" s="164"/>
      <c r="BA823" s="164"/>
      <c r="BB823" s="164"/>
      <c r="BC823" s="164"/>
      <c r="BD823" s="164"/>
      <c r="BE823" s="164"/>
      <c r="BF823" s="164"/>
      <c r="BG823" s="164"/>
      <c r="BH823" s="164"/>
      <c r="BI823" s="351"/>
      <c r="BJ823" s="164"/>
      <c r="BK823" s="164"/>
      <c r="BL823" s="164"/>
      <c r="BM823" s="164"/>
      <c r="BN823" s="164"/>
      <c r="BO823" s="164"/>
      <c r="BP823" s="164"/>
      <c r="BQ823" s="164"/>
      <c r="BR823" s="164"/>
      <c r="BS823" s="164"/>
      <c r="BT823" s="164"/>
    </row>
    <row r="824" spans="4:72" x14ac:dyDescent="0.25">
      <c r="S824" s="164"/>
      <c r="T824" s="164"/>
      <c r="U824" s="164"/>
      <c r="V824" s="164"/>
      <c r="W824" s="164"/>
      <c r="X824" s="164"/>
      <c r="Y824" s="164"/>
      <c r="Z824" s="164"/>
      <c r="AA824" s="164"/>
      <c r="AB824" s="164"/>
      <c r="AC824" s="164"/>
      <c r="AD824" s="164"/>
      <c r="AE824" s="164"/>
      <c r="AF824" s="164"/>
      <c r="AG824" s="164"/>
      <c r="AH824" s="164"/>
      <c r="AI824" s="164"/>
      <c r="AJ824" s="164"/>
      <c r="AK824" s="164"/>
      <c r="AL824" s="164"/>
      <c r="AM824" s="164"/>
      <c r="AN824" s="164"/>
      <c r="AO824" s="164"/>
      <c r="AP824" s="164"/>
      <c r="AQ824" s="366"/>
      <c r="AR824" s="164"/>
      <c r="AS824" s="164"/>
      <c r="AT824" s="164"/>
      <c r="AU824" s="164"/>
      <c r="AV824" s="164"/>
      <c r="AW824" s="164"/>
      <c r="AX824" s="164"/>
      <c r="AY824" s="351"/>
      <c r="AZ824" s="164"/>
      <c r="BA824" s="164"/>
      <c r="BB824" s="164"/>
      <c r="BC824" s="164"/>
      <c r="BD824" s="164"/>
      <c r="BE824" s="164"/>
      <c r="BF824" s="164"/>
      <c r="BG824" s="164"/>
      <c r="BH824" s="164"/>
      <c r="BI824" s="351"/>
      <c r="BJ824" s="164"/>
      <c r="BK824" s="164"/>
      <c r="BL824" s="164"/>
      <c r="BM824" s="164"/>
      <c r="BN824" s="164"/>
      <c r="BO824" s="164"/>
      <c r="BP824" s="164"/>
      <c r="BQ824" s="164"/>
      <c r="BR824" s="164"/>
      <c r="BS824" s="164"/>
      <c r="BT824" s="164"/>
    </row>
    <row r="825" spans="4:72" x14ac:dyDescent="0.25">
      <c r="S825" s="164"/>
      <c r="T825" s="164"/>
      <c r="U825" s="164"/>
      <c r="V825" s="164"/>
      <c r="W825" s="164"/>
      <c r="X825" s="164"/>
      <c r="Y825" s="164"/>
      <c r="Z825" s="164"/>
      <c r="AA825" s="164"/>
      <c r="AB825" s="164"/>
      <c r="AC825" s="164"/>
      <c r="AD825" s="164"/>
      <c r="AE825" s="164"/>
      <c r="AF825" s="164"/>
      <c r="AG825" s="164"/>
      <c r="AH825" s="164"/>
      <c r="AI825" s="164"/>
      <c r="AJ825" s="164"/>
      <c r="AK825" s="164"/>
      <c r="AL825" s="164"/>
      <c r="AM825" s="164"/>
      <c r="AN825" s="164"/>
      <c r="AO825" s="164"/>
      <c r="AP825" s="164"/>
      <c r="AQ825" s="366"/>
      <c r="AR825" s="164"/>
      <c r="AS825" s="164"/>
      <c r="AT825" s="164"/>
      <c r="AU825" s="164"/>
      <c r="AV825" s="164"/>
      <c r="AW825" s="164"/>
      <c r="AX825" s="164"/>
      <c r="AY825" s="351"/>
      <c r="AZ825" s="164"/>
      <c r="BA825" s="164"/>
      <c r="BB825" s="164"/>
      <c r="BC825" s="164"/>
      <c r="BD825" s="164"/>
      <c r="BE825" s="164"/>
      <c r="BF825" s="164"/>
      <c r="BG825" s="164"/>
      <c r="BH825" s="164"/>
      <c r="BI825" s="351"/>
      <c r="BJ825" s="164"/>
      <c r="BK825" s="164"/>
      <c r="BL825" s="164"/>
      <c r="BM825" s="164"/>
      <c r="BN825" s="164"/>
      <c r="BO825" s="164"/>
      <c r="BP825" s="164"/>
      <c r="BQ825" s="164"/>
      <c r="BR825" s="164"/>
      <c r="BS825" s="164"/>
      <c r="BT825" s="164"/>
    </row>
    <row r="826" spans="4:72" x14ac:dyDescent="0.25">
      <c r="S826" s="164"/>
      <c r="T826" s="164"/>
      <c r="U826" s="164"/>
      <c r="V826" s="164"/>
      <c r="W826" s="164"/>
      <c r="X826" s="164"/>
      <c r="Y826" s="164"/>
      <c r="Z826" s="164"/>
      <c r="AA826" s="164"/>
      <c r="AB826" s="164"/>
      <c r="AC826" s="164"/>
      <c r="AD826" s="164"/>
      <c r="AE826" s="164"/>
      <c r="AF826" s="164"/>
      <c r="AG826" s="164"/>
      <c r="AH826" s="164"/>
      <c r="AI826" s="164"/>
      <c r="AJ826" s="164"/>
      <c r="AK826" s="164"/>
      <c r="AL826" s="164"/>
      <c r="AM826" s="164"/>
      <c r="AN826" s="164"/>
      <c r="AO826" s="164"/>
      <c r="AP826" s="164"/>
      <c r="AQ826" s="366"/>
      <c r="AR826" s="164"/>
      <c r="AS826" s="164"/>
      <c r="AT826" s="164"/>
      <c r="AU826" s="164"/>
      <c r="AV826" s="164"/>
      <c r="AW826" s="164"/>
      <c r="AX826" s="164"/>
      <c r="AY826" s="351"/>
      <c r="AZ826" s="164"/>
      <c r="BA826" s="164"/>
      <c r="BB826" s="164"/>
      <c r="BC826" s="164"/>
      <c r="BD826" s="164"/>
      <c r="BE826" s="164"/>
      <c r="BF826" s="164"/>
      <c r="BG826" s="164"/>
      <c r="BH826" s="164"/>
      <c r="BI826" s="351"/>
      <c r="BJ826" s="164"/>
      <c r="BK826" s="164"/>
      <c r="BL826" s="164"/>
      <c r="BM826" s="164"/>
      <c r="BN826" s="164"/>
      <c r="BO826" s="164"/>
      <c r="BP826" s="164"/>
      <c r="BQ826" s="164"/>
      <c r="BR826" s="164"/>
      <c r="BS826" s="164"/>
      <c r="BT826" s="164"/>
    </row>
    <row r="827" spans="4:72" x14ac:dyDescent="0.25">
      <c r="S827" s="164"/>
      <c r="T827" s="164"/>
      <c r="U827" s="164"/>
      <c r="V827" s="164"/>
      <c r="W827" s="164"/>
      <c r="X827" s="164"/>
      <c r="Y827" s="164"/>
      <c r="Z827" s="164"/>
      <c r="AA827" s="164"/>
      <c r="AB827" s="164"/>
      <c r="AC827" s="164"/>
      <c r="AD827" s="164"/>
      <c r="AE827" s="164"/>
      <c r="AF827" s="164"/>
      <c r="AG827" s="164"/>
      <c r="AH827" s="164"/>
      <c r="AI827" s="164"/>
      <c r="AJ827" s="164"/>
      <c r="AK827" s="164"/>
      <c r="AL827" s="164"/>
      <c r="AM827" s="164"/>
      <c r="AN827" s="164"/>
      <c r="AO827" s="164"/>
      <c r="AP827" s="164"/>
      <c r="AQ827" s="366"/>
      <c r="AR827" s="164"/>
      <c r="AS827" s="164"/>
      <c r="AT827" s="164"/>
      <c r="AU827" s="164"/>
      <c r="AV827" s="164"/>
      <c r="AW827" s="164"/>
      <c r="AX827" s="164"/>
      <c r="AY827" s="351"/>
      <c r="AZ827" s="164"/>
      <c r="BA827" s="164"/>
      <c r="BB827" s="164"/>
      <c r="BC827" s="164"/>
      <c r="BD827" s="164"/>
      <c r="BE827" s="164"/>
      <c r="BF827" s="164"/>
      <c r="BG827" s="164"/>
      <c r="BH827" s="164"/>
      <c r="BI827" s="351"/>
      <c r="BJ827" s="164"/>
      <c r="BK827" s="164"/>
      <c r="BL827" s="164"/>
      <c r="BM827" s="164"/>
      <c r="BN827" s="164"/>
      <c r="BO827" s="164"/>
      <c r="BP827" s="164"/>
      <c r="BQ827" s="164"/>
      <c r="BR827" s="164"/>
      <c r="BS827" s="164"/>
      <c r="BT827" s="164"/>
    </row>
    <row r="828" spans="4:72" x14ac:dyDescent="0.25">
      <c r="S828" s="164"/>
      <c r="T828" s="164"/>
      <c r="U828" s="164"/>
      <c r="V828" s="164"/>
      <c r="W828" s="164"/>
      <c r="X828" s="164"/>
      <c r="Y828" s="164"/>
      <c r="Z828" s="164"/>
      <c r="AA828" s="164"/>
      <c r="AB828" s="164"/>
      <c r="AC828" s="164"/>
      <c r="AD828" s="164"/>
      <c r="AE828" s="164"/>
      <c r="AF828" s="164"/>
      <c r="AG828" s="164"/>
      <c r="AH828" s="164"/>
      <c r="AI828" s="164"/>
      <c r="AJ828" s="164"/>
      <c r="AK828" s="164"/>
      <c r="AL828" s="164"/>
      <c r="AM828" s="164"/>
      <c r="AN828" s="164"/>
      <c r="AO828" s="164"/>
      <c r="AP828" s="164"/>
      <c r="AQ828" s="366"/>
      <c r="AR828" s="164"/>
      <c r="AS828" s="164"/>
      <c r="AT828" s="164"/>
      <c r="AU828" s="164"/>
      <c r="AV828" s="164"/>
      <c r="AW828" s="164"/>
      <c r="AX828" s="164"/>
      <c r="AY828" s="351"/>
      <c r="AZ828" s="164"/>
      <c r="BA828" s="164"/>
      <c r="BB828" s="164"/>
      <c r="BC828" s="164"/>
      <c r="BD828" s="164"/>
      <c r="BE828" s="164"/>
      <c r="BF828" s="164"/>
      <c r="BG828" s="164"/>
      <c r="BH828" s="164"/>
      <c r="BI828" s="351"/>
      <c r="BJ828" s="164"/>
      <c r="BK828" s="164"/>
      <c r="BL828" s="164"/>
      <c r="BM828" s="164"/>
      <c r="BN828" s="164"/>
      <c r="BO828" s="164"/>
      <c r="BP828" s="164"/>
      <c r="BQ828" s="164"/>
      <c r="BR828" s="164"/>
      <c r="BS828" s="164"/>
      <c r="BT828" s="164"/>
    </row>
    <row r="829" spans="4:72" x14ac:dyDescent="0.25">
      <c r="S829" s="164"/>
      <c r="T829" s="164"/>
      <c r="U829" s="164"/>
      <c r="V829" s="164"/>
      <c r="W829" s="164"/>
      <c r="X829" s="164"/>
      <c r="Y829" s="164"/>
      <c r="Z829" s="164"/>
      <c r="AA829" s="164"/>
      <c r="AB829" s="164"/>
      <c r="AC829" s="164"/>
      <c r="AD829" s="164"/>
      <c r="AE829" s="164"/>
      <c r="AF829" s="164"/>
      <c r="AG829" s="164"/>
      <c r="AH829" s="164"/>
      <c r="AI829" s="164"/>
      <c r="AJ829" s="164"/>
      <c r="AK829" s="164"/>
      <c r="AL829" s="164"/>
      <c r="AM829" s="164"/>
      <c r="AN829" s="164"/>
      <c r="AO829" s="164"/>
      <c r="AP829" s="164"/>
      <c r="AQ829" s="366"/>
      <c r="AR829" s="164"/>
      <c r="AS829" s="164"/>
      <c r="AT829" s="164"/>
      <c r="AU829" s="164"/>
      <c r="AV829" s="164"/>
      <c r="AW829" s="164"/>
      <c r="AX829" s="164"/>
      <c r="AY829" s="351"/>
      <c r="AZ829" s="164"/>
      <c r="BA829" s="164"/>
      <c r="BB829" s="164"/>
      <c r="BC829" s="164"/>
      <c r="BD829" s="164"/>
      <c r="BE829" s="164"/>
      <c r="BF829" s="164"/>
      <c r="BG829" s="164"/>
      <c r="BH829" s="164"/>
      <c r="BI829" s="351"/>
      <c r="BJ829" s="164"/>
      <c r="BK829" s="164"/>
      <c r="BL829" s="164"/>
      <c r="BM829" s="164"/>
      <c r="BN829" s="164"/>
      <c r="BO829" s="164"/>
      <c r="BP829" s="164"/>
      <c r="BQ829" s="164"/>
      <c r="BR829" s="164"/>
      <c r="BS829" s="164"/>
      <c r="BT829" s="164"/>
    </row>
    <row r="830" spans="4:72" x14ac:dyDescent="0.25">
      <c r="S830" s="164"/>
      <c r="T830" s="164"/>
      <c r="U830" s="164"/>
      <c r="V830" s="164"/>
      <c r="W830" s="164"/>
      <c r="X830" s="164"/>
      <c r="Y830" s="164"/>
      <c r="Z830" s="164"/>
      <c r="AA830" s="164"/>
      <c r="AB830" s="164"/>
      <c r="AC830" s="164"/>
      <c r="AD830" s="164"/>
      <c r="AE830" s="164"/>
      <c r="AF830" s="164"/>
      <c r="AG830" s="164"/>
      <c r="AH830" s="164"/>
      <c r="AI830" s="164"/>
      <c r="AJ830" s="164"/>
      <c r="AK830" s="164"/>
      <c r="AL830" s="164"/>
      <c r="AM830" s="164"/>
      <c r="AN830" s="164"/>
      <c r="AO830" s="164"/>
      <c r="AP830" s="164"/>
      <c r="AQ830" s="366"/>
      <c r="AR830" s="164"/>
      <c r="AS830" s="164"/>
      <c r="AT830" s="164"/>
      <c r="AU830" s="164"/>
      <c r="AV830" s="164"/>
      <c r="AW830" s="164"/>
      <c r="AX830" s="164"/>
      <c r="AY830" s="351"/>
      <c r="AZ830" s="164"/>
      <c r="BA830" s="164"/>
      <c r="BB830" s="164"/>
      <c r="BC830" s="164"/>
      <c r="BD830" s="164"/>
      <c r="BE830" s="164"/>
      <c r="BF830" s="164"/>
      <c r="BG830" s="164"/>
      <c r="BH830" s="164"/>
      <c r="BI830" s="351"/>
      <c r="BJ830" s="164"/>
      <c r="BK830" s="164"/>
      <c r="BL830" s="164"/>
      <c r="BM830" s="164"/>
      <c r="BN830" s="164"/>
      <c r="BO830" s="164"/>
      <c r="BP830" s="164"/>
      <c r="BQ830" s="164"/>
      <c r="BR830" s="164"/>
      <c r="BS830" s="164"/>
      <c r="BT830" s="164"/>
    </row>
    <row r="831" spans="4:72" x14ac:dyDescent="0.25">
      <c r="S831" s="164"/>
      <c r="T831" s="164"/>
      <c r="U831" s="164"/>
      <c r="V831" s="164"/>
      <c r="W831" s="164"/>
      <c r="X831" s="164"/>
      <c r="Y831" s="164"/>
      <c r="Z831" s="164"/>
      <c r="AA831" s="164"/>
      <c r="AB831" s="164"/>
      <c r="AC831" s="164"/>
      <c r="AD831" s="164"/>
      <c r="AE831" s="164"/>
      <c r="AF831" s="164"/>
      <c r="AG831" s="164"/>
      <c r="AH831" s="164"/>
      <c r="AI831" s="164"/>
      <c r="AJ831" s="164"/>
      <c r="AK831" s="164"/>
      <c r="AL831" s="164"/>
      <c r="AM831" s="164"/>
      <c r="AN831" s="164"/>
      <c r="AO831" s="164"/>
      <c r="AP831" s="164"/>
      <c r="AQ831" s="366"/>
      <c r="AR831" s="164"/>
      <c r="AS831" s="164"/>
      <c r="AT831" s="164"/>
      <c r="AU831" s="164"/>
      <c r="AV831" s="164"/>
      <c r="AW831" s="164"/>
      <c r="AX831" s="164"/>
      <c r="AY831" s="351"/>
      <c r="AZ831" s="164"/>
      <c r="BA831" s="164"/>
      <c r="BB831" s="164"/>
      <c r="BC831" s="164"/>
      <c r="BD831" s="164"/>
      <c r="BE831" s="164"/>
      <c r="BF831" s="164"/>
      <c r="BG831" s="164"/>
      <c r="BH831" s="164"/>
      <c r="BI831" s="351"/>
      <c r="BJ831" s="164"/>
      <c r="BK831" s="164"/>
      <c r="BL831" s="164"/>
      <c r="BM831" s="164"/>
      <c r="BN831" s="164"/>
      <c r="BO831" s="164"/>
      <c r="BP831" s="164"/>
      <c r="BQ831" s="164"/>
      <c r="BR831" s="164"/>
      <c r="BS831" s="164"/>
      <c r="BT831" s="164"/>
    </row>
    <row r="832" spans="4:72" x14ac:dyDescent="0.25">
      <c r="S832" s="164"/>
      <c r="T832" s="164"/>
      <c r="U832" s="164"/>
      <c r="V832" s="164"/>
      <c r="W832" s="164"/>
      <c r="X832" s="164"/>
      <c r="Y832" s="164"/>
      <c r="Z832" s="164"/>
      <c r="AA832" s="164"/>
      <c r="AB832" s="164"/>
      <c r="AC832" s="164"/>
      <c r="AD832" s="164"/>
      <c r="AE832" s="164"/>
      <c r="AF832" s="164"/>
      <c r="AG832" s="164"/>
      <c r="AH832" s="164"/>
      <c r="AI832" s="164"/>
      <c r="AJ832" s="164"/>
      <c r="AK832" s="164"/>
      <c r="AL832" s="164"/>
      <c r="AM832" s="164"/>
      <c r="AN832" s="164"/>
      <c r="AO832" s="164"/>
      <c r="AP832" s="164"/>
      <c r="AQ832" s="366"/>
      <c r="AR832" s="164"/>
      <c r="AS832" s="164"/>
      <c r="AT832" s="164"/>
      <c r="AU832" s="164"/>
      <c r="AV832" s="164"/>
      <c r="AW832" s="164"/>
      <c r="AX832" s="164"/>
      <c r="AY832" s="351"/>
      <c r="AZ832" s="164"/>
      <c r="BA832" s="164"/>
      <c r="BB832" s="164"/>
      <c r="BC832" s="164"/>
      <c r="BD832" s="164"/>
      <c r="BE832" s="164"/>
      <c r="BF832" s="164"/>
      <c r="BG832" s="164"/>
      <c r="BH832" s="164"/>
      <c r="BI832" s="351"/>
      <c r="BJ832" s="164"/>
      <c r="BK832" s="164"/>
      <c r="BL832" s="164"/>
      <c r="BM832" s="164"/>
      <c r="BN832" s="164"/>
      <c r="BO832" s="164"/>
      <c r="BP832" s="164"/>
      <c r="BQ832" s="164"/>
      <c r="BR832" s="164"/>
      <c r="BS832" s="164"/>
      <c r="BT832" s="164"/>
    </row>
    <row r="833" spans="19:72" x14ac:dyDescent="0.25">
      <c r="S833" s="164"/>
      <c r="T833" s="164"/>
      <c r="U833" s="164"/>
      <c r="V833" s="164"/>
      <c r="W833" s="164"/>
      <c r="X833" s="164"/>
      <c r="Y833" s="164"/>
      <c r="Z833" s="164"/>
      <c r="AA833" s="164"/>
      <c r="AB833" s="164"/>
      <c r="AC833" s="164"/>
      <c r="AD833" s="164"/>
      <c r="AE833" s="164"/>
      <c r="AF833" s="164"/>
      <c r="AG833" s="164"/>
      <c r="AH833" s="164"/>
      <c r="AI833" s="164"/>
      <c r="AJ833" s="164"/>
      <c r="AK833" s="164"/>
      <c r="AL833" s="164"/>
      <c r="AM833" s="164"/>
      <c r="AN833" s="164"/>
      <c r="AO833" s="164"/>
      <c r="AP833" s="164"/>
      <c r="AQ833" s="366"/>
      <c r="AR833" s="164"/>
      <c r="AS833" s="164"/>
      <c r="AT833" s="164"/>
      <c r="AU833" s="164"/>
      <c r="AV833" s="164"/>
      <c r="AW833" s="164"/>
      <c r="AX833" s="164"/>
      <c r="AY833" s="351"/>
      <c r="AZ833" s="164"/>
      <c r="BA833" s="164"/>
      <c r="BB833" s="164"/>
      <c r="BC833" s="164"/>
      <c r="BD833" s="164"/>
      <c r="BE833" s="164"/>
      <c r="BF833" s="164"/>
      <c r="BG833" s="164"/>
      <c r="BH833" s="164"/>
      <c r="BI833" s="351"/>
      <c r="BJ833" s="164"/>
      <c r="BK833" s="164"/>
      <c r="BL833" s="164"/>
      <c r="BM833" s="164"/>
      <c r="BN833" s="164"/>
      <c r="BO833" s="164"/>
      <c r="BP833" s="164"/>
      <c r="BQ833" s="164"/>
      <c r="BR833" s="164"/>
      <c r="BS833" s="164"/>
      <c r="BT833" s="164"/>
    </row>
    <row r="834" spans="19:72" x14ac:dyDescent="0.25">
      <c r="S834" s="164"/>
      <c r="T834" s="164"/>
      <c r="U834" s="164"/>
      <c r="V834" s="164"/>
      <c r="W834" s="164"/>
      <c r="X834" s="164"/>
      <c r="Y834" s="164"/>
      <c r="Z834" s="164"/>
      <c r="AA834" s="164"/>
      <c r="AB834" s="164"/>
      <c r="AC834" s="164"/>
      <c r="AD834" s="164"/>
      <c r="AE834" s="164"/>
      <c r="AF834" s="164"/>
      <c r="AG834" s="164"/>
      <c r="AH834" s="164"/>
      <c r="AI834" s="164"/>
      <c r="AJ834" s="164"/>
      <c r="AK834" s="164"/>
      <c r="AL834" s="164"/>
      <c r="AM834" s="164"/>
      <c r="AN834" s="164"/>
      <c r="AO834" s="164"/>
      <c r="AP834" s="164"/>
      <c r="AQ834" s="366"/>
      <c r="AR834" s="164"/>
      <c r="AS834" s="164"/>
      <c r="AT834" s="164"/>
      <c r="AU834" s="164"/>
      <c r="AV834" s="164"/>
      <c r="AW834" s="164"/>
      <c r="AX834" s="164"/>
      <c r="AY834" s="351"/>
      <c r="AZ834" s="164"/>
      <c r="BA834" s="164"/>
      <c r="BB834" s="164"/>
      <c r="BC834" s="164"/>
      <c r="BD834" s="164"/>
      <c r="BE834" s="164"/>
      <c r="BF834" s="164"/>
      <c r="BG834" s="164"/>
      <c r="BH834" s="164"/>
      <c r="BI834" s="351"/>
      <c r="BJ834" s="164"/>
      <c r="BK834" s="164"/>
      <c r="BL834" s="164"/>
      <c r="BM834" s="164"/>
      <c r="BN834" s="164"/>
      <c r="BO834" s="164"/>
      <c r="BP834" s="164"/>
      <c r="BQ834" s="164"/>
      <c r="BR834" s="164"/>
      <c r="BS834" s="164"/>
      <c r="BT834" s="164"/>
    </row>
    <row r="835" spans="19:72" x14ac:dyDescent="0.25">
      <c r="S835" s="164"/>
      <c r="T835" s="164"/>
      <c r="U835" s="164"/>
      <c r="V835" s="164"/>
      <c r="W835" s="164"/>
      <c r="X835" s="164"/>
      <c r="Y835" s="164"/>
      <c r="Z835" s="164"/>
      <c r="AA835" s="164"/>
      <c r="AB835" s="164"/>
      <c r="AC835" s="164"/>
      <c r="AD835" s="164"/>
      <c r="AE835" s="164"/>
      <c r="AF835" s="164"/>
      <c r="AG835" s="164"/>
      <c r="AH835" s="164"/>
      <c r="AI835" s="164"/>
      <c r="AJ835" s="164"/>
      <c r="AK835" s="164"/>
      <c r="AL835" s="164"/>
      <c r="AM835" s="164"/>
      <c r="AN835" s="164"/>
      <c r="AO835" s="164"/>
      <c r="AP835" s="164"/>
      <c r="AQ835" s="366"/>
      <c r="AR835" s="164"/>
      <c r="AS835" s="164"/>
      <c r="AT835" s="164"/>
      <c r="AU835" s="164"/>
      <c r="AV835" s="164"/>
      <c r="AW835" s="164"/>
      <c r="AX835" s="164"/>
      <c r="AY835" s="351"/>
      <c r="AZ835" s="164"/>
      <c r="BA835" s="164"/>
      <c r="BB835" s="164"/>
      <c r="BC835" s="164"/>
      <c r="BD835" s="164"/>
      <c r="BE835" s="164"/>
      <c r="BF835" s="164"/>
      <c r="BG835" s="164"/>
      <c r="BH835" s="164"/>
      <c r="BI835" s="351"/>
      <c r="BJ835" s="164"/>
      <c r="BK835" s="164"/>
      <c r="BL835" s="164"/>
      <c r="BM835" s="164"/>
      <c r="BN835" s="164"/>
      <c r="BO835" s="164"/>
      <c r="BP835" s="164"/>
      <c r="BQ835" s="164"/>
      <c r="BR835" s="164"/>
      <c r="BS835" s="164"/>
      <c r="BT835" s="164"/>
    </row>
    <row r="836" spans="19:72" x14ac:dyDescent="0.25">
      <c r="S836" s="164"/>
      <c r="T836" s="164"/>
      <c r="U836" s="164"/>
      <c r="V836" s="164"/>
      <c r="W836" s="164"/>
      <c r="X836" s="164"/>
      <c r="Y836" s="164"/>
      <c r="Z836" s="164"/>
      <c r="AA836" s="164"/>
      <c r="AB836" s="164"/>
      <c r="AC836" s="164"/>
      <c r="AD836" s="164"/>
      <c r="AE836" s="164"/>
      <c r="AF836" s="164"/>
      <c r="AG836" s="164"/>
      <c r="AH836" s="164"/>
      <c r="AI836" s="164"/>
      <c r="AJ836" s="164"/>
      <c r="AK836" s="164"/>
      <c r="AL836" s="164"/>
      <c r="AM836" s="164"/>
      <c r="AN836" s="164"/>
      <c r="AO836" s="164"/>
      <c r="AP836" s="164"/>
      <c r="AQ836" s="366"/>
      <c r="AR836" s="164"/>
      <c r="AS836" s="164"/>
      <c r="AT836" s="164"/>
      <c r="AU836" s="164"/>
      <c r="AV836" s="164"/>
      <c r="AW836" s="164"/>
      <c r="AX836" s="164"/>
      <c r="AY836" s="351"/>
      <c r="AZ836" s="164"/>
      <c r="BA836" s="164"/>
      <c r="BB836" s="164"/>
      <c r="BC836" s="164"/>
      <c r="BD836" s="164"/>
      <c r="BE836" s="164"/>
      <c r="BF836" s="164"/>
      <c r="BG836" s="164"/>
      <c r="BH836" s="164"/>
      <c r="BI836" s="351"/>
      <c r="BJ836" s="164"/>
      <c r="BK836" s="164"/>
      <c r="BL836" s="164"/>
      <c r="BM836" s="164"/>
      <c r="BN836" s="164"/>
      <c r="BO836" s="164"/>
      <c r="BP836" s="164"/>
      <c r="BQ836" s="164"/>
      <c r="BR836" s="164"/>
      <c r="BS836" s="164"/>
      <c r="BT836" s="164"/>
    </row>
    <row r="837" spans="19:72" x14ac:dyDescent="0.25">
      <c r="S837" s="164"/>
      <c r="T837" s="164"/>
      <c r="U837" s="164"/>
      <c r="V837" s="164"/>
      <c r="W837" s="164"/>
      <c r="X837" s="164"/>
      <c r="Y837" s="164"/>
      <c r="Z837" s="164"/>
      <c r="AA837" s="164"/>
      <c r="AB837" s="164"/>
      <c r="AC837" s="164"/>
      <c r="AD837" s="164"/>
      <c r="AE837" s="164"/>
      <c r="AF837" s="164"/>
      <c r="AG837" s="164"/>
      <c r="AH837" s="164"/>
      <c r="AI837" s="164"/>
      <c r="AJ837" s="164"/>
      <c r="AK837" s="164"/>
      <c r="AL837" s="164"/>
      <c r="AM837" s="164"/>
      <c r="AN837" s="164"/>
      <c r="AO837" s="164"/>
      <c r="AP837" s="164"/>
      <c r="AQ837" s="366"/>
      <c r="AR837" s="164"/>
      <c r="AS837" s="164"/>
      <c r="AT837" s="164"/>
      <c r="AU837" s="164"/>
      <c r="AV837" s="164"/>
      <c r="AW837" s="164"/>
      <c r="AX837" s="164"/>
      <c r="AY837" s="351"/>
      <c r="AZ837" s="164"/>
      <c r="BA837" s="164"/>
      <c r="BB837" s="164"/>
      <c r="BC837" s="164"/>
      <c r="BD837" s="164"/>
      <c r="BE837" s="164"/>
      <c r="BF837" s="164"/>
      <c r="BG837" s="164"/>
      <c r="BH837" s="164"/>
      <c r="BI837" s="351"/>
      <c r="BJ837" s="164"/>
      <c r="BK837" s="164"/>
      <c r="BL837" s="164"/>
      <c r="BM837" s="164"/>
      <c r="BN837" s="164"/>
      <c r="BO837" s="164"/>
      <c r="BP837" s="164"/>
      <c r="BQ837" s="164"/>
      <c r="BR837" s="164"/>
      <c r="BS837" s="164"/>
      <c r="BT837" s="164"/>
    </row>
    <row r="838" spans="19:72" x14ac:dyDescent="0.25">
      <c r="S838" s="164"/>
      <c r="T838" s="164"/>
      <c r="U838" s="164"/>
      <c r="V838" s="164"/>
      <c r="W838" s="164"/>
      <c r="X838" s="164"/>
      <c r="Y838" s="164"/>
      <c r="Z838" s="164"/>
      <c r="AA838" s="164"/>
      <c r="AB838" s="164"/>
      <c r="AC838" s="164"/>
      <c r="AD838" s="164"/>
      <c r="AE838" s="164"/>
      <c r="AF838" s="164"/>
      <c r="AG838" s="164"/>
      <c r="AH838" s="164"/>
      <c r="AI838" s="164"/>
      <c r="AJ838" s="164"/>
      <c r="AK838" s="164"/>
      <c r="AL838" s="164"/>
      <c r="AM838" s="164"/>
      <c r="AN838" s="164"/>
      <c r="AO838" s="164"/>
      <c r="AP838" s="164"/>
      <c r="AQ838" s="366"/>
      <c r="AR838" s="164"/>
      <c r="AS838" s="164"/>
      <c r="AT838" s="164"/>
      <c r="AU838" s="164"/>
      <c r="AV838" s="164"/>
      <c r="AW838" s="164"/>
      <c r="AX838" s="164"/>
      <c r="AY838" s="351"/>
      <c r="AZ838" s="164"/>
      <c r="BA838" s="164"/>
      <c r="BB838" s="164"/>
      <c r="BC838" s="164"/>
      <c r="BD838" s="164"/>
      <c r="BE838" s="164"/>
      <c r="BF838" s="164"/>
      <c r="BG838" s="164"/>
      <c r="BH838" s="164"/>
      <c r="BI838" s="351"/>
      <c r="BJ838" s="164"/>
      <c r="BK838" s="164"/>
      <c r="BL838" s="164"/>
      <c r="BM838" s="164"/>
      <c r="BN838" s="164"/>
      <c r="BO838" s="164"/>
      <c r="BP838" s="164"/>
      <c r="BQ838" s="164"/>
      <c r="BR838" s="164"/>
      <c r="BS838" s="164"/>
      <c r="BT838" s="164"/>
    </row>
    <row r="839" spans="19:72" x14ac:dyDescent="0.25">
      <c r="S839" s="164"/>
      <c r="T839" s="164"/>
      <c r="U839" s="164"/>
      <c r="V839" s="164"/>
      <c r="W839" s="164"/>
      <c r="X839" s="164"/>
      <c r="Y839" s="164"/>
      <c r="Z839" s="164"/>
      <c r="AA839" s="164"/>
      <c r="AB839" s="164"/>
      <c r="AC839" s="164"/>
      <c r="AD839" s="164"/>
      <c r="AE839" s="164"/>
      <c r="AF839" s="164"/>
      <c r="AG839" s="164"/>
      <c r="AH839" s="164"/>
      <c r="AI839" s="164"/>
      <c r="AJ839" s="164"/>
      <c r="AK839" s="164"/>
      <c r="AL839" s="164"/>
      <c r="AM839" s="164"/>
      <c r="AN839" s="164"/>
      <c r="AO839" s="164"/>
      <c r="AP839" s="164"/>
      <c r="AQ839" s="366"/>
      <c r="AR839" s="164"/>
      <c r="AS839" s="164"/>
      <c r="AT839" s="164"/>
      <c r="AU839" s="164"/>
      <c r="AV839" s="164"/>
      <c r="AW839" s="164"/>
      <c r="AX839" s="164"/>
      <c r="AY839" s="351"/>
      <c r="AZ839" s="164"/>
      <c r="BA839" s="164"/>
      <c r="BB839" s="164"/>
      <c r="BC839" s="164"/>
      <c r="BD839" s="164"/>
      <c r="BE839" s="164"/>
      <c r="BF839" s="164"/>
      <c r="BG839" s="164"/>
      <c r="BH839" s="164"/>
      <c r="BI839" s="351"/>
      <c r="BJ839" s="164"/>
      <c r="BK839" s="164"/>
      <c r="BL839" s="164"/>
      <c r="BM839" s="164"/>
      <c r="BN839" s="164"/>
      <c r="BO839" s="164"/>
      <c r="BP839" s="164"/>
      <c r="BQ839" s="164"/>
      <c r="BR839" s="164"/>
      <c r="BS839" s="164"/>
      <c r="BT839" s="164"/>
    </row>
    <row r="840" spans="19:72" x14ac:dyDescent="0.25">
      <c r="S840" s="164"/>
      <c r="T840" s="164"/>
      <c r="U840" s="164"/>
      <c r="V840" s="164"/>
      <c r="W840" s="164"/>
      <c r="X840" s="164"/>
      <c r="Y840" s="164"/>
      <c r="Z840" s="164"/>
      <c r="AA840" s="164"/>
      <c r="AB840" s="164"/>
      <c r="AC840" s="164"/>
      <c r="AD840" s="164"/>
      <c r="AE840" s="164"/>
      <c r="AF840" s="164"/>
      <c r="AG840" s="164"/>
      <c r="AH840" s="164"/>
      <c r="AI840" s="164"/>
      <c r="AJ840" s="164"/>
      <c r="AK840" s="164"/>
      <c r="AL840" s="164"/>
      <c r="AM840" s="164"/>
      <c r="AN840" s="164"/>
      <c r="AO840" s="164"/>
      <c r="AP840" s="164"/>
      <c r="AQ840" s="366"/>
      <c r="AR840" s="164"/>
      <c r="AS840" s="164"/>
      <c r="AT840" s="164"/>
      <c r="AU840" s="164"/>
      <c r="AV840" s="164"/>
      <c r="AW840" s="164"/>
      <c r="AX840" s="164"/>
      <c r="AY840" s="351"/>
      <c r="AZ840" s="164"/>
      <c r="BA840" s="164"/>
      <c r="BB840" s="164"/>
      <c r="BC840" s="164"/>
      <c r="BD840" s="164"/>
      <c r="BE840" s="164"/>
      <c r="BF840" s="164"/>
      <c r="BG840" s="164"/>
      <c r="BH840" s="164"/>
      <c r="BI840" s="351"/>
      <c r="BJ840" s="164"/>
      <c r="BK840" s="164"/>
      <c r="BL840" s="164"/>
      <c r="BM840" s="164"/>
      <c r="BN840" s="164"/>
      <c r="BO840" s="164"/>
      <c r="BP840" s="164"/>
      <c r="BQ840" s="164"/>
      <c r="BR840" s="164"/>
      <c r="BS840" s="164"/>
      <c r="BT840" s="164"/>
    </row>
    <row r="841" spans="19:72" x14ac:dyDescent="0.25">
      <c r="S841" s="164"/>
      <c r="T841" s="164"/>
      <c r="U841" s="164"/>
      <c r="V841" s="164"/>
      <c r="W841" s="164"/>
      <c r="X841" s="164"/>
      <c r="Y841" s="164"/>
      <c r="Z841" s="164"/>
      <c r="AA841" s="164"/>
      <c r="AB841" s="164"/>
      <c r="AC841" s="164"/>
      <c r="AD841" s="164"/>
      <c r="AE841" s="164"/>
      <c r="AF841" s="164"/>
      <c r="AG841" s="164"/>
      <c r="AH841" s="164"/>
      <c r="AI841" s="164"/>
      <c r="AJ841" s="164"/>
      <c r="AK841" s="164"/>
      <c r="AL841" s="164"/>
      <c r="AM841" s="164"/>
      <c r="AN841" s="164"/>
      <c r="AO841" s="164"/>
      <c r="AP841" s="164"/>
      <c r="AQ841" s="366"/>
      <c r="AR841" s="164"/>
      <c r="AS841" s="164"/>
      <c r="AT841" s="164"/>
      <c r="AU841" s="164"/>
      <c r="AV841" s="164"/>
      <c r="AW841" s="164"/>
      <c r="AX841" s="164"/>
      <c r="AY841" s="351"/>
      <c r="AZ841" s="164"/>
      <c r="BA841" s="164"/>
      <c r="BB841" s="164"/>
      <c r="BC841" s="164"/>
      <c r="BD841" s="164"/>
      <c r="BE841" s="164"/>
      <c r="BF841" s="164"/>
      <c r="BG841" s="164"/>
      <c r="BH841" s="164"/>
      <c r="BI841" s="351"/>
      <c r="BJ841" s="164"/>
      <c r="BK841" s="164"/>
      <c r="BL841" s="164"/>
      <c r="BM841" s="164"/>
      <c r="BN841" s="164"/>
      <c r="BO841" s="164"/>
      <c r="BP841" s="164"/>
      <c r="BQ841" s="164"/>
      <c r="BR841" s="164"/>
      <c r="BS841" s="164"/>
      <c r="BT841" s="164"/>
    </row>
    <row r="842" spans="19:72" x14ac:dyDescent="0.25">
      <c r="S842" s="164"/>
      <c r="T842" s="164"/>
      <c r="U842" s="164"/>
      <c r="V842" s="164"/>
      <c r="W842" s="164"/>
      <c r="X842" s="164"/>
      <c r="Y842" s="164"/>
      <c r="Z842" s="164"/>
      <c r="AA842" s="164"/>
      <c r="AB842" s="164"/>
      <c r="AC842" s="164"/>
      <c r="AD842" s="164"/>
      <c r="AE842" s="164"/>
      <c r="AF842" s="164"/>
      <c r="AG842" s="164"/>
      <c r="AH842" s="164"/>
      <c r="AI842" s="164"/>
      <c r="AJ842" s="164"/>
      <c r="AK842" s="164"/>
      <c r="AL842" s="164"/>
      <c r="AM842" s="164"/>
      <c r="AN842" s="164"/>
      <c r="AO842" s="164"/>
      <c r="AP842" s="164"/>
      <c r="AQ842" s="366"/>
      <c r="AR842" s="164"/>
      <c r="AS842" s="164"/>
      <c r="AT842" s="164"/>
      <c r="AU842" s="164"/>
      <c r="AV842" s="164"/>
      <c r="AW842" s="164"/>
      <c r="AX842" s="164"/>
      <c r="AY842" s="351"/>
      <c r="AZ842" s="164"/>
      <c r="BA842" s="164"/>
      <c r="BB842" s="164"/>
      <c r="BC842" s="164"/>
      <c r="BD842" s="164"/>
      <c r="BE842" s="164"/>
      <c r="BF842" s="164"/>
      <c r="BG842" s="164"/>
      <c r="BH842" s="164"/>
      <c r="BI842" s="351"/>
      <c r="BJ842" s="164"/>
      <c r="BK842" s="164"/>
      <c r="BL842" s="164"/>
      <c r="BM842" s="164"/>
      <c r="BN842" s="164"/>
      <c r="BO842" s="164"/>
      <c r="BP842" s="164"/>
      <c r="BQ842" s="164"/>
      <c r="BR842" s="164"/>
      <c r="BS842" s="164"/>
      <c r="BT842" s="164"/>
    </row>
    <row r="843" spans="19:72" x14ac:dyDescent="0.25">
      <c r="S843" s="164"/>
      <c r="T843" s="164"/>
      <c r="U843" s="164"/>
      <c r="V843" s="164"/>
      <c r="W843" s="164"/>
      <c r="X843" s="164"/>
      <c r="Y843" s="164"/>
      <c r="Z843" s="164"/>
      <c r="AA843" s="164"/>
      <c r="AB843" s="164"/>
      <c r="AC843" s="164"/>
      <c r="AD843" s="164"/>
      <c r="AE843" s="164"/>
      <c r="AF843" s="164"/>
      <c r="AG843" s="164"/>
      <c r="AH843" s="164"/>
      <c r="AI843" s="164"/>
      <c r="AJ843" s="164"/>
      <c r="AK843" s="164"/>
      <c r="AL843" s="164"/>
      <c r="AM843" s="164"/>
      <c r="AN843" s="164"/>
      <c r="AO843" s="164"/>
      <c r="AP843" s="164"/>
      <c r="AQ843" s="366"/>
      <c r="AR843" s="164"/>
      <c r="AS843" s="164"/>
      <c r="AT843" s="164"/>
      <c r="AU843" s="164"/>
      <c r="AV843" s="164"/>
      <c r="AW843" s="164"/>
      <c r="AX843" s="164"/>
      <c r="AY843" s="351"/>
      <c r="AZ843" s="164"/>
      <c r="BA843" s="164"/>
      <c r="BB843" s="164"/>
      <c r="BC843" s="164"/>
      <c r="BD843" s="164"/>
      <c r="BE843" s="164"/>
      <c r="BF843" s="164"/>
      <c r="BG843" s="164"/>
      <c r="BH843" s="164"/>
      <c r="BI843" s="351"/>
      <c r="BJ843" s="164"/>
      <c r="BK843" s="164"/>
      <c r="BL843" s="164"/>
      <c r="BM843" s="164"/>
      <c r="BN843" s="164"/>
      <c r="BO843" s="164"/>
      <c r="BP843" s="164"/>
      <c r="BQ843" s="164"/>
      <c r="BR843" s="164"/>
      <c r="BS843" s="164"/>
      <c r="BT843" s="164"/>
    </row>
    <row r="844" spans="19:72" x14ac:dyDescent="0.25">
      <c r="S844" s="164"/>
      <c r="T844" s="164"/>
      <c r="U844" s="164"/>
      <c r="V844" s="164"/>
      <c r="W844" s="164"/>
      <c r="X844" s="164"/>
      <c r="Y844" s="164"/>
      <c r="Z844" s="164"/>
      <c r="AA844" s="164"/>
      <c r="AB844" s="164"/>
      <c r="AC844" s="164"/>
      <c r="AD844" s="164"/>
      <c r="AE844" s="164"/>
      <c r="AF844" s="164"/>
      <c r="AG844" s="164"/>
      <c r="AH844" s="164"/>
      <c r="AI844" s="164"/>
      <c r="AJ844" s="164"/>
      <c r="AK844" s="164"/>
      <c r="AL844" s="164"/>
      <c r="AM844" s="164"/>
      <c r="AN844" s="164"/>
      <c r="AO844" s="164"/>
      <c r="AP844" s="164"/>
      <c r="AQ844" s="366"/>
      <c r="AR844" s="164"/>
      <c r="AS844" s="164"/>
      <c r="AT844" s="164"/>
      <c r="AU844" s="164"/>
      <c r="AV844" s="164"/>
      <c r="AW844" s="164"/>
      <c r="AX844" s="164"/>
      <c r="AY844" s="351"/>
      <c r="AZ844" s="164"/>
      <c r="BA844" s="164"/>
      <c r="BB844" s="164"/>
      <c r="BC844" s="164"/>
      <c r="BD844" s="164"/>
      <c r="BE844" s="164"/>
      <c r="BF844" s="164"/>
      <c r="BG844" s="164"/>
      <c r="BH844" s="164"/>
      <c r="BI844" s="351"/>
      <c r="BJ844" s="164"/>
      <c r="BK844" s="164"/>
      <c r="BL844" s="164"/>
      <c r="BM844" s="164"/>
      <c r="BN844" s="164"/>
      <c r="BO844" s="164"/>
      <c r="BP844" s="164"/>
      <c r="BQ844" s="164"/>
      <c r="BR844" s="164"/>
      <c r="BS844" s="164"/>
      <c r="BT844" s="164"/>
    </row>
    <row r="845" spans="19:72" x14ac:dyDescent="0.25">
      <c r="S845" s="164"/>
      <c r="T845" s="164"/>
      <c r="U845" s="164"/>
      <c r="V845" s="164"/>
      <c r="W845" s="164"/>
      <c r="X845" s="164"/>
      <c r="Y845" s="164"/>
      <c r="Z845" s="164"/>
      <c r="AA845" s="164"/>
      <c r="AB845" s="164"/>
      <c r="AC845" s="164"/>
      <c r="AD845" s="164"/>
      <c r="AE845" s="164"/>
      <c r="AF845" s="164"/>
      <c r="AG845" s="164"/>
      <c r="AH845" s="164"/>
      <c r="AI845" s="164"/>
      <c r="AJ845" s="164"/>
      <c r="AK845" s="164"/>
      <c r="AL845" s="164"/>
      <c r="AM845" s="164"/>
      <c r="AN845" s="164"/>
      <c r="AO845" s="164"/>
      <c r="AP845" s="164"/>
      <c r="AQ845" s="366"/>
      <c r="AR845" s="164"/>
      <c r="AS845" s="164"/>
      <c r="AT845" s="164"/>
      <c r="AU845" s="164"/>
      <c r="AV845" s="164"/>
      <c r="AW845" s="164"/>
      <c r="AX845" s="164"/>
      <c r="AY845" s="351"/>
      <c r="AZ845" s="164"/>
      <c r="BA845" s="164"/>
      <c r="BB845" s="164"/>
      <c r="BC845" s="164"/>
      <c r="BD845" s="164"/>
      <c r="BE845" s="164"/>
      <c r="BF845" s="164"/>
      <c r="BG845" s="164"/>
      <c r="BH845" s="164"/>
      <c r="BI845" s="351"/>
      <c r="BJ845" s="164"/>
      <c r="BK845" s="164"/>
      <c r="BL845" s="164"/>
      <c r="BM845" s="164"/>
      <c r="BN845" s="164"/>
      <c r="BO845" s="164"/>
      <c r="BP845" s="164"/>
      <c r="BQ845" s="164"/>
      <c r="BR845" s="164"/>
      <c r="BS845" s="164"/>
      <c r="BT845" s="164"/>
    </row>
    <row r="846" spans="19:72" x14ac:dyDescent="0.25">
      <c r="S846" s="164"/>
      <c r="T846" s="164"/>
      <c r="U846" s="164"/>
      <c r="V846" s="164"/>
      <c r="W846" s="164"/>
      <c r="X846" s="164"/>
      <c r="Y846" s="164"/>
      <c r="Z846" s="164"/>
      <c r="AA846" s="164"/>
      <c r="AB846" s="164"/>
      <c r="AC846" s="164"/>
      <c r="AD846" s="164"/>
      <c r="AE846" s="164"/>
      <c r="AF846" s="164"/>
      <c r="AG846" s="164"/>
      <c r="AH846" s="164"/>
      <c r="AI846" s="164"/>
      <c r="AJ846" s="164"/>
      <c r="AK846" s="164"/>
      <c r="AL846" s="164"/>
      <c r="AM846" s="164"/>
      <c r="AN846" s="164"/>
      <c r="AO846" s="164"/>
      <c r="AP846" s="164"/>
      <c r="AQ846" s="366"/>
      <c r="AR846" s="164"/>
      <c r="AS846" s="164"/>
      <c r="AT846" s="164"/>
      <c r="AU846" s="164"/>
      <c r="AV846" s="164"/>
      <c r="AW846" s="164"/>
      <c r="AX846" s="164"/>
      <c r="AY846" s="351"/>
      <c r="AZ846" s="164"/>
      <c r="BA846" s="164"/>
      <c r="BB846" s="164"/>
      <c r="BC846" s="164"/>
      <c r="BD846" s="164"/>
      <c r="BE846" s="164"/>
      <c r="BF846" s="164"/>
      <c r="BG846" s="164"/>
      <c r="BH846" s="164"/>
      <c r="BI846" s="351"/>
      <c r="BJ846" s="164"/>
      <c r="BK846" s="164"/>
      <c r="BL846" s="164"/>
      <c r="BM846" s="164"/>
      <c r="BN846" s="164"/>
      <c r="BO846" s="164"/>
      <c r="BP846" s="164"/>
      <c r="BQ846" s="164"/>
      <c r="BR846" s="164"/>
      <c r="BS846" s="164"/>
      <c r="BT846" s="164"/>
    </row>
    <row r="847" spans="19:72" x14ac:dyDescent="0.25">
      <c r="S847" s="164"/>
      <c r="T847" s="164"/>
      <c r="U847" s="164"/>
      <c r="V847" s="164"/>
      <c r="W847" s="164"/>
      <c r="X847" s="164"/>
      <c r="Y847" s="164"/>
      <c r="Z847" s="164"/>
      <c r="AA847" s="164"/>
      <c r="AB847" s="164"/>
      <c r="AC847" s="164"/>
      <c r="AD847" s="164"/>
      <c r="AE847" s="164"/>
      <c r="AF847" s="164"/>
      <c r="AG847" s="164"/>
      <c r="AH847" s="164"/>
      <c r="AI847" s="164"/>
      <c r="AJ847" s="164"/>
      <c r="AK847" s="164"/>
      <c r="AL847" s="164"/>
      <c r="AM847" s="164"/>
      <c r="AN847" s="164"/>
      <c r="AO847" s="164"/>
      <c r="AP847" s="164"/>
      <c r="AQ847" s="366"/>
      <c r="AR847" s="164"/>
      <c r="AS847" s="164"/>
      <c r="AT847" s="164"/>
      <c r="AU847" s="164"/>
      <c r="AV847" s="164"/>
      <c r="AW847" s="164"/>
      <c r="AX847" s="164"/>
      <c r="AY847" s="351"/>
      <c r="AZ847" s="164"/>
      <c r="BA847" s="164"/>
      <c r="BB847" s="164"/>
      <c r="BC847" s="164"/>
      <c r="BD847" s="164"/>
      <c r="BE847" s="164"/>
      <c r="BF847" s="164"/>
      <c r="BG847" s="164"/>
      <c r="BH847" s="164"/>
      <c r="BI847" s="351"/>
      <c r="BJ847" s="164"/>
      <c r="BK847" s="164"/>
      <c r="BL847" s="164"/>
      <c r="BM847" s="164"/>
      <c r="BN847" s="164"/>
      <c r="BO847" s="164"/>
      <c r="BP847" s="164"/>
      <c r="BQ847" s="164"/>
      <c r="BR847" s="164"/>
      <c r="BS847" s="164"/>
      <c r="BT847" s="164"/>
    </row>
    <row r="848" spans="19:72" x14ac:dyDescent="0.25">
      <c r="S848" s="164"/>
      <c r="T848" s="164"/>
      <c r="U848" s="164"/>
      <c r="V848" s="164"/>
      <c r="W848" s="164"/>
      <c r="X848" s="164"/>
      <c r="Y848" s="164"/>
      <c r="Z848" s="164"/>
      <c r="AA848" s="164"/>
      <c r="AB848" s="164"/>
      <c r="AC848" s="164"/>
      <c r="AD848" s="164"/>
      <c r="AE848" s="164"/>
      <c r="AF848" s="164"/>
      <c r="AG848" s="164"/>
      <c r="AH848" s="164"/>
      <c r="AI848" s="164"/>
      <c r="AJ848" s="164"/>
      <c r="AK848" s="164"/>
      <c r="AL848" s="164"/>
      <c r="AM848" s="164"/>
      <c r="AN848" s="164"/>
      <c r="AO848" s="164"/>
      <c r="AP848" s="164"/>
      <c r="AQ848" s="366"/>
      <c r="AR848" s="164"/>
      <c r="AS848" s="164"/>
      <c r="AT848" s="164"/>
      <c r="AU848" s="164"/>
      <c r="AV848" s="164"/>
      <c r="AW848" s="164"/>
      <c r="AX848" s="164"/>
      <c r="AY848" s="351"/>
      <c r="AZ848" s="164"/>
      <c r="BA848" s="164"/>
      <c r="BB848" s="164"/>
      <c r="BC848" s="164"/>
      <c r="BD848" s="164"/>
      <c r="BE848" s="164"/>
      <c r="BF848" s="164"/>
      <c r="BG848" s="164"/>
      <c r="BH848" s="164"/>
      <c r="BI848" s="351"/>
      <c r="BJ848" s="164"/>
      <c r="BK848" s="164"/>
      <c r="BL848" s="164"/>
      <c r="BM848" s="164"/>
      <c r="BN848" s="164"/>
      <c r="BO848" s="164"/>
      <c r="BP848" s="164"/>
      <c r="BQ848" s="164"/>
      <c r="BR848" s="164"/>
      <c r="BS848" s="164"/>
      <c r="BT848" s="164"/>
    </row>
    <row r="849" spans="19:72" x14ac:dyDescent="0.25">
      <c r="S849" s="164"/>
      <c r="T849" s="164"/>
      <c r="U849" s="164"/>
      <c r="V849" s="164"/>
      <c r="W849" s="164"/>
      <c r="X849" s="164"/>
      <c r="Y849" s="164"/>
      <c r="Z849" s="164"/>
      <c r="AA849" s="164"/>
      <c r="AB849" s="164"/>
      <c r="AC849" s="164"/>
      <c r="AD849" s="164"/>
      <c r="AE849" s="164"/>
      <c r="AF849" s="164"/>
      <c r="AG849" s="164"/>
      <c r="AH849" s="164"/>
      <c r="AI849" s="164"/>
      <c r="AJ849" s="164"/>
      <c r="AK849" s="164"/>
      <c r="AL849" s="164"/>
      <c r="AM849" s="164"/>
      <c r="AN849" s="164"/>
      <c r="AO849" s="164"/>
      <c r="AP849" s="164"/>
      <c r="AQ849" s="366"/>
      <c r="AR849" s="164"/>
      <c r="AS849" s="164"/>
      <c r="AT849" s="164"/>
      <c r="AU849" s="164"/>
      <c r="AV849" s="164"/>
      <c r="AW849" s="164"/>
      <c r="AX849" s="164"/>
      <c r="AY849" s="351"/>
      <c r="AZ849" s="164"/>
      <c r="BA849" s="164"/>
      <c r="BB849" s="164"/>
      <c r="BC849" s="164"/>
      <c r="BD849" s="164"/>
      <c r="BE849" s="164"/>
      <c r="BF849" s="164"/>
      <c r="BG849" s="164"/>
      <c r="BH849" s="164"/>
      <c r="BI849" s="351"/>
      <c r="BJ849" s="164"/>
      <c r="BK849" s="164"/>
      <c r="BL849" s="164"/>
      <c r="BM849" s="164"/>
      <c r="BN849" s="164"/>
      <c r="BO849" s="164"/>
      <c r="BP849" s="164"/>
      <c r="BQ849" s="164"/>
      <c r="BR849" s="164"/>
      <c r="BS849" s="164"/>
      <c r="BT849" s="164"/>
    </row>
    <row r="850" spans="19:72" x14ac:dyDescent="0.25">
      <c r="S850" s="164"/>
      <c r="T850" s="164"/>
      <c r="U850" s="164"/>
      <c r="V850" s="164"/>
      <c r="W850" s="164"/>
      <c r="X850" s="164"/>
      <c r="Y850" s="164"/>
      <c r="Z850" s="164"/>
      <c r="AA850" s="164"/>
      <c r="AB850" s="164"/>
      <c r="AC850" s="164"/>
      <c r="AD850" s="164"/>
      <c r="AE850" s="164"/>
      <c r="AF850" s="164"/>
      <c r="AG850" s="164"/>
      <c r="AH850" s="164"/>
      <c r="AI850" s="164"/>
      <c r="AJ850" s="164"/>
      <c r="AK850" s="164"/>
      <c r="AL850" s="164"/>
      <c r="AM850" s="164"/>
      <c r="AN850" s="164"/>
      <c r="AO850" s="164"/>
      <c r="AP850" s="164"/>
      <c r="AQ850" s="366"/>
      <c r="AR850" s="164"/>
      <c r="AS850" s="164"/>
      <c r="AT850" s="164"/>
      <c r="AU850" s="164"/>
      <c r="AV850" s="164"/>
      <c r="AW850" s="164"/>
      <c r="AX850" s="164"/>
      <c r="AY850" s="351"/>
      <c r="AZ850" s="164"/>
      <c r="BA850" s="164"/>
      <c r="BB850" s="164"/>
      <c r="BC850" s="164"/>
      <c r="BD850" s="164"/>
      <c r="BE850" s="164"/>
      <c r="BF850" s="164"/>
      <c r="BG850" s="164"/>
      <c r="BH850" s="164"/>
      <c r="BI850" s="351"/>
      <c r="BJ850" s="164"/>
      <c r="BK850" s="164"/>
      <c r="BL850" s="164"/>
      <c r="BM850" s="164"/>
      <c r="BN850" s="164"/>
      <c r="BO850" s="164"/>
      <c r="BP850" s="164"/>
      <c r="BQ850" s="164"/>
      <c r="BR850" s="164"/>
      <c r="BS850" s="164"/>
      <c r="BT850" s="164"/>
    </row>
    <row r="851" spans="19:72" x14ac:dyDescent="0.25">
      <c r="S851" s="164"/>
      <c r="T851" s="164"/>
      <c r="U851" s="164"/>
      <c r="V851" s="164"/>
      <c r="W851" s="164"/>
      <c r="X851" s="164"/>
      <c r="Y851" s="164"/>
      <c r="Z851" s="164"/>
      <c r="AA851" s="164"/>
      <c r="AB851" s="164"/>
      <c r="AC851" s="164"/>
      <c r="AD851" s="164"/>
      <c r="AE851" s="164"/>
      <c r="AF851" s="164"/>
      <c r="AG851" s="164"/>
      <c r="AH851" s="164"/>
      <c r="AI851" s="164"/>
      <c r="AJ851" s="164"/>
      <c r="AK851" s="164"/>
      <c r="AL851" s="164"/>
      <c r="AM851" s="164"/>
      <c r="AN851" s="164"/>
      <c r="AO851" s="164"/>
      <c r="AP851" s="164"/>
      <c r="AQ851" s="366"/>
      <c r="AR851" s="164"/>
      <c r="AS851" s="164"/>
      <c r="AT851" s="164"/>
      <c r="AU851" s="164"/>
      <c r="AV851" s="164"/>
      <c r="AW851" s="164"/>
      <c r="AX851" s="164"/>
      <c r="AY851" s="351"/>
      <c r="AZ851" s="164"/>
      <c r="BA851" s="164"/>
      <c r="BB851" s="164"/>
      <c r="BC851" s="164"/>
      <c r="BD851" s="164"/>
      <c r="BE851" s="164"/>
      <c r="BF851" s="164"/>
      <c r="BG851" s="164"/>
      <c r="BH851" s="164"/>
      <c r="BI851" s="351"/>
      <c r="BJ851" s="164"/>
      <c r="BK851" s="164"/>
      <c r="BL851" s="164"/>
      <c r="BM851" s="164"/>
      <c r="BN851" s="164"/>
      <c r="BO851" s="164"/>
      <c r="BP851" s="164"/>
      <c r="BQ851" s="164"/>
      <c r="BR851" s="164"/>
      <c r="BS851" s="164"/>
      <c r="BT851" s="164"/>
    </row>
    <row r="852" spans="19:72" x14ac:dyDescent="0.25">
      <c r="S852" s="164"/>
      <c r="T852" s="164"/>
      <c r="U852" s="164"/>
      <c r="V852" s="164"/>
      <c r="W852" s="164"/>
      <c r="X852" s="164"/>
      <c r="Y852" s="164"/>
      <c r="Z852" s="164"/>
      <c r="AA852" s="164"/>
      <c r="AB852" s="164"/>
      <c r="AC852" s="164"/>
      <c r="AD852" s="164"/>
      <c r="AE852" s="164"/>
      <c r="AF852" s="164"/>
      <c r="AG852" s="164"/>
      <c r="AH852" s="164"/>
      <c r="AI852" s="164"/>
      <c r="AJ852" s="164"/>
      <c r="AK852" s="164"/>
      <c r="AL852" s="164"/>
      <c r="AM852" s="164"/>
      <c r="AN852" s="164"/>
      <c r="AO852" s="164"/>
      <c r="AP852" s="164"/>
      <c r="AQ852" s="366"/>
      <c r="AR852" s="164"/>
      <c r="AS852" s="164"/>
      <c r="AT852" s="164"/>
      <c r="AU852" s="164"/>
      <c r="AV852" s="164"/>
      <c r="AW852" s="164"/>
      <c r="AX852" s="164"/>
      <c r="AY852" s="351"/>
      <c r="AZ852" s="164"/>
      <c r="BA852" s="164"/>
      <c r="BB852" s="164"/>
      <c r="BC852" s="164"/>
      <c r="BD852" s="164"/>
      <c r="BE852" s="164"/>
      <c r="BF852" s="164"/>
      <c r="BG852" s="164"/>
      <c r="BH852" s="164"/>
      <c r="BI852" s="351"/>
      <c r="BJ852" s="164"/>
      <c r="BK852" s="164"/>
      <c r="BL852" s="164"/>
      <c r="BM852" s="164"/>
      <c r="BN852" s="164"/>
      <c r="BO852" s="164"/>
      <c r="BP852" s="164"/>
      <c r="BQ852" s="164"/>
      <c r="BR852" s="164"/>
      <c r="BS852" s="164"/>
      <c r="BT852" s="164"/>
    </row>
    <row r="853" spans="19:72" x14ac:dyDescent="0.25">
      <c r="S853" s="164"/>
      <c r="T853" s="164"/>
      <c r="U853" s="164"/>
      <c r="V853" s="164"/>
      <c r="W853" s="164"/>
      <c r="X853" s="164"/>
      <c r="Y853" s="164"/>
      <c r="Z853" s="164"/>
      <c r="AA853" s="164"/>
      <c r="AB853" s="164"/>
      <c r="AC853" s="164"/>
      <c r="AD853" s="164"/>
      <c r="AE853" s="164"/>
      <c r="AF853" s="164"/>
      <c r="AG853" s="164"/>
      <c r="AH853" s="164"/>
      <c r="AI853" s="164"/>
      <c r="AJ853" s="164"/>
      <c r="AK853" s="164"/>
      <c r="AL853" s="164"/>
      <c r="AM853" s="164"/>
      <c r="AN853" s="164"/>
      <c r="AO853" s="164"/>
      <c r="AP853" s="164"/>
      <c r="AQ853" s="366"/>
      <c r="AR853" s="164"/>
      <c r="AS853" s="164"/>
      <c r="AT853" s="164"/>
      <c r="AU853" s="164"/>
      <c r="AV853" s="164"/>
      <c r="AW853" s="164"/>
      <c r="AX853" s="164"/>
      <c r="AY853" s="351"/>
      <c r="AZ853" s="164"/>
      <c r="BA853" s="164"/>
      <c r="BB853" s="164"/>
      <c r="BC853" s="164"/>
      <c r="BD853" s="164"/>
      <c r="BE853" s="164"/>
      <c r="BF853" s="164"/>
      <c r="BG853" s="164"/>
      <c r="BH853" s="164"/>
      <c r="BI853" s="351"/>
      <c r="BJ853" s="164"/>
      <c r="BK853" s="164"/>
      <c r="BL853" s="164"/>
      <c r="BM853" s="164"/>
      <c r="BN853" s="164"/>
      <c r="BO853" s="164"/>
      <c r="BP853" s="164"/>
      <c r="BQ853" s="164"/>
      <c r="BR853" s="164"/>
      <c r="BS853" s="164"/>
      <c r="BT853" s="164"/>
    </row>
    <row r="854" spans="19:72" x14ac:dyDescent="0.25">
      <c r="S854" s="164"/>
      <c r="T854" s="164"/>
      <c r="U854" s="164"/>
      <c r="V854" s="164"/>
      <c r="W854" s="164"/>
      <c r="X854" s="164"/>
      <c r="Y854" s="164"/>
      <c r="Z854" s="164"/>
      <c r="AA854" s="164"/>
      <c r="AB854" s="164"/>
      <c r="AC854" s="164"/>
      <c r="AD854" s="164"/>
      <c r="AE854" s="164"/>
      <c r="AF854" s="164"/>
      <c r="AG854" s="164"/>
      <c r="AH854" s="164"/>
      <c r="AI854" s="164"/>
      <c r="AJ854" s="164"/>
      <c r="AK854" s="164"/>
      <c r="AL854" s="164"/>
      <c r="AM854" s="164"/>
      <c r="AN854" s="164"/>
      <c r="AO854" s="164"/>
      <c r="AP854" s="164"/>
      <c r="AQ854" s="366"/>
      <c r="AR854" s="164"/>
      <c r="AS854" s="164"/>
      <c r="AT854" s="164"/>
      <c r="AU854" s="164"/>
      <c r="AV854" s="164"/>
      <c r="AW854" s="164"/>
      <c r="AX854" s="164"/>
      <c r="AY854" s="351"/>
      <c r="AZ854" s="164"/>
      <c r="BA854" s="164"/>
      <c r="BB854" s="164"/>
      <c r="BC854" s="164"/>
      <c r="BD854" s="164"/>
      <c r="BE854" s="164"/>
      <c r="BF854" s="164"/>
      <c r="BG854" s="164"/>
      <c r="BH854" s="164"/>
      <c r="BI854" s="351"/>
      <c r="BJ854" s="164"/>
      <c r="BK854" s="164"/>
      <c r="BL854" s="164"/>
      <c r="BM854" s="164"/>
      <c r="BN854" s="164"/>
      <c r="BO854" s="164"/>
      <c r="BP854" s="164"/>
      <c r="BQ854" s="164"/>
      <c r="BR854" s="164"/>
      <c r="BS854" s="164"/>
      <c r="BT854" s="164"/>
    </row>
    <row r="855" spans="19:72" x14ac:dyDescent="0.25">
      <c r="S855" s="164"/>
      <c r="T855" s="164"/>
      <c r="U855" s="164"/>
      <c r="V855" s="164"/>
      <c r="W855" s="164"/>
      <c r="X855" s="164"/>
      <c r="Y855" s="164"/>
      <c r="Z855" s="164"/>
      <c r="AA855" s="164"/>
      <c r="AB855" s="164"/>
      <c r="AC855" s="164"/>
      <c r="AD855" s="164"/>
      <c r="AE855" s="164"/>
      <c r="AF855" s="164"/>
      <c r="AG855" s="164"/>
      <c r="AH855" s="164"/>
      <c r="AI855" s="164"/>
      <c r="AJ855" s="164"/>
      <c r="AK855" s="164"/>
      <c r="AL855" s="164"/>
      <c r="AM855" s="164"/>
      <c r="AN855" s="164"/>
      <c r="AO855" s="164"/>
      <c r="AP855" s="164"/>
      <c r="AQ855" s="366"/>
      <c r="AR855" s="164"/>
      <c r="AS855" s="164"/>
      <c r="AT855" s="164"/>
      <c r="AU855" s="164"/>
      <c r="AV855" s="164"/>
      <c r="AW855" s="164"/>
      <c r="AX855" s="164"/>
      <c r="AY855" s="351"/>
      <c r="AZ855" s="164"/>
      <c r="BA855" s="164"/>
      <c r="BB855" s="164"/>
      <c r="BC855" s="164"/>
      <c r="BD855" s="164"/>
      <c r="BE855" s="164"/>
      <c r="BF855" s="164"/>
      <c r="BG855" s="164"/>
      <c r="BH855" s="164"/>
      <c r="BI855" s="351"/>
      <c r="BJ855" s="164"/>
      <c r="BK855" s="164"/>
      <c r="BL855" s="164"/>
      <c r="BM855" s="164"/>
      <c r="BN855" s="164"/>
      <c r="BO855" s="164"/>
      <c r="BP855" s="164"/>
      <c r="BQ855" s="164"/>
      <c r="BR855" s="164"/>
      <c r="BS855" s="164"/>
      <c r="BT855" s="164"/>
    </row>
    <row r="856" spans="19:72" x14ac:dyDescent="0.25">
      <c r="S856" s="164"/>
      <c r="T856" s="164"/>
      <c r="U856" s="164"/>
      <c r="V856" s="164"/>
      <c r="W856" s="164"/>
      <c r="X856" s="164"/>
      <c r="Y856" s="164"/>
      <c r="Z856" s="164"/>
      <c r="AA856" s="164"/>
      <c r="AB856" s="164"/>
      <c r="AC856" s="164"/>
      <c r="AD856" s="164"/>
      <c r="AE856" s="164"/>
      <c r="AF856" s="164"/>
      <c r="AG856" s="164"/>
      <c r="AH856" s="164"/>
      <c r="AI856" s="164"/>
      <c r="AJ856" s="164"/>
      <c r="AK856" s="164"/>
      <c r="AL856" s="164"/>
      <c r="AM856" s="164"/>
      <c r="AN856" s="164"/>
      <c r="AO856" s="164"/>
      <c r="AP856" s="164"/>
      <c r="AQ856" s="366"/>
      <c r="AR856" s="164"/>
      <c r="AS856" s="164"/>
      <c r="AT856" s="164"/>
      <c r="AU856" s="164"/>
      <c r="AV856" s="164"/>
      <c r="AW856" s="164"/>
      <c r="AX856" s="164"/>
      <c r="AY856" s="351"/>
      <c r="AZ856" s="164"/>
      <c r="BA856" s="164"/>
      <c r="BB856" s="164"/>
      <c r="BC856" s="164"/>
      <c r="BD856" s="164"/>
      <c r="BE856" s="164"/>
      <c r="BF856" s="164"/>
      <c r="BG856" s="164"/>
      <c r="BH856" s="164"/>
      <c r="BI856" s="351"/>
      <c r="BJ856" s="164"/>
      <c r="BK856" s="164"/>
      <c r="BL856" s="164"/>
      <c r="BM856" s="164"/>
      <c r="BN856" s="164"/>
      <c r="BO856" s="164"/>
      <c r="BP856" s="164"/>
      <c r="BQ856" s="164"/>
      <c r="BR856" s="164"/>
      <c r="BS856" s="164"/>
      <c r="BT856" s="164"/>
    </row>
    <row r="857" spans="19:72" x14ac:dyDescent="0.25">
      <c r="S857" s="164"/>
      <c r="T857" s="164"/>
      <c r="U857" s="164"/>
      <c r="V857" s="164"/>
      <c r="W857" s="164"/>
      <c r="X857" s="164"/>
      <c r="Y857" s="164"/>
      <c r="Z857" s="164"/>
      <c r="AA857" s="164"/>
      <c r="AB857" s="164"/>
      <c r="AC857" s="164"/>
      <c r="AD857" s="164"/>
      <c r="AE857" s="164"/>
      <c r="AF857" s="164"/>
      <c r="AG857" s="164"/>
      <c r="AH857" s="164"/>
      <c r="AI857" s="164"/>
      <c r="AJ857" s="164"/>
      <c r="AK857" s="164"/>
      <c r="AL857" s="164"/>
      <c r="AM857" s="164"/>
      <c r="AN857" s="164"/>
      <c r="AO857" s="164"/>
      <c r="AP857" s="164"/>
      <c r="AQ857" s="366"/>
      <c r="AR857" s="164"/>
      <c r="AS857" s="164"/>
      <c r="AT857" s="164"/>
      <c r="AU857" s="164"/>
      <c r="AV857" s="164"/>
      <c r="AW857" s="164"/>
      <c r="AX857" s="164"/>
      <c r="AY857" s="351"/>
      <c r="AZ857" s="164"/>
      <c r="BA857" s="164"/>
      <c r="BB857" s="164"/>
      <c r="BC857" s="164"/>
      <c r="BD857" s="164"/>
      <c r="BE857" s="164"/>
      <c r="BF857" s="164"/>
      <c r="BG857" s="164"/>
      <c r="BH857" s="164"/>
      <c r="BI857" s="351"/>
      <c r="BJ857" s="164"/>
      <c r="BK857" s="164"/>
      <c r="BL857" s="164"/>
      <c r="BM857" s="164"/>
      <c r="BN857" s="164"/>
      <c r="BO857" s="164"/>
      <c r="BP857" s="164"/>
      <c r="BQ857" s="164"/>
      <c r="BR857" s="164"/>
      <c r="BS857" s="164"/>
      <c r="BT857" s="164"/>
    </row>
    <row r="858" spans="19:72" x14ac:dyDescent="0.25">
      <c r="S858" s="164"/>
      <c r="T858" s="164"/>
      <c r="U858" s="164"/>
      <c r="V858" s="164"/>
      <c r="W858" s="164"/>
      <c r="X858" s="164"/>
      <c r="Y858" s="164"/>
      <c r="Z858" s="164"/>
      <c r="AA858" s="164"/>
      <c r="AB858" s="164"/>
      <c r="AC858" s="164"/>
      <c r="AD858" s="164"/>
      <c r="AE858" s="164"/>
      <c r="AF858" s="164"/>
      <c r="AG858" s="164"/>
      <c r="AH858" s="164"/>
      <c r="AI858" s="164"/>
      <c r="AJ858" s="164"/>
      <c r="AK858" s="164"/>
      <c r="AL858" s="164"/>
      <c r="AM858" s="164"/>
      <c r="AN858" s="164"/>
      <c r="AO858" s="164"/>
      <c r="AP858" s="164"/>
      <c r="AQ858" s="366"/>
      <c r="AR858" s="164"/>
      <c r="AS858" s="164"/>
      <c r="AT858" s="164"/>
      <c r="AU858" s="164"/>
      <c r="AV858" s="164"/>
      <c r="AW858" s="164"/>
      <c r="AX858" s="164"/>
      <c r="AY858" s="351"/>
      <c r="AZ858" s="164"/>
      <c r="BA858" s="164"/>
      <c r="BB858" s="164"/>
      <c r="BC858" s="164"/>
      <c r="BD858" s="164"/>
      <c r="BE858" s="164"/>
      <c r="BF858" s="164"/>
      <c r="BG858" s="164"/>
      <c r="BH858" s="164"/>
      <c r="BI858" s="351"/>
      <c r="BJ858" s="164"/>
      <c r="BK858" s="164"/>
      <c r="BL858" s="164"/>
      <c r="BM858" s="164"/>
      <c r="BN858" s="164"/>
      <c r="BO858" s="164"/>
      <c r="BP858" s="164"/>
      <c r="BQ858" s="164"/>
      <c r="BR858" s="164"/>
      <c r="BS858" s="164"/>
      <c r="BT858" s="164"/>
    </row>
    <row r="859" spans="19:72" x14ac:dyDescent="0.25">
      <c r="S859" s="164"/>
      <c r="T859" s="164"/>
      <c r="U859" s="164"/>
      <c r="V859" s="164"/>
      <c r="W859" s="164"/>
      <c r="X859" s="164"/>
      <c r="Y859" s="164"/>
      <c r="Z859" s="164"/>
      <c r="AA859" s="164"/>
      <c r="AB859" s="164"/>
      <c r="AC859" s="164"/>
      <c r="AD859" s="164"/>
      <c r="AE859" s="164"/>
      <c r="AF859" s="164"/>
      <c r="AG859" s="164"/>
      <c r="AH859" s="164"/>
      <c r="AI859" s="164"/>
      <c r="AJ859" s="164"/>
      <c r="AK859" s="164"/>
      <c r="AL859" s="164"/>
      <c r="AM859" s="164"/>
      <c r="AN859" s="164"/>
      <c r="AO859" s="164"/>
      <c r="AP859" s="164"/>
      <c r="AQ859" s="366"/>
      <c r="AR859" s="164"/>
      <c r="AS859" s="164"/>
      <c r="AT859" s="164"/>
      <c r="AU859" s="164"/>
      <c r="AV859" s="164"/>
      <c r="AW859" s="164"/>
      <c r="AX859" s="164"/>
      <c r="AY859" s="351"/>
      <c r="AZ859" s="164"/>
      <c r="BA859" s="164"/>
      <c r="BB859" s="164"/>
      <c r="BC859" s="164"/>
      <c r="BD859" s="164"/>
      <c r="BE859" s="164"/>
      <c r="BF859" s="164"/>
      <c r="BG859" s="164"/>
      <c r="BH859" s="164"/>
      <c r="BI859" s="351"/>
      <c r="BJ859" s="164"/>
      <c r="BK859" s="164"/>
      <c r="BL859" s="164"/>
      <c r="BM859" s="164"/>
      <c r="BN859" s="164"/>
      <c r="BO859" s="164"/>
      <c r="BP859" s="164"/>
      <c r="BQ859" s="164"/>
      <c r="BR859" s="164"/>
      <c r="BS859" s="164"/>
      <c r="BT859" s="164"/>
    </row>
    <row r="860" spans="19:72" x14ac:dyDescent="0.25">
      <c r="S860" s="164"/>
      <c r="T860" s="164"/>
      <c r="U860" s="164"/>
      <c r="V860" s="164"/>
      <c r="W860" s="164"/>
      <c r="X860" s="164"/>
      <c r="Y860" s="164"/>
      <c r="Z860" s="164"/>
      <c r="AA860" s="164"/>
      <c r="AB860" s="164"/>
      <c r="AC860" s="164"/>
      <c r="AD860" s="164"/>
      <c r="AE860" s="164"/>
      <c r="AF860" s="164"/>
      <c r="AG860" s="164"/>
      <c r="AH860" s="164"/>
      <c r="AI860" s="164"/>
      <c r="AJ860" s="164"/>
      <c r="AK860" s="164"/>
      <c r="AL860" s="164"/>
      <c r="AM860" s="164"/>
      <c r="AN860" s="164"/>
      <c r="AO860" s="164"/>
      <c r="AP860" s="164"/>
      <c r="AQ860" s="366"/>
      <c r="AR860" s="164"/>
      <c r="AS860" s="164"/>
      <c r="AT860" s="164"/>
      <c r="AU860" s="164"/>
      <c r="AV860" s="164"/>
      <c r="AW860" s="164"/>
      <c r="AX860" s="164"/>
      <c r="AY860" s="351"/>
      <c r="AZ860" s="164"/>
      <c r="BA860" s="164"/>
      <c r="BB860" s="164"/>
      <c r="BC860" s="164"/>
      <c r="BD860" s="164"/>
      <c r="BE860" s="164"/>
      <c r="BF860" s="164"/>
      <c r="BG860" s="164"/>
      <c r="BH860" s="164"/>
      <c r="BI860" s="351"/>
      <c r="BJ860" s="164"/>
      <c r="BK860" s="164"/>
      <c r="BL860" s="164"/>
      <c r="BM860" s="164"/>
      <c r="BN860" s="164"/>
      <c r="BO860" s="164"/>
      <c r="BP860" s="164"/>
      <c r="BQ860" s="164"/>
      <c r="BR860" s="164"/>
      <c r="BS860" s="164"/>
      <c r="BT860" s="164"/>
    </row>
    <row r="861" spans="19:72" x14ac:dyDescent="0.25">
      <c r="S861" s="164"/>
      <c r="T861" s="164"/>
      <c r="U861" s="164"/>
      <c r="V861" s="164"/>
      <c r="W861" s="164"/>
      <c r="X861" s="164"/>
      <c r="Y861" s="164"/>
      <c r="Z861" s="164"/>
      <c r="AA861" s="164"/>
      <c r="AB861" s="164"/>
      <c r="AC861" s="164"/>
      <c r="AD861" s="164"/>
      <c r="AE861" s="164"/>
      <c r="AF861" s="164"/>
      <c r="AG861" s="164"/>
      <c r="AH861" s="164"/>
      <c r="AI861" s="164"/>
      <c r="AJ861" s="164"/>
      <c r="AK861" s="164"/>
      <c r="AL861" s="164"/>
      <c r="AM861" s="164"/>
      <c r="AN861" s="164"/>
      <c r="AO861" s="164"/>
      <c r="AP861" s="164"/>
      <c r="AQ861" s="366"/>
      <c r="AR861" s="164"/>
      <c r="AS861" s="164"/>
      <c r="AT861" s="164"/>
      <c r="AU861" s="164"/>
      <c r="AV861" s="164"/>
      <c r="AW861" s="164"/>
      <c r="AX861" s="164"/>
      <c r="AY861" s="351"/>
      <c r="AZ861" s="164"/>
      <c r="BA861" s="164"/>
      <c r="BB861" s="164"/>
      <c r="BC861" s="164"/>
      <c r="BD861" s="164"/>
      <c r="BE861" s="164"/>
      <c r="BF861" s="164"/>
      <c r="BG861" s="164"/>
      <c r="BH861" s="164"/>
      <c r="BI861" s="351"/>
      <c r="BJ861" s="164"/>
      <c r="BK861" s="164"/>
      <c r="BL861" s="164"/>
      <c r="BM861" s="164"/>
      <c r="BN861" s="164"/>
      <c r="BO861" s="164"/>
      <c r="BP861" s="164"/>
      <c r="BQ861" s="164"/>
      <c r="BR861" s="164"/>
      <c r="BS861" s="164"/>
      <c r="BT861" s="164"/>
    </row>
    <row r="862" spans="19:72" x14ac:dyDescent="0.25">
      <c r="S862" s="164"/>
      <c r="T862" s="164"/>
      <c r="U862" s="164"/>
      <c r="V862" s="164"/>
      <c r="W862" s="164"/>
      <c r="X862" s="164"/>
      <c r="Y862" s="164"/>
      <c r="Z862" s="164"/>
      <c r="AA862" s="164"/>
      <c r="AB862" s="164"/>
      <c r="AC862" s="164"/>
      <c r="AD862" s="164"/>
      <c r="AE862" s="164"/>
      <c r="AF862" s="164"/>
      <c r="AG862" s="164"/>
      <c r="AH862" s="164"/>
      <c r="AI862" s="164"/>
      <c r="AJ862" s="164"/>
      <c r="AK862" s="164"/>
      <c r="AL862" s="164"/>
      <c r="AM862" s="164"/>
      <c r="AN862" s="164"/>
      <c r="AO862" s="164"/>
      <c r="AP862" s="164"/>
      <c r="AQ862" s="366"/>
      <c r="AR862" s="164"/>
      <c r="AS862" s="164"/>
      <c r="AT862" s="164"/>
      <c r="AU862" s="164"/>
      <c r="AV862" s="164"/>
      <c r="AW862" s="164"/>
      <c r="AX862" s="164"/>
      <c r="AY862" s="351"/>
      <c r="AZ862" s="164"/>
      <c r="BA862" s="164"/>
      <c r="BB862" s="164"/>
      <c r="BC862" s="164"/>
      <c r="BD862" s="164"/>
      <c r="BE862" s="164"/>
      <c r="BF862" s="164"/>
      <c r="BG862" s="164"/>
      <c r="BH862" s="164"/>
      <c r="BI862" s="351"/>
      <c r="BJ862" s="164"/>
      <c r="BK862" s="164"/>
      <c r="BL862" s="164"/>
      <c r="BM862" s="164"/>
      <c r="BN862" s="164"/>
      <c r="BO862" s="164"/>
      <c r="BP862" s="164"/>
      <c r="BQ862" s="164"/>
      <c r="BR862" s="164"/>
      <c r="BS862" s="164"/>
      <c r="BT862" s="164"/>
    </row>
    <row r="863" spans="19:72" x14ac:dyDescent="0.25">
      <c r="S863" s="164"/>
      <c r="T863" s="164"/>
      <c r="U863" s="164"/>
      <c r="V863" s="164"/>
      <c r="W863" s="164"/>
      <c r="X863" s="164"/>
      <c r="Y863" s="164"/>
      <c r="Z863" s="164"/>
      <c r="AA863" s="164"/>
      <c r="AB863" s="164"/>
      <c r="AC863" s="164"/>
      <c r="AD863" s="164"/>
      <c r="AE863" s="164"/>
      <c r="AF863" s="164"/>
      <c r="AG863" s="164"/>
      <c r="AH863" s="164"/>
      <c r="AI863" s="164"/>
      <c r="AJ863" s="164"/>
      <c r="AK863" s="164"/>
      <c r="AL863" s="164"/>
      <c r="AM863" s="164"/>
      <c r="AN863" s="164"/>
      <c r="AO863" s="164"/>
      <c r="AP863" s="164"/>
      <c r="AQ863" s="366"/>
      <c r="AR863" s="164"/>
      <c r="AS863" s="164"/>
      <c r="AT863" s="164"/>
      <c r="AU863" s="164"/>
      <c r="AV863" s="164"/>
      <c r="AW863" s="164"/>
      <c r="AX863" s="164"/>
      <c r="AY863" s="351"/>
      <c r="AZ863" s="164"/>
      <c r="BA863" s="164"/>
      <c r="BB863" s="164"/>
      <c r="BC863" s="164"/>
      <c r="BD863" s="164"/>
      <c r="BE863" s="164"/>
      <c r="BF863" s="164"/>
      <c r="BG863" s="164"/>
      <c r="BH863" s="164"/>
      <c r="BI863" s="351"/>
      <c r="BJ863" s="164"/>
      <c r="BK863" s="164"/>
      <c r="BL863" s="164"/>
      <c r="BM863" s="164"/>
      <c r="BN863" s="164"/>
      <c r="BO863" s="164"/>
      <c r="BP863" s="164"/>
      <c r="BQ863" s="164"/>
      <c r="BR863" s="164"/>
      <c r="BS863" s="164"/>
      <c r="BT863" s="164"/>
    </row>
    <row r="864" spans="19:72" x14ac:dyDescent="0.25">
      <c r="S864" s="164"/>
      <c r="T864" s="164"/>
      <c r="U864" s="164"/>
      <c r="V864" s="164"/>
      <c r="W864" s="164"/>
      <c r="X864" s="164"/>
      <c r="Y864" s="164"/>
      <c r="Z864" s="164"/>
      <c r="AA864" s="164"/>
      <c r="AB864" s="164"/>
      <c r="AC864" s="164"/>
      <c r="AD864" s="164"/>
      <c r="AE864" s="164"/>
      <c r="AF864" s="164"/>
      <c r="AG864" s="164"/>
      <c r="AH864" s="164"/>
      <c r="AI864" s="164"/>
      <c r="AJ864" s="164"/>
      <c r="AK864" s="164"/>
      <c r="AL864" s="164"/>
      <c r="AM864" s="164"/>
      <c r="AN864" s="164"/>
      <c r="AO864" s="164"/>
      <c r="AP864" s="164"/>
      <c r="AQ864" s="366"/>
      <c r="AR864" s="164"/>
      <c r="AS864" s="164"/>
      <c r="AT864" s="164"/>
      <c r="AU864" s="164"/>
      <c r="AV864" s="164"/>
      <c r="AW864" s="164"/>
      <c r="AX864" s="164"/>
      <c r="AY864" s="351"/>
      <c r="AZ864" s="164"/>
      <c r="BA864" s="164"/>
      <c r="BB864" s="164"/>
      <c r="BC864" s="164"/>
      <c r="BD864" s="164"/>
      <c r="BE864" s="164"/>
      <c r="BF864" s="164"/>
      <c r="BG864" s="164"/>
      <c r="BH864" s="164"/>
      <c r="BI864" s="351"/>
      <c r="BJ864" s="164"/>
      <c r="BK864" s="164"/>
      <c r="BL864" s="164"/>
      <c r="BM864" s="164"/>
      <c r="BN864" s="164"/>
      <c r="BO864" s="164"/>
      <c r="BP864" s="164"/>
      <c r="BQ864" s="164"/>
      <c r="BR864" s="164"/>
      <c r="BS864" s="164"/>
      <c r="BT864" s="164"/>
    </row>
    <row r="865" spans="19:72" x14ac:dyDescent="0.25">
      <c r="S865" s="164"/>
      <c r="T865" s="164"/>
      <c r="U865" s="164"/>
      <c r="V865" s="164"/>
      <c r="W865" s="164"/>
      <c r="X865" s="164"/>
      <c r="Y865" s="164"/>
      <c r="Z865" s="164"/>
      <c r="AA865" s="164"/>
      <c r="AB865" s="164"/>
      <c r="AC865" s="164"/>
      <c r="AD865" s="164"/>
      <c r="AE865" s="164"/>
      <c r="AF865" s="164"/>
      <c r="AG865" s="164"/>
      <c r="AH865" s="164"/>
      <c r="AI865" s="164"/>
      <c r="AJ865" s="164"/>
      <c r="AK865" s="164"/>
      <c r="AL865" s="164"/>
      <c r="AM865" s="164"/>
      <c r="AN865" s="164"/>
      <c r="AO865" s="164"/>
      <c r="AP865" s="164"/>
      <c r="AQ865" s="366"/>
      <c r="AR865" s="164"/>
      <c r="AS865" s="164"/>
      <c r="AT865" s="164"/>
      <c r="AU865" s="164"/>
      <c r="AV865" s="164"/>
      <c r="AW865" s="164"/>
      <c r="AX865" s="164"/>
      <c r="AY865" s="351"/>
      <c r="AZ865" s="164"/>
      <c r="BA865" s="164"/>
      <c r="BB865" s="164"/>
      <c r="BC865" s="164"/>
      <c r="BD865" s="164"/>
      <c r="BE865" s="164"/>
      <c r="BF865" s="164"/>
      <c r="BG865" s="164"/>
      <c r="BH865" s="164"/>
      <c r="BI865" s="351"/>
      <c r="BJ865" s="164"/>
      <c r="BK865" s="164"/>
      <c r="BL865" s="164"/>
      <c r="BM865" s="164"/>
      <c r="BN865" s="164"/>
      <c r="BO865" s="164"/>
      <c r="BP865" s="164"/>
      <c r="BQ865" s="164"/>
      <c r="BR865" s="164"/>
      <c r="BS865" s="164"/>
      <c r="BT865" s="164"/>
    </row>
    <row r="866" spans="19:72" x14ac:dyDescent="0.25">
      <c r="S866" s="164"/>
      <c r="T866" s="164"/>
      <c r="U866" s="164"/>
      <c r="V866" s="164"/>
      <c r="W866" s="164"/>
      <c r="X866" s="164"/>
      <c r="Y866" s="164"/>
      <c r="Z866" s="164"/>
      <c r="AA866" s="164"/>
      <c r="AB866" s="164"/>
      <c r="AC866" s="164"/>
      <c r="AD866" s="164"/>
      <c r="AE866" s="164"/>
      <c r="AF866" s="164"/>
      <c r="AG866" s="164"/>
      <c r="AH866" s="164"/>
      <c r="AI866" s="164"/>
      <c r="AJ866" s="164"/>
      <c r="AK866" s="164"/>
      <c r="AL866" s="164"/>
      <c r="AM866" s="164"/>
      <c r="AN866" s="164"/>
      <c r="AO866" s="164"/>
      <c r="AP866" s="164"/>
      <c r="AQ866" s="366"/>
      <c r="AR866" s="164"/>
      <c r="AS866" s="164"/>
      <c r="AT866" s="164"/>
      <c r="AU866" s="164"/>
      <c r="AV866" s="164"/>
      <c r="AW866" s="164"/>
      <c r="AX866" s="164"/>
      <c r="AY866" s="351"/>
      <c r="AZ866" s="164"/>
      <c r="BA866" s="164"/>
      <c r="BB866" s="164"/>
      <c r="BC866" s="164"/>
      <c r="BD866" s="164"/>
      <c r="BE866" s="164"/>
      <c r="BF866" s="164"/>
      <c r="BG866" s="164"/>
      <c r="BH866" s="164"/>
      <c r="BI866" s="351"/>
      <c r="BJ866" s="164"/>
      <c r="BK866" s="164"/>
      <c r="BL866" s="164"/>
      <c r="BM866" s="164"/>
      <c r="BN866" s="164"/>
      <c r="BO866" s="164"/>
      <c r="BP866" s="164"/>
      <c r="BQ866" s="164"/>
      <c r="BR866" s="164"/>
      <c r="BS866" s="164"/>
      <c r="BT866" s="164"/>
    </row>
    <row r="867" spans="19:72" x14ac:dyDescent="0.25">
      <c r="S867" s="164"/>
      <c r="T867" s="164"/>
      <c r="U867" s="164"/>
      <c r="V867" s="164"/>
      <c r="W867" s="164"/>
      <c r="X867" s="164"/>
      <c r="Y867" s="164"/>
      <c r="Z867" s="164"/>
      <c r="AA867" s="164"/>
      <c r="AB867" s="164"/>
      <c r="AC867" s="164"/>
      <c r="AD867" s="164"/>
      <c r="AE867" s="164"/>
      <c r="AF867" s="164"/>
      <c r="AG867" s="164"/>
      <c r="AH867" s="164"/>
      <c r="AI867" s="164"/>
      <c r="AJ867" s="164"/>
      <c r="AK867" s="164"/>
      <c r="AL867" s="164"/>
      <c r="AM867" s="164"/>
      <c r="AN867" s="164"/>
      <c r="AO867" s="164"/>
      <c r="AP867" s="164"/>
      <c r="AQ867" s="366"/>
      <c r="AR867" s="164"/>
      <c r="AS867" s="164"/>
      <c r="AT867" s="164"/>
      <c r="AU867" s="164"/>
      <c r="AV867" s="164"/>
      <c r="AW867" s="164"/>
      <c r="AX867" s="164"/>
      <c r="AY867" s="351"/>
      <c r="AZ867" s="164"/>
      <c r="BA867" s="164"/>
      <c r="BB867" s="164"/>
      <c r="BC867" s="164"/>
      <c r="BD867" s="164"/>
      <c r="BE867" s="164"/>
      <c r="BF867" s="164"/>
      <c r="BG867" s="164"/>
      <c r="BH867" s="164"/>
      <c r="BI867" s="351"/>
      <c r="BJ867" s="164"/>
      <c r="BK867" s="164"/>
      <c r="BL867" s="164"/>
      <c r="BM867" s="164"/>
      <c r="BN867" s="164"/>
      <c r="BO867" s="164"/>
      <c r="BP867" s="164"/>
      <c r="BQ867" s="164"/>
      <c r="BR867" s="164"/>
      <c r="BS867" s="164"/>
      <c r="BT867" s="164"/>
    </row>
    <row r="868" spans="19:72" x14ac:dyDescent="0.25">
      <c r="S868" s="164"/>
      <c r="T868" s="164"/>
      <c r="U868" s="164"/>
      <c r="V868" s="164"/>
      <c r="W868" s="164"/>
      <c r="X868" s="164"/>
      <c r="Y868" s="164"/>
      <c r="Z868" s="164"/>
      <c r="AA868" s="164"/>
      <c r="AB868" s="164"/>
      <c r="AC868" s="164"/>
      <c r="AD868" s="164"/>
      <c r="AE868" s="164"/>
      <c r="AF868" s="164"/>
      <c r="AG868" s="164"/>
      <c r="AH868" s="164"/>
      <c r="AI868" s="164"/>
      <c r="AJ868" s="164"/>
      <c r="AK868" s="164"/>
      <c r="AL868" s="164"/>
      <c r="AM868" s="164"/>
      <c r="AN868" s="164"/>
      <c r="AO868" s="164"/>
      <c r="AP868" s="164"/>
      <c r="AQ868" s="366"/>
      <c r="AR868" s="164"/>
      <c r="AS868" s="164"/>
      <c r="AT868" s="164"/>
      <c r="AU868" s="164"/>
      <c r="AV868" s="164"/>
      <c r="AW868" s="164"/>
      <c r="AX868" s="164"/>
      <c r="AY868" s="351"/>
      <c r="AZ868" s="164"/>
      <c r="BA868" s="164"/>
      <c r="BB868" s="164"/>
      <c r="BC868" s="164"/>
      <c r="BD868" s="164"/>
      <c r="BE868" s="164"/>
      <c r="BF868" s="164"/>
      <c r="BG868" s="164"/>
      <c r="BH868" s="164"/>
      <c r="BI868" s="351"/>
      <c r="BJ868" s="164"/>
      <c r="BK868" s="164"/>
      <c r="BL868" s="164"/>
      <c r="BM868" s="164"/>
      <c r="BN868" s="164"/>
      <c r="BO868" s="164"/>
      <c r="BP868" s="164"/>
      <c r="BQ868" s="164"/>
      <c r="BR868" s="164"/>
      <c r="BS868" s="164"/>
      <c r="BT868" s="164"/>
    </row>
    <row r="869" spans="19:72" x14ac:dyDescent="0.25">
      <c r="S869" s="164"/>
      <c r="T869" s="164"/>
      <c r="U869" s="164"/>
      <c r="V869" s="164"/>
      <c r="W869" s="164"/>
      <c r="X869" s="164"/>
      <c r="Y869" s="164"/>
      <c r="Z869" s="164"/>
      <c r="AA869" s="164"/>
      <c r="AB869" s="164"/>
      <c r="AC869" s="164"/>
      <c r="AD869" s="164"/>
      <c r="AE869" s="164"/>
      <c r="AF869" s="164"/>
      <c r="AG869" s="164"/>
      <c r="AH869" s="164"/>
      <c r="AI869" s="164"/>
      <c r="AJ869" s="164"/>
      <c r="AK869" s="164"/>
      <c r="AL869" s="164"/>
      <c r="AM869" s="164"/>
      <c r="AN869" s="164"/>
      <c r="AO869" s="164"/>
      <c r="AP869" s="164"/>
      <c r="AQ869" s="366"/>
      <c r="AR869" s="164"/>
      <c r="AS869" s="164"/>
      <c r="AT869" s="164"/>
      <c r="AU869" s="164"/>
      <c r="AV869" s="164"/>
      <c r="AW869" s="164"/>
      <c r="AX869" s="164"/>
      <c r="AY869" s="351"/>
      <c r="AZ869" s="164"/>
      <c r="BA869" s="164"/>
      <c r="BB869" s="164"/>
      <c r="BC869" s="164"/>
      <c r="BD869" s="164"/>
      <c r="BE869" s="164"/>
      <c r="BF869" s="164"/>
      <c r="BG869" s="164"/>
      <c r="BH869" s="164"/>
      <c r="BI869" s="351"/>
      <c r="BJ869" s="164"/>
      <c r="BK869" s="164"/>
      <c r="BL869" s="164"/>
      <c r="BM869" s="164"/>
      <c r="BN869" s="164"/>
      <c r="BO869" s="164"/>
      <c r="BP869" s="164"/>
      <c r="BQ869" s="164"/>
      <c r="BR869" s="164"/>
      <c r="BS869" s="164"/>
      <c r="BT869" s="164"/>
    </row>
    <row r="870" spans="19:72" x14ac:dyDescent="0.25">
      <c r="S870" s="164"/>
      <c r="T870" s="164"/>
      <c r="U870" s="164"/>
      <c r="V870" s="164"/>
      <c r="W870" s="164"/>
      <c r="X870" s="164"/>
      <c r="Y870" s="164"/>
      <c r="Z870" s="164"/>
      <c r="AA870" s="164"/>
      <c r="AB870" s="164"/>
      <c r="AC870" s="164"/>
      <c r="AD870" s="164"/>
      <c r="AE870" s="164"/>
      <c r="AF870" s="164"/>
      <c r="AG870" s="164"/>
      <c r="AH870" s="164"/>
      <c r="AI870" s="164"/>
      <c r="AJ870" s="164"/>
      <c r="AK870" s="164"/>
      <c r="AL870" s="164"/>
      <c r="AM870" s="164"/>
      <c r="AN870" s="164"/>
      <c r="AO870" s="164"/>
      <c r="AP870" s="164"/>
      <c r="AQ870" s="366"/>
      <c r="AR870" s="164"/>
      <c r="AS870" s="164"/>
      <c r="AT870" s="164"/>
      <c r="AU870" s="164"/>
      <c r="AV870" s="164"/>
      <c r="AW870" s="164"/>
      <c r="AX870" s="164"/>
      <c r="AY870" s="351"/>
      <c r="AZ870" s="164"/>
      <c r="BA870" s="164"/>
      <c r="BB870" s="164"/>
      <c r="BC870" s="164"/>
      <c r="BD870" s="164"/>
      <c r="BE870" s="164"/>
      <c r="BF870" s="164"/>
      <c r="BG870" s="164"/>
      <c r="BH870" s="164"/>
      <c r="BI870" s="351"/>
      <c r="BJ870" s="164"/>
      <c r="BK870" s="164"/>
      <c r="BL870" s="164"/>
      <c r="BM870" s="164"/>
      <c r="BN870" s="164"/>
      <c r="BO870" s="164"/>
      <c r="BP870" s="164"/>
      <c r="BQ870" s="164"/>
      <c r="BR870" s="164"/>
      <c r="BS870" s="164"/>
      <c r="BT870" s="164"/>
    </row>
    <row r="871" spans="19:72" x14ac:dyDescent="0.25">
      <c r="S871" s="164"/>
      <c r="T871" s="164"/>
      <c r="U871" s="164"/>
      <c r="V871" s="164"/>
      <c r="W871" s="164"/>
      <c r="X871" s="164"/>
      <c r="Y871" s="164"/>
      <c r="Z871" s="164"/>
      <c r="AA871" s="164"/>
      <c r="AB871" s="164"/>
      <c r="AC871" s="164"/>
      <c r="AD871" s="164"/>
      <c r="AE871" s="164"/>
      <c r="AF871" s="164"/>
      <c r="AG871" s="164"/>
      <c r="AH871" s="164"/>
      <c r="AI871" s="164"/>
      <c r="AJ871" s="164"/>
      <c r="AK871" s="164"/>
      <c r="AL871" s="164"/>
      <c r="AM871" s="164"/>
      <c r="AN871" s="164"/>
      <c r="AO871" s="164"/>
      <c r="AP871" s="164"/>
      <c r="AQ871" s="366"/>
      <c r="AR871" s="164"/>
      <c r="AS871" s="164"/>
      <c r="AT871" s="164"/>
      <c r="AU871" s="164"/>
      <c r="AV871" s="164"/>
      <c r="AW871" s="164"/>
      <c r="AX871" s="164"/>
      <c r="AY871" s="351"/>
      <c r="AZ871" s="164"/>
      <c r="BA871" s="164"/>
      <c r="BB871" s="164"/>
      <c r="BC871" s="164"/>
      <c r="BD871" s="164"/>
      <c r="BE871" s="164"/>
      <c r="BF871" s="164"/>
      <c r="BG871" s="164"/>
      <c r="BH871" s="164"/>
      <c r="BI871" s="351"/>
      <c r="BJ871" s="164"/>
      <c r="BK871" s="164"/>
      <c r="BL871" s="164"/>
      <c r="BM871" s="164"/>
      <c r="BN871" s="164"/>
      <c r="BO871" s="164"/>
      <c r="BP871" s="164"/>
      <c r="BQ871" s="164"/>
      <c r="BR871" s="164"/>
      <c r="BS871" s="164"/>
      <c r="BT871" s="164"/>
    </row>
    <row r="872" spans="19:72" x14ac:dyDescent="0.25">
      <c r="S872" s="164"/>
      <c r="T872" s="164"/>
      <c r="U872" s="164"/>
      <c r="V872" s="164"/>
      <c r="W872" s="164"/>
      <c r="X872" s="164"/>
      <c r="Y872" s="164"/>
      <c r="Z872" s="164"/>
      <c r="AA872" s="164"/>
      <c r="AB872" s="164"/>
      <c r="AC872" s="164"/>
      <c r="AD872" s="164"/>
      <c r="AE872" s="164"/>
      <c r="AF872" s="164"/>
      <c r="AG872" s="164"/>
      <c r="AH872" s="164"/>
      <c r="AI872" s="164"/>
      <c r="AJ872" s="164"/>
      <c r="AK872" s="164"/>
      <c r="AL872" s="164"/>
      <c r="AM872" s="164"/>
      <c r="AN872" s="164"/>
      <c r="AO872" s="164"/>
      <c r="AP872" s="164"/>
      <c r="AQ872" s="366"/>
      <c r="AR872" s="164"/>
      <c r="AS872" s="164"/>
      <c r="AT872" s="164"/>
      <c r="AU872" s="164"/>
      <c r="AV872" s="164"/>
      <c r="AW872" s="164"/>
      <c r="AX872" s="164"/>
      <c r="AY872" s="351"/>
      <c r="AZ872" s="164"/>
      <c r="BA872" s="164"/>
      <c r="BB872" s="164"/>
      <c r="BC872" s="164"/>
      <c r="BD872" s="164"/>
      <c r="BE872" s="164"/>
      <c r="BF872" s="164"/>
      <c r="BG872" s="164"/>
      <c r="BH872" s="164"/>
      <c r="BI872" s="351"/>
      <c r="BJ872" s="164"/>
      <c r="BK872" s="164"/>
      <c r="BL872" s="164"/>
      <c r="BM872" s="164"/>
      <c r="BN872" s="164"/>
      <c r="BO872" s="164"/>
      <c r="BP872" s="164"/>
      <c r="BQ872" s="164"/>
      <c r="BR872" s="164"/>
      <c r="BS872" s="164"/>
      <c r="BT872" s="164"/>
    </row>
    <row r="873" spans="19:72" x14ac:dyDescent="0.25">
      <c r="S873" s="164"/>
      <c r="T873" s="164"/>
      <c r="U873" s="164"/>
      <c r="V873" s="164"/>
      <c r="W873" s="164"/>
      <c r="X873" s="164"/>
      <c r="Y873" s="164"/>
      <c r="Z873" s="164"/>
      <c r="AA873" s="164"/>
      <c r="AB873" s="164"/>
      <c r="AC873" s="164"/>
      <c r="AD873" s="164"/>
      <c r="AE873" s="164"/>
      <c r="AF873" s="164"/>
      <c r="AG873" s="164"/>
      <c r="AH873" s="164"/>
      <c r="AI873" s="164"/>
      <c r="AJ873" s="164"/>
      <c r="AK873" s="164"/>
      <c r="AL873" s="164"/>
      <c r="AM873" s="164"/>
      <c r="AN873" s="164"/>
      <c r="AO873" s="164"/>
      <c r="AP873" s="164"/>
      <c r="AQ873" s="366"/>
      <c r="AR873" s="164"/>
      <c r="AS873" s="164"/>
      <c r="AT873" s="164"/>
      <c r="AU873" s="164"/>
      <c r="AV873" s="164"/>
      <c r="AW873" s="164"/>
      <c r="AX873" s="164"/>
      <c r="AY873" s="351"/>
      <c r="AZ873" s="164"/>
      <c r="BA873" s="164"/>
      <c r="BB873" s="164"/>
      <c r="BC873" s="164"/>
      <c r="BD873" s="164"/>
      <c r="BE873" s="164"/>
      <c r="BF873" s="164"/>
      <c r="BG873" s="164"/>
      <c r="BH873" s="164"/>
      <c r="BI873" s="351"/>
      <c r="BJ873" s="164"/>
      <c r="BK873" s="164"/>
      <c r="BL873" s="164"/>
      <c r="BM873" s="164"/>
      <c r="BN873" s="164"/>
      <c r="BO873" s="164"/>
      <c r="BP873" s="164"/>
      <c r="BQ873" s="164"/>
      <c r="BR873" s="164"/>
      <c r="BS873" s="164"/>
      <c r="BT873" s="164"/>
    </row>
    <row r="874" spans="19:72" x14ac:dyDescent="0.25">
      <c r="S874" s="164"/>
      <c r="T874" s="164"/>
      <c r="U874" s="164"/>
      <c r="V874" s="164"/>
      <c r="W874" s="164"/>
      <c r="X874" s="164"/>
      <c r="Y874" s="164"/>
      <c r="Z874" s="164"/>
      <c r="AA874" s="164"/>
      <c r="AB874" s="164"/>
      <c r="AC874" s="164"/>
      <c r="AD874" s="164"/>
      <c r="AE874" s="164"/>
      <c r="AF874" s="164"/>
      <c r="AG874" s="164"/>
      <c r="AH874" s="164"/>
      <c r="AI874" s="164"/>
      <c r="AJ874" s="164"/>
      <c r="AK874" s="164"/>
      <c r="AL874" s="164"/>
      <c r="AM874" s="164"/>
      <c r="AN874" s="164"/>
      <c r="AO874" s="164"/>
      <c r="AP874" s="164"/>
      <c r="AQ874" s="366"/>
      <c r="AR874" s="164"/>
      <c r="AS874" s="164"/>
      <c r="AT874" s="164"/>
      <c r="AU874" s="164"/>
      <c r="AV874" s="164"/>
      <c r="AW874" s="164"/>
      <c r="AX874" s="164"/>
      <c r="AY874" s="351"/>
      <c r="AZ874" s="164"/>
      <c r="BA874" s="164"/>
      <c r="BB874" s="164"/>
      <c r="BC874" s="164"/>
      <c r="BD874" s="164"/>
      <c r="BE874" s="164"/>
      <c r="BF874" s="164"/>
      <c r="BG874" s="164"/>
      <c r="BH874" s="164"/>
      <c r="BI874" s="351"/>
      <c r="BJ874" s="164"/>
      <c r="BK874" s="164"/>
      <c r="BL874" s="164"/>
      <c r="BM874" s="164"/>
      <c r="BN874" s="164"/>
      <c r="BO874" s="164"/>
      <c r="BP874" s="164"/>
      <c r="BQ874" s="164"/>
      <c r="BR874" s="164"/>
      <c r="BS874" s="164"/>
      <c r="BT874" s="164"/>
    </row>
    <row r="875" spans="19:72" x14ac:dyDescent="0.25">
      <c r="S875" s="164"/>
      <c r="T875" s="164"/>
      <c r="U875" s="164"/>
      <c r="V875" s="164"/>
      <c r="W875" s="164"/>
      <c r="X875" s="164"/>
      <c r="Y875" s="164"/>
      <c r="Z875" s="164"/>
      <c r="AA875" s="164"/>
      <c r="AB875" s="164"/>
      <c r="AC875" s="164"/>
      <c r="AD875" s="164"/>
      <c r="AE875" s="164"/>
      <c r="AF875" s="164"/>
      <c r="AG875" s="164"/>
      <c r="AH875" s="164"/>
      <c r="AI875" s="164"/>
      <c r="AJ875" s="164"/>
      <c r="AK875" s="164"/>
      <c r="AL875" s="164"/>
      <c r="AM875" s="164"/>
      <c r="AN875" s="164"/>
      <c r="AO875" s="164"/>
      <c r="AP875" s="164"/>
      <c r="AQ875" s="366"/>
      <c r="AR875" s="164"/>
      <c r="AS875" s="164"/>
      <c r="AT875" s="164"/>
      <c r="AU875" s="164"/>
      <c r="AV875" s="164"/>
      <c r="AW875" s="164"/>
      <c r="AX875" s="164"/>
      <c r="AY875" s="351"/>
      <c r="AZ875" s="164"/>
      <c r="BA875" s="164"/>
      <c r="BB875" s="164"/>
      <c r="BC875" s="164"/>
      <c r="BD875" s="164"/>
      <c r="BE875" s="164"/>
      <c r="BF875" s="164"/>
      <c r="BG875" s="164"/>
      <c r="BH875" s="164"/>
      <c r="BI875" s="351"/>
      <c r="BJ875" s="164"/>
      <c r="BK875" s="164"/>
      <c r="BL875" s="164"/>
      <c r="BM875" s="164"/>
      <c r="BN875" s="164"/>
      <c r="BO875" s="164"/>
      <c r="BP875" s="164"/>
      <c r="BQ875" s="164"/>
      <c r="BR875" s="164"/>
      <c r="BS875" s="164"/>
      <c r="BT875" s="164"/>
    </row>
    <row r="876" spans="19:72" x14ac:dyDescent="0.25">
      <c r="S876" s="164"/>
      <c r="T876" s="164"/>
      <c r="U876" s="164"/>
      <c r="V876" s="164"/>
      <c r="W876" s="164"/>
      <c r="X876" s="164"/>
      <c r="Y876" s="164"/>
      <c r="Z876" s="164"/>
      <c r="AA876" s="164"/>
      <c r="AB876" s="164"/>
      <c r="AC876" s="164"/>
      <c r="AD876" s="164"/>
      <c r="AE876" s="164"/>
      <c r="AF876" s="164"/>
      <c r="AG876" s="164"/>
      <c r="AH876" s="164"/>
      <c r="AI876" s="164"/>
      <c r="AJ876" s="164"/>
      <c r="AK876" s="164"/>
      <c r="AL876" s="164"/>
      <c r="AM876" s="164"/>
      <c r="AN876" s="164"/>
      <c r="AO876" s="164"/>
      <c r="AP876" s="164"/>
      <c r="AQ876" s="366"/>
      <c r="AR876" s="164"/>
      <c r="AS876" s="164"/>
      <c r="AT876" s="164"/>
      <c r="AU876" s="164"/>
      <c r="AV876" s="164"/>
      <c r="AW876" s="164"/>
      <c r="AX876" s="164"/>
      <c r="AY876" s="351"/>
      <c r="AZ876" s="164"/>
      <c r="BA876" s="164"/>
      <c r="BB876" s="164"/>
      <c r="BC876" s="164"/>
      <c r="BD876" s="164"/>
      <c r="BE876" s="164"/>
      <c r="BF876" s="164"/>
      <c r="BG876" s="164"/>
      <c r="BH876" s="164"/>
      <c r="BI876" s="351"/>
      <c r="BJ876" s="164"/>
      <c r="BK876" s="164"/>
      <c r="BL876" s="164"/>
      <c r="BM876" s="164"/>
      <c r="BN876" s="164"/>
      <c r="BO876" s="164"/>
      <c r="BP876" s="164"/>
      <c r="BQ876" s="164"/>
      <c r="BR876" s="164"/>
      <c r="BS876" s="164"/>
      <c r="BT876" s="164"/>
    </row>
    <row r="877" spans="19:72" x14ac:dyDescent="0.25">
      <c r="S877" s="164"/>
      <c r="T877" s="164"/>
      <c r="U877" s="164"/>
      <c r="V877" s="164"/>
      <c r="W877" s="164"/>
      <c r="X877" s="164"/>
      <c r="Y877" s="164"/>
      <c r="Z877" s="164"/>
      <c r="AA877" s="164"/>
      <c r="AB877" s="164"/>
      <c r="AC877" s="164"/>
      <c r="AD877" s="164"/>
      <c r="AE877" s="164"/>
      <c r="AF877" s="164"/>
      <c r="AG877" s="164"/>
      <c r="AH877" s="164"/>
      <c r="AI877" s="164"/>
      <c r="AJ877" s="164"/>
      <c r="AK877" s="164"/>
      <c r="AL877" s="164"/>
      <c r="AM877" s="164"/>
      <c r="AN877" s="164"/>
      <c r="AO877" s="164"/>
      <c r="AP877" s="164"/>
      <c r="AQ877" s="366"/>
      <c r="AR877" s="164"/>
      <c r="AS877" s="164"/>
      <c r="AT877" s="164"/>
      <c r="AU877" s="164"/>
      <c r="AV877" s="164"/>
      <c r="AW877" s="164"/>
      <c r="AX877" s="164"/>
      <c r="AY877" s="351"/>
      <c r="AZ877" s="164"/>
      <c r="BA877" s="164"/>
      <c r="BB877" s="164"/>
      <c r="BC877" s="164"/>
      <c r="BD877" s="164"/>
      <c r="BE877" s="164"/>
      <c r="BF877" s="164"/>
      <c r="BG877" s="164"/>
      <c r="BH877" s="164"/>
      <c r="BI877" s="351"/>
      <c r="BJ877" s="164"/>
      <c r="BK877" s="164"/>
      <c r="BL877" s="164"/>
      <c r="BM877" s="164"/>
      <c r="BN877" s="164"/>
      <c r="BO877" s="164"/>
      <c r="BP877" s="164"/>
      <c r="BQ877" s="164"/>
      <c r="BR877" s="164"/>
      <c r="BS877" s="164"/>
      <c r="BT877" s="164"/>
    </row>
    <row r="878" spans="19:72" x14ac:dyDescent="0.25">
      <c r="S878" s="164"/>
      <c r="T878" s="164"/>
      <c r="U878" s="164"/>
      <c r="V878" s="164"/>
      <c r="W878" s="164"/>
      <c r="X878" s="164"/>
      <c r="Y878" s="164"/>
      <c r="Z878" s="164"/>
      <c r="AA878" s="164"/>
      <c r="AB878" s="164"/>
      <c r="AC878" s="164"/>
      <c r="AD878" s="164"/>
      <c r="AE878" s="164"/>
      <c r="AF878" s="164"/>
      <c r="AG878" s="164"/>
      <c r="AH878" s="164"/>
      <c r="AI878" s="164"/>
      <c r="AJ878" s="164"/>
      <c r="AK878" s="164"/>
      <c r="AL878" s="164"/>
      <c r="AM878" s="164"/>
      <c r="AN878" s="164"/>
      <c r="AO878" s="164"/>
      <c r="AP878" s="164"/>
      <c r="AQ878" s="366"/>
      <c r="AR878" s="164"/>
      <c r="AS878" s="164"/>
      <c r="AT878" s="164"/>
      <c r="AU878" s="164"/>
      <c r="AV878" s="164"/>
      <c r="AW878" s="164"/>
      <c r="AX878" s="164"/>
      <c r="AY878" s="351"/>
      <c r="AZ878" s="164"/>
      <c r="BA878" s="164"/>
      <c r="BB878" s="164"/>
      <c r="BC878" s="164"/>
      <c r="BD878" s="164"/>
      <c r="BE878" s="164"/>
      <c r="BF878" s="164"/>
      <c r="BG878" s="164"/>
      <c r="BH878" s="164"/>
      <c r="BI878" s="351"/>
      <c r="BJ878" s="164"/>
      <c r="BK878" s="164"/>
      <c r="BL878" s="164"/>
      <c r="BM878" s="164"/>
      <c r="BN878" s="164"/>
      <c r="BO878" s="164"/>
      <c r="BP878" s="164"/>
      <c r="BQ878" s="164"/>
      <c r="BR878" s="164"/>
      <c r="BS878" s="164"/>
      <c r="BT878" s="164"/>
    </row>
    <row r="879" spans="19:72" x14ac:dyDescent="0.25">
      <c r="S879" s="164"/>
      <c r="T879" s="164"/>
      <c r="U879" s="164"/>
      <c r="V879" s="164"/>
      <c r="W879" s="164"/>
      <c r="X879" s="164"/>
      <c r="Y879" s="164"/>
      <c r="Z879" s="164"/>
      <c r="AA879" s="164"/>
      <c r="AB879" s="164"/>
      <c r="AC879" s="164"/>
      <c r="AD879" s="164"/>
      <c r="AE879" s="164"/>
      <c r="AF879" s="164"/>
      <c r="AG879" s="164"/>
      <c r="AH879" s="164"/>
      <c r="AI879" s="164"/>
      <c r="AJ879" s="164"/>
      <c r="AK879" s="164"/>
      <c r="AL879" s="164"/>
      <c r="AM879" s="164"/>
      <c r="AN879" s="164"/>
      <c r="AO879" s="164"/>
      <c r="AP879" s="164"/>
      <c r="AQ879" s="366"/>
      <c r="AR879" s="164"/>
      <c r="AS879" s="164"/>
      <c r="AT879" s="164"/>
      <c r="AU879" s="164"/>
      <c r="AV879" s="164"/>
      <c r="AW879" s="164"/>
      <c r="AX879" s="164"/>
      <c r="AY879" s="351"/>
      <c r="AZ879" s="164"/>
      <c r="BA879" s="164"/>
      <c r="BB879" s="164"/>
      <c r="BC879" s="164"/>
      <c r="BD879" s="164"/>
      <c r="BE879" s="164"/>
      <c r="BF879" s="164"/>
      <c r="BG879" s="164"/>
      <c r="BH879" s="164"/>
      <c r="BI879" s="351"/>
      <c r="BJ879" s="164"/>
      <c r="BK879" s="164"/>
      <c r="BL879" s="164"/>
      <c r="BM879" s="164"/>
      <c r="BN879" s="164"/>
      <c r="BO879" s="164"/>
      <c r="BP879" s="164"/>
      <c r="BQ879" s="164"/>
      <c r="BR879" s="164"/>
      <c r="BS879" s="164"/>
      <c r="BT879" s="164"/>
    </row>
    <row r="880" spans="19:72" x14ac:dyDescent="0.25">
      <c r="S880" s="164"/>
      <c r="T880" s="164"/>
      <c r="U880" s="164"/>
      <c r="V880" s="164"/>
      <c r="W880" s="164"/>
      <c r="X880" s="164"/>
      <c r="Y880" s="164"/>
      <c r="Z880" s="164"/>
      <c r="AA880" s="164"/>
      <c r="AB880" s="164"/>
      <c r="AC880" s="164"/>
      <c r="AD880" s="164"/>
      <c r="AE880" s="164"/>
      <c r="AF880" s="164"/>
      <c r="AG880" s="164"/>
      <c r="AH880" s="164"/>
      <c r="AI880" s="164"/>
      <c r="AJ880" s="164"/>
      <c r="AK880" s="164"/>
      <c r="AL880" s="164"/>
      <c r="AM880" s="164"/>
      <c r="AN880" s="164"/>
      <c r="AO880" s="164"/>
      <c r="AP880" s="164"/>
      <c r="AQ880" s="366"/>
      <c r="AR880" s="164"/>
      <c r="AS880" s="164"/>
      <c r="AT880" s="164"/>
      <c r="AU880" s="164"/>
      <c r="AV880" s="164"/>
      <c r="AW880" s="164"/>
      <c r="AX880" s="164"/>
      <c r="AY880" s="351"/>
      <c r="AZ880" s="164"/>
      <c r="BA880" s="164"/>
      <c r="BB880" s="164"/>
      <c r="BC880" s="164"/>
      <c r="BD880" s="164"/>
      <c r="BE880" s="164"/>
      <c r="BF880" s="164"/>
      <c r="BG880" s="164"/>
      <c r="BH880" s="164"/>
      <c r="BI880" s="351"/>
      <c r="BJ880" s="164"/>
      <c r="BK880" s="164"/>
      <c r="BL880" s="164"/>
      <c r="BM880" s="164"/>
      <c r="BN880" s="164"/>
      <c r="BO880" s="164"/>
      <c r="BP880" s="164"/>
      <c r="BQ880" s="164"/>
      <c r="BR880" s="164"/>
      <c r="BS880" s="164"/>
      <c r="BT880" s="164"/>
    </row>
    <row r="881" spans="19:72" x14ac:dyDescent="0.25">
      <c r="S881" s="164"/>
      <c r="T881" s="164"/>
      <c r="U881" s="164"/>
      <c r="V881" s="164"/>
      <c r="W881" s="164"/>
      <c r="X881" s="164"/>
      <c r="Y881" s="164"/>
      <c r="Z881" s="164"/>
      <c r="AA881" s="164"/>
      <c r="AB881" s="164"/>
      <c r="AC881" s="164"/>
      <c r="AD881" s="164"/>
      <c r="AE881" s="164"/>
      <c r="AF881" s="164"/>
      <c r="AG881" s="164"/>
      <c r="AH881" s="164"/>
      <c r="AI881" s="164"/>
      <c r="AJ881" s="164"/>
      <c r="AK881" s="164"/>
      <c r="AL881" s="164"/>
      <c r="AM881" s="164"/>
      <c r="AN881" s="164"/>
      <c r="AO881" s="164"/>
      <c r="AP881" s="164"/>
      <c r="AQ881" s="366"/>
      <c r="AR881" s="164"/>
      <c r="AS881" s="164"/>
      <c r="AT881" s="164"/>
      <c r="AU881" s="164"/>
      <c r="AV881" s="164"/>
      <c r="AW881" s="164"/>
      <c r="AX881" s="164"/>
      <c r="AY881" s="351"/>
      <c r="AZ881" s="164"/>
      <c r="BA881" s="164"/>
      <c r="BB881" s="164"/>
      <c r="BC881" s="164"/>
      <c r="BD881" s="164"/>
      <c r="BE881" s="164"/>
      <c r="BF881" s="164"/>
      <c r="BG881" s="164"/>
      <c r="BH881" s="164"/>
      <c r="BI881" s="351"/>
      <c r="BJ881" s="164"/>
      <c r="BK881" s="164"/>
      <c r="BL881" s="164"/>
      <c r="BM881" s="164"/>
      <c r="BN881" s="164"/>
      <c r="BO881" s="164"/>
      <c r="BP881" s="164"/>
      <c r="BQ881" s="164"/>
      <c r="BR881" s="164"/>
      <c r="BS881" s="164"/>
      <c r="BT881" s="164"/>
    </row>
    <row r="882" spans="19:72" x14ac:dyDescent="0.25">
      <c r="S882" s="164"/>
      <c r="T882" s="164"/>
      <c r="U882" s="164"/>
      <c r="V882" s="164"/>
      <c r="W882" s="164"/>
      <c r="X882" s="164"/>
      <c r="Y882" s="164"/>
      <c r="Z882" s="164"/>
      <c r="AA882" s="164"/>
      <c r="AB882" s="164"/>
      <c r="AC882" s="164"/>
      <c r="AD882" s="164"/>
      <c r="AE882" s="164"/>
      <c r="AF882" s="164"/>
      <c r="AG882" s="164"/>
      <c r="AH882" s="164"/>
      <c r="AI882" s="164"/>
      <c r="AJ882" s="164"/>
      <c r="AK882" s="164"/>
      <c r="AL882" s="164"/>
      <c r="AM882" s="164"/>
      <c r="AN882" s="164"/>
      <c r="AO882" s="164"/>
      <c r="AP882" s="164"/>
      <c r="AQ882" s="366"/>
      <c r="AR882" s="164"/>
      <c r="AS882" s="164"/>
      <c r="AT882" s="164"/>
      <c r="AU882" s="164"/>
      <c r="AV882" s="164"/>
      <c r="AW882" s="164"/>
      <c r="AX882" s="164"/>
      <c r="AY882" s="351"/>
      <c r="AZ882" s="164"/>
      <c r="BA882" s="164"/>
      <c r="BB882" s="164"/>
      <c r="BC882" s="164"/>
      <c r="BD882" s="164"/>
      <c r="BE882" s="164"/>
      <c r="BF882" s="164"/>
      <c r="BG882" s="164"/>
      <c r="BH882" s="164"/>
      <c r="BI882" s="351"/>
      <c r="BJ882" s="164"/>
      <c r="BK882" s="164"/>
      <c r="BL882" s="164"/>
      <c r="BM882" s="164"/>
      <c r="BN882" s="164"/>
      <c r="BO882" s="164"/>
      <c r="BP882" s="164"/>
      <c r="BQ882" s="164"/>
      <c r="BR882" s="164"/>
      <c r="BS882" s="164"/>
      <c r="BT882" s="164"/>
    </row>
    <row r="883" spans="19:72" x14ac:dyDescent="0.25">
      <c r="S883" s="164"/>
      <c r="T883" s="164"/>
      <c r="U883" s="164"/>
      <c r="V883" s="164"/>
      <c r="W883" s="164"/>
      <c r="X883" s="164"/>
      <c r="Y883" s="164"/>
      <c r="Z883" s="164"/>
      <c r="AA883" s="164"/>
      <c r="AB883" s="164"/>
      <c r="AC883" s="164"/>
      <c r="AD883" s="164"/>
      <c r="AE883" s="164"/>
      <c r="AF883" s="164"/>
      <c r="AG883" s="164"/>
      <c r="AH883" s="164"/>
      <c r="AI883" s="164"/>
      <c r="AJ883" s="164"/>
      <c r="AK883" s="164"/>
      <c r="AL883" s="164"/>
      <c r="AM883" s="164"/>
      <c r="AN883" s="164"/>
      <c r="AO883" s="164"/>
      <c r="AP883" s="164"/>
      <c r="AQ883" s="366"/>
      <c r="AR883" s="164"/>
      <c r="AS883" s="164"/>
      <c r="AT883" s="164"/>
      <c r="AU883" s="164"/>
      <c r="AV883" s="164"/>
      <c r="AW883" s="164"/>
      <c r="AX883" s="164"/>
      <c r="AY883" s="351"/>
      <c r="AZ883" s="164"/>
      <c r="BA883" s="164"/>
      <c r="BB883" s="164"/>
      <c r="BC883" s="164"/>
      <c r="BD883" s="164"/>
      <c r="BE883" s="164"/>
      <c r="BF883" s="164"/>
      <c r="BG883" s="164"/>
      <c r="BH883" s="164"/>
      <c r="BI883" s="351"/>
      <c r="BJ883" s="164"/>
      <c r="BK883" s="164"/>
      <c r="BL883" s="164"/>
      <c r="BM883" s="164"/>
      <c r="BN883" s="164"/>
      <c r="BO883" s="164"/>
      <c r="BP883" s="164"/>
      <c r="BQ883" s="164"/>
      <c r="BR883" s="164"/>
      <c r="BS883" s="164"/>
      <c r="BT883" s="164"/>
    </row>
    <row r="884" spans="19:72" x14ac:dyDescent="0.25">
      <c r="S884" s="164"/>
      <c r="T884" s="164"/>
      <c r="U884" s="164"/>
      <c r="V884" s="164"/>
      <c r="W884" s="164"/>
      <c r="X884" s="164"/>
      <c r="Y884" s="164"/>
      <c r="Z884" s="164"/>
      <c r="AA884" s="164"/>
      <c r="AB884" s="164"/>
      <c r="AC884" s="164"/>
      <c r="AD884" s="164"/>
      <c r="AE884" s="164"/>
      <c r="AF884" s="164"/>
      <c r="AG884" s="164"/>
      <c r="AH884" s="164"/>
      <c r="AI884" s="164"/>
      <c r="AJ884" s="164"/>
      <c r="AK884" s="164"/>
      <c r="AL884" s="164"/>
      <c r="AM884" s="164"/>
      <c r="AN884" s="164"/>
      <c r="AO884" s="164"/>
      <c r="AP884" s="164"/>
      <c r="AQ884" s="366"/>
      <c r="AR884" s="164"/>
      <c r="AS884" s="164"/>
      <c r="AT884" s="164"/>
      <c r="AU884" s="164"/>
      <c r="AV884" s="164"/>
      <c r="AW884" s="164"/>
      <c r="AX884" s="164"/>
      <c r="AY884" s="351"/>
      <c r="AZ884" s="164"/>
      <c r="BA884" s="164"/>
      <c r="BB884" s="164"/>
      <c r="BC884" s="164"/>
      <c r="BD884" s="164"/>
      <c r="BE884" s="164"/>
      <c r="BF884" s="164"/>
      <c r="BG884" s="164"/>
      <c r="BH884" s="164"/>
      <c r="BI884" s="351"/>
      <c r="BJ884" s="164"/>
      <c r="BK884" s="164"/>
      <c r="BL884" s="164"/>
      <c r="BM884" s="164"/>
      <c r="BN884" s="164"/>
      <c r="BO884" s="164"/>
      <c r="BP884" s="164"/>
      <c r="BQ884" s="164"/>
      <c r="BR884" s="164"/>
      <c r="BS884" s="164"/>
      <c r="BT884" s="164"/>
    </row>
    <row r="885" spans="19:72" x14ac:dyDescent="0.25">
      <c r="S885" s="164"/>
      <c r="T885" s="164"/>
      <c r="U885" s="164"/>
      <c r="V885" s="164"/>
      <c r="W885" s="164"/>
      <c r="X885" s="164"/>
      <c r="Y885" s="164"/>
      <c r="Z885" s="164"/>
      <c r="AA885" s="164"/>
      <c r="AB885" s="164"/>
      <c r="AC885" s="164"/>
      <c r="AD885" s="164"/>
      <c r="AE885" s="164"/>
      <c r="AF885" s="164"/>
      <c r="AG885" s="164"/>
      <c r="AH885" s="164"/>
      <c r="AI885" s="164"/>
      <c r="AJ885" s="164"/>
      <c r="AK885" s="164"/>
      <c r="AL885" s="164"/>
      <c r="AM885" s="164"/>
      <c r="AN885" s="164"/>
      <c r="AO885" s="164"/>
      <c r="AP885" s="164"/>
      <c r="AQ885" s="366"/>
      <c r="AR885" s="164"/>
      <c r="AS885" s="164"/>
      <c r="AT885" s="164"/>
      <c r="AU885" s="164"/>
      <c r="AV885" s="164"/>
      <c r="AW885" s="164"/>
      <c r="AX885" s="164"/>
      <c r="AY885" s="351"/>
      <c r="AZ885" s="164"/>
      <c r="BA885" s="164"/>
      <c r="BB885" s="164"/>
      <c r="BC885" s="164"/>
      <c r="BD885" s="164"/>
      <c r="BE885" s="164"/>
      <c r="BF885" s="164"/>
      <c r="BG885" s="164"/>
      <c r="BH885" s="164"/>
      <c r="BI885" s="351"/>
      <c r="BJ885" s="164"/>
      <c r="BK885" s="164"/>
      <c r="BL885" s="164"/>
      <c r="BM885" s="164"/>
      <c r="BN885" s="164"/>
      <c r="BO885" s="164"/>
      <c r="BP885" s="164"/>
      <c r="BQ885" s="164"/>
      <c r="BR885" s="164"/>
      <c r="BS885" s="164"/>
      <c r="BT885" s="164"/>
    </row>
    <row r="886" spans="19:72" x14ac:dyDescent="0.25">
      <c r="S886" s="164"/>
      <c r="T886" s="164"/>
      <c r="U886" s="164"/>
      <c r="V886" s="164"/>
      <c r="W886" s="164"/>
      <c r="X886" s="164"/>
      <c r="Y886" s="164"/>
      <c r="Z886" s="164"/>
      <c r="AA886" s="164"/>
      <c r="AB886" s="164"/>
      <c r="AC886" s="164"/>
      <c r="AD886" s="164"/>
      <c r="AE886" s="164"/>
      <c r="AF886" s="164"/>
      <c r="AG886" s="164"/>
      <c r="AH886" s="164"/>
      <c r="AI886" s="164"/>
      <c r="AJ886" s="164"/>
      <c r="AK886" s="164"/>
      <c r="AL886" s="164"/>
      <c r="AM886" s="164"/>
      <c r="AN886" s="164"/>
      <c r="AO886" s="164"/>
      <c r="AP886" s="164"/>
      <c r="AQ886" s="366"/>
      <c r="AR886" s="164"/>
      <c r="AS886" s="164"/>
      <c r="AT886" s="164"/>
      <c r="AU886" s="164"/>
      <c r="AV886" s="164"/>
      <c r="AW886" s="164"/>
      <c r="AX886" s="164"/>
      <c r="AY886" s="351"/>
      <c r="AZ886" s="164"/>
      <c r="BA886" s="164"/>
      <c r="BB886" s="164"/>
      <c r="BC886" s="164"/>
      <c r="BD886" s="164"/>
      <c r="BE886" s="164"/>
      <c r="BF886" s="164"/>
      <c r="BG886" s="164"/>
      <c r="BH886" s="164"/>
      <c r="BI886" s="351"/>
      <c r="BJ886" s="164"/>
      <c r="BK886" s="164"/>
      <c r="BL886" s="164"/>
      <c r="BM886" s="164"/>
      <c r="BN886" s="164"/>
      <c r="BO886" s="164"/>
      <c r="BP886" s="164"/>
      <c r="BQ886" s="164"/>
      <c r="BR886" s="164"/>
      <c r="BS886" s="164"/>
      <c r="BT886" s="164"/>
    </row>
    <row r="887" spans="19:72" x14ac:dyDescent="0.25">
      <c r="S887" s="164"/>
      <c r="T887" s="164"/>
      <c r="U887" s="164"/>
      <c r="V887" s="164"/>
      <c r="W887" s="164"/>
      <c r="X887" s="164"/>
      <c r="Y887" s="164"/>
      <c r="Z887" s="164"/>
      <c r="AA887" s="164"/>
      <c r="AB887" s="164"/>
      <c r="AC887" s="164"/>
      <c r="AD887" s="164"/>
      <c r="AE887" s="164"/>
      <c r="AF887" s="164"/>
      <c r="AG887" s="164"/>
      <c r="AH887" s="164"/>
      <c r="AI887" s="164"/>
      <c r="AJ887" s="164"/>
      <c r="AK887" s="164"/>
      <c r="AL887" s="164"/>
      <c r="AM887" s="164"/>
      <c r="AN887" s="164"/>
      <c r="AO887" s="164"/>
      <c r="AP887" s="164"/>
      <c r="AQ887" s="366"/>
      <c r="AR887" s="164"/>
      <c r="AS887" s="164"/>
      <c r="AT887" s="164"/>
      <c r="AU887" s="164"/>
      <c r="AV887" s="164"/>
      <c r="AW887" s="164"/>
      <c r="AX887" s="164"/>
      <c r="AY887" s="351"/>
      <c r="AZ887" s="164"/>
      <c r="BA887" s="164"/>
      <c r="BB887" s="164"/>
      <c r="BC887" s="164"/>
      <c r="BD887" s="164"/>
      <c r="BE887" s="164"/>
      <c r="BF887" s="164"/>
      <c r="BG887" s="164"/>
      <c r="BH887" s="164"/>
      <c r="BI887" s="351"/>
      <c r="BJ887" s="164"/>
      <c r="BK887" s="164"/>
      <c r="BL887" s="164"/>
      <c r="BM887" s="164"/>
      <c r="BN887" s="164"/>
      <c r="BO887" s="164"/>
      <c r="BP887" s="164"/>
      <c r="BQ887" s="164"/>
      <c r="BR887" s="164"/>
      <c r="BS887" s="164"/>
      <c r="BT887" s="164"/>
    </row>
    <row r="888" spans="19:72" x14ac:dyDescent="0.25">
      <c r="S888" s="164"/>
      <c r="T888" s="164"/>
      <c r="U888" s="164"/>
      <c r="V888" s="164"/>
      <c r="W888" s="164"/>
      <c r="X888" s="164"/>
      <c r="Y888" s="164"/>
      <c r="Z888" s="164"/>
      <c r="AA888" s="164"/>
      <c r="AB888" s="164"/>
      <c r="AC888" s="164"/>
      <c r="AD888" s="164"/>
      <c r="AE888" s="164"/>
      <c r="AF888" s="164"/>
      <c r="AG888" s="164"/>
      <c r="AH888" s="164"/>
      <c r="AI888" s="164"/>
      <c r="AJ888" s="164"/>
      <c r="AK888" s="164"/>
      <c r="AL888" s="164"/>
      <c r="AM888" s="164"/>
      <c r="AN888" s="164"/>
      <c r="AO888" s="164"/>
      <c r="AP888" s="164"/>
      <c r="AQ888" s="366"/>
      <c r="AR888" s="164"/>
      <c r="AS888" s="164"/>
      <c r="AT888" s="164"/>
      <c r="AU888" s="164"/>
      <c r="AV888" s="164"/>
      <c r="AW888" s="164"/>
      <c r="AX888" s="164"/>
      <c r="AY888" s="351"/>
      <c r="AZ888" s="164"/>
      <c r="BA888" s="164"/>
      <c r="BB888" s="164"/>
      <c r="BC888" s="164"/>
      <c r="BD888" s="164"/>
      <c r="BE888" s="164"/>
      <c r="BF888" s="164"/>
      <c r="BG888" s="164"/>
      <c r="BH888" s="164"/>
      <c r="BI888" s="351"/>
      <c r="BJ888" s="164"/>
      <c r="BK888" s="164"/>
      <c r="BL888" s="164"/>
      <c r="BM888" s="164"/>
      <c r="BN888" s="164"/>
      <c r="BO888" s="164"/>
      <c r="BP888" s="164"/>
      <c r="BQ888" s="164"/>
      <c r="BR888" s="164"/>
      <c r="BS888" s="164"/>
      <c r="BT888" s="164"/>
    </row>
    <row r="889" spans="19:72" x14ac:dyDescent="0.25">
      <c r="S889" s="164"/>
      <c r="T889" s="164"/>
      <c r="U889" s="164"/>
      <c r="V889" s="164"/>
      <c r="W889" s="164"/>
      <c r="X889" s="164"/>
      <c r="Y889" s="164"/>
      <c r="Z889" s="164"/>
      <c r="AA889" s="164"/>
      <c r="AB889" s="164"/>
      <c r="AC889" s="164"/>
      <c r="AD889" s="164"/>
      <c r="AE889" s="164"/>
      <c r="AF889" s="164"/>
      <c r="AG889" s="164"/>
      <c r="AH889" s="164"/>
      <c r="AI889" s="164"/>
      <c r="AJ889" s="164"/>
      <c r="AK889" s="164"/>
      <c r="AL889" s="164"/>
      <c r="AM889" s="164"/>
      <c r="AN889" s="164"/>
      <c r="AO889" s="164"/>
      <c r="AP889" s="164"/>
      <c r="AQ889" s="366"/>
      <c r="AR889" s="164"/>
      <c r="AS889" s="164"/>
      <c r="AT889" s="164"/>
      <c r="AU889" s="164"/>
      <c r="AV889" s="164"/>
      <c r="AW889" s="164"/>
      <c r="AX889" s="164"/>
      <c r="AY889" s="351"/>
      <c r="AZ889" s="164"/>
      <c r="BA889" s="164"/>
      <c r="BB889" s="164"/>
      <c r="BC889" s="164"/>
      <c r="BD889" s="164"/>
      <c r="BE889" s="164"/>
      <c r="BF889" s="164"/>
      <c r="BG889" s="164"/>
      <c r="BH889" s="164"/>
      <c r="BI889" s="351"/>
      <c r="BJ889" s="164"/>
      <c r="BK889" s="164"/>
      <c r="BL889" s="164"/>
      <c r="BM889" s="164"/>
      <c r="BN889" s="164"/>
      <c r="BO889" s="164"/>
      <c r="BP889" s="164"/>
      <c r="BQ889" s="164"/>
      <c r="BR889" s="164"/>
      <c r="BS889" s="164"/>
      <c r="BT889" s="164"/>
    </row>
    <row r="890" spans="19:72" x14ac:dyDescent="0.25">
      <c r="S890" s="164"/>
      <c r="T890" s="164"/>
      <c r="U890" s="164"/>
      <c r="V890" s="164"/>
      <c r="W890" s="164"/>
      <c r="X890" s="164"/>
      <c r="Y890" s="164"/>
      <c r="Z890" s="164"/>
      <c r="AA890" s="164"/>
      <c r="AB890" s="164"/>
      <c r="AC890" s="164"/>
      <c r="AD890" s="164"/>
      <c r="AE890" s="164"/>
      <c r="AF890" s="164"/>
      <c r="AG890" s="164"/>
      <c r="AH890" s="164"/>
      <c r="AI890" s="164"/>
      <c r="AJ890" s="164"/>
      <c r="AK890" s="164"/>
      <c r="AL890" s="164"/>
      <c r="AM890" s="164"/>
      <c r="AN890" s="164"/>
      <c r="AO890" s="164"/>
      <c r="AP890" s="164"/>
      <c r="AQ890" s="366"/>
      <c r="AR890" s="164"/>
      <c r="AS890" s="164"/>
      <c r="AT890" s="164"/>
      <c r="AU890" s="164"/>
      <c r="AV890" s="164"/>
      <c r="AW890" s="164"/>
      <c r="AX890" s="164"/>
      <c r="AY890" s="351"/>
      <c r="AZ890" s="164"/>
      <c r="BA890" s="164"/>
      <c r="BB890" s="164"/>
      <c r="BC890" s="164"/>
      <c r="BD890" s="164"/>
      <c r="BE890" s="164"/>
      <c r="BF890" s="164"/>
      <c r="BG890" s="164"/>
      <c r="BH890" s="164"/>
      <c r="BI890" s="351"/>
      <c r="BJ890" s="164"/>
      <c r="BK890" s="164"/>
      <c r="BL890" s="164"/>
      <c r="BM890" s="164"/>
      <c r="BN890" s="164"/>
      <c r="BO890" s="164"/>
      <c r="BP890" s="164"/>
      <c r="BQ890" s="164"/>
      <c r="BR890" s="164"/>
      <c r="BS890" s="164"/>
      <c r="BT890" s="164"/>
    </row>
    <row r="891" spans="19:72" x14ac:dyDescent="0.25">
      <c r="S891" s="164"/>
      <c r="T891" s="164"/>
      <c r="U891" s="164"/>
      <c r="V891" s="164"/>
      <c r="W891" s="164"/>
      <c r="X891" s="164"/>
      <c r="Y891" s="164"/>
      <c r="Z891" s="164"/>
      <c r="AA891" s="164"/>
      <c r="AB891" s="164"/>
      <c r="AC891" s="164"/>
      <c r="AD891" s="164"/>
      <c r="AE891" s="164"/>
      <c r="AF891" s="164"/>
      <c r="AG891" s="164"/>
      <c r="AH891" s="164"/>
      <c r="AI891" s="164"/>
      <c r="AJ891" s="164"/>
      <c r="AK891" s="164"/>
      <c r="AL891" s="164"/>
      <c r="AM891" s="164"/>
      <c r="AN891" s="164"/>
      <c r="AO891" s="164"/>
      <c r="AP891" s="164"/>
      <c r="AQ891" s="366"/>
      <c r="AR891" s="164"/>
      <c r="AS891" s="164"/>
      <c r="AT891" s="164"/>
      <c r="AU891" s="164"/>
      <c r="AV891" s="164"/>
      <c r="AW891" s="164"/>
      <c r="AX891" s="164"/>
      <c r="AY891" s="351"/>
      <c r="AZ891" s="164"/>
      <c r="BA891" s="164"/>
      <c r="BB891" s="164"/>
      <c r="BC891" s="164"/>
      <c r="BD891" s="164"/>
      <c r="BE891" s="164"/>
      <c r="BF891" s="164"/>
      <c r="BG891" s="164"/>
      <c r="BH891" s="164"/>
      <c r="BI891" s="351"/>
      <c r="BJ891" s="164"/>
      <c r="BK891" s="164"/>
      <c r="BL891" s="164"/>
      <c r="BM891" s="164"/>
      <c r="BN891" s="164"/>
      <c r="BO891" s="164"/>
      <c r="BP891" s="164"/>
      <c r="BQ891" s="164"/>
      <c r="BR891" s="164"/>
      <c r="BS891" s="164"/>
      <c r="BT891" s="164"/>
    </row>
    <row r="892" spans="19:72" x14ac:dyDescent="0.25">
      <c r="S892" s="164"/>
      <c r="T892" s="164"/>
      <c r="U892" s="164"/>
      <c r="V892" s="164"/>
      <c r="W892" s="164"/>
      <c r="X892" s="164"/>
      <c r="Y892" s="164"/>
      <c r="Z892" s="164"/>
      <c r="AA892" s="164"/>
      <c r="AB892" s="164"/>
      <c r="AC892" s="164"/>
      <c r="AD892" s="164"/>
      <c r="AE892" s="164"/>
      <c r="AF892" s="164"/>
      <c r="AG892" s="164"/>
      <c r="AH892" s="164"/>
      <c r="AI892" s="164"/>
      <c r="AJ892" s="164"/>
      <c r="AK892" s="164"/>
      <c r="AL892" s="164"/>
      <c r="AM892" s="164"/>
      <c r="AN892" s="164"/>
      <c r="AO892" s="164"/>
      <c r="AP892" s="164"/>
      <c r="AQ892" s="366"/>
      <c r="AR892" s="164"/>
      <c r="AS892" s="164"/>
      <c r="AT892" s="164"/>
      <c r="AU892" s="164"/>
      <c r="AV892" s="164"/>
      <c r="AW892" s="164"/>
      <c r="AX892" s="164"/>
      <c r="AY892" s="351"/>
      <c r="AZ892" s="164"/>
      <c r="BA892" s="164"/>
      <c r="BB892" s="164"/>
      <c r="BC892" s="164"/>
      <c r="BD892" s="164"/>
      <c r="BE892" s="164"/>
      <c r="BF892" s="164"/>
      <c r="BG892" s="164"/>
      <c r="BH892" s="164"/>
      <c r="BI892" s="351"/>
      <c r="BJ892" s="164"/>
      <c r="BK892" s="164"/>
      <c r="BL892" s="164"/>
      <c r="BM892" s="164"/>
      <c r="BN892" s="164"/>
      <c r="BO892" s="164"/>
      <c r="BP892" s="164"/>
      <c r="BQ892" s="164"/>
      <c r="BR892" s="164"/>
      <c r="BS892" s="164"/>
      <c r="BT892" s="164"/>
    </row>
    <row r="893" spans="19:72" x14ac:dyDescent="0.25">
      <c r="S893" s="164"/>
      <c r="T893" s="164"/>
      <c r="U893" s="164"/>
      <c r="V893" s="164"/>
      <c r="W893" s="164"/>
      <c r="X893" s="164"/>
      <c r="Y893" s="164"/>
      <c r="Z893" s="164"/>
      <c r="AA893" s="164"/>
      <c r="AB893" s="164"/>
      <c r="AC893" s="164"/>
      <c r="AD893" s="164"/>
      <c r="AE893" s="164"/>
      <c r="AF893" s="164"/>
      <c r="AG893" s="164"/>
      <c r="AH893" s="164"/>
      <c r="AI893" s="164"/>
      <c r="AJ893" s="164"/>
      <c r="AK893" s="164"/>
      <c r="AL893" s="164"/>
      <c r="AM893" s="164"/>
      <c r="AN893" s="164"/>
      <c r="AO893" s="164"/>
      <c r="AP893" s="164"/>
      <c r="AQ893" s="366"/>
      <c r="AR893" s="164"/>
      <c r="AS893" s="164"/>
      <c r="AT893" s="164"/>
      <c r="AU893" s="164"/>
      <c r="AV893" s="164"/>
      <c r="AW893" s="164"/>
      <c r="AX893" s="164"/>
      <c r="AY893" s="351"/>
      <c r="AZ893" s="164"/>
      <c r="BA893" s="164"/>
      <c r="BB893" s="164"/>
      <c r="BC893" s="164"/>
      <c r="BD893" s="164"/>
      <c r="BE893" s="164"/>
      <c r="BF893" s="164"/>
      <c r="BG893" s="164"/>
      <c r="BH893" s="164"/>
      <c r="BI893" s="351"/>
      <c r="BJ893" s="164"/>
      <c r="BK893" s="164"/>
      <c r="BL893" s="164"/>
      <c r="BM893" s="164"/>
      <c r="BN893" s="164"/>
      <c r="BO893" s="164"/>
      <c r="BP893" s="164"/>
      <c r="BQ893" s="164"/>
      <c r="BR893" s="164"/>
      <c r="BS893" s="164"/>
      <c r="BT893" s="164"/>
    </row>
    <row r="894" spans="19:72" x14ac:dyDescent="0.25">
      <c r="S894" s="164"/>
      <c r="T894" s="164"/>
      <c r="U894" s="164"/>
      <c r="V894" s="164"/>
      <c r="W894" s="164"/>
      <c r="X894" s="164"/>
      <c r="Y894" s="164"/>
      <c r="Z894" s="164"/>
      <c r="AA894" s="164"/>
      <c r="AB894" s="164"/>
      <c r="AC894" s="164"/>
      <c r="AD894" s="164"/>
      <c r="AE894" s="164"/>
      <c r="AF894" s="164"/>
      <c r="AG894" s="164"/>
      <c r="AH894" s="164"/>
      <c r="AI894" s="164"/>
      <c r="AJ894" s="164"/>
      <c r="AK894" s="164"/>
      <c r="AL894" s="164"/>
      <c r="AM894" s="164"/>
      <c r="AN894" s="164"/>
      <c r="AO894" s="164"/>
      <c r="AP894" s="164"/>
      <c r="AQ894" s="366"/>
      <c r="AR894" s="164"/>
      <c r="AS894" s="164"/>
      <c r="AT894" s="164"/>
      <c r="AU894" s="164"/>
      <c r="AV894" s="164"/>
      <c r="AW894" s="164"/>
      <c r="AX894" s="164"/>
      <c r="AY894" s="351"/>
      <c r="AZ894" s="164"/>
      <c r="BA894" s="164"/>
      <c r="BB894" s="164"/>
      <c r="BC894" s="164"/>
      <c r="BD894" s="164"/>
      <c r="BE894" s="164"/>
      <c r="BF894" s="164"/>
      <c r="BG894" s="164"/>
      <c r="BH894" s="164"/>
      <c r="BI894" s="351"/>
      <c r="BJ894" s="164"/>
      <c r="BK894" s="164"/>
      <c r="BL894" s="164"/>
      <c r="BM894" s="164"/>
      <c r="BN894" s="164"/>
      <c r="BO894" s="164"/>
      <c r="BP894" s="164"/>
      <c r="BQ894" s="164"/>
      <c r="BR894" s="164"/>
      <c r="BS894" s="164"/>
      <c r="BT894" s="164"/>
    </row>
    <row r="895" spans="19:72" x14ac:dyDescent="0.25">
      <c r="S895" s="164"/>
      <c r="T895" s="164"/>
      <c r="U895" s="164"/>
      <c r="V895" s="164"/>
      <c r="W895" s="164"/>
      <c r="X895" s="164"/>
      <c r="Y895" s="164"/>
      <c r="Z895" s="164"/>
      <c r="AA895" s="164"/>
      <c r="AB895" s="164"/>
      <c r="AC895" s="164"/>
      <c r="AD895" s="164"/>
      <c r="AE895" s="164"/>
      <c r="AF895" s="164"/>
      <c r="AG895" s="164"/>
      <c r="AH895" s="164"/>
      <c r="AI895" s="164"/>
      <c r="AJ895" s="164"/>
      <c r="AK895" s="164"/>
      <c r="AL895" s="164"/>
      <c r="AM895" s="164"/>
      <c r="AN895" s="164"/>
      <c r="AO895" s="164"/>
      <c r="AP895" s="164"/>
      <c r="AQ895" s="366"/>
      <c r="AR895" s="164"/>
      <c r="AS895" s="164"/>
      <c r="AT895" s="164"/>
      <c r="AU895" s="164"/>
      <c r="AV895" s="164"/>
      <c r="AW895" s="164"/>
      <c r="AX895" s="164"/>
      <c r="AY895" s="351"/>
      <c r="AZ895" s="164"/>
      <c r="BA895" s="164"/>
      <c r="BB895" s="164"/>
      <c r="BC895" s="164"/>
      <c r="BD895" s="164"/>
      <c r="BE895" s="164"/>
      <c r="BF895" s="164"/>
      <c r="BG895" s="164"/>
      <c r="BH895" s="164"/>
      <c r="BI895" s="351"/>
      <c r="BJ895" s="164"/>
      <c r="BK895" s="164"/>
      <c r="BL895" s="164"/>
      <c r="BM895" s="164"/>
      <c r="BN895" s="164"/>
      <c r="BO895" s="164"/>
      <c r="BP895" s="164"/>
      <c r="BQ895" s="164"/>
      <c r="BR895" s="164"/>
      <c r="BS895" s="164"/>
      <c r="BT895" s="164"/>
    </row>
    <row r="896" spans="19:72" x14ac:dyDescent="0.25">
      <c r="S896" s="164"/>
      <c r="T896" s="164"/>
      <c r="U896" s="164"/>
      <c r="V896" s="164"/>
      <c r="W896" s="164"/>
      <c r="X896" s="164"/>
      <c r="Y896" s="164"/>
      <c r="Z896" s="164"/>
      <c r="AA896" s="164"/>
      <c r="AB896" s="164"/>
      <c r="AC896" s="164"/>
      <c r="AD896" s="164"/>
      <c r="AE896" s="164"/>
      <c r="AF896" s="164"/>
      <c r="AG896" s="164"/>
      <c r="AH896" s="164"/>
      <c r="AI896" s="164"/>
      <c r="AJ896" s="164"/>
      <c r="AK896" s="164"/>
      <c r="AL896" s="164"/>
      <c r="AM896" s="164"/>
      <c r="AN896" s="164"/>
      <c r="AO896" s="164"/>
      <c r="AP896" s="164"/>
      <c r="AQ896" s="366"/>
      <c r="AR896" s="164"/>
      <c r="AS896" s="164"/>
      <c r="AT896" s="164"/>
      <c r="AU896" s="164"/>
      <c r="AV896" s="164"/>
      <c r="AW896" s="164"/>
      <c r="AX896" s="164"/>
      <c r="AY896" s="351"/>
      <c r="AZ896" s="164"/>
      <c r="BA896" s="164"/>
      <c r="BB896" s="164"/>
      <c r="BC896" s="164"/>
      <c r="BD896" s="164"/>
      <c r="BE896" s="164"/>
      <c r="BF896" s="164"/>
      <c r="BG896" s="164"/>
      <c r="BH896" s="164"/>
      <c r="BI896" s="351"/>
      <c r="BJ896" s="164"/>
      <c r="BK896" s="164"/>
      <c r="BL896" s="164"/>
      <c r="BM896" s="164"/>
      <c r="BN896" s="164"/>
      <c r="BO896" s="164"/>
      <c r="BP896" s="164"/>
      <c r="BQ896" s="164"/>
      <c r="BR896" s="164"/>
      <c r="BS896" s="164"/>
      <c r="BT896" s="164"/>
    </row>
    <row r="897" spans="19:72" x14ac:dyDescent="0.25">
      <c r="S897" s="164"/>
      <c r="T897" s="164"/>
      <c r="U897" s="164"/>
      <c r="V897" s="164"/>
      <c r="W897" s="164"/>
      <c r="X897" s="164"/>
      <c r="Y897" s="164"/>
      <c r="Z897" s="164"/>
      <c r="AA897" s="164"/>
      <c r="AB897" s="164"/>
      <c r="AC897" s="164"/>
      <c r="AD897" s="164"/>
      <c r="AE897" s="164"/>
      <c r="AF897" s="164"/>
      <c r="AG897" s="164"/>
      <c r="AH897" s="164"/>
      <c r="AI897" s="164"/>
      <c r="AJ897" s="164"/>
      <c r="AK897" s="164"/>
      <c r="AL897" s="164"/>
      <c r="AM897" s="164"/>
      <c r="AN897" s="164"/>
      <c r="AO897" s="164"/>
      <c r="AP897" s="164"/>
      <c r="AQ897" s="366"/>
      <c r="AR897" s="164"/>
      <c r="AS897" s="164"/>
      <c r="AT897" s="164"/>
      <c r="AU897" s="164"/>
      <c r="AV897" s="164"/>
      <c r="AW897" s="164"/>
      <c r="AX897" s="164"/>
      <c r="AY897" s="351"/>
      <c r="AZ897" s="164"/>
      <c r="BA897" s="164"/>
      <c r="BB897" s="164"/>
      <c r="BC897" s="164"/>
      <c r="BD897" s="164"/>
      <c r="BE897" s="164"/>
      <c r="BF897" s="164"/>
      <c r="BG897" s="164"/>
      <c r="BH897" s="164"/>
      <c r="BI897" s="351"/>
      <c r="BJ897" s="164"/>
      <c r="BK897" s="164"/>
      <c r="BL897" s="164"/>
      <c r="BM897" s="164"/>
      <c r="BN897" s="164"/>
      <c r="BO897" s="164"/>
      <c r="BP897" s="164"/>
      <c r="BQ897" s="164"/>
      <c r="BR897" s="164"/>
      <c r="BS897" s="164"/>
      <c r="BT897" s="164"/>
    </row>
    <row r="898" spans="19:72" x14ac:dyDescent="0.25">
      <c r="S898" s="164"/>
      <c r="T898" s="164"/>
      <c r="U898" s="164"/>
      <c r="V898" s="164"/>
      <c r="W898" s="164"/>
      <c r="X898" s="164"/>
      <c r="Y898" s="164"/>
      <c r="Z898" s="164"/>
      <c r="AA898" s="164"/>
      <c r="AB898" s="164"/>
      <c r="AC898" s="164"/>
      <c r="AD898" s="164"/>
      <c r="AE898" s="164"/>
      <c r="AF898" s="164"/>
      <c r="AG898" s="164"/>
      <c r="AH898" s="164"/>
      <c r="AI898" s="164"/>
      <c r="AJ898" s="164"/>
      <c r="AK898" s="164"/>
      <c r="AL898" s="164"/>
      <c r="AM898" s="164"/>
      <c r="AN898" s="164"/>
      <c r="AO898" s="164"/>
      <c r="AP898" s="164"/>
      <c r="AQ898" s="366"/>
      <c r="AR898" s="164"/>
      <c r="AS898" s="164"/>
      <c r="AT898" s="164"/>
      <c r="AU898" s="164"/>
      <c r="AV898" s="164"/>
      <c r="AW898" s="164"/>
      <c r="AX898" s="164"/>
      <c r="AY898" s="351"/>
      <c r="AZ898" s="164"/>
      <c r="BA898" s="164"/>
      <c r="BB898" s="164"/>
      <c r="BC898" s="164"/>
      <c r="BD898" s="164"/>
      <c r="BE898" s="164"/>
      <c r="BF898" s="164"/>
      <c r="BG898" s="164"/>
      <c r="BH898" s="164"/>
      <c r="BI898" s="351"/>
      <c r="BJ898" s="164"/>
      <c r="BK898" s="164"/>
      <c r="BL898" s="164"/>
      <c r="BM898" s="164"/>
      <c r="BN898" s="164"/>
      <c r="BO898" s="164"/>
      <c r="BP898" s="164"/>
      <c r="BQ898" s="164"/>
      <c r="BR898" s="164"/>
      <c r="BS898" s="164"/>
      <c r="BT898" s="164"/>
    </row>
    <row r="899" spans="19:72" x14ac:dyDescent="0.25">
      <c r="S899" s="164"/>
      <c r="T899" s="164"/>
      <c r="U899" s="164"/>
      <c r="V899" s="164"/>
      <c r="W899" s="164"/>
      <c r="X899" s="164"/>
      <c r="Y899" s="164"/>
      <c r="Z899" s="164"/>
      <c r="AA899" s="164"/>
      <c r="AB899" s="164"/>
      <c r="AC899" s="164"/>
      <c r="AD899" s="164"/>
      <c r="AE899" s="164"/>
      <c r="AF899" s="164"/>
      <c r="AG899" s="164"/>
      <c r="AH899" s="164"/>
      <c r="AI899" s="164"/>
      <c r="AJ899" s="164"/>
      <c r="AK899" s="164"/>
      <c r="AL899" s="164"/>
      <c r="AM899" s="164"/>
      <c r="AN899" s="164"/>
      <c r="AO899" s="164"/>
      <c r="AP899" s="164"/>
      <c r="AQ899" s="366"/>
      <c r="AR899" s="164"/>
      <c r="AS899" s="164"/>
      <c r="AT899" s="164"/>
      <c r="AU899" s="164"/>
      <c r="AV899" s="164"/>
      <c r="AW899" s="164"/>
      <c r="AX899" s="164"/>
      <c r="AY899" s="351"/>
      <c r="AZ899" s="164"/>
      <c r="BA899" s="164"/>
      <c r="BB899" s="164"/>
      <c r="BC899" s="164"/>
      <c r="BD899" s="164"/>
      <c r="BE899" s="164"/>
      <c r="BF899" s="164"/>
      <c r="BG899" s="164"/>
      <c r="BH899" s="164"/>
      <c r="BI899" s="351"/>
      <c r="BJ899" s="164"/>
      <c r="BK899" s="164"/>
      <c r="BL899" s="164"/>
      <c r="BM899" s="164"/>
      <c r="BN899" s="164"/>
      <c r="BO899" s="164"/>
      <c r="BP899" s="164"/>
      <c r="BQ899" s="164"/>
      <c r="BR899" s="164"/>
      <c r="BS899" s="164"/>
      <c r="BT899" s="164"/>
    </row>
    <row r="900" spans="19:72" x14ac:dyDescent="0.25">
      <c r="S900" s="164"/>
      <c r="T900" s="164"/>
      <c r="U900" s="164"/>
      <c r="V900" s="164"/>
      <c r="W900" s="164"/>
      <c r="X900" s="164"/>
      <c r="Y900" s="164"/>
      <c r="Z900" s="164"/>
      <c r="AA900" s="164"/>
      <c r="AB900" s="164"/>
      <c r="AC900" s="164"/>
      <c r="AD900" s="164"/>
      <c r="AE900" s="164"/>
      <c r="AF900" s="164"/>
      <c r="AG900" s="164"/>
      <c r="AH900" s="164"/>
      <c r="AI900" s="164"/>
      <c r="AJ900" s="164"/>
      <c r="AK900" s="164"/>
      <c r="AL900" s="164"/>
      <c r="AM900" s="164"/>
      <c r="AN900" s="164"/>
      <c r="AO900" s="164"/>
      <c r="AP900" s="164"/>
      <c r="AQ900" s="366"/>
      <c r="AR900" s="164"/>
      <c r="AS900" s="164"/>
      <c r="AT900" s="164"/>
      <c r="AU900" s="164"/>
      <c r="AV900" s="164"/>
      <c r="AW900" s="164"/>
      <c r="AX900" s="164"/>
      <c r="AY900" s="351"/>
      <c r="AZ900" s="164"/>
      <c r="BA900" s="164"/>
      <c r="BB900" s="164"/>
      <c r="BC900" s="164"/>
      <c r="BD900" s="164"/>
      <c r="BE900" s="164"/>
      <c r="BF900" s="164"/>
      <c r="BG900" s="164"/>
      <c r="BH900" s="164"/>
      <c r="BI900" s="351"/>
      <c r="BJ900" s="164"/>
      <c r="BK900" s="164"/>
      <c r="BL900" s="164"/>
      <c r="BM900" s="164"/>
      <c r="BN900" s="164"/>
      <c r="BO900" s="164"/>
      <c r="BP900" s="164"/>
      <c r="BQ900" s="164"/>
      <c r="BR900" s="164"/>
      <c r="BS900" s="164"/>
      <c r="BT900" s="164"/>
    </row>
    <row r="901" spans="19:72" x14ac:dyDescent="0.25">
      <c r="S901" s="164"/>
      <c r="T901" s="164"/>
      <c r="U901" s="164"/>
      <c r="V901" s="164"/>
      <c r="W901" s="164"/>
      <c r="X901" s="164"/>
      <c r="Y901" s="164"/>
      <c r="Z901" s="164"/>
      <c r="AA901" s="164"/>
      <c r="AB901" s="164"/>
      <c r="AC901" s="164"/>
      <c r="AD901" s="164"/>
      <c r="AE901" s="164"/>
      <c r="AF901" s="164"/>
      <c r="AG901" s="164"/>
      <c r="AH901" s="164"/>
      <c r="AI901" s="164"/>
      <c r="AJ901" s="164"/>
      <c r="AK901" s="164"/>
      <c r="AL901" s="164"/>
      <c r="AM901" s="164"/>
      <c r="AN901" s="164"/>
      <c r="AO901" s="164"/>
      <c r="AP901" s="164"/>
      <c r="AQ901" s="366"/>
      <c r="AR901" s="164"/>
      <c r="AS901" s="164"/>
      <c r="AT901" s="164"/>
      <c r="AU901" s="164"/>
      <c r="AV901" s="164"/>
      <c r="AW901" s="164"/>
      <c r="AX901" s="164"/>
      <c r="AY901" s="351"/>
      <c r="AZ901" s="164"/>
      <c r="BA901" s="164"/>
      <c r="BB901" s="164"/>
      <c r="BC901" s="164"/>
      <c r="BD901" s="164"/>
      <c r="BE901" s="164"/>
      <c r="BF901" s="164"/>
      <c r="BG901" s="164"/>
      <c r="BH901" s="164"/>
      <c r="BI901" s="351"/>
      <c r="BJ901" s="164"/>
      <c r="BK901" s="164"/>
      <c r="BL901" s="164"/>
      <c r="BM901" s="164"/>
      <c r="BN901" s="164"/>
      <c r="BO901" s="164"/>
      <c r="BP901" s="164"/>
      <c r="BQ901" s="164"/>
      <c r="BR901" s="164"/>
      <c r="BS901" s="164"/>
      <c r="BT901" s="164"/>
    </row>
    <row r="902" spans="19:72" x14ac:dyDescent="0.25">
      <c r="S902" s="164"/>
      <c r="T902" s="164"/>
      <c r="U902" s="164"/>
      <c r="V902" s="164"/>
      <c r="W902" s="164"/>
      <c r="X902" s="164"/>
      <c r="Y902" s="164"/>
      <c r="Z902" s="164"/>
      <c r="AA902" s="164"/>
      <c r="AB902" s="164"/>
      <c r="AC902" s="164"/>
      <c r="AD902" s="164"/>
      <c r="AE902" s="164"/>
      <c r="AF902" s="164"/>
      <c r="AG902" s="164"/>
      <c r="AH902" s="164"/>
      <c r="AI902" s="164"/>
      <c r="AJ902" s="164"/>
      <c r="AK902" s="164"/>
      <c r="AL902" s="164"/>
      <c r="AM902" s="164"/>
      <c r="AN902" s="164"/>
      <c r="AO902" s="164"/>
      <c r="AP902" s="164"/>
      <c r="AQ902" s="366"/>
      <c r="AR902" s="164"/>
      <c r="AS902" s="164"/>
      <c r="AT902" s="164"/>
      <c r="AU902" s="164"/>
      <c r="AV902" s="164"/>
      <c r="AW902" s="164"/>
      <c r="AX902" s="164"/>
      <c r="AY902" s="351"/>
      <c r="AZ902" s="164"/>
      <c r="BA902" s="164"/>
      <c r="BB902" s="164"/>
      <c r="BC902" s="164"/>
      <c r="BD902" s="164"/>
      <c r="BE902" s="164"/>
      <c r="BF902" s="164"/>
      <c r="BG902" s="164"/>
      <c r="BH902" s="164"/>
      <c r="BI902" s="351"/>
      <c r="BJ902" s="164"/>
      <c r="BK902" s="164"/>
      <c r="BL902" s="164"/>
      <c r="BM902" s="164"/>
      <c r="BN902" s="164"/>
      <c r="BO902" s="164"/>
      <c r="BP902" s="164"/>
      <c r="BQ902" s="164"/>
      <c r="BR902" s="164"/>
      <c r="BS902" s="164"/>
      <c r="BT902" s="164"/>
    </row>
    <row r="903" spans="19:72" x14ac:dyDescent="0.25">
      <c r="S903" s="164"/>
      <c r="T903" s="164"/>
      <c r="U903" s="164"/>
      <c r="V903" s="164"/>
      <c r="W903" s="164"/>
      <c r="X903" s="164"/>
      <c r="Y903" s="164"/>
      <c r="Z903" s="164"/>
      <c r="AA903" s="164"/>
      <c r="AB903" s="164"/>
      <c r="AC903" s="164"/>
      <c r="AD903" s="164"/>
      <c r="AE903" s="164"/>
      <c r="AF903" s="164"/>
      <c r="AG903" s="164"/>
      <c r="AH903" s="164"/>
      <c r="AI903" s="164"/>
      <c r="AJ903" s="164"/>
      <c r="AK903" s="164"/>
      <c r="AL903" s="164"/>
      <c r="AM903" s="164"/>
      <c r="AN903" s="164"/>
      <c r="AO903" s="164"/>
      <c r="AP903" s="164"/>
      <c r="AQ903" s="366"/>
      <c r="AR903" s="164"/>
      <c r="AS903" s="164"/>
      <c r="AT903" s="164"/>
      <c r="AU903" s="164"/>
      <c r="AV903" s="164"/>
      <c r="AW903" s="164"/>
      <c r="AX903" s="164"/>
      <c r="AY903" s="351"/>
      <c r="AZ903" s="164"/>
      <c r="BA903" s="164"/>
      <c r="BB903" s="164"/>
      <c r="BC903" s="164"/>
      <c r="BD903" s="164"/>
      <c r="BE903" s="164"/>
      <c r="BF903" s="164"/>
      <c r="BG903" s="164"/>
      <c r="BH903" s="164"/>
      <c r="BI903" s="351"/>
      <c r="BJ903" s="164"/>
      <c r="BK903" s="164"/>
      <c r="BL903" s="164"/>
      <c r="BM903" s="164"/>
      <c r="BN903" s="164"/>
      <c r="BO903" s="164"/>
      <c r="BP903" s="164"/>
      <c r="BQ903" s="164"/>
      <c r="BR903" s="164"/>
      <c r="BS903" s="164"/>
      <c r="BT903" s="164"/>
    </row>
    <row r="904" spans="19:72" x14ac:dyDescent="0.25">
      <c r="S904" s="164"/>
      <c r="T904" s="164"/>
      <c r="U904" s="164"/>
      <c r="V904" s="164"/>
      <c r="W904" s="164"/>
      <c r="X904" s="164"/>
      <c r="Y904" s="164"/>
      <c r="Z904" s="164"/>
      <c r="AA904" s="164"/>
      <c r="AB904" s="164"/>
      <c r="AC904" s="164"/>
      <c r="AD904" s="164"/>
      <c r="AE904" s="164"/>
      <c r="AF904" s="164"/>
      <c r="AG904" s="164"/>
      <c r="AH904" s="164"/>
      <c r="AI904" s="164"/>
      <c r="AJ904" s="164"/>
      <c r="AK904" s="164"/>
      <c r="AL904" s="164"/>
      <c r="AM904" s="164"/>
      <c r="AN904" s="164"/>
      <c r="AO904" s="164"/>
      <c r="AP904" s="164"/>
      <c r="AQ904" s="366"/>
      <c r="AR904" s="164"/>
      <c r="AS904" s="164"/>
      <c r="AT904" s="164"/>
      <c r="AU904" s="164"/>
      <c r="AV904" s="164"/>
      <c r="AW904" s="164"/>
      <c r="AX904" s="164"/>
      <c r="AY904" s="351"/>
      <c r="AZ904" s="164"/>
      <c r="BA904" s="164"/>
      <c r="BB904" s="164"/>
      <c r="BC904" s="164"/>
      <c r="BD904" s="164"/>
      <c r="BE904" s="164"/>
      <c r="BF904" s="164"/>
      <c r="BG904" s="164"/>
      <c r="BH904" s="164"/>
      <c r="BI904" s="351"/>
      <c r="BJ904" s="164"/>
      <c r="BK904" s="164"/>
      <c r="BL904" s="164"/>
      <c r="BM904" s="164"/>
      <c r="BN904" s="164"/>
      <c r="BO904" s="164"/>
      <c r="BP904" s="164"/>
      <c r="BQ904" s="164"/>
      <c r="BR904" s="164"/>
      <c r="BS904" s="164"/>
      <c r="BT904" s="164"/>
    </row>
    <row r="905" spans="19:72" x14ac:dyDescent="0.25">
      <c r="S905" s="164"/>
      <c r="T905" s="164"/>
      <c r="U905" s="164"/>
      <c r="V905" s="164"/>
      <c r="W905" s="164"/>
      <c r="X905" s="164"/>
      <c r="Y905" s="164"/>
      <c r="Z905" s="164"/>
      <c r="AA905" s="164"/>
      <c r="AB905" s="164"/>
      <c r="AC905" s="164"/>
      <c r="AD905" s="164"/>
      <c r="AE905" s="164"/>
      <c r="AF905" s="164"/>
      <c r="AG905" s="164"/>
      <c r="AH905" s="164"/>
      <c r="AI905" s="164"/>
      <c r="AJ905" s="164"/>
      <c r="AK905" s="164"/>
      <c r="AL905" s="164"/>
      <c r="AM905" s="164"/>
      <c r="AN905" s="164"/>
      <c r="AO905" s="164"/>
      <c r="AP905" s="164"/>
      <c r="AQ905" s="366"/>
      <c r="AR905" s="164"/>
      <c r="AS905" s="164"/>
      <c r="AT905" s="164"/>
      <c r="AU905" s="164"/>
      <c r="AV905" s="164"/>
      <c r="AW905" s="164"/>
      <c r="AX905" s="164"/>
      <c r="AY905" s="351"/>
      <c r="AZ905" s="164"/>
      <c r="BA905" s="164"/>
      <c r="BB905" s="164"/>
      <c r="BC905" s="164"/>
      <c r="BD905" s="164"/>
      <c r="BE905" s="164"/>
      <c r="BF905" s="164"/>
      <c r="BG905" s="164"/>
      <c r="BH905" s="164"/>
      <c r="BI905" s="351"/>
      <c r="BJ905" s="164"/>
      <c r="BK905" s="164"/>
      <c r="BL905" s="164"/>
      <c r="BM905" s="164"/>
      <c r="BN905" s="164"/>
      <c r="BO905" s="164"/>
      <c r="BP905" s="164"/>
      <c r="BQ905" s="164"/>
      <c r="BR905" s="164"/>
      <c r="BS905" s="164"/>
      <c r="BT905" s="164"/>
    </row>
    <row r="906" spans="19:72" x14ac:dyDescent="0.25">
      <c r="S906" s="164"/>
      <c r="T906" s="164"/>
      <c r="U906" s="164"/>
      <c r="V906" s="164"/>
      <c r="W906" s="164"/>
      <c r="X906" s="164"/>
      <c r="Y906" s="164"/>
      <c r="Z906" s="164"/>
      <c r="AA906" s="164"/>
      <c r="AB906" s="164"/>
      <c r="AC906" s="164"/>
      <c r="AD906" s="164"/>
      <c r="AE906" s="164"/>
      <c r="AF906" s="164"/>
      <c r="AG906" s="164"/>
      <c r="AH906" s="164"/>
      <c r="AI906" s="164"/>
      <c r="AJ906" s="164"/>
      <c r="AK906" s="164"/>
      <c r="AL906" s="164"/>
      <c r="AM906" s="164"/>
      <c r="AN906" s="164"/>
      <c r="AO906" s="164"/>
      <c r="AP906" s="164"/>
      <c r="AQ906" s="366"/>
      <c r="AR906" s="164"/>
      <c r="AS906" s="164"/>
      <c r="AT906" s="164"/>
      <c r="AU906" s="164"/>
      <c r="AV906" s="164"/>
      <c r="AW906" s="164"/>
      <c r="AX906" s="164"/>
      <c r="AY906" s="351"/>
      <c r="AZ906" s="164"/>
      <c r="BA906" s="164"/>
      <c r="BB906" s="164"/>
      <c r="BC906" s="164"/>
      <c r="BD906" s="164"/>
      <c r="BE906" s="164"/>
      <c r="BF906" s="164"/>
      <c r="BG906" s="164"/>
      <c r="BH906" s="164"/>
      <c r="BI906" s="351"/>
      <c r="BJ906" s="164"/>
      <c r="BK906" s="164"/>
      <c r="BL906" s="164"/>
      <c r="BM906" s="164"/>
      <c r="BN906" s="164"/>
      <c r="BO906" s="164"/>
      <c r="BP906" s="164"/>
      <c r="BQ906" s="164"/>
      <c r="BR906" s="164"/>
      <c r="BS906" s="164"/>
      <c r="BT906" s="164"/>
    </row>
    <row r="907" spans="19:72" x14ac:dyDescent="0.25">
      <c r="S907" s="164"/>
      <c r="T907" s="164"/>
      <c r="U907" s="164"/>
      <c r="V907" s="164"/>
      <c r="W907" s="164"/>
      <c r="X907" s="164"/>
      <c r="Y907" s="164"/>
      <c r="Z907" s="164"/>
      <c r="AA907" s="164"/>
      <c r="AB907" s="164"/>
      <c r="AC907" s="164"/>
      <c r="AD907" s="164"/>
      <c r="AE907" s="164"/>
      <c r="AF907" s="164"/>
      <c r="AG907" s="164"/>
      <c r="AH907" s="164"/>
      <c r="AI907" s="164"/>
      <c r="AJ907" s="164"/>
      <c r="AK907" s="164"/>
      <c r="AL907" s="164"/>
      <c r="AM907" s="164"/>
      <c r="AN907" s="164"/>
      <c r="AO907" s="164"/>
      <c r="AP907" s="164"/>
      <c r="AQ907" s="366"/>
      <c r="AR907" s="164"/>
      <c r="AS907" s="164"/>
      <c r="AT907" s="164"/>
      <c r="AU907" s="164"/>
      <c r="AV907" s="164"/>
      <c r="AW907" s="164"/>
      <c r="AX907" s="164"/>
      <c r="AY907" s="351"/>
      <c r="AZ907" s="164"/>
      <c r="BA907" s="164"/>
      <c r="BB907" s="164"/>
      <c r="BC907" s="164"/>
      <c r="BD907" s="164"/>
      <c r="BE907" s="164"/>
      <c r="BF907" s="164"/>
      <c r="BG907" s="164"/>
      <c r="BH907" s="164"/>
      <c r="BI907" s="351"/>
      <c r="BJ907" s="164"/>
      <c r="BK907" s="164"/>
      <c r="BL907" s="164"/>
      <c r="BM907" s="164"/>
      <c r="BN907" s="164"/>
      <c r="BO907" s="164"/>
      <c r="BP907" s="164"/>
      <c r="BQ907" s="164"/>
      <c r="BR907" s="164"/>
      <c r="BS907" s="164"/>
      <c r="BT907" s="164"/>
    </row>
    <row r="908" spans="19:72" x14ac:dyDescent="0.25">
      <c r="S908" s="164"/>
      <c r="T908" s="164"/>
      <c r="U908" s="164"/>
      <c r="V908" s="164"/>
      <c r="W908" s="164"/>
      <c r="X908" s="164"/>
      <c r="Y908" s="164"/>
      <c r="Z908" s="164"/>
      <c r="AA908" s="164"/>
      <c r="AB908" s="164"/>
      <c r="AC908" s="164"/>
      <c r="AD908" s="164"/>
      <c r="AE908" s="164"/>
      <c r="AF908" s="164"/>
      <c r="AG908" s="164"/>
      <c r="AH908" s="164"/>
      <c r="AI908" s="164"/>
      <c r="AJ908" s="164"/>
      <c r="AK908" s="164"/>
      <c r="AL908" s="164"/>
      <c r="AM908" s="164"/>
      <c r="AN908" s="164"/>
      <c r="AO908" s="164"/>
      <c r="AP908" s="164"/>
      <c r="AQ908" s="366"/>
      <c r="AR908" s="164"/>
      <c r="AS908" s="164"/>
      <c r="AT908" s="164"/>
      <c r="AU908" s="164"/>
      <c r="AV908" s="164"/>
      <c r="AW908" s="164"/>
      <c r="AX908" s="164"/>
      <c r="AY908" s="351"/>
      <c r="AZ908" s="164"/>
      <c r="BA908" s="164"/>
      <c r="BB908" s="164"/>
      <c r="BC908" s="164"/>
      <c r="BD908" s="164"/>
      <c r="BE908" s="164"/>
      <c r="BF908" s="164"/>
      <c r="BG908" s="164"/>
      <c r="BH908" s="164"/>
      <c r="BI908" s="351"/>
      <c r="BJ908" s="164"/>
      <c r="BK908" s="164"/>
      <c r="BL908" s="164"/>
      <c r="BM908" s="164"/>
      <c r="BN908" s="164"/>
      <c r="BO908" s="164"/>
      <c r="BP908" s="164"/>
      <c r="BQ908" s="164"/>
      <c r="BR908" s="164"/>
      <c r="BS908" s="164"/>
      <c r="BT908" s="164"/>
    </row>
    <row r="909" spans="19:72" x14ac:dyDescent="0.25">
      <c r="S909" s="164"/>
      <c r="T909" s="164"/>
      <c r="U909" s="164"/>
      <c r="V909" s="164"/>
      <c r="W909" s="164"/>
      <c r="X909" s="164"/>
      <c r="Y909" s="164"/>
      <c r="Z909" s="164"/>
      <c r="AA909" s="164"/>
      <c r="AB909" s="164"/>
      <c r="AC909" s="164"/>
      <c r="AD909" s="164"/>
      <c r="AE909" s="164"/>
      <c r="AF909" s="164"/>
      <c r="AG909" s="164"/>
      <c r="AH909" s="164"/>
      <c r="AI909" s="164"/>
      <c r="AJ909" s="164"/>
      <c r="AK909" s="164"/>
      <c r="AL909" s="164"/>
      <c r="AM909" s="164"/>
      <c r="AN909" s="164"/>
      <c r="AO909" s="164"/>
      <c r="AP909" s="164"/>
      <c r="AQ909" s="366"/>
      <c r="AR909" s="164"/>
      <c r="AS909" s="164"/>
      <c r="AT909" s="164"/>
      <c r="AU909" s="164"/>
      <c r="AV909" s="164"/>
      <c r="AW909" s="164"/>
      <c r="AX909" s="164"/>
      <c r="AY909" s="351"/>
      <c r="AZ909" s="164"/>
      <c r="BA909" s="164"/>
      <c r="BB909" s="164"/>
      <c r="BC909" s="164"/>
      <c r="BD909" s="164"/>
      <c r="BE909" s="164"/>
      <c r="BF909" s="164"/>
      <c r="BG909" s="164"/>
      <c r="BH909" s="164"/>
      <c r="BI909" s="351"/>
      <c r="BJ909" s="164"/>
      <c r="BK909" s="164"/>
      <c r="BL909" s="164"/>
      <c r="BM909" s="164"/>
      <c r="BN909" s="164"/>
      <c r="BO909" s="164"/>
      <c r="BP909" s="164"/>
      <c r="BQ909" s="164"/>
      <c r="BR909" s="164"/>
      <c r="BS909" s="164"/>
      <c r="BT909" s="164"/>
    </row>
    <row r="910" spans="19:72" x14ac:dyDescent="0.25">
      <c r="S910" s="164"/>
      <c r="T910" s="164"/>
      <c r="U910" s="164"/>
      <c r="V910" s="164"/>
      <c r="W910" s="164"/>
      <c r="X910" s="164"/>
      <c r="Y910" s="164"/>
      <c r="Z910" s="164"/>
      <c r="AA910" s="164"/>
      <c r="AB910" s="164"/>
      <c r="AC910" s="164"/>
      <c r="AD910" s="164"/>
      <c r="AE910" s="164"/>
      <c r="AF910" s="164"/>
      <c r="AG910" s="164"/>
      <c r="AH910" s="164"/>
      <c r="AI910" s="164"/>
      <c r="AJ910" s="164"/>
      <c r="AK910" s="164"/>
      <c r="AL910" s="164"/>
      <c r="AM910" s="164"/>
      <c r="AN910" s="164"/>
      <c r="AO910" s="164"/>
      <c r="AP910" s="164"/>
      <c r="AQ910" s="366"/>
      <c r="AR910" s="164"/>
      <c r="AS910" s="164"/>
      <c r="AT910" s="164"/>
      <c r="AU910" s="164"/>
      <c r="AV910" s="164"/>
      <c r="AW910" s="164"/>
      <c r="AX910" s="164"/>
      <c r="AY910" s="351"/>
      <c r="AZ910" s="164"/>
      <c r="BA910" s="164"/>
      <c r="BB910" s="164"/>
      <c r="BC910" s="164"/>
      <c r="BD910" s="164"/>
      <c r="BE910" s="164"/>
      <c r="BF910" s="164"/>
      <c r="BG910" s="164"/>
      <c r="BH910" s="164"/>
      <c r="BI910" s="351"/>
      <c r="BJ910" s="164"/>
      <c r="BK910" s="164"/>
      <c r="BL910" s="164"/>
      <c r="BM910" s="164"/>
      <c r="BN910" s="164"/>
      <c r="BO910" s="164"/>
      <c r="BP910" s="164"/>
      <c r="BQ910" s="164"/>
      <c r="BR910" s="164"/>
      <c r="BS910" s="164"/>
      <c r="BT910" s="164"/>
    </row>
    <row r="911" spans="19:72" x14ac:dyDescent="0.25">
      <c r="S911" s="164"/>
      <c r="T911" s="164"/>
      <c r="U911" s="164"/>
      <c r="V911" s="164"/>
      <c r="W911" s="164"/>
      <c r="X911" s="164"/>
      <c r="Y911" s="164"/>
      <c r="Z911" s="164"/>
      <c r="AA911" s="164"/>
      <c r="AB911" s="164"/>
      <c r="AC911" s="164"/>
      <c r="AD911" s="164"/>
      <c r="AE911" s="164"/>
      <c r="AF911" s="164"/>
      <c r="AG911" s="164"/>
      <c r="AH911" s="164"/>
      <c r="AI911" s="164"/>
      <c r="AJ911" s="164"/>
      <c r="AK911" s="164"/>
      <c r="AL911" s="164"/>
      <c r="AM911" s="164"/>
      <c r="AN911" s="164"/>
      <c r="AO911" s="164"/>
      <c r="AP911" s="164"/>
      <c r="AQ911" s="366"/>
      <c r="AR911" s="164"/>
      <c r="AS911" s="164"/>
      <c r="AT911" s="164"/>
      <c r="AU911" s="164"/>
      <c r="AV911" s="164"/>
      <c r="AW911" s="164"/>
      <c r="AX911" s="164"/>
      <c r="AY911" s="351"/>
      <c r="AZ911" s="164"/>
      <c r="BA911" s="164"/>
      <c r="BB911" s="164"/>
      <c r="BC911" s="164"/>
      <c r="BD911" s="164"/>
      <c r="BE911" s="164"/>
      <c r="BF911" s="164"/>
      <c r="BG911" s="164"/>
      <c r="BH911" s="164"/>
      <c r="BI911" s="351"/>
      <c r="BJ911" s="164"/>
      <c r="BK911" s="164"/>
      <c r="BL911" s="164"/>
      <c r="BM911" s="164"/>
      <c r="BN911" s="164"/>
      <c r="BO911" s="164"/>
      <c r="BP911" s="164"/>
      <c r="BQ911" s="164"/>
      <c r="BR911" s="164"/>
      <c r="BS911" s="164"/>
      <c r="BT911" s="164"/>
    </row>
    <row r="912" spans="19:72" x14ac:dyDescent="0.25">
      <c r="S912" s="164"/>
      <c r="T912" s="164"/>
      <c r="U912" s="164"/>
      <c r="V912" s="164"/>
      <c r="W912" s="164"/>
      <c r="X912" s="164"/>
      <c r="Y912" s="164"/>
      <c r="Z912" s="164"/>
      <c r="AA912" s="164"/>
      <c r="AB912" s="164"/>
      <c r="AC912" s="164"/>
      <c r="AD912" s="164"/>
      <c r="AE912" s="164"/>
      <c r="AF912" s="164"/>
      <c r="AG912" s="164"/>
      <c r="AH912" s="164"/>
      <c r="AI912" s="164"/>
      <c r="AJ912" s="164"/>
      <c r="AK912" s="164"/>
      <c r="AL912" s="164"/>
      <c r="AM912" s="164"/>
      <c r="AN912" s="164"/>
      <c r="AO912" s="164"/>
      <c r="AP912" s="164"/>
      <c r="AQ912" s="366"/>
      <c r="AR912" s="164"/>
      <c r="AS912" s="164"/>
      <c r="AT912" s="164"/>
      <c r="AU912" s="164"/>
      <c r="AV912" s="164"/>
      <c r="AW912" s="164"/>
      <c r="AX912" s="164"/>
      <c r="AY912" s="351"/>
      <c r="AZ912" s="164"/>
      <c r="BA912" s="164"/>
      <c r="BB912" s="164"/>
      <c r="BC912" s="164"/>
      <c r="BD912" s="164"/>
      <c r="BE912" s="164"/>
      <c r="BF912" s="164"/>
      <c r="BG912" s="164"/>
      <c r="BH912" s="164"/>
      <c r="BI912" s="351"/>
      <c r="BJ912" s="164"/>
      <c r="BK912" s="164"/>
      <c r="BL912" s="164"/>
      <c r="BM912" s="164"/>
      <c r="BN912" s="164"/>
      <c r="BO912" s="164"/>
      <c r="BP912" s="164"/>
      <c r="BQ912" s="164"/>
      <c r="BR912" s="164"/>
      <c r="BS912" s="164"/>
      <c r="BT912" s="164"/>
    </row>
    <row r="913" spans="19:72" x14ac:dyDescent="0.25">
      <c r="S913" s="164"/>
      <c r="T913" s="164"/>
      <c r="U913" s="164"/>
      <c r="V913" s="164"/>
      <c r="W913" s="164"/>
      <c r="X913" s="164"/>
      <c r="Y913" s="164"/>
      <c r="Z913" s="164"/>
      <c r="AA913" s="164"/>
      <c r="AB913" s="164"/>
      <c r="AC913" s="164"/>
      <c r="AD913" s="164"/>
      <c r="AE913" s="164"/>
      <c r="AF913" s="164"/>
      <c r="AG913" s="164"/>
      <c r="AH913" s="164"/>
      <c r="AI913" s="164"/>
      <c r="AJ913" s="164"/>
      <c r="AK913" s="164"/>
      <c r="AL913" s="164"/>
      <c r="AM913" s="164"/>
      <c r="AN913" s="164"/>
      <c r="AO913" s="164"/>
      <c r="AP913" s="164"/>
      <c r="AQ913" s="366"/>
      <c r="AR913" s="164"/>
      <c r="AS913" s="164"/>
      <c r="AT913" s="164"/>
      <c r="AU913" s="164"/>
      <c r="AV913" s="164"/>
      <c r="AW913" s="164"/>
      <c r="AX913" s="164"/>
      <c r="AY913" s="351"/>
      <c r="AZ913" s="164"/>
      <c r="BA913" s="164"/>
      <c r="BB913" s="164"/>
      <c r="BC913" s="164"/>
      <c r="BD913" s="164"/>
      <c r="BE913" s="164"/>
      <c r="BF913" s="164"/>
      <c r="BG913" s="164"/>
      <c r="BH913" s="164"/>
      <c r="BI913" s="351"/>
      <c r="BJ913" s="164"/>
      <c r="BK913" s="164"/>
      <c r="BL913" s="164"/>
      <c r="BM913" s="164"/>
      <c r="BN913" s="164"/>
      <c r="BO913" s="164"/>
      <c r="BP913" s="164"/>
      <c r="BQ913" s="164"/>
      <c r="BR913" s="164"/>
      <c r="BS913" s="164"/>
      <c r="BT913" s="164"/>
    </row>
    <row r="914" spans="19:72" x14ac:dyDescent="0.25">
      <c r="S914" s="164"/>
      <c r="T914" s="164"/>
      <c r="U914" s="164"/>
      <c r="V914" s="164"/>
      <c r="W914" s="164"/>
      <c r="X914" s="164"/>
      <c r="Y914" s="164"/>
      <c r="Z914" s="164"/>
      <c r="AA914" s="164"/>
      <c r="AB914" s="164"/>
      <c r="AC914" s="164"/>
      <c r="AD914" s="164"/>
      <c r="AE914" s="164"/>
      <c r="AF914" s="164"/>
      <c r="AG914" s="164"/>
      <c r="AH914" s="164"/>
      <c r="AI914" s="164"/>
      <c r="AJ914" s="164"/>
      <c r="AK914" s="164"/>
      <c r="AL914" s="164"/>
      <c r="AM914" s="164"/>
      <c r="AN914" s="164"/>
      <c r="AO914" s="164"/>
      <c r="AP914" s="164"/>
      <c r="AQ914" s="366"/>
      <c r="AR914" s="164"/>
      <c r="AS914" s="164"/>
      <c r="AT914" s="164"/>
      <c r="AU914" s="164"/>
      <c r="AV914" s="164"/>
      <c r="AW914" s="164"/>
      <c r="AX914" s="164"/>
      <c r="AY914" s="351"/>
      <c r="AZ914" s="164"/>
      <c r="BA914" s="164"/>
      <c r="BB914" s="164"/>
      <c r="BC914" s="164"/>
      <c r="BD914" s="164"/>
      <c r="BE914" s="164"/>
      <c r="BF914" s="164"/>
      <c r="BG914" s="164"/>
      <c r="BH914" s="164"/>
      <c r="BI914" s="351"/>
      <c r="BJ914" s="164"/>
      <c r="BK914" s="164"/>
      <c r="BL914" s="164"/>
      <c r="BM914" s="164"/>
      <c r="BN914" s="164"/>
      <c r="BO914" s="164"/>
      <c r="BP914" s="164"/>
      <c r="BQ914" s="164"/>
      <c r="BR914" s="164"/>
      <c r="BS914" s="164"/>
      <c r="BT914" s="164"/>
    </row>
    <row r="915" spans="19:72" x14ac:dyDescent="0.25">
      <c r="S915" s="164"/>
      <c r="T915" s="164"/>
      <c r="U915" s="164"/>
      <c r="V915" s="164"/>
      <c r="W915" s="164"/>
      <c r="X915" s="164"/>
      <c r="Y915" s="164"/>
      <c r="Z915" s="164"/>
      <c r="AA915" s="164"/>
      <c r="AB915" s="164"/>
      <c r="AC915" s="164"/>
      <c r="AD915" s="164"/>
      <c r="AE915" s="164"/>
      <c r="AF915" s="164"/>
      <c r="AG915" s="164"/>
      <c r="AH915" s="164"/>
      <c r="AI915" s="164"/>
      <c r="AJ915" s="164"/>
      <c r="AK915" s="164"/>
      <c r="AL915" s="164"/>
      <c r="AM915" s="164"/>
      <c r="AN915" s="164"/>
      <c r="AO915" s="164"/>
      <c r="AP915" s="164"/>
      <c r="AQ915" s="366"/>
      <c r="AR915" s="164"/>
      <c r="AS915" s="164"/>
      <c r="AT915" s="164"/>
      <c r="AU915" s="164"/>
      <c r="AV915" s="164"/>
      <c r="AW915" s="164"/>
      <c r="AX915" s="164"/>
      <c r="AY915" s="351"/>
      <c r="AZ915" s="164"/>
      <c r="BA915" s="164"/>
      <c r="BB915" s="164"/>
      <c r="BC915" s="164"/>
      <c r="BD915" s="164"/>
      <c r="BE915" s="164"/>
      <c r="BF915" s="164"/>
      <c r="BG915" s="164"/>
      <c r="BH915" s="164"/>
      <c r="BI915" s="351"/>
      <c r="BJ915" s="164"/>
      <c r="BK915" s="164"/>
      <c r="BL915" s="164"/>
      <c r="BM915" s="164"/>
      <c r="BN915" s="164"/>
      <c r="BO915" s="164"/>
      <c r="BP915" s="164"/>
      <c r="BQ915" s="164"/>
      <c r="BR915" s="164"/>
      <c r="BS915" s="164"/>
      <c r="BT915" s="164"/>
    </row>
    <row r="916" spans="19:72" x14ac:dyDescent="0.25">
      <c r="S916" s="164"/>
      <c r="T916" s="164"/>
      <c r="U916" s="164"/>
      <c r="V916" s="164"/>
      <c r="W916" s="164"/>
      <c r="X916" s="164"/>
      <c r="Y916" s="164"/>
      <c r="Z916" s="164"/>
      <c r="AA916" s="164"/>
      <c r="AB916" s="164"/>
      <c r="AC916" s="164"/>
      <c r="AD916" s="164"/>
      <c r="AE916" s="164"/>
      <c r="AF916" s="164"/>
      <c r="AG916" s="164"/>
      <c r="AH916" s="164"/>
      <c r="AI916" s="164"/>
      <c r="AJ916" s="164"/>
      <c r="AK916" s="164"/>
      <c r="AL916" s="164"/>
      <c r="AM916" s="164"/>
      <c r="AN916" s="164"/>
      <c r="AO916" s="164"/>
      <c r="AP916" s="164"/>
      <c r="AQ916" s="366"/>
      <c r="AR916" s="164"/>
      <c r="AS916" s="164"/>
      <c r="AT916" s="164"/>
      <c r="AU916" s="164"/>
      <c r="AV916" s="164"/>
      <c r="AW916" s="164"/>
      <c r="AX916" s="164"/>
      <c r="AY916" s="351"/>
      <c r="AZ916" s="164"/>
      <c r="BA916" s="164"/>
      <c r="BB916" s="164"/>
      <c r="BC916" s="164"/>
      <c r="BD916" s="164"/>
      <c r="BE916" s="164"/>
      <c r="BF916" s="164"/>
      <c r="BG916" s="164"/>
      <c r="BH916" s="164"/>
      <c r="BI916" s="351"/>
      <c r="BJ916" s="164"/>
      <c r="BK916" s="164"/>
      <c r="BL916" s="164"/>
      <c r="BM916" s="164"/>
      <c r="BN916" s="164"/>
      <c r="BO916" s="164"/>
      <c r="BP916" s="164"/>
      <c r="BQ916" s="164"/>
      <c r="BR916" s="164"/>
      <c r="BS916" s="164"/>
      <c r="BT916" s="164"/>
    </row>
    <row r="917" spans="19:72" x14ac:dyDescent="0.25">
      <c r="S917" s="164"/>
      <c r="T917" s="164"/>
      <c r="U917" s="164"/>
      <c r="V917" s="164"/>
      <c r="W917" s="164"/>
      <c r="X917" s="164"/>
      <c r="Y917" s="164"/>
      <c r="Z917" s="164"/>
      <c r="AA917" s="164"/>
      <c r="AB917" s="164"/>
      <c r="AC917" s="164"/>
      <c r="AD917" s="164"/>
      <c r="AE917" s="164"/>
      <c r="AF917" s="164"/>
      <c r="AG917" s="164"/>
      <c r="AH917" s="164"/>
      <c r="AI917" s="164"/>
      <c r="AJ917" s="164"/>
      <c r="AK917" s="164"/>
      <c r="AL917" s="164"/>
      <c r="AM917" s="164"/>
      <c r="AN917" s="164"/>
      <c r="AO917" s="164"/>
      <c r="AP917" s="164"/>
      <c r="AQ917" s="366"/>
      <c r="AR917" s="164"/>
      <c r="AS917" s="164"/>
      <c r="AT917" s="164"/>
      <c r="AU917" s="164"/>
      <c r="AV917" s="164"/>
      <c r="AW917" s="164"/>
      <c r="AX917" s="164"/>
      <c r="AY917" s="351"/>
      <c r="AZ917" s="164"/>
      <c r="BA917" s="164"/>
      <c r="BB917" s="164"/>
      <c r="BC917" s="164"/>
      <c r="BD917" s="164"/>
      <c r="BE917" s="164"/>
      <c r="BF917" s="164"/>
      <c r="BG917" s="164"/>
      <c r="BH917" s="164"/>
      <c r="BI917" s="351"/>
      <c r="BJ917" s="164"/>
      <c r="BK917" s="164"/>
      <c r="BL917" s="164"/>
      <c r="BM917" s="164"/>
      <c r="BN917" s="164"/>
      <c r="BO917" s="164"/>
      <c r="BP917" s="164"/>
      <c r="BQ917" s="164"/>
      <c r="BR917" s="164"/>
      <c r="BS917" s="164"/>
      <c r="BT917" s="164"/>
    </row>
    <row r="918" spans="19:72" x14ac:dyDescent="0.25">
      <c r="S918" s="164"/>
      <c r="T918" s="164"/>
      <c r="U918" s="164"/>
      <c r="V918" s="164"/>
      <c r="W918" s="164"/>
      <c r="X918" s="164"/>
      <c r="Y918" s="164"/>
      <c r="Z918" s="164"/>
      <c r="AA918" s="164"/>
      <c r="AB918" s="164"/>
      <c r="AC918" s="164"/>
      <c r="AD918" s="164"/>
      <c r="AE918" s="164"/>
      <c r="AF918" s="164"/>
      <c r="AG918" s="164"/>
      <c r="AH918" s="164"/>
      <c r="AI918" s="164"/>
      <c r="AJ918" s="164"/>
      <c r="AK918" s="164"/>
      <c r="AL918" s="164"/>
      <c r="AM918" s="164"/>
      <c r="AN918" s="164"/>
      <c r="AO918" s="164"/>
      <c r="AP918" s="164"/>
      <c r="AQ918" s="366"/>
      <c r="AR918" s="164"/>
      <c r="AS918" s="164"/>
      <c r="AT918" s="164"/>
      <c r="AU918" s="164"/>
      <c r="AV918" s="164"/>
      <c r="AW918" s="164"/>
      <c r="AX918" s="164"/>
      <c r="AY918" s="351"/>
      <c r="AZ918" s="164"/>
      <c r="BA918" s="164"/>
      <c r="BB918" s="164"/>
      <c r="BC918" s="164"/>
      <c r="BD918" s="164"/>
      <c r="BE918" s="164"/>
      <c r="BF918" s="164"/>
      <c r="BG918" s="164"/>
      <c r="BH918" s="164"/>
      <c r="BI918" s="351"/>
      <c r="BJ918" s="164"/>
      <c r="BK918" s="164"/>
      <c r="BL918" s="164"/>
      <c r="BM918" s="164"/>
      <c r="BN918" s="164"/>
      <c r="BO918" s="164"/>
      <c r="BP918" s="164"/>
      <c r="BQ918" s="164"/>
      <c r="BR918" s="164"/>
      <c r="BS918" s="164"/>
      <c r="BT918" s="164"/>
    </row>
    <row r="919" spans="19:72" x14ac:dyDescent="0.25">
      <c r="S919" s="164"/>
      <c r="T919" s="164"/>
      <c r="U919" s="164"/>
      <c r="V919" s="164"/>
      <c r="W919" s="164"/>
      <c r="X919" s="164"/>
      <c r="Y919" s="164"/>
      <c r="Z919" s="164"/>
      <c r="AA919" s="164"/>
      <c r="AB919" s="164"/>
      <c r="AC919" s="164"/>
      <c r="AD919" s="164"/>
      <c r="AE919" s="164"/>
      <c r="AF919" s="164"/>
      <c r="AG919" s="164"/>
      <c r="AH919" s="164"/>
      <c r="AI919" s="164"/>
      <c r="AJ919" s="164"/>
      <c r="AK919" s="164"/>
      <c r="AL919" s="164"/>
      <c r="AM919" s="164"/>
      <c r="AN919" s="164"/>
      <c r="AO919" s="164"/>
      <c r="AP919" s="164"/>
      <c r="AQ919" s="366"/>
      <c r="AR919" s="164"/>
      <c r="AS919" s="164"/>
      <c r="AT919" s="164"/>
      <c r="AU919" s="164"/>
      <c r="AV919" s="164"/>
      <c r="AW919" s="164"/>
      <c r="AX919" s="164"/>
      <c r="AY919" s="351"/>
      <c r="AZ919" s="164"/>
      <c r="BA919" s="164"/>
      <c r="BB919" s="164"/>
      <c r="BC919" s="164"/>
      <c r="BD919" s="164"/>
      <c r="BE919" s="164"/>
      <c r="BF919" s="164"/>
      <c r="BG919" s="164"/>
      <c r="BH919" s="164"/>
      <c r="BI919" s="351"/>
      <c r="BJ919" s="164"/>
      <c r="BK919" s="164"/>
      <c r="BL919" s="164"/>
      <c r="BM919" s="164"/>
      <c r="BN919" s="164"/>
      <c r="BO919" s="164"/>
      <c r="BP919" s="164"/>
      <c r="BQ919" s="164"/>
      <c r="BR919" s="164"/>
      <c r="BS919" s="164"/>
      <c r="BT919" s="164"/>
    </row>
    <row r="920" spans="19:72" x14ac:dyDescent="0.25">
      <c r="S920" s="164"/>
      <c r="T920" s="164"/>
      <c r="U920" s="164"/>
      <c r="V920" s="164"/>
      <c r="W920" s="164"/>
      <c r="X920" s="164"/>
      <c r="Y920" s="164"/>
      <c r="Z920" s="164"/>
      <c r="AA920" s="164"/>
      <c r="AB920" s="164"/>
      <c r="AC920" s="164"/>
      <c r="AD920" s="164"/>
      <c r="AE920" s="164"/>
      <c r="AF920" s="164"/>
      <c r="AG920" s="164"/>
      <c r="AH920" s="164"/>
      <c r="AI920" s="164"/>
      <c r="AJ920" s="164"/>
      <c r="AK920" s="164"/>
      <c r="AL920" s="164"/>
      <c r="AM920" s="164"/>
      <c r="AN920" s="164"/>
      <c r="AO920" s="164"/>
      <c r="AP920" s="164"/>
      <c r="AQ920" s="366"/>
      <c r="AR920" s="164"/>
      <c r="AS920" s="164"/>
      <c r="AT920" s="164"/>
      <c r="AU920" s="164"/>
      <c r="AV920" s="164"/>
      <c r="AW920" s="164"/>
      <c r="AX920" s="164"/>
      <c r="AY920" s="351"/>
      <c r="AZ920" s="164"/>
      <c r="BA920" s="164"/>
      <c r="BB920" s="164"/>
      <c r="BC920" s="164"/>
      <c r="BD920" s="164"/>
      <c r="BE920" s="164"/>
      <c r="BF920" s="164"/>
      <c r="BG920" s="164"/>
      <c r="BH920" s="164"/>
      <c r="BI920" s="351"/>
      <c r="BJ920" s="164"/>
      <c r="BK920" s="164"/>
      <c r="BL920" s="164"/>
      <c r="BM920" s="164"/>
      <c r="BN920" s="164"/>
      <c r="BO920" s="164"/>
      <c r="BP920" s="164"/>
      <c r="BQ920" s="164"/>
      <c r="BR920" s="164"/>
      <c r="BS920" s="164"/>
      <c r="BT920" s="164"/>
    </row>
    <row r="921" spans="19:72" x14ac:dyDescent="0.25">
      <c r="S921" s="164"/>
      <c r="T921" s="164"/>
      <c r="U921" s="164"/>
      <c r="V921" s="164"/>
      <c r="W921" s="164"/>
      <c r="X921" s="164"/>
      <c r="Y921" s="164"/>
      <c r="Z921" s="164"/>
      <c r="AA921" s="164"/>
      <c r="AB921" s="164"/>
      <c r="AC921" s="164"/>
      <c r="AD921" s="164"/>
      <c r="AE921" s="164"/>
      <c r="AF921" s="164"/>
      <c r="AG921" s="164"/>
      <c r="AH921" s="164"/>
      <c r="AI921" s="164"/>
      <c r="AJ921" s="164"/>
      <c r="AK921" s="164"/>
      <c r="AL921" s="164"/>
      <c r="AM921" s="164"/>
      <c r="AN921" s="164"/>
      <c r="AO921" s="164"/>
      <c r="AP921" s="164"/>
      <c r="AQ921" s="366"/>
      <c r="AR921" s="164"/>
      <c r="AS921" s="164"/>
      <c r="AT921" s="164"/>
      <c r="AU921" s="164"/>
      <c r="AV921" s="164"/>
      <c r="AW921" s="164"/>
      <c r="AX921" s="164"/>
      <c r="AY921" s="351"/>
      <c r="AZ921" s="164"/>
      <c r="BA921" s="164"/>
      <c r="BB921" s="164"/>
      <c r="BC921" s="164"/>
      <c r="BD921" s="164"/>
      <c r="BE921" s="164"/>
      <c r="BF921" s="164"/>
      <c r="BG921" s="164"/>
      <c r="BH921" s="164"/>
      <c r="BI921" s="351"/>
      <c r="BJ921" s="164"/>
      <c r="BK921" s="164"/>
      <c r="BL921" s="164"/>
      <c r="BM921" s="164"/>
      <c r="BN921" s="164"/>
      <c r="BO921" s="164"/>
      <c r="BP921" s="164"/>
      <c r="BQ921" s="164"/>
      <c r="BR921" s="164"/>
      <c r="BS921" s="164"/>
      <c r="BT921" s="164"/>
    </row>
    <row r="922" spans="19:72" x14ac:dyDescent="0.25">
      <c r="S922" s="164"/>
      <c r="T922" s="164"/>
      <c r="U922" s="164"/>
      <c r="V922" s="164"/>
      <c r="W922" s="164"/>
      <c r="X922" s="164"/>
      <c r="Y922" s="164"/>
      <c r="Z922" s="164"/>
      <c r="AA922" s="164"/>
      <c r="AB922" s="164"/>
      <c r="AC922" s="164"/>
      <c r="AD922" s="164"/>
      <c r="AE922" s="164"/>
      <c r="AF922" s="164"/>
      <c r="AG922" s="164"/>
      <c r="AH922" s="164"/>
      <c r="AI922" s="164"/>
      <c r="AJ922" s="164"/>
      <c r="AK922" s="164"/>
      <c r="AL922" s="164"/>
      <c r="AM922" s="164"/>
      <c r="AN922" s="164"/>
      <c r="AO922" s="164"/>
      <c r="AP922" s="164"/>
      <c r="AQ922" s="366"/>
      <c r="AR922" s="164"/>
      <c r="AS922" s="164"/>
      <c r="AT922" s="164"/>
      <c r="AU922" s="164"/>
      <c r="AV922" s="164"/>
      <c r="AW922" s="164"/>
      <c r="AX922" s="164"/>
      <c r="AY922" s="351"/>
      <c r="AZ922" s="164"/>
      <c r="BA922" s="164"/>
      <c r="BB922" s="164"/>
      <c r="BC922" s="164"/>
      <c r="BD922" s="164"/>
      <c r="BE922" s="164"/>
      <c r="BF922" s="164"/>
      <c r="BG922" s="164"/>
      <c r="BH922" s="164"/>
      <c r="BI922" s="351"/>
      <c r="BJ922" s="164"/>
      <c r="BK922" s="164"/>
      <c r="BL922" s="164"/>
      <c r="BM922" s="164"/>
      <c r="BN922" s="164"/>
      <c r="BO922" s="164"/>
      <c r="BP922" s="164"/>
      <c r="BQ922" s="164"/>
      <c r="BR922" s="164"/>
      <c r="BS922" s="164"/>
      <c r="BT922" s="164"/>
    </row>
    <row r="923" spans="19:72" x14ac:dyDescent="0.25">
      <c r="S923" s="164"/>
      <c r="T923" s="164"/>
      <c r="U923" s="164"/>
      <c r="V923" s="164"/>
      <c r="W923" s="164"/>
      <c r="X923" s="164"/>
      <c r="Y923" s="164"/>
      <c r="Z923" s="164"/>
      <c r="AA923" s="164"/>
      <c r="AB923" s="164"/>
      <c r="AC923" s="164"/>
      <c r="AD923" s="164"/>
      <c r="AE923" s="164"/>
      <c r="AF923" s="164"/>
      <c r="AG923" s="164"/>
      <c r="AH923" s="164"/>
      <c r="AI923" s="164"/>
      <c r="AJ923" s="164"/>
      <c r="AK923" s="164"/>
      <c r="AL923" s="164"/>
      <c r="AM923" s="164"/>
      <c r="AN923" s="164"/>
      <c r="AO923" s="164"/>
      <c r="AP923" s="164"/>
      <c r="AQ923" s="366"/>
      <c r="AR923" s="164"/>
      <c r="AS923" s="164"/>
      <c r="AT923" s="164"/>
      <c r="AU923" s="164"/>
      <c r="AV923" s="164"/>
      <c r="AW923" s="164"/>
      <c r="AX923" s="164"/>
      <c r="AY923" s="351"/>
      <c r="AZ923" s="164"/>
      <c r="BA923" s="164"/>
      <c r="BB923" s="164"/>
      <c r="BC923" s="164"/>
      <c r="BD923" s="164"/>
      <c r="BE923" s="164"/>
      <c r="BF923" s="164"/>
      <c r="BG923" s="164"/>
      <c r="BH923" s="164"/>
      <c r="BI923" s="351"/>
      <c r="BJ923" s="164"/>
      <c r="BK923" s="164"/>
      <c r="BL923" s="164"/>
      <c r="BM923" s="164"/>
      <c r="BN923" s="164"/>
      <c r="BO923" s="164"/>
      <c r="BP923" s="164"/>
      <c r="BQ923" s="164"/>
      <c r="BR923" s="164"/>
      <c r="BS923" s="164"/>
      <c r="BT923" s="164"/>
    </row>
    <row r="924" spans="19:72" x14ac:dyDescent="0.25">
      <c r="S924" s="164"/>
      <c r="T924" s="164"/>
      <c r="U924" s="164"/>
      <c r="V924" s="164"/>
      <c r="W924" s="164"/>
      <c r="X924" s="164"/>
      <c r="Y924" s="164"/>
      <c r="Z924" s="164"/>
      <c r="AA924" s="164"/>
      <c r="AB924" s="164"/>
      <c r="AC924" s="164"/>
      <c r="AD924" s="164"/>
      <c r="AE924" s="164"/>
      <c r="AF924" s="164"/>
      <c r="AG924" s="164"/>
      <c r="AH924" s="164"/>
      <c r="AI924" s="164"/>
      <c r="AJ924" s="164"/>
      <c r="AK924" s="164"/>
      <c r="AL924" s="164"/>
      <c r="AM924" s="164"/>
      <c r="AN924" s="164"/>
      <c r="AO924" s="164"/>
      <c r="AP924" s="164"/>
      <c r="AQ924" s="366"/>
      <c r="AR924" s="164"/>
      <c r="AS924" s="164"/>
      <c r="AT924" s="164"/>
      <c r="AU924" s="164"/>
      <c r="AV924" s="164"/>
      <c r="AW924" s="164"/>
      <c r="AX924" s="164"/>
      <c r="AY924" s="351"/>
      <c r="AZ924" s="164"/>
      <c r="BA924" s="164"/>
      <c r="BB924" s="164"/>
      <c r="BC924" s="164"/>
      <c r="BD924" s="164"/>
      <c r="BE924" s="164"/>
      <c r="BF924" s="164"/>
      <c r="BG924" s="164"/>
      <c r="BH924" s="164"/>
      <c r="BI924" s="351"/>
      <c r="BJ924" s="164"/>
      <c r="BK924" s="164"/>
      <c r="BL924" s="164"/>
      <c r="BM924" s="164"/>
      <c r="BN924" s="164"/>
      <c r="BO924" s="164"/>
      <c r="BP924" s="164"/>
      <c r="BQ924" s="164"/>
      <c r="BR924" s="164"/>
      <c r="BS924" s="164"/>
      <c r="BT924" s="164"/>
    </row>
    <row r="925" spans="19:72" x14ac:dyDescent="0.25">
      <c r="S925" s="164"/>
      <c r="T925" s="164"/>
      <c r="U925" s="164"/>
      <c r="V925" s="164"/>
      <c r="W925" s="164"/>
      <c r="X925" s="164"/>
      <c r="Y925" s="164"/>
      <c r="Z925" s="164"/>
      <c r="AA925" s="164"/>
      <c r="AB925" s="164"/>
      <c r="AC925" s="164"/>
      <c r="AD925" s="164"/>
      <c r="AE925" s="164"/>
      <c r="AF925" s="164"/>
      <c r="AG925" s="164"/>
      <c r="AH925" s="164"/>
      <c r="AI925" s="164"/>
      <c r="AJ925" s="164"/>
      <c r="AK925" s="164"/>
      <c r="AL925" s="164"/>
      <c r="AM925" s="164"/>
      <c r="AN925" s="164"/>
      <c r="AO925" s="164"/>
      <c r="AP925" s="164"/>
      <c r="AQ925" s="366"/>
      <c r="AR925" s="164"/>
      <c r="AS925" s="164"/>
      <c r="AT925" s="164"/>
      <c r="AU925" s="164"/>
      <c r="AV925" s="164"/>
      <c r="AW925" s="164"/>
      <c r="AX925" s="164"/>
      <c r="AY925" s="351"/>
      <c r="AZ925" s="164"/>
      <c r="BA925" s="164"/>
      <c r="BB925" s="164"/>
      <c r="BC925" s="164"/>
      <c r="BD925" s="164"/>
      <c r="BE925" s="164"/>
      <c r="BF925" s="164"/>
      <c r="BG925" s="164"/>
      <c r="BH925" s="164"/>
      <c r="BI925" s="351"/>
      <c r="BJ925" s="164"/>
      <c r="BK925" s="164"/>
      <c r="BL925" s="164"/>
      <c r="BM925" s="164"/>
      <c r="BN925" s="164"/>
      <c r="BO925" s="164"/>
      <c r="BP925" s="164"/>
      <c r="BQ925" s="164"/>
      <c r="BR925" s="164"/>
      <c r="BS925" s="164"/>
      <c r="BT925" s="164"/>
    </row>
    <row r="926" spans="19:72" x14ac:dyDescent="0.25">
      <c r="S926" s="164"/>
      <c r="T926" s="164"/>
      <c r="U926" s="164"/>
      <c r="V926" s="164"/>
      <c r="W926" s="164"/>
      <c r="X926" s="164"/>
      <c r="Y926" s="164"/>
      <c r="Z926" s="164"/>
      <c r="AA926" s="164"/>
      <c r="AB926" s="164"/>
      <c r="AC926" s="164"/>
      <c r="AD926" s="164"/>
      <c r="AE926" s="164"/>
      <c r="AF926" s="164"/>
      <c r="AG926" s="164"/>
      <c r="AH926" s="164"/>
      <c r="AI926" s="164"/>
      <c r="AJ926" s="164"/>
      <c r="AK926" s="164"/>
      <c r="AL926" s="164"/>
      <c r="AM926" s="164"/>
      <c r="AN926" s="164"/>
      <c r="AO926" s="164"/>
      <c r="AP926" s="164"/>
      <c r="AQ926" s="366"/>
      <c r="AR926" s="164"/>
      <c r="AS926" s="164"/>
      <c r="AT926" s="164"/>
      <c r="AU926" s="164"/>
      <c r="AV926" s="164"/>
      <c r="AW926" s="164"/>
      <c r="AX926" s="164"/>
      <c r="AY926" s="351"/>
      <c r="AZ926" s="164"/>
      <c r="BA926" s="164"/>
      <c r="BB926" s="164"/>
      <c r="BC926" s="164"/>
      <c r="BD926" s="164"/>
      <c r="BE926" s="164"/>
      <c r="BF926" s="164"/>
      <c r="BG926" s="164"/>
      <c r="BH926" s="164"/>
      <c r="BI926" s="351"/>
      <c r="BJ926" s="164"/>
      <c r="BK926" s="164"/>
      <c r="BL926" s="164"/>
      <c r="BM926" s="164"/>
      <c r="BN926" s="164"/>
      <c r="BO926" s="164"/>
      <c r="BP926" s="164"/>
      <c r="BQ926" s="164"/>
      <c r="BR926" s="164"/>
      <c r="BS926" s="164"/>
      <c r="BT926" s="164"/>
    </row>
    <row r="927" spans="19:72" x14ac:dyDescent="0.25">
      <c r="S927" s="164"/>
      <c r="T927" s="164"/>
      <c r="U927" s="164"/>
      <c r="V927" s="164"/>
      <c r="W927" s="164"/>
      <c r="X927" s="164"/>
      <c r="Y927" s="164"/>
      <c r="Z927" s="164"/>
      <c r="AA927" s="164"/>
      <c r="AB927" s="164"/>
      <c r="AC927" s="164"/>
      <c r="AD927" s="164"/>
      <c r="AE927" s="164"/>
      <c r="AF927" s="164"/>
      <c r="AG927" s="164"/>
      <c r="AH927" s="164"/>
      <c r="AI927" s="164"/>
      <c r="AJ927" s="164"/>
      <c r="AK927" s="164"/>
      <c r="AL927" s="164"/>
      <c r="AM927" s="164"/>
      <c r="AN927" s="164"/>
      <c r="AO927" s="164"/>
      <c r="AP927" s="164"/>
      <c r="AQ927" s="366"/>
      <c r="AR927" s="164"/>
      <c r="AS927" s="164"/>
      <c r="AT927" s="164"/>
      <c r="AU927" s="164"/>
      <c r="AV927" s="164"/>
      <c r="AW927" s="164"/>
      <c r="AX927" s="164"/>
      <c r="AY927" s="351"/>
      <c r="AZ927" s="164"/>
      <c r="BA927" s="164"/>
      <c r="BB927" s="164"/>
      <c r="BC927" s="164"/>
      <c r="BD927" s="164"/>
      <c r="BE927" s="164"/>
      <c r="BF927" s="164"/>
      <c r="BG927" s="164"/>
      <c r="BH927" s="164"/>
      <c r="BI927" s="351"/>
      <c r="BJ927" s="164"/>
      <c r="BK927" s="164"/>
      <c r="BL927" s="164"/>
      <c r="BM927" s="164"/>
      <c r="BN927" s="164"/>
      <c r="BO927" s="164"/>
      <c r="BP927" s="164"/>
      <c r="BQ927" s="164"/>
      <c r="BR927" s="164"/>
      <c r="BS927" s="164"/>
      <c r="BT927" s="164"/>
    </row>
    <row r="928" spans="19:72" x14ac:dyDescent="0.25">
      <c r="S928" s="164"/>
      <c r="T928" s="164"/>
      <c r="U928" s="164"/>
      <c r="V928" s="164"/>
      <c r="W928" s="164"/>
      <c r="X928" s="164"/>
      <c r="Y928" s="164"/>
      <c r="Z928" s="164"/>
      <c r="AA928" s="164"/>
      <c r="AB928" s="164"/>
      <c r="AC928" s="164"/>
      <c r="AD928" s="164"/>
      <c r="AE928" s="164"/>
      <c r="AF928" s="164"/>
      <c r="AG928" s="164"/>
      <c r="AH928" s="164"/>
      <c r="AI928" s="164"/>
      <c r="AJ928" s="164"/>
      <c r="AK928" s="164"/>
      <c r="AL928" s="164"/>
      <c r="AM928" s="164"/>
      <c r="AN928" s="164"/>
      <c r="AO928" s="164"/>
      <c r="AP928" s="164"/>
      <c r="AQ928" s="366"/>
      <c r="AR928" s="164"/>
      <c r="AS928" s="164"/>
      <c r="AT928" s="164"/>
      <c r="AU928" s="164"/>
      <c r="AV928" s="164"/>
      <c r="AW928" s="164"/>
      <c r="AX928" s="164"/>
      <c r="AY928" s="351"/>
      <c r="AZ928" s="164"/>
      <c r="BA928" s="164"/>
      <c r="BB928" s="164"/>
      <c r="BC928" s="164"/>
      <c r="BD928" s="164"/>
      <c r="BE928" s="164"/>
      <c r="BF928" s="164"/>
      <c r="BG928" s="164"/>
      <c r="BH928" s="164"/>
      <c r="BI928" s="351"/>
      <c r="BJ928" s="164"/>
      <c r="BK928" s="164"/>
      <c r="BL928" s="164"/>
      <c r="BM928" s="164"/>
      <c r="BN928" s="164"/>
      <c r="BO928" s="164"/>
      <c r="BP928" s="164"/>
      <c r="BQ928" s="164"/>
      <c r="BR928" s="164"/>
      <c r="BS928" s="164"/>
      <c r="BT928" s="164"/>
    </row>
    <row r="929" spans="19:72" x14ac:dyDescent="0.25">
      <c r="S929" s="164"/>
      <c r="T929" s="164"/>
      <c r="U929" s="164"/>
      <c r="V929" s="164"/>
      <c r="W929" s="164"/>
      <c r="X929" s="164"/>
      <c r="Y929" s="164"/>
      <c r="Z929" s="164"/>
      <c r="AA929" s="164"/>
      <c r="AB929" s="164"/>
      <c r="AC929" s="164"/>
      <c r="AD929" s="164"/>
      <c r="AE929" s="164"/>
      <c r="AF929" s="164"/>
      <c r="AG929" s="164"/>
      <c r="AH929" s="164"/>
      <c r="AI929" s="164"/>
      <c r="AJ929" s="164"/>
      <c r="AK929" s="164"/>
      <c r="AL929" s="164"/>
      <c r="AM929" s="164"/>
      <c r="AN929" s="164"/>
      <c r="AO929" s="164"/>
      <c r="AP929" s="164"/>
      <c r="AQ929" s="366"/>
      <c r="AR929" s="164"/>
      <c r="AS929" s="164"/>
      <c r="AT929" s="164"/>
      <c r="AU929" s="164"/>
      <c r="AV929" s="164"/>
      <c r="AW929" s="164"/>
      <c r="AX929" s="164"/>
      <c r="AY929" s="351"/>
      <c r="AZ929" s="164"/>
      <c r="BA929" s="164"/>
      <c r="BB929" s="164"/>
      <c r="BC929" s="164"/>
      <c r="BD929" s="164"/>
      <c r="BE929" s="164"/>
      <c r="BF929" s="164"/>
      <c r="BG929" s="164"/>
      <c r="BH929" s="164"/>
      <c r="BI929" s="351"/>
      <c r="BJ929" s="164"/>
      <c r="BK929" s="164"/>
      <c r="BL929" s="164"/>
      <c r="BM929" s="164"/>
      <c r="BN929" s="164"/>
      <c r="BO929" s="164"/>
      <c r="BP929" s="164"/>
      <c r="BQ929" s="164"/>
      <c r="BR929" s="164"/>
      <c r="BS929" s="164"/>
      <c r="BT929" s="164"/>
    </row>
    <row r="930" spans="19:72" x14ac:dyDescent="0.25">
      <c r="S930" s="164"/>
      <c r="T930" s="164"/>
      <c r="U930" s="164"/>
      <c r="V930" s="164"/>
      <c r="W930" s="164"/>
      <c r="X930" s="164"/>
      <c r="Y930" s="164"/>
      <c r="Z930" s="164"/>
      <c r="AA930" s="164"/>
      <c r="AB930" s="164"/>
      <c r="AC930" s="164"/>
      <c r="AD930" s="164"/>
      <c r="AE930" s="164"/>
      <c r="AF930" s="164"/>
      <c r="AG930" s="164"/>
      <c r="AH930" s="164"/>
      <c r="AI930" s="164"/>
      <c r="AJ930" s="164"/>
      <c r="AK930" s="164"/>
      <c r="AL930" s="164"/>
      <c r="AM930" s="164"/>
      <c r="AN930" s="164"/>
      <c r="AO930" s="164"/>
      <c r="AP930" s="164"/>
      <c r="AQ930" s="366"/>
      <c r="AR930" s="164"/>
      <c r="AS930" s="164"/>
      <c r="AT930" s="164"/>
      <c r="AU930" s="164"/>
      <c r="AV930" s="164"/>
      <c r="AW930" s="164"/>
      <c r="AX930" s="164"/>
      <c r="AY930" s="351"/>
      <c r="AZ930" s="164"/>
      <c r="BA930" s="164"/>
      <c r="BB930" s="164"/>
      <c r="BC930" s="164"/>
      <c r="BD930" s="164"/>
      <c r="BE930" s="164"/>
      <c r="BF930" s="164"/>
      <c r="BG930" s="164"/>
      <c r="BH930" s="164"/>
      <c r="BI930" s="351"/>
      <c r="BJ930" s="164"/>
      <c r="BK930" s="164"/>
      <c r="BL930" s="164"/>
      <c r="BM930" s="164"/>
      <c r="BN930" s="164"/>
      <c r="BO930" s="164"/>
      <c r="BP930" s="164"/>
      <c r="BQ930" s="164"/>
      <c r="BR930" s="164"/>
      <c r="BS930" s="164"/>
      <c r="BT930" s="164"/>
    </row>
    <row r="931" spans="19:72" x14ac:dyDescent="0.25">
      <c r="S931" s="164"/>
      <c r="T931" s="164"/>
      <c r="U931" s="164"/>
      <c r="V931" s="164"/>
      <c r="W931" s="164"/>
      <c r="X931" s="164"/>
      <c r="Y931" s="164"/>
      <c r="Z931" s="164"/>
      <c r="AA931" s="164"/>
      <c r="AB931" s="164"/>
      <c r="AC931" s="164"/>
      <c r="AD931" s="164"/>
      <c r="AE931" s="164"/>
      <c r="AF931" s="164"/>
      <c r="AG931" s="164"/>
      <c r="AH931" s="164"/>
      <c r="AI931" s="164"/>
      <c r="AJ931" s="164"/>
      <c r="AK931" s="164"/>
      <c r="AL931" s="164"/>
      <c r="AM931" s="164"/>
      <c r="AN931" s="164"/>
      <c r="AO931" s="164"/>
      <c r="AP931" s="164"/>
      <c r="AQ931" s="366"/>
      <c r="AR931" s="164"/>
      <c r="AS931" s="164"/>
      <c r="AT931" s="164"/>
      <c r="AU931" s="164"/>
      <c r="AV931" s="164"/>
      <c r="AW931" s="164"/>
      <c r="AX931" s="164"/>
      <c r="AY931" s="351"/>
      <c r="AZ931" s="164"/>
      <c r="BA931" s="164"/>
      <c r="BB931" s="164"/>
      <c r="BC931" s="164"/>
      <c r="BD931" s="164"/>
      <c r="BE931" s="164"/>
      <c r="BF931" s="164"/>
      <c r="BG931" s="164"/>
      <c r="BH931" s="164"/>
      <c r="BI931" s="351"/>
      <c r="BJ931" s="164"/>
      <c r="BK931" s="164"/>
      <c r="BL931" s="164"/>
      <c r="BM931" s="164"/>
      <c r="BN931" s="164"/>
      <c r="BO931" s="164"/>
      <c r="BP931" s="164"/>
      <c r="BQ931" s="164"/>
      <c r="BR931" s="164"/>
      <c r="BS931" s="164"/>
      <c r="BT931" s="164"/>
    </row>
    <row r="932" spans="19:72" x14ac:dyDescent="0.25">
      <c r="S932" s="164"/>
      <c r="T932" s="164"/>
      <c r="U932" s="164"/>
      <c r="V932" s="164"/>
      <c r="W932" s="164"/>
      <c r="X932" s="164"/>
      <c r="Y932" s="164"/>
      <c r="Z932" s="164"/>
      <c r="AA932" s="164"/>
      <c r="AB932" s="164"/>
      <c r="AC932" s="164"/>
      <c r="AD932" s="164"/>
      <c r="AE932" s="164"/>
      <c r="AF932" s="164"/>
      <c r="AG932" s="164"/>
      <c r="AH932" s="164"/>
      <c r="AI932" s="164"/>
      <c r="AJ932" s="164"/>
      <c r="AK932" s="164"/>
      <c r="AL932" s="164"/>
      <c r="AM932" s="164"/>
      <c r="AN932" s="164"/>
      <c r="AO932" s="164"/>
      <c r="AP932" s="164"/>
      <c r="AQ932" s="366"/>
      <c r="AR932" s="164"/>
      <c r="AS932" s="164"/>
      <c r="AT932" s="164"/>
      <c r="AU932" s="164"/>
      <c r="AV932" s="164"/>
      <c r="AW932" s="164"/>
      <c r="AX932" s="164"/>
      <c r="AY932" s="351"/>
      <c r="AZ932" s="164"/>
      <c r="BA932" s="164"/>
      <c r="BB932" s="164"/>
      <c r="BC932" s="164"/>
      <c r="BD932" s="164"/>
      <c r="BE932" s="164"/>
      <c r="BF932" s="164"/>
      <c r="BG932" s="164"/>
      <c r="BH932" s="164"/>
      <c r="BI932" s="351"/>
      <c r="BJ932" s="164"/>
      <c r="BK932" s="164"/>
      <c r="BL932" s="164"/>
      <c r="BM932" s="164"/>
      <c r="BN932" s="164"/>
      <c r="BO932" s="164"/>
      <c r="BP932" s="164"/>
      <c r="BQ932" s="164"/>
      <c r="BR932" s="164"/>
      <c r="BS932" s="164"/>
      <c r="BT932" s="164"/>
    </row>
    <row r="933" spans="19:72" x14ac:dyDescent="0.25">
      <c r="S933" s="164"/>
      <c r="T933" s="164"/>
      <c r="U933" s="164"/>
      <c r="V933" s="164"/>
      <c r="W933" s="164"/>
      <c r="X933" s="164"/>
      <c r="Y933" s="164"/>
      <c r="Z933" s="164"/>
      <c r="AA933" s="164"/>
      <c r="AB933" s="164"/>
      <c r="AC933" s="164"/>
      <c r="AD933" s="164"/>
      <c r="AE933" s="164"/>
      <c r="AF933" s="164"/>
      <c r="AG933" s="164"/>
      <c r="AH933" s="164"/>
      <c r="AI933" s="164"/>
      <c r="AJ933" s="164"/>
      <c r="AK933" s="164"/>
      <c r="AL933" s="164"/>
      <c r="AM933" s="164"/>
      <c r="AN933" s="164"/>
      <c r="AO933" s="164"/>
      <c r="AP933" s="164"/>
      <c r="AQ933" s="366"/>
      <c r="AR933" s="164"/>
      <c r="AS933" s="164"/>
      <c r="AT933" s="164"/>
      <c r="AU933" s="164"/>
      <c r="AV933" s="164"/>
      <c r="AW933" s="164"/>
      <c r="AX933" s="164"/>
      <c r="AY933" s="351"/>
      <c r="AZ933" s="164"/>
      <c r="BA933" s="164"/>
      <c r="BB933" s="164"/>
      <c r="BC933" s="164"/>
      <c r="BD933" s="164"/>
      <c r="BE933" s="164"/>
      <c r="BF933" s="164"/>
      <c r="BG933" s="164"/>
      <c r="BH933" s="164"/>
      <c r="BI933" s="351"/>
      <c r="BJ933" s="164"/>
      <c r="BK933" s="164"/>
      <c r="BL933" s="164"/>
      <c r="BM933" s="164"/>
      <c r="BN933" s="164"/>
      <c r="BO933" s="164"/>
      <c r="BP933" s="164"/>
      <c r="BQ933" s="164"/>
      <c r="BR933" s="164"/>
      <c r="BS933" s="164"/>
      <c r="BT933" s="164"/>
    </row>
    <row r="934" spans="19:72" x14ac:dyDescent="0.25">
      <c r="S934" s="164"/>
      <c r="T934" s="164"/>
      <c r="U934" s="164"/>
      <c r="V934" s="164"/>
      <c r="W934" s="164"/>
      <c r="X934" s="164"/>
      <c r="Y934" s="164"/>
      <c r="Z934" s="164"/>
      <c r="AA934" s="164"/>
      <c r="AB934" s="164"/>
      <c r="AC934" s="164"/>
      <c r="AD934" s="164"/>
      <c r="AE934" s="164"/>
      <c r="AF934" s="164"/>
      <c r="AG934" s="164"/>
      <c r="AH934" s="164"/>
      <c r="AI934" s="164"/>
      <c r="AJ934" s="164"/>
      <c r="AK934" s="164"/>
      <c r="AL934" s="164"/>
      <c r="AM934" s="164"/>
      <c r="AN934" s="164"/>
      <c r="AO934" s="164"/>
      <c r="AP934" s="164"/>
      <c r="AQ934" s="366"/>
      <c r="AR934" s="164"/>
      <c r="AS934" s="164"/>
      <c r="AT934" s="164"/>
      <c r="AU934" s="164"/>
      <c r="AV934" s="164"/>
      <c r="AW934" s="164"/>
      <c r="AX934" s="164"/>
      <c r="AY934" s="351"/>
      <c r="AZ934" s="164"/>
      <c r="BA934" s="164"/>
      <c r="BB934" s="164"/>
      <c r="BC934" s="164"/>
      <c r="BD934" s="164"/>
      <c r="BE934" s="164"/>
      <c r="BF934" s="164"/>
      <c r="BG934" s="164"/>
      <c r="BH934" s="164"/>
      <c r="BI934" s="351"/>
      <c r="BJ934" s="164"/>
      <c r="BK934" s="164"/>
      <c r="BL934" s="164"/>
      <c r="BM934" s="164"/>
      <c r="BN934" s="164"/>
      <c r="BO934" s="164"/>
      <c r="BP934" s="164"/>
      <c r="BQ934" s="164"/>
      <c r="BR934" s="164"/>
      <c r="BS934" s="164"/>
      <c r="BT934" s="164"/>
    </row>
    <row r="935" spans="19:72" x14ac:dyDescent="0.25">
      <c r="S935" s="164"/>
      <c r="T935" s="164"/>
      <c r="U935" s="164"/>
      <c r="V935" s="164"/>
      <c r="W935" s="164"/>
      <c r="X935" s="164"/>
      <c r="Y935" s="164"/>
      <c r="Z935" s="164"/>
      <c r="AA935" s="164"/>
      <c r="AB935" s="164"/>
      <c r="AC935" s="164"/>
      <c r="AD935" s="164"/>
      <c r="AE935" s="164"/>
      <c r="AF935" s="164"/>
      <c r="AG935" s="164"/>
      <c r="AH935" s="164"/>
      <c r="AI935" s="164"/>
      <c r="AJ935" s="164"/>
      <c r="AK935" s="164"/>
      <c r="AL935" s="164"/>
      <c r="AM935" s="164"/>
      <c r="AN935" s="164"/>
      <c r="AO935" s="164"/>
      <c r="AP935" s="164"/>
      <c r="AQ935" s="366"/>
      <c r="AR935" s="164"/>
      <c r="AS935" s="164"/>
      <c r="AT935" s="164"/>
      <c r="AU935" s="164"/>
      <c r="AV935" s="164"/>
      <c r="AW935" s="164"/>
      <c r="AX935" s="164"/>
      <c r="AY935" s="351"/>
      <c r="AZ935" s="164"/>
      <c r="BA935" s="164"/>
      <c r="BB935" s="164"/>
      <c r="BC935" s="164"/>
      <c r="BD935" s="164"/>
      <c r="BE935" s="164"/>
      <c r="BF935" s="164"/>
      <c r="BG935" s="164"/>
      <c r="BH935" s="164"/>
      <c r="BI935" s="351"/>
      <c r="BJ935" s="164"/>
      <c r="BK935" s="164"/>
      <c r="BL935" s="164"/>
      <c r="BM935" s="164"/>
      <c r="BN935" s="164"/>
      <c r="BO935" s="164"/>
      <c r="BP935" s="164"/>
      <c r="BQ935" s="164"/>
      <c r="BR935" s="164"/>
      <c r="BS935" s="164"/>
      <c r="BT935" s="164"/>
    </row>
    <row r="936" spans="19:72" x14ac:dyDescent="0.25">
      <c r="S936" s="164"/>
      <c r="T936" s="164"/>
      <c r="U936" s="164"/>
      <c r="V936" s="164"/>
      <c r="W936" s="164"/>
      <c r="X936" s="164"/>
      <c r="Y936" s="164"/>
      <c r="Z936" s="164"/>
      <c r="AA936" s="164"/>
      <c r="AB936" s="164"/>
      <c r="AC936" s="164"/>
      <c r="AD936" s="164"/>
      <c r="AE936" s="164"/>
      <c r="AF936" s="164"/>
      <c r="AG936" s="164"/>
      <c r="AH936" s="164"/>
      <c r="AI936" s="164"/>
      <c r="AJ936" s="164"/>
      <c r="AK936" s="164"/>
      <c r="AL936" s="164"/>
      <c r="AM936" s="164"/>
      <c r="AN936" s="164"/>
      <c r="AO936" s="164"/>
      <c r="AP936" s="164"/>
      <c r="AQ936" s="366"/>
      <c r="AR936" s="164"/>
      <c r="AS936" s="164"/>
      <c r="AT936" s="164"/>
      <c r="AU936" s="164"/>
      <c r="AV936" s="164"/>
      <c r="AW936" s="164"/>
      <c r="AX936" s="164"/>
      <c r="AY936" s="351"/>
      <c r="AZ936" s="164"/>
      <c r="BA936" s="164"/>
      <c r="BB936" s="164"/>
      <c r="BC936" s="164"/>
      <c r="BD936" s="164"/>
      <c r="BE936" s="164"/>
      <c r="BF936" s="164"/>
      <c r="BG936" s="164"/>
      <c r="BH936" s="164"/>
      <c r="BI936" s="351"/>
      <c r="BJ936" s="164"/>
      <c r="BK936" s="164"/>
      <c r="BL936" s="164"/>
      <c r="BM936" s="164"/>
      <c r="BN936" s="164"/>
      <c r="BO936" s="164"/>
      <c r="BP936" s="164"/>
      <c r="BQ936" s="164"/>
      <c r="BR936" s="164"/>
      <c r="BS936" s="164"/>
      <c r="BT936" s="164"/>
    </row>
    <row r="937" spans="19:72" x14ac:dyDescent="0.25">
      <c r="S937" s="164"/>
      <c r="T937" s="164"/>
      <c r="U937" s="164"/>
      <c r="V937" s="164"/>
      <c r="W937" s="164"/>
      <c r="X937" s="164"/>
      <c r="Y937" s="164"/>
      <c r="Z937" s="164"/>
      <c r="AA937" s="164"/>
      <c r="AB937" s="164"/>
      <c r="AC937" s="164"/>
      <c r="AD937" s="164"/>
      <c r="AE937" s="164"/>
      <c r="AF937" s="164"/>
      <c r="AG937" s="164"/>
      <c r="AH937" s="164"/>
      <c r="AI937" s="164"/>
      <c r="AJ937" s="164"/>
      <c r="AK937" s="164"/>
      <c r="AL937" s="164"/>
      <c r="AM937" s="164"/>
      <c r="AN937" s="164"/>
      <c r="AO937" s="164"/>
      <c r="AP937" s="164"/>
      <c r="AQ937" s="366"/>
      <c r="AR937" s="164"/>
      <c r="AS937" s="164"/>
      <c r="AT937" s="164"/>
      <c r="AU937" s="164"/>
      <c r="AV937" s="164"/>
      <c r="AW937" s="164"/>
      <c r="AX937" s="164"/>
      <c r="AY937" s="351"/>
      <c r="AZ937" s="164"/>
      <c r="BA937" s="164"/>
      <c r="BB937" s="164"/>
      <c r="BC937" s="164"/>
      <c r="BD937" s="164"/>
      <c r="BE937" s="164"/>
      <c r="BF937" s="164"/>
      <c r="BG937" s="164"/>
      <c r="BH937" s="164"/>
      <c r="BI937" s="351"/>
      <c r="BJ937" s="164"/>
      <c r="BK937" s="164"/>
      <c r="BL937" s="164"/>
      <c r="BM937" s="164"/>
      <c r="BN937" s="164"/>
      <c r="BO937" s="164"/>
      <c r="BP937" s="164"/>
      <c r="BQ937" s="164"/>
      <c r="BR937" s="164"/>
      <c r="BS937" s="164"/>
      <c r="BT937" s="164"/>
    </row>
    <row r="938" spans="19:72" x14ac:dyDescent="0.25">
      <c r="S938" s="164"/>
      <c r="T938" s="164"/>
      <c r="U938" s="164"/>
      <c r="V938" s="164"/>
      <c r="W938" s="164"/>
      <c r="X938" s="164"/>
      <c r="Y938" s="164"/>
      <c r="Z938" s="164"/>
      <c r="AA938" s="164"/>
      <c r="AB938" s="164"/>
      <c r="AC938" s="164"/>
      <c r="AD938" s="164"/>
      <c r="AE938" s="164"/>
      <c r="AF938" s="164"/>
      <c r="AG938" s="164"/>
      <c r="AH938" s="164"/>
      <c r="AI938" s="164"/>
      <c r="AJ938" s="164"/>
      <c r="AK938" s="164"/>
      <c r="AL938" s="164"/>
      <c r="AM938" s="164"/>
      <c r="AN938" s="164"/>
      <c r="AO938" s="164"/>
      <c r="AP938" s="164"/>
      <c r="AQ938" s="366"/>
      <c r="AR938" s="164"/>
      <c r="AS938" s="164"/>
      <c r="AT938" s="164"/>
      <c r="AU938" s="164"/>
      <c r="AV938" s="164"/>
      <c r="AW938" s="164"/>
      <c r="AX938" s="164"/>
      <c r="AY938" s="351"/>
      <c r="AZ938" s="164"/>
      <c r="BA938" s="164"/>
      <c r="BB938" s="164"/>
      <c r="BC938" s="164"/>
      <c r="BD938" s="164"/>
      <c r="BE938" s="164"/>
      <c r="BF938" s="164"/>
      <c r="BG938" s="164"/>
      <c r="BH938" s="164"/>
      <c r="BI938" s="351"/>
      <c r="BJ938" s="164"/>
      <c r="BK938" s="164"/>
      <c r="BL938" s="164"/>
      <c r="BM938" s="164"/>
      <c r="BN938" s="164"/>
      <c r="BO938" s="164"/>
      <c r="BP938" s="164"/>
      <c r="BQ938" s="164"/>
      <c r="BR938" s="164"/>
      <c r="BS938" s="164"/>
      <c r="BT938" s="164"/>
    </row>
    <row r="939" spans="19:72" x14ac:dyDescent="0.25">
      <c r="S939" s="164"/>
      <c r="T939" s="164"/>
      <c r="U939" s="164"/>
      <c r="V939" s="164"/>
      <c r="W939" s="164"/>
      <c r="X939" s="164"/>
      <c r="Y939" s="164"/>
      <c r="Z939" s="164"/>
      <c r="AA939" s="164"/>
      <c r="AB939" s="164"/>
      <c r="AC939" s="164"/>
      <c r="AD939" s="164"/>
      <c r="AE939" s="164"/>
      <c r="AF939" s="164"/>
      <c r="AG939" s="164"/>
      <c r="AH939" s="164"/>
      <c r="AI939" s="164"/>
      <c r="AJ939" s="164"/>
      <c r="AK939" s="164"/>
      <c r="AL939" s="164"/>
      <c r="AM939" s="164"/>
      <c r="AN939" s="164"/>
      <c r="AO939" s="164"/>
      <c r="AP939" s="164"/>
      <c r="AQ939" s="366"/>
      <c r="AR939" s="164"/>
      <c r="AS939" s="164"/>
      <c r="AT939" s="164"/>
      <c r="AU939" s="164"/>
      <c r="AV939" s="164"/>
      <c r="AW939" s="164"/>
      <c r="AX939" s="164"/>
      <c r="AY939" s="351"/>
      <c r="AZ939" s="164"/>
      <c r="BA939" s="164"/>
      <c r="BB939" s="164"/>
      <c r="BC939" s="164"/>
      <c r="BD939" s="164"/>
      <c r="BE939" s="164"/>
      <c r="BF939" s="164"/>
      <c r="BG939" s="164"/>
      <c r="BH939" s="164"/>
      <c r="BI939" s="351"/>
      <c r="BJ939" s="164"/>
      <c r="BK939" s="164"/>
      <c r="BL939" s="164"/>
      <c r="BM939" s="164"/>
      <c r="BN939" s="164"/>
      <c r="BO939" s="164"/>
      <c r="BP939" s="164"/>
      <c r="BQ939" s="164"/>
      <c r="BR939" s="164"/>
      <c r="BS939" s="164"/>
      <c r="BT939" s="164"/>
    </row>
    <row r="940" spans="19:72" x14ac:dyDescent="0.25">
      <c r="S940" s="164"/>
      <c r="T940" s="164"/>
      <c r="U940" s="164"/>
      <c r="V940" s="164"/>
      <c r="W940" s="164"/>
      <c r="X940" s="164"/>
      <c r="Y940" s="164"/>
      <c r="Z940" s="164"/>
      <c r="AA940" s="164"/>
      <c r="AB940" s="164"/>
      <c r="AC940" s="164"/>
      <c r="AD940" s="164"/>
      <c r="AE940" s="164"/>
      <c r="AF940" s="164"/>
      <c r="AG940" s="164"/>
      <c r="AH940" s="164"/>
      <c r="AI940" s="164"/>
      <c r="AJ940" s="164"/>
      <c r="AK940" s="164"/>
      <c r="AL940" s="164"/>
      <c r="AM940" s="164"/>
      <c r="AN940" s="164"/>
      <c r="AO940" s="164"/>
      <c r="AP940" s="164"/>
      <c r="AQ940" s="366"/>
      <c r="AR940" s="164"/>
      <c r="AS940" s="164"/>
      <c r="AT940" s="164"/>
      <c r="AU940" s="164"/>
      <c r="AV940" s="164"/>
      <c r="AW940" s="164"/>
      <c r="AX940" s="164"/>
      <c r="AY940" s="351"/>
      <c r="AZ940" s="164"/>
      <c r="BA940" s="164"/>
      <c r="BB940" s="164"/>
      <c r="BC940" s="164"/>
      <c r="BD940" s="164"/>
      <c r="BE940" s="164"/>
      <c r="BF940" s="164"/>
      <c r="BG940" s="164"/>
      <c r="BH940" s="164"/>
      <c r="BI940" s="351"/>
      <c r="BJ940" s="164"/>
      <c r="BK940" s="164"/>
      <c r="BL940" s="164"/>
      <c r="BM940" s="164"/>
      <c r="BN940" s="164"/>
      <c r="BO940" s="164"/>
      <c r="BP940" s="164"/>
      <c r="BQ940" s="164"/>
      <c r="BR940" s="164"/>
      <c r="BS940" s="164"/>
      <c r="BT940" s="164"/>
    </row>
    <row r="941" spans="19:72" x14ac:dyDescent="0.25">
      <c r="S941" s="164"/>
      <c r="T941" s="164"/>
      <c r="U941" s="164"/>
      <c r="V941" s="164"/>
      <c r="W941" s="164"/>
      <c r="X941" s="164"/>
      <c r="Y941" s="164"/>
      <c r="Z941" s="164"/>
      <c r="AA941" s="164"/>
      <c r="AB941" s="164"/>
      <c r="AC941" s="164"/>
      <c r="AD941" s="164"/>
      <c r="AE941" s="164"/>
      <c r="AF941" s="164"/>
      <c r="AG941" s="164"/>
      <c r="AH941" s="164"/>
      <c r="AI941" s="164"/>
      <c r="AJ941" s="164"/>
      <c r="AK941" s="164"/>
      <c r="AL941" s="164"/>
      <c r="AM941" s="164"/>
      <c r="AN941" s="164"/>
      <c r="AO941" s="164"/>
      <c r="AP941" s="164"/>
      <c r="AQ941" s="366"/>
      <c r="AR941" s="164"/>
      <c r="AS941" s="164"/>
      <c r="AT941" s="164"/>
      <c r="AU941" s="164"/>
      <c r="AV941" s="164"/>
      <c r="AW941" s="164"/>
      <c r="AX941" s="164"/>
      <c r="AY941" s="351"/>
      <c r="AZ941" s="164"/>
      <c r="BA941" s="164"/>
      <c r="BB941" s="164"/>
      <c r="BC941" s="164"/>
      <c r="BD941" s="164"/>
      <c r="BE941" s="164"/>
      <c r="BF941" s="164"/>
      <c r="BG941" s="164"/>
      <c r="BH941" s="164"/>
      <c r="BI941" s="351"/>
      <c r="BJ941" s="164"/>
      <c r="BK941" s="164"/>
      <c r="BL941" s="164"/>
      <c r="BM941" s="164"/>
      <c r="BN941" s="164"/>
      <c r="BO941" s="164"/>
      <c r="BP941" s="164"/>
      <c r="BQ941" s="164"/>
      <c r="BR941" s="164"/>
      <c r="BS941" s="164"/>
      <c r="BT941" s="164"/>
    </row>
    <row r="942" spans="19:72" x14ac:dyDescent="0.25">
      <c r="S942" s="164"/>
      <c r="T942" s="164"/>
      <c r="U942" s="164"/>
      <c r="V942" s="164"/>
      <c r="W942" s="164"/>
      <c r="X942" s="164"/>
      <c r="Y942" s="164"/>
      <c r="Z942" s="164"/>
      <c r="AA942" s="164"/>
      <c r="AB942" s="164"/>
      <c r="AC942" s="164"/>
      <c r="AD942" s="164"/>
      <c r="AE942" s="164"/>
      <c r="AF942" s="164"/>
      <c r="AG942" s="164"/>
      <c r="AH942" s="164"/>
      <c r="AI942" s="164"/>
      <c r="AJ942" s="164"/>
      <c r="AK942" s="164"/>
      <c r="AL942" s="164"/>
      <c r="AM942" s="164"/>
      <c r="AN942" s="164"/>
      <c r="AO942" s="164"/>
      <c r="AP942" s="164"/>
      <c r="AQ942" s="366"/>
      <c r="AR942" s="164"/>
      <c r="AS942" s="164"/>
      <c r="AT942" s="164"/>
      <c r="AU942" s="164"/>
      <c r="AV942" s="164"/>
      <c r="AW942" s="164"/>
      <c r="AX942" s="164"/>
      <c r="AY942" s="351"/>
      <c r="AZ942" s="164"/>
      <c r="BA942" s="164"/>
      <c r="BB942" s="164"/>
      <c r="BC942" s="164"/>
      <c r="BD942" s="164"/>
      <c r="BE942" s="164"/>
      <c r="BF942" s="164"/>
      <c r="BG942" s="164"/>
      <c r="BH942" s="164"/>
      <c r="BI942" s="351"/>
      <c r="BJ942" s="164"/>
      <c r="BK942" s="164"/>
      <c r="BL942" s="164"/>
      <c r="BM942" s="164"/>
      <c r="BN942" s="164"/>
      <c r="BO942" s="164"/>
      <c r="BP942" s="164"/>
      <c r="BQ942" s="164"/>
      <c r="BR942" s="164"/>
      <c r="BS942" s="164"/>
      <c r="BT942" s="164"/>
    </row>
    <row r="943" spans="19:72" x14ac:dyDescent="0.25">
      <c r="S943" s="164"/>
      <c r="T943" s="164"/>
      <c r="U943" s="164"/>
      <c r="V943" s="164"/>
      <c r="W943" s="164"/>
      <c r="X943" s="164"/>
      <c r="Y943" s="164"/>
      <c r="Z943" s="164"/>
      <c r="AA943" s="164"/>
      <c r="AB943" s="164"/>
      <c r="AC943" s="164"/>
      <c r="AD943" s="164"/>
      <c r="AE943" s="164"/>
      <c r="AF943" s="164"/>
      <c r="AG943" s="164"/>
      <c r="AH943" s="164"/>
      <c r="AI943" s="164"/>
      <c r="AJ943" s="164"/>
      <c r="AK943" s="164"/>
      <c r="AL943" s="164"/>
      <c r="AM943" s="164"/>
      <c r="AN943" s="164"/>
      <c r="AO943" s="164"/>
      <c r="AP943" s="164"/>
      <c r="AQ943" s="366"/>
      <c r="AR943" s="164"/>
      <c r="AS943" s="164"/>
      <c r="AT943" s="164"/>
      <c r="AU943" s="164"/>
      <c r="AV943" s="164"/>
      <c r="AW943" s="164"/>
      <c r="AX943" s="164"/>
      <c r="AY943" s="351"/>
      <c r="AZ943" s="164"/>
      <c r="BA943" s="164"/>
      <c r="BB943" s="164"/>
      <c r="BC943" s="164"/>
      <c r="BD943" s="164"/>
      <c r="BE943" s="164"/>
      <c r="BF943" s="164"/>
      <c r="BG943" s="164"/>
      <c r="BH943" s="164"/>
      <c r="BI943" s="351"/>
      <c r="BJ943" s="164"/>
      <c r="BK943" s="164"/>
      <c r="BL943" s="164"/>
      <c r="BM943" s="164"/>
      <c r="BN943" s="164"/>
      <c r="BO943" s="164"/>
      <c r="BP943" s="164"/>
      <c r="BQ943" s="164"/>
      <c r="BR943" s="164"/>
      <c r="BS943" s="164"/>
      <c r="BT943" s="164"/>
    </row>
    <row r="944" spans="19:72" x14ac:dyDescent="0.25">
      <c r="S944" s="164"/>
      <c r="T944" s="164"/>
      <c r="U944" s="164"/>
      <c r="V944" s="164"/>
      <c r="W944" s="164"/>
      <c r="X944" s="164"/>
      <c r="Y944" s="164"/>
      <c r="Z944" s="164"/>
      <c r="AA944" s="164"/>
      <c r="AB944" s="164"/>
      <c r="AC944" s="164"/>
      <c r="AD944" s="164"/>
      <c r="AE944" s="164"/>
      <c r="AF944" s="164"/>
      <c r="AG944" s="164"/>
      <c r="AH944" s="164"/>
      <c r="AI944" s="164"/>
      <c r="AJ944" s="164"/>
      <c r="AK944" s="164"/>
      <c r="AL944" s="164"/>
      <c r="AM944" s="164"/>
      <c r="AN944" s="164"/>
      <c r="AO944" s="164"/>
      <c r="AP944" s="164"/>
      <c r="AQ944" s="366"/>
      <c r="AR944" s="164"/>
      <c r="AS944" s="164"/>
      <c r="AT944" s="164"/>
      <c r="AU944" s="164"/>
      <c r="AV944" s="164"/>
      <c r="AW944" s="164"/>
      <c r="AX944" s="164"/>
      <c r="AY944" s="351"/>
      <c r="AZ944" s="164"/>
      <c r="BA944" s="164"/>
      <c r="BB944" s="164"/>
      <c r="BC944" s="164"/>
      <c r="BD944" s="164"/>
      <c r="BE944" s="164"/>
      <c r="BF944" s="164"/>
      <c r="BG944" s="164"/>
      <c r="BH944" s="164"/>
      <c r="BI944" s="351"/>
      <c r="BJ944" s="164"/>
      <c r="BK944" s="164"/>
      <c r="BL944" s="164"/>
      <c r="BM944" s="164"/>
      <c r="BN944" s="164"/>
      <c r="BO944" s="164"/>
      <c r="BP944" s="164"/>
      <c r="BQ944" s="164"/>
      <c r="BR944" s="164"/>
      <c r="BS944" s="164"/>
      <c r="BT944" s="164"/>
    </row>
    <row r="945" spans="19:72" x14ac:dyDescent="0.25">
      <c r="S945" s="164"/>
      <c r="T945" s="164"/>
      <c r="U945" s="164"/>
      <c r="V945" s="164"/>
      <c r="W945" s="164"/>
      <c r="X945" s="164"/>
      <c r="Y945" s="164"/>
      <c r="Z945" s="164"/>
      <c r="AA945" s="164"/>
      <c r="AB945" s="164"/>
      <c r="AC945" s="164"/>
      <c r="AD945" s="164"/>
      <c r="AE945" s="164"/>
      <c r="AF945" s="164"/>
      <c r="AG945" s="164"/>
      <c r="AH945" s="164"/>
      <c r="AI945" s="164"/>
      <c r="AJ945" s="164"/>
      <c r="AK945" s="164"/>
      <c r="AL945" s="164"/>
      <c r="AM945" s="164"/>
      <c r="AN945" s="164"/>
      <c r="AO945" s="164"/>
      <c r="AP945" s="164"/>
      <c r="AQ945" s="366"/>
      <c r="AR945" s="164"/>
      <c r="AS945" s="164"/>
      <c r="AT945" s="164"/>
      <c r="AU945" s="164"/>
      <c r="AV945" s="164"/>
      <c r="AW945" s="164"/>
      <c r="AX945" s="164"/>
      <c r="AY945" s="351"/>
      <c r="AZ945" s="164"/>
      <c r="BA945" s="164"/>
      <c r="BB945" s="164"/>
      <c r="BC945" s="164"/>
      <c r="BD945" s="164"/>
      <c r="BE945" s="164"/>
      <c r="BF945" s="164"/>
      <c r="BG945" s="164"/>
      <c r="BH945" s="164"/>
      <c r="BI945" s="351"/>
      <c r="BJ945" s="164"/>
      <c r="BK945" s="164"/>
      <c r="BL945" s="164"/>
      <c r="BM945" s="164"/>
      <c r="BN945" s="164"/>
      <c r="BO945" s="164"/>
      <c r="BP945" s="164"/>
      <c r="BQ945" s="164"/>
      <c r="BR945" s="164"/>
      <c r="BS945" s="164"/>
      <c r="BT945" s="164"/>
    </row>
    <row r="946" spans="19:72" x14ac:dyDescent="0.25">
      <c r="S946" s="164"/>
      <c r="T946" s="164"/>
      <c r="U946" s="164"/>
      <c r="V946" s="164"/>
      <c r="W946" s="164"/>
      <c r="X946" s="164"/>
      <c r="Y946" s="164"/>
      <c r="Z946" s="164"/>
      <c r="AA946" s="164"/>
      <c r="AB946" s="164"/>
      <c r="AC946" s="164"/>
      <c r="AD946" s="164"/>
      <c r="AE946" s="164"/>
      <c r="AF946" s="164"/>
      <c r="AG946" s="164"/>
      <c r="AH946" s="164"/>
      <c r="AI946" s="164"/>
      <c r="AJ946" s="164"/>
      <c r="AK946" s="164"/>
      <c r="AL946" s="164"/>
      <c r="AM946" s="164"/>
      <c r="AN946" s="164"/>
      <c r="AO946" s="164"/>
      <c r="AP946" s="164"/>
      <c r="AQ946" s="366"/>
      <c r="AR946" s="164"/>
      <c r="AS946" s="164"/>
      <c r="AT946" s="164"/>
      <c r="AU946" s="164"/>
      <c r="AV946" s="164"/>
      <c r="AW946" s="164"/>
      <c r="AX946" s="164"/>
      <c r="AY946" s="351"/>
      <c r="AZ946" s="164"/>
      <c r="BA946" s="164"/>
      <c r="BB946" s="164"/>
      <c r="BC946" s="164"/>
      <c r="BD946" s="164"/>
      <c r="BE946" s="164"/>
      <c r="BF946" s="164"/>
      <c r="BG946" s="164"/>
      <c r="BH946" s="164"/>
      <c r="BI946" s="351"/>
      <c r="BJ946" s="164"/>
      <c r="BK946" s="164"/>
      <c r="BL946" s="164"/>
      <c r="BM946" s="164"/>
      <c r="BN946" s="164"/>
      <c r="BO946" s="164"/>
      <c r="BP946" s="164"/>
      <c r="BQ946" s="164"/>
      <c r="BR946" s="164"/>
      <c r="BS946" s="164"/>
      <c r="BT946" s="164"/>
    </row>
    <row r="947" spans="19:72" x14ac:dyDescent="0.25">
      <c r="S947" s="164"/>
      <c r="T947" s="164"/>
      <c r="U947" s="164"/>
      <c r="V947" s="164"/>
      <c r="W947" s="164"/>
      <c r="X947" s="164"/>
      <c r="Y947" s="164"/>
      <c r="Z947" s="164"/>
      <c r="AA947" s="164"/>
      <c r="AB947" s="164"/>
      <c r="AC947" s="164"/>
      <c r="AD947" s="164"/>
      <c r="AE947" s="164"/>
      <c r="AF947" s="164"/>
      <c r="AG947" s="164"/>
      <c r="AH947" s="164"/>
      <c r="AI947" s="164"/>
      <c r="AJ947" s="164"/>
      <c r="AK947" s="164"/>
      <c r="AL947" s="164"/>
      <c r="AM947" s="164"/>
      <c r="AN947" s="164"/>
      <c r="AO947" s="164"/>
      <c r="AP947" s="164"/>
      <c r="AQ947" s="366"/>
      <c r="AR947" s="164"/>
      <c r="AS947" s="164"/>
      <c r="AT947" s="164"/>
      <c r="AU947" s="164"/>
      <c r="AV947" s="164"/>
      <c r="AW947" s="164"/>
      <c r="AX947" s="164"/>
      <c r="AY947" s="351"/>
      <c r="AZ947" s="164"/>
      <c r="BA947" s="164"/>
      <c r="BB947" s="164"/>
      <c r="BC947" s="164"/>
      <c r="BD947" s="164"/>
      <c r="BE947" s="164"/>
      <c r="BF947" s="164"/>
      <c r="BG947" s="164"/>
      <c r="BH947" s="164"/>
      <c r="BI947" s="351"/>
      <c r="BJ947" s="164"/>
      <c r="BK947" s="164"/>
      <c r="BL947" s="164"/>
      <c r="BM947" s="164"/>
      <c r="BN947" s="164"/>
      <c r="BO947" s="164"/>
      <c r="BP947" s="164"/>
      <c r="BQ947" s="164"/>
      <c r="BR947" s="164"/>
      <c r="BS947" s="164"/>
      <c r="BT947" s="164"/>
    </row>
    <row r="948" spans="19:72" x14ac:dyDescent="0.25">
      <c r="S948" s="164"/>
      <c r="T948" s="164"/>
      <c r="U948" s="164"/>
      <c r="V948" s="164"/>
      <c r="W948" s="164"/>
      <c r="X948" s="164"/>
      <c r="Y948" s="164"/>
      <c r="Z948" s="164"/>
      <c r="AA948" s="164"/>
      <c r="AB948" s="164"/>
      <c r="AC948" s="164"/>
      <c r="AD948" s="164"/>
      <c r="AE948" s="164"/>
      <c r="AF948" s="164"/>
      <c r="AG948" s="164"/>
      <c r="AH948" s="164"/>
      <c r="AI948" s="164"/>
      <c r="AJ948" s="164"/>
      <c r="AK948" s="164"/>
      <c r="AL948" s="164"/>
      <c r="AM948" s="164"/>
      <c r="AN948" s="164"/>
      <c r="AO948" s="164"/>
      <c r="AP948" s="164"/>
      <c r="AQ948" s="366"/>
      <c r="AR948" s="164"/>
      <c r="AS948" s="164"/>
      <c r="AT948" s="164"/>
      <c r="AU948" s="164"/>
      <c r="AV948" s="164"/>
      <c r="AW948" s="164"/>
      <c r="AX948" s="164"/>
      <c r="AY948" s="351"/>
      <c r="AZ948" s="164"/>
      <c r="BA948" s="164"/>
      <c r="BB948" s="164"/>
      <c r="BC948" s="164"/>
      <c r="BD948" s="164"/>
      <c r="BE948" s="164"/>
      <c r="BF948" s="164"/>
      <c r="BG948" s="164"/>
      <c r="BH948" s="164"/>
      <c r="BI948" s="351"/>
      <c r="BJ948" s="164"/>
      <c r="BK948" s="164"/>
      <c r="BL948" s="164"/>
      <c r="BM948" s="164"/>
      <c r="BN948" s="164"/>
      <c r="BO948" s="164"/>
      <c r="BP948" s="164"/>
      <c r="BQ948" s="164"/>
      <c r="BR948" s="164"/>
      <c r="BS948" s="164"/>
      <c r="BT948" s="164"/>
    </row>
    <row r="949" spans="19:72" x14ac:dyDescent="0.25">
      <c r="S949" s="164"/>
      <c r="T949" s="164"/>
      <c r="U949" s="164"/>
      <c r="V949" s="164"/>
      <c r="W949" s="164"/>
      <c r="X949" s="164"/>
      <c r="Y949" s="164"/>
      <c r="Z949" s="164"/>
      <c r="AA949" s="164"/>
      <c r="AB949" s="164"/>
      <c r="AC949" s="164"/>
      <c r="AD949" s="164"/>
      <c r="AE949" s="164"/>
      <c r="AF949" s="164"/>
      <c r="AG949" s="164"/>
      <c r="AH949" s="164"/>
      <c r="AI949" s="164"/>
      <c r="AJ949" s="164"/>
      <c r="AK949" s="164"/>
      <c r="AL949" s="164"/>
      <c r="AM949" s="164"/>
      <c r="AN949" s="164"/>
      <c r="AO949" s="164"/>
      <c r="AP949" s="164"/>
      <c r="AQ949" s="366"/>
      <c r="AR949" s="164"/>
      <c r="AS949" s="164"/>
      <c r="AT949" s="164"/>
      <c r="AU949" s="164"/>
      <c r="AV949" s="164"/>
      <c r="AW949" s="164"/>
      <c r="AX949" s="164"/>
      <c r="AY949" s="351"/>
      <c r="AZ949" s="164"/>
      <c r="BA949" s="164"/>
      <c r="BB949" s="164"/>
      <c r="BC949" s="164"/>
      <c r="BD949" s="164"/>
      <c r="BE949" s="164"/>
      <c r="BF949" s="164"/>
      <c r="BG949" s="164"/>
      <c r="BH949" s="164"/>
      <c r="BI949" s="351"/>
      <c r="BJ949" s="164"/>
      <c r="BK949" s="164"/>
      <c r="BL949" s="164"/>
      <c r="BM949" s="164"/>
      <c r="BN949" s="164"/>
      <c r="BO949" s="164"/>
      <c r="BP949" s="164"/>
      <c r="BQ949" s="164"/>
      <c r="BR949" s="164"/>
      <c r="BS949" s="164"/>
      <c r="BT949" s="164"/>
    </row>
    <row r="950" spans="19:72" x14ac:dyDescent="0.25">
      <c r="S950" s="164"/>
      <c r="T950" s="164"/>
      <c r="U950" s="164"/>
      <c r="V950" s="164"/>
      <c r="W950" s="164"/>
      <c r="X950" s="164"/>
      <c r="Y950" s="164"/>
      <c r="Z950" s="164"/>
      <c r="AA950" s="164"/>
      <c r="AB950" s="164"/>
      <c r="AC950" s="164"/>
      <c r="AD950" s="164"/>
      <c r="AE950" s="164"/>
      <c r="AF950" s="164"/>
      <c r="AG950" s="164"/>
      <c r="AH950" s="164"/>
      <c r="AI950" s="164"/>
      <c r="AJ950" s="164"/>
      <c r="AK950" s="164"/>
      <c r="AL950" s="164"/>
      <c r="AM950" s="164"/>
      <c r="AN950" s="164"/>
      <c r="AO950" s="164"/>
      <c r="AP950" s="164"/>
      <c r="AQ950" s="366"/>
      <c r="AR950" s="164"/>
      <c r="AS950" s="164"/>
      <c r="AT950" s="164"/>
      <c r="AU950" s="164"/>
      <c r="AV950" s="164"/>
      <c r="AW950" s="164"/>
      <c r="AX950" s="164"/>
      <c r="AY950" s="351"/>
      <c r="AZ950" s="164"/>
      <c r="BA950" s="164"/>
      <c r="BB950" s="164"/>
      <c r="BC950" s="164"/>
      <c r="BD950" s="164"/>
      <c r="BE950" s="164"/>
      <c r="BF950" s="164"/>
      <c r="BG950" s="164"/>
      <c r="BH950" s="164"/>
      <c r="BI950" s="351"/>
      <c r="BJ950" s="164"/>
      <c r="BK950" s="164"/>
      <c r="BL950" s="164"/>
      <c r="BM950" s="164"/>
      <c r="BN950" s="164"/>
      <c r="BO950" s="164"/>
      <c r="BP950" s="164"/>
      <c r="BQ950" s="164"/>
      <c r="BR950" s="164"/>
      <c r="BS950" s="164"/>
      <c r="BT950" s="164"/>
    </row>
    <row r="951" spans="19:72" x14ac:dyDescent="0.25">
      <c r="S951" s="164"/>
      <c r="T951" s="164"/>
      <c r="U951" s="164"/>
      <c r="V951" s="164"/>
      <c r="W951" s="164"/>
      <c r="X951" s="164"/>
      <c r="Y951" s="164"/>
      <c r="Z951" s="164"/>
      <c r="AA951" s="164"/>
      <c r="AB951" s="164"/>
      <c r="AC951" s="164"/>
      <c r="AD951" s="164"/>
      <c r="AE951" s="164"/>
      <c r="AF951" s="164"/>
      <c r="AG951" s="164"/>
      <c r="AH951" s="164"/>
      <c r="AI951" s="164"/>
      <c r="AJ951" s="164"/>
      <c r="AK951" s="164"/>
      <c r="AL951" s="164"/>
      <c r="AM951" s="164"/>
      <c r="AN951" s="164"/>
      <c r="AO951" s="164"/>
      <c r="AP951" s="164"/>
      <c r="AQ951" s="366"/>
      <c r="AR951" s="164"/>
      <c r="AS951" s="164"/>
      <c r="AT951" s="164"/>
      <c r="AU951" s="164"/>
      <c r="AV951" s="164"/>
      <c r="AW951" s="164"/>
      <c r="AX951" s="164"/>
      <c r="AY951" s="351"/>
      <c r="AZ951" s="164"/>
      <c r="BA951" s="164"/>
      <c r="BB951" s="164"/>
      <c r="BC951" s="164"/>
      <c r="BD951" s="164"/>
      <c r="BE951" s="164"/>
      <c r="BF951" s="164"/>
      <c r="BG951" s="164"/>
      <c r="BH951" s="164"/>
      <c r="BI951" s="351"/>
      <c r="BJ951" s="164"/>
      <c r="BK951" s="164"/>
      <c r="BL951" s="164"/>
      <c r="BM951" s="164"/>
      <c r="BN951" s="164"/>
      <c r="BO951" s="164"/>
      <c r="BP951" s="164"/>
      <c r="BQ951" s="164"/>
      <c r="BR951" s="164"/>
      <c r="BS951" s="164"/>
      <c r="BT951" s="164"/>
    </row>
    <row r="952" spans="19:72" x14ac:dyDescent="0.25">
      <c r="S952" s="164"/>
      <c r="T952" s="164"/>
      <c r="U952" s="164"/>
      <c r="V952" s="164"/>
      <c r="W952" s="164"/>
      <c r="X952" s="164"/>
      <c r="Y952" s="164"/>
      <c r="Z952" s="164"/>
      <c r="AA952" s="164"/>
      <c r="AB952" s="164"/>
      <c r="AC952" s="164"/>
      <c r="AD952" s="164"/>
      <c r="AE952" s="164"/>
      <c r="AF952" s="164"/>
      <c r="AG952" s="164"/>
      <c r="AH952" s="164"/>
      <c r="AI952" s="164"/>
      <c r="AJ952" s="164"/>
      <c r="AK952" s="164"/>
      <c r="AL952" s="164"/>
      <c r="AM952" s="164"/>
      <c r="AN952" s="164"/>
      <c r="AO952" s="164"/>
      <c r="AP952" s="164"/>
      <c r="AQ952" s="366"/>
      <c r="AR952" s="164"/>
      <c r="AS952" s="164"/>
      <c r="AT952" s="164"/>
      <c r="AU952" s="164"/>
      <c r="AV952" s="164"/>
      <c r="AW952" s="164"/>
      <c r="AX952" s="164"/>
      <c r="AY952" s="351"/>
      <c r="AZ952" s="164"/>
      <c r="BA952" s="164"/>
      <c r="BB952" s="164"/>
      <c r="BC952" s="164"/>
      <c r="BD952" s="164"/>
      <c r="BE952" s="164"/>
      <c r="BF952" s="164"/>
      <c r="BG952" s="164"/>
      <c r="BH952" s="164"/>
      <c r="BI952" s="351"/>
      <c r="BJ952" s="164"/>
      <c r="BK952" s="164"/>
      <c r="BL952" s="164"/>
      <c r="BM952" s="164"/>
      <c r="BN952" s="164"/>
      <c r="BO952" s="164"/>
      <c r="BP952" s="164"/>
      <c r="BQ952" s="164"/>
      <c r="BR952" s="164"/>
      <c r="BS952" s="164"/>
      <c r="BT952" s="164"/>
    </row>
    <row r="953" spans="19:72" x14ac:dyDescent="0.25">
      <c r="S953" s="164"/>
      <c r="T953" s="164"/>
      <c r="U953" s="164"/>
      <c r="V953" s="164"/>
      <c r="W953" s="164"/>
      <c r="X953" s="164"/>
      <c r="Y953" s="164"/>
      <c r="Z953" s="164"/>
      <c r="AA953" s="164"/>
      <c r="AB953" s="164"/>
      <c r="AC953" s="164"/>
      <c r="AD953" s="164"/>
      <c r="AE953" s="164"/>
      <c r="AF953" s="164"/>
      <c r="AG953" s="164"/>
      <c r="AH953" s="164"/>
      <c r="AI953" s="164"/>
      <c r="AJ953" s="164"/>
      <c r="AK953" s="164"/>
      <c r="AL953" s="164"/>
      <c r="AM953" s="164"/>
      <c r="AN953" s="164"/>
      <c r="AO953" s="164"/>
      <c r="AP953" s="164"/>
      <c r="AQ953" s="366"/>
      <c r="AR953" s="164"/>
      <c r="AS953" s="164"/>
      <c r="AT953" s="164"/>
      <c r="AU953" s="164"/>
      <c r="AV953" s="164"/>
      <c r="AW953" s="164"/>
      <c r="AX953" s="164"/>
      <c r="AY953" s="351"/>
      <c r="AZ953" s="164"/>
      <c r="BA953" s="164"/>
      <c r="BB953" s="164"/>
      <c r="BC953" s="164"/>
      <c r="BD953" s="164"/>
      <c r="BE953" s="164"/>
      <c r="BF953" s="164"/>
      <c r="BG953" s="164"/>
      <c r="BH953" s="164"/>
      <c r="BI953" s="351"/>
      <c r="BJ953" s="164"/>
      <c r="BK953" s="164"/>
      <c r="BL953" s="164"/>
      <c r="BM953" s="164"/>
      <c r="BN953" s="164"/>
      <c r="BO953" s="164"/>
      <c r="BP953" s="164"/>
      <c r="BQ953" s="164"/>
      <c r="BR953" s="164"/>
      <c r="BS953" s="164"/>
      <c r="BT953" s="164"/>
    </row>
    <row r="954" spans="19:72" x14ac:dyDescent="0.25">
      <c r="S954" s="164"/>
      <c r="T954" s="164"/>
      <c r="U954" s="164"/>
      <c r="V954" s="164"/>
      <c r="W954" s="164"/>
      <c r="X954" s="164"/>
      <c r="Y954" s="164"/>
      <c r="Z954" s="164"/>
      <c r="AA954" s="164"/>
      <c r="AB954" s="164"/>
      <c r="AC954" s="164"/>
      <c r="AD954" s="164"/>
      <c r="AE954" s="164"/>
      <c r="AF954" s="164"/>
      <c r="AG954" s="164"/>
      <c r="AH954" s="164"/>
      <c r="AI954" s="164"/>
      <c r="AJ954" s="164"/>
      <c r="AK954" s="164"/>
      <c r="AL954" s="164"/>
      <c r="AM954" s="164"/>
      <c r="AN954" s="164"/>
      <c r="AO954" s="164"/>
      <c r="AP954" s="164"/>
      <c r="AQ954" s="366"/>
      <c r="AR954" s="164"/>
      <c r="AS954" s="164"/>
      <c r="AT954" s="164"/>
      <c r="AU954" s="164"/>
      <c r="AV954" s="164"/>
      <c r="AW954" s="164"/>
      <c r="AX954" s="164"/>
      <c r="AY954" s="351"/>
      <c r="AZ954" s="164"/>
      <c r="BA954" s="164"/>
      <c r="BB954" s="164"/>
      <c r="BC954" s="164"/>
      <c r="BD954" s="164"/>
      <c r="BE954" s="164"/>
      <c r="BF954" s="164"/>
      <c r="BG954" s="164"/>
      <c r="BH954" s="164"/>
      <c r="BI954" s="351"/>
      <c r="BJ954" s="164"/>
      <c r="BK954" s="164"/>
      <c r="BL954" s="164"/>
      <c r="BM954" s="164"/>
      <c r="BN954" s="164"/>
      <c r="BO954" s="164"/>
      <c r="BP954" s="164"/>
      <c r="BQ954" s="164"/>
      <c r="BR954" s="164"/>
      <c r="BS954" s="164"/>
      <c r="BT954" s="164"/>
    </row>
    <row r="955" spans="19:72" x14ac:dyDescent="0.25">
      <c r="S955" s="164"/>
      <c r="T955" s="164"/>
      <c r="U955" s="164"/>
      <c r="V955" s="164"/>
      <c r="W955" s="164"/>
      <c r="X955" s="164"/>
      <c r="Y955" s="164"/>
      <c r="Z955" s="164"/>
      <c r="AA955" s="164"/>
      <c r="AB955" s="164"/>
      <c r="AC955" s="164"/>
      <c r="AD955" s="164"/>
      <c r="AE955" s="164"/>
      <c r="AF955" s="164"/>
      <c r="AG955" s="164"/>
      <c r="AH955" s="164"/>
      <c r="AI955" s="164"/>
      <c r="AJ955" s="164"/>
      <c r="AK955" s="164"/>
      <c r="AL955" s="164"/>
      <c r="AM955" s="164"/>
      <c r="AN955" s="164"/>
      <c r="AO955" s="164"/>
      <c r="AP955" s="164"/>
      <c r="AQ955" s="366"/>
      <c r="AR955" s="164"/>
      <c r="AS955" s="164"/>
      <c r="AT955" s="164"/>
      <c r="AU955" s="164"/>
      <c r="AV955" s="164"/>
      <c r="AW955" s="164"/>
      <c r="AX955" s="164"/>
      <c r="AY955" s="351"/>
      <c r="AZ955" s="164"/>
      <c r="BA955" s="164"/>
      <c r="BB955" s="164"/>
      <c r="BC955" s="164"/>
      <c r="BD955" s="164"/>
      <c r="BE955" s="164"/>
      <c r="BF955" s="164"/>
      <c r="BG955" s="164"/>
      <c r="BH955" s="164"/>
      <c r="BI955" s="351"/>
      <c r="BJ955" s="164"/>
      <c r="BK955" s="164"/>
      <c r="BL955" s="164"/>
      <c r="BM955" s="164"/>
      <c r="BN955" s="164"/>
      <c r="BO955" s="164"/>
      <c r="BP955" s="164"/>
      <c r="BQ955" s="164"/>
      <c r="BR955" s="164"/>
      <c r="BS955" s="164"/>
      <c r="BT955" s="164"/>
    </row>
    <row r="956" spans="19:72" x14ac:dyDescent="0.25">
      <c r="S956" s="164"/>
      <c r="T956" s="164"/>
      <c r="U956" s="164"/>
      <c r="V956" s="164"/>
      <c r="W956" s="164"/>
      <c r="X956" s="164"/>
      <c r="Y956" s="164"/>
      <c r="Z956" s="164"/>
      <c r="AA956" s="164"/>
      <c r="AB956" s="164"/>
      <c r="AC956" s="164"/>
      <c r="AD956" s="164"/>
      <c r="AE956" s="164"/>
      <c r="AF956" s="164"/>
      <c r="AG956" s="164"/>
      <c r="AH956" s="164"/>
      <c r="AI956" s="164"/>
      <c r="AJ956" s="164"/>
      <c r="AK956" s="164"/>
      <c r="AL956" s="164"/>
      <c r="AM956" s="164"/>
      <c r="AN956" s="164"/>
      <c r="AO956" s="164"/>
      <c r="AP956" s="164"/>
      <c r="AQ956" s="366"/>
      <c r="AR956" s="164"/>
      <c r="AS956" s="164"/>
      <c r="AT956" s="164"/>
      <c r="AU956" s="164"/>
      <c r="AV956" s="164"/>
      <c r="AW956" s="164"/>
      <c r="AX956" s="164"/>
      <c r="AY956" s="351"/>
      <c r="AZ956" s="164"/>
      <c r="BA956" s="164"/>
      <c r="BB956" s="164"/>
      <c r="BC956" s="164"/>
      <c r="BD956" s="164"/>
      <c r="BE956" s="164"/>
      <c r="BF956" s="164"/>
      <c r="BG956" s="164"/>
      <c r="BH956" s="164"/>
      <c r="BI956" s="351"/>
      <c r="BJ956" s="164"/>
      <c r="BK956" s="164"/>
      <c r="BL956" s="164"/>
      <c r="BM956" s="164"/>
      <c r="BN956" s="164"/>
      <c r="BO956" s="164"/>
      <c r="BP956" s="164"/>
      <c r="BQ956" s="164"/>
      <c r="BR956" s="164"/>
      <c r="BS956" s="164"/>
      <c r="BT956" s="164"/>
    </row>
    <row r="957" spans="19:72" x14ac:dyDescent="0.25">
      <c r="S957" s="164"/>
      <c r="T957" s="164"/>
      <c r="U957" s="164"/>
      <c r="V957" s="164"/>
      <c r="W957" s="164"/>
      <c r="X957" s="164"/>
      <c r="Y957" s="164"/>
      <c r="Z957" s="164"/>
      <c r="AA957" s="164"/>
      <c r="AB957" s="164"/>
      <c r="AC957" s="164"/>
      <c r="AD957" s="164"/>
      <c r="AE957" s="164"/>
      <c r="AF957" s="164"/>
      <c r="AG957" s="164"/>
      <c r="AH957" s="164"/>
      <c r="AI957" s="164"/>
      <c r="AJ957" s="164"/>
      <c r="AK957" s="164"/>
      <c r="AL957" s="164"/>
      <c r="AM957" s="164"/>
      <c r="AN957" s="164"/>
      <c r="AO957" s="164"/>
      <c r="AP957" s="164"/>
      <c r="AQ957" s="366"/>
      <c r="AR957" s="164"/>
      <c r="AS957" s="164"/>
      <c r="AT957" s="164"/>
      <c r="AU957" s="164"/>
      <c r="AV957" s="164"/>
      <c r="AW957" s="164"/>
      <c r="AX957" s="164"/>
      <c r="AY957" s="351"/>
      <c r="AZ957" s="164"/>
      <c r="BA957" s="164"/>
      <c r="BB957" s="164"/>
      <c r="BC957" s="164"/>
      <c r="BD957" s="164"/>
      <c r="BE957" s="164"/>
      <c r="BF957" s="164"/>
      <c r="BG957" s="164"/>
      <c r="BH957" s="164"/>
      <c r="BI957" s="351"/>
      <c r="BJ957" s="164"/>
      <c r="BK957" s="164"/>
      <c r="BL957" s="164"/>
      <c r="BM957" s="164"/>
      <c r="BN957" s="164"/>
      <c r="BO957" s="164"/>
      <c r="BP957" s="164"/>
      <c r="BQ957" s="164"/>
      <c r="BR957" s="164"/>
      <c r="BS957" s="164"/>
      <c r="BT957" s="164"/>
    </row>
    <row r="958" spans="19:72" x14ac:dyDescent="0.25">
      <c r="S958" s="164"/>
      <c r="T958" s="164"/>
      <c r="U958" s="164"/>
      <c r="V958" s="164"/>
      <c r="W958" s="164"/>
      <c r="X958" s="164"/>
      <c r="Y958" s="164"/>
      <c r="Z958" s="164"/>
      <c r="AA958" s="164"/>
      <c r="AB958" s="164"/>
      <c r="AC958" s="164"/>
      <c r="AD958" s="164"/>
      <c r="AE958" s="164"/>
      <c r="AF958" s="164"/>
      <c r="AG958" s="164"/>
      <c r="AH958" s="164"/>
      <c r="AI958" s="164"/>
      <c r="AJ958" s="164"/>
      <c r="AK958" s="164"/>
      <c r="AL958" s="164"/>
      <c r="AM958" s="164"/>
      <c r="AN958" s="164"/>
      <c r="AO958" s="164"/>
      <c r="AP958" s="164"/>
      <c r="AQ958" s="366"/>
      <c r="AR958" s="164"/>
      <c r="AS958" s="164"/>
      <c r="AT958" s="164"/>
      <c r="AU958" s="164"/>
      <c r="AV958" s="164"/>
      <c r="AW958" s="164"/>
      <c r="AX958" s="164"/>
      <c r="AY958" s="351"/>
      <c r="AZ958" s="164"/>
      <c r="BA958" s="164"/>
      <c r="BB958" s="164"/>
      <c r="BC958" s="164"/>
      <c r="BD958" s="164"/>
      <c r="BE958" s="164"/>
      <c r="BF958" s="164"/>
      <c r="BG958" s="164"/>
      <c r="BH958" s="164"/>
      <c r="BI958" s="351"/>
      <c r="BJ958" s="164"/>
      <c r="BK958" s="164"/>
      <c r="BL958" s="164"/>
      <c r="BM958" s="164"/>
      <c r="BN958" s="164"/>
      <c r="BO958" s="164"/>
      <c r="BP958" s="164"/>
      <c r="BQ958" s="164"/>
      <c r="BR958" s="164"/>
      <c r="BS958" s="164"/>
      <c r="BT958" s="164"/>
    </row>
    <row r="959" spans="19:72" x14ac:dyDescent="0.25">
      <c r="S959" s="164"/>
      <c r="T959" s="164"/>
      <c r="U959" s="164"/>
      <c r="V959" s="164"/>
      <c r="W959" s="164"/>
      <c r="X959" s="164"/>
      <c r="Y959" s="164"/>
      <c r="Z959" s="164"/>
      <c r="AA959" s="164"/>
      <c r="AB959" s="164"/>
      <c r="AC959" s="164"/>
      <c r="AD959" s="164"/>
      <c r="AE959" s="164"/>
      <c r="AF959" s="164"/>
      <c r="AG959" s="164"/>
      <c r="AH959" s="164"/>
      <c r="AI959" s="164"/>
      <c r="AJ959" s="164"/>
      <c r="AK959" s="164"/>
      <c r="AL959" s="164"/>
      <c r="AM959" s="164"/>
      <c r="AN959" s="164"/>
      <c r="AO959" s="164"/>
      <c r="AP959" s="164"/>
      <c r="AQ959" s="366"/>
      <c r="AR959" s="164"/>
      <c r="AS959" s="164"/>
      <c r="AT959" s="164"/>
      <c r="AU959" s="164"/>
      <c r="AV959" s="164"/>
      <c r="AW959" s="164"/>
      <c r="AX959" s="164"/>
      <c r="AY959" s="351"/>
      <c r="AZ959" s="164"/>
      <c r="BA959" s="164"/>
      <c r="BB959" s="164"/>
      <c r="BC959" s="164"/>
      <c r="BD959" s="164"/>
      <c r="BE959" s="164"/>
      <c r="BF959" s="164"/>
      <c r="BG959" s="164"/>
      <c r="BH959" s="164"/>
      <c r="BI959" s="351"/>
      <c r="BJ959" s="164"/>
      <c r="BK959" s="164"/>
      <c r="BL959" s="164"/>
      <c r="BM959" s="164"/>
      <c r="BN959" s="164"/>
      <c r="BO959" s="164"/>
      <c r="BP959" s="164"/>
      <c r="BQ959" s="164"/>
      <c r="BR959" s="164"/>
      <c r="BS959" s="164"/>
      <c r="BT959" s="164"/>
    </row>
    <row r="960" spans="19:72" x14ac:dyDescent="0.25">
      <c r="S960" s="164"/>
      <c r="T960" s="164"/>
      <c r="U960" s="164"/>
      <c r="V960" s="164"/>
      <c r="W960" s="164"/>
      <c r="X960" s="164"/>
      <c r="Y960" s="164"/>
      <c r="Z960" s="164"/>
      <c r="AA960" s="164"/>
      <c r="AB960" s="164"/>
      <c r="AC960" s="164"/>
      <c r="AD960" s="164"/>
      <c r="AE960" s="164"/>
      <c r="AF960" s="164"/>
      <c r="AG960" s="164"/>
      <c r="AH960" s="164"/>
      <c r="AI960" s="164"/>
      <c r="AJ960" s="164"/>
      <c r="AK960" s="164"/>
      <c r="AL960" s="164"/>
      <c r="AM960" s="164"/>
      <c r="AN960" s="164"/>
      <c r="AO960" s="164"/>
      <c r="AP960" s="164"/>
      <c r="AQ960" s="366"/>
      <c r="AR960" s="164"/>
      <c r="AS960" s="164"/>
      <c r="AT960" s="164"/>
      <c r="AU960" s="164"/>
      <c r="AV960" s="164"/>
      <c r="AW960" s="164"/>
      <c r="AX960" s="164"/>
      <c r="AY960" s="351"/>
      <c r="AZ960" s="164"/>
      <c r="BA960" s="164"/>
      <c r="BB960" s="164"/>
      <c r="BC960" s="164"/>
      <c r="BD960" s="164"/>
      <c r="BE960" s="164"/>
      <c r="BF960" s="164"/>
      <c r="BG960" s="164"/>
      <c r="BH960" s="164"/>
      <c r="BI960" s="351"/>
      <c r="BJ960" s="164"/>
      <c r="BK960" s="164"/>
      <c r="BL960" s="164"/>
      <c r="BM960" s="164"/>
      <c r="BN960" s="164"/>
      <c r="BO960" s="164"/>
      <c r="BP960" s="164"/>
      <c r="BQ960" s="164"/>
      <c r="BR960" s="164"/>
      <c r="BS960" s="164"/>
      <c r="BT960" s="164"/>
    </row>
    <row r="961" spans="19:72" x14ac:dyDescent="0.25">
      <c r="S961" s="164"/>
      <c r="T961" s="164"/>
      <c r="U961" s="164"/>
      <c r="V961" s="164"/>
      <c r="W961" s="164"/>
      <c r="X961" s="164"/>
      <c r="Y961" s="164"/>
      <c r="Z961" s="164"/>
      <c r="AA961" s="164"/>
      <c r="AB961" s="164"/>
      <c r="AC961" s="164"/>
      <c r="AD961" s="164"/>
      <c r="AE961" s="164"/>
      <c r="AF961" s="164"/>
      <c r="AG961" s="164"/>
      <c r="AH961" s="164"/>
      <c r="AI961" s="164"/>
      <c r="AJ961" s="164"/>
      <c r="AK961" s="164"/>
      <c r="AL961" s="164"/>
      <c r="AM961" s="164"/>
      <c r="AN961" s="164"/>
      <c r="AO961" s="164"/>
      <c r="AP961" s="164"/>
      <c r="AQ961" s="366"/>
      <c r="AR961" s="164"/>
      <c r="AS961" s="164"/>
      <c r="AT961" s="164"/>
      <c r="AU961" s="164"/>
      <c r="AV961" s="164"/>
      <c r="AW961" s="164"/>
      <c r="AX961" s="164"/>
      <c r="AY961" s="351"/>
      <c r="AZ961" s="164"/>
      <c r="BA961" s="164"/>
      <c r="BB961" s="164"/>
      <c r="BC961" s="164"/>
      <c r="BD961" s="164"/>
      <c r="BE961" s="164"/>
      <c r="BF961" s="164"/>
      <c r="BG961" s="164"/>
      <c r="BH961" s="164"/>
      <c r="BI961" s="351"/>
      <c r="BJ961" s="164"/>
      <c r="BK961" s="164"/>
      <c r="BL961" s="164"/>
      <c r="BM961" s="164"/>
      <c r="BN961" s="164"/>
      <c r="BO961" s="164"/>
      <c r="BP961" s="164"/>
      <c r="BQ961" s="164"/>
      <c r="BR961" s="164"/>
      <c r="BS961" s="164"/>
      <c r="BT961" s="164"/>
    </row>
    <row r="962" spans="19:72" x14ac:dyDescent="0.25">
      <c r="S962" s="164"/>
      <c r="T962" s="164"/>
      <c r="U962" s="164"/>
      <c r="V962" s="164"/>
      <c r="W962" s="164"/>
      <c r="X962" s="164"/>
      <c r="Y962" s="164"/>
      <c r="Z962" s="164"/>
      <c r="AA962" s="164"/>
      <c r="AB962" s="164"/>
      <c r="AC962" s="164"/>
      <c r="AD962" s="164"/>
      <c r="AE962" s="164"/>
      <c r="AF962" s="164"/>
      <c r="AG962" s="164"/>
      <c r="AH962" s="164"/>
      <c r="AI962" s="164"/>
      <c r="AJ962" s="164"/>
      <c r="AK962" s="164"/>
      <c r="AL962" s="164"/>
      <c r="AM962" s="164"/>
      <c r="AN962" s="164"/>
      <c r="AO962" s="164"/>
      <c r="AP962" s="164"/>
      <c r="AQ962" s="366"/>
      <c r="AR962" s="164"/>
      <c r="AS962" s="164"/>
      <c r="AT962" s="164"/>
      <c r="AU962" s="164"/>
      <c r="AV962" s="164"/>
      <c r="AW962" s="164"/>
      <c r="AX962" s="164"/>
      <c r="AY962" s="351"/>
      <c r="AZ962" s="164"/>
      <c r="BA962" s="164"/>
      <c r="BB962" s="164"/>
      <c r="BC962" s="164"/>
      <c r="BD962" s="164"/>
      <c r="BE962" s="164"/>
      <c r="BF962" s="164"/>
      <c r="BG962" s="164"/>
      <c r="BH962" s="164"/>
      <c r="BI962" s="351"/>
      <c r="BJ962" s="164"/>
      <c r="BK962" s="164"/>
      <c r="BL962" s="164"/>
      <c r="BM962" s="164"/>
      <c r="BN962" s="164"/>
      <c r="BO962" s="164"/>
      <c r="BP962" s="164"/>
      <c r="BQ962" s="164"/>
      <c r="BR962" s="164"/>
      <c r="BS962" s="164"/>
      <c r="BT962" s="164"/>
    </row>
    <row r="963" spans="19:72" x14ac:dyDescent="0.25">
      <c r="S963" s="164"/>
      <c r="T963" s="164"/>
      <c r="U963" s="164"/>
      <c r="V963" s="164"/>
      <c r="W963" s="164"/>
      <c r="X963" s="164"/>
      <c r="Y963" s="164"/>
      <c r="Z963" s="164"/>
      <c r="AA963" s="164"/>
      <c r="AB963" s="164"/>
      <c r="AC963" s="164"/>
      <c r="AD963" s="164"/>
      <c r="AE963" s="164"/>
      <c r="AF963" s="164"/>
      <c r="AG963" s="164"/>
      <c r="AH963" s="164"/>
      <c r="AI963" s="164"/>
      <c r="AJ963" s="164"/>
      <c r="AK963" s="164"/>
      <c r="AL963" s="164"/>
      <c r="AM963" s="164"/>
      <c r="AN963" s="164"/>
      <c r="AO963" s="164"/>
      <c r="AP963" s="164"/>
      <c r="AQ963" s="366"/>
      <c r="AR963" s="164"/>
      <c r="AS963" s="164"/>
      <c r="AT963" s="164"/>
      <c r="AU963" s="164"/>
      <c r="AV963" s="164"/>
      <c r="AW963" s="164"/>
      <c r="AX963" s="164"/>
      <c r="AY963" s="351"/>
      <c r="AZ963" s="164"/>
      <c r="BA963" s="164"/>
      <c r="BB963" s="164"/>
      <c r="BC963" s="164"/>
      <c r="BD963" s="164"/>
      <c r="BE963" s="164"/>
      <c r="BF963" s="164"/>
      <c r="BG963" s="164"/>
      <c r="BH963" s="164"/>
      <c r="BI963" s="351"/>
      <c r="BJ963" s="164"/>
      <c r="BK963" s="164"/>
      <c r="BL963" s="164"/>
      <c r="BM963" s="164"/>
      <c r="BN963" s="164"/>
      <c r="BO963" s="164"/>
      <c r="BP963" s="164"/>
      <c r="BQ963" s="164"/>
      <c r="BR963" s="164"/>
      <c r="BS963" s="164"/>
      <c r="BT963" s="164"/>
    </row>
    <row r="964" spans="19:72" x14ac:dyDescent="0.25">
      <c r="S964" s="164"/>
      <c r="T964" s="164"/>
      <c r="U964" s="164"/>
      <c r="V964" s="164"/>
      <c r="W964" s="164"/>
      <c r="X964" s="164"/>
      <c r="Y964" s="164"/>
      <c r="Z964" s="164"/>
      <c r="AA964" s="164"/>
      <c r="AB964" s="164"/>
      <c r="AC964" s="164"/>
      <c r="AD964" s="164"/>
      <c r="AE964" s="164"/>
      <c r="AF964" s="164"/>
      <c r="AG964" s="164"/>
      <c r="AH964" s="164"/>
      <c r="AI964" s="164"/>
      <c r="AJ964" s="164"/>
      <c r="AK964" s="164"/>
      <c r="AL964" s="164"/>
      <c r="AM964" s="164"/>
      <c r="AN964" s="164"/>
      <c r="AO964" s="164"/>
      <c r="AP964" s="164"/>
      <c r="AQ964" s="366"/>
      <c r="AR964" s="164"/>
      <c r="AS964" s="164"/>
      <c r="AT964" s="164"/>
      <c r="AU964" s="164"/>
      <c r="AV964" s="164"/>
      <c r="AW964" s="164"/>
      <c r="AX964" s="164"/>
      <c r="AY964" s="351"/>
      <c r="AZ964" s="164"/>
      <c r="BA964" s="164"/>
      <c r="BB964" s="164"/>
      <c r="BC964" s="164"/>
      <c r="BD964" s="164"/>
      <c r="BE964" s="164"/>
      <c r="BF964" s="164"/>
      <c r="BG964" s="164"/>
      <c r="BH964" s="164"/>
      <c r="BI964" s="351"/>
      <c r="BJ964" s="164"/>
      <c r="BK964" s="164"/>
      <c r="BL964" s="164"/>
      <c r="BM964" s="164"/>
      <c r="BN964" s="164"/>
      <c r="BO964" s="164"/>
      <c r="BP964" s="164"/>
      <c r="BQ964" s="164"/>
      <c r="BR964" s="164"/>
      <c r="BS964" s="164"/>
      <c r="BT964" s="164"/>
    </row>
    <row r="965" spans="19:72" x14ac:dyDescent="0.25">
      <c r="S965" s="164"/>
      <c r="T965" s="164"/>
      <c r="U965" s="164"/>
      <c r="V965" s="164"/>
      <c r="W965" s="164"/>
      <c r="X965" s="164"/>
      <c r="Y965" s="164"/>
      <c r="Z965" s="164"/>
      <c r="AA965" s="164"/>
      <c r="AB965" s="164"/>
      <c r="AC965" s="164"/>
      <c r="AD965" s="164"/>
      <c r="AE965" s="164"/>
      <c r="AF965" s="164"/>
      <c r="AG965" s="164"/>
      <c r="AH965" s="164"/>
      <c r="AI965" s="164"/>
      <c r="AJ965" s="164"/>
      <c r="AK965" s="164"/>
      <c r="AL965" s="164"/>
      <c r="AM965" s="164"/>
      <c r="AN965" s="164"/>
      <c r="AO965" s="164"/>
      <c r="AP965" s="164"/>
      <c r="AQ965" s="366"/>
      <c r="AR965" s="164"/>
      <c r="AS965" s="164"/>
      <c r="AT965" s="164"/>
      <c r="AU965" s="164"/>
      <c r="AV965" s="164"/>
      <c r="AW965" s="164"/>
      <c r="AX965" s="164"/>
      <c r="AY965" s="351"/>
      <c r="AZ965" s="164"/>
      <c r="BA965" s="164"/>
      <c r="BB965" s="164"/>
      <c r="BC965" s="164"/>
      <c r="BD965" s="164"/>
      <c r="BE965" s="164"/>
      <c r="BF965" s="164"/>
      <c r="BG965" s="164"/>
      <c r="BH965" s="164"/>
      <c r="BI965" s="351"/>
      <c r="BJ965" s="164"/>
      <c r="BK965" s="164"/>
      <c r="BL965" s="164"/>
      <c r="BM965" s="164"/>
      <c r="BN965" s="164"/>
      <c r="BO965" s="164"/>
      <c r="BP965" s="164"/>
      <c r="BQ965" s="164"/>
      <c r="BR965" s="164"/>
      <c r="BS965" s="164"/>
      <c r="BT965" s="164"/>
    </row>
    <row r="966" spans="19:72" x14ac:dyDescent="0.25">
      <c r="S966" s="164"/>
      <c r="T966" s="164"/>
      <c r="U966" s="164"/>
      <c r="V966" s="164"/>
      <c r="W966" s="164"/>
      <c r="X966" s="164"/>
      <c r="Y966" s="164"/>
      <c r="Z966" s="164"/>
      <c r="AA966" s="164"/>
      <c r="AB966" s="164"/>
      <c r="AC966" s="164"/>
      <c r="AD966" s="164"/>
      <c r="AE966" s="164"/>
      <c r="AF966" s="164"/>
      <c r="AG966" s="164"/>
      <c r="AH966" s="164"/>
      <c r="AI966" s="164"/>
      <c r="AJ966" s="164"/>
      <c r="AK966" s="164"/>
      <c r="AL966" s="164"/>
      <c r="AM966" s="164"/>
      <c r="AN966" s="164"/>
      <c r="AO966" s="164"/>
      <c r="AP966" s="164"/>
      <c r="AQ966" s="366"/>
      <c r="AR966" s="164"/>
      <c r="AS966" s="164"/>
      <c r="AT966" s="164"/>
      <c r="AU966" s="164"/>
      <c r="AV966" s="164"/>
      <c r="AW966" s="164"/>
      <c r="AX966" s="164"/>
      <c r="AY966" s="351"/>
      <c r="AZ966" s="164"/>
      <c r="BA966" s="164"/>
      <c r="BB966" s="164"/>
      <c r="BC966" s="164"/>
      <c r="BD966" s="164"/>
      <c r="BE966" s="164"/>
      <c r="BF966" s="164"/>
      <c r="BG966" s="164"/>
      <c r="BH966" s="164"/>
      <c r="BI966" s="351"/>
      <c r="BJ966" s="164"/>
      <c r="BK966" s="164"/>
      <c r="BL966" s="164"/>
      <c r="BM966" s="164"/>
      <c r="BN966" s="164"/>
      <c r="BO966" s="164"/>
      <c r="BP966" s="164"/>
      <c r="BQ966" s="164"/>
      <c r="BR966" s="164"/>
      <c r="BS966" s="164"/>
      <c r="BT966" s="164"/>
    </row>
    <row r="967" spans="19:72" x14ac:dyDescent="0.25">
      <c r="S967" s="164"/>
      <c r="T967" s="164"/>
      <c r="U967" s="164"/>
      <c r="V967" s="164"/>
      <c r="W967" s="164"/>
      <c r="X967" s="164"/>
      <c r="Y967" s="164"/>
      <c r="Z967" s="164"/>
      <c r="AA967" s="164"/>
      <c r="AB967" s="164"/>
      <c r="AC967" s="164"/>
      <c r="AD967" s="164"/>
      <c r="AE967" s="164"/>
      <c r="AF967" s="164"/>
      <c r="AG967" s="164"/>
      <c r="AH967" s="164"/>
      <c r="AI967" s="164"/>
      <c r="AJ967" s="164"/>
      <c r="AK967" s="164"/>
      <c r="AL967" s="164"/>
      <c r="AM967" s="164"/>
      <c r="AN967" s="164"/>
      <c r="AO967" s="164"/>
      <c r="AP967" s="164"/>
      <c r="AQ967" s="366"/>
      <c r="AR967" s="164"/>
      <c r="AS967" s="164"/>
      <c r="AT967" s="164"/>
      <c r="AU967" s="164"/>
      <c r="AV967" s="164"/>
      <c r="AW967" s="164"/>
      <c r="AX967" s="164"/>
      <c r="AY967" s="351"/>
      <c r="AZ967" s="164"/>
      <c r="BA967" s="164"/>
      <c r="BB967" s="164"/>
      <c r="BC967" s="164"/>
      <c r="BD967" s="164"/>
      <c r="BE967" s="164"/>
      <c r="BF967" s="164"/>
      <c r="BG967" s="164"/>
      <c r="BH967" s="164"/>
      <c r="BI967" s="351"/>
      <c r="BJ967" s="164"/>
      <c r="BK967" s="164"/>
      <c r="BL967" s="164"/>
      <c r="BM967" s="164"/>
      <c r="BN967" s="164"/>
      <c r="BO967" s="164"/>
      <c r="BP967" s="164"/>
      <c r="BQ967" s="164"/>
      <c r="BR967" s="164"/>
      <c r="BS967" s="164"/>
      <c r="BT967" s="164"/>
    </row>
    <row r="968" spans="19:72" x14ac:dyDescent="0.25">
      <c r="S968" s="164"/>
      <c r="T968" s="164"/>
      <c r="U968" s="164"/>
      <c r="V968" s="164"/>
      <c r="W968" s="164"/>
      <c r="X968" s="164"/>
      <c r="Y968" s="164"/>
      <c r="Z968" s="164"/>
      <c r="AA968" s="164"/>
      <c r="AB968" s="164"/>
      <c r="AC968" s="164"/>
      <c r="AD968" s="164"/>
      <c r="AE968" s="164"/>
      <c r="AF968" s="164"/>
      <c r="AG968" s="164"/>
      <c r="AH968" s="164"/>
      <c r="AI968" s="164"/>
      <c r="AJ968" s="164"/>
      <c r="AK968" s="164"/>
      <c r="AL968" s="164"/>
      <c r="AM968" s="164"/>
      <c r="AN968" s="164"/>
      <c r="AO968" s="164"/>
      <c r="AP968" s="164"/>
      <c r="AQ968" s="366"/>
      <c r="AR968" s="164"/>
      <c r="AS968" s="164"/>
      <c r="AT968" s="164"/>
      <c r="AU968" s="164"/>
      <c r="AV968" s="164"/>
      <c r="AW968" s="164"/>
      <c r="AX968" s="164"/>
      <c r="AY968" s="351"/>
      <c r="AZ968" s="164"/>
      <c r="BA968" s="164"/>
      <c r="BB968" s="164"/>
      <c r="BC968" s="164"/>
      <c r="BD968" s="164"/>
      <c r="BE968" s="164"/>
      <c r="BF968" s="164"/>
      <c r="BG968" s="164"/>
      <c r="BH968" s="164"/>
      <c r="BI968" s="351"/>
      <c r="BJ968" s="164"/>
      <c r="BK968" s="164"/>
      <c r="BL968" s="164"/>
      <c r="BM968" s="164"/>
      <c r="BN968" s="164"/>
      <c r="BO968" s="164"/>
      <c r="BP968" s="164"/>
      <c r="BQ968" s="164"/>
      <c r="BR968" s="164"/>
      <c r="BS968" s="164"/>
      <c r="BT968" s="164"/>
    </row>
    <row r="969" spans="19:72" x14ac:dyDescent="0.25">
      <c r="S969" s="164"/>
      <c r="T969" s="164"/>
      <c r="U969" s="164"/>
      <c r="V969" s="164"/>
      <c r="W969" s="164"/>
      <c r="X969" s="164"/>
      <c r="Y969" s="164"/>
      <c r="Z969" s="164"/>
      <c r="AA969" s="164"/>
      <c r="AB969" s="164"/>
      <c r="AC969" s="164"/>
      <c r="AD969" s="164"/>
      <c r="AE969" s="164"/>
      <c r="AF969" s="164"/>
      <c r="AG969" s="164"/>
      <c r="AH969" s="164"/>
      <c r="AI969" s="164"/>
      <c r="AJ969" s="164"/>
      <c r="AK969" s="164"/>
      <c r="AL969" s="164"/>
      <c r="AM969" s="164"/>
      <c r="AN969" s="164"/>
      <c r="AO969" s="164"/>
      <c r="AP969" s="164"/>
      <c r="AQ969" s="366"/>
      <c r="AR969" s="164"/>
      <c r="AS969" s="164"/>
      <c r="AT969" s="164"/>
      <c r="AU969" s="164"/>
      <c r="AV969" s="164"/>
      <c r="AW969" s="164"/>
      <c r="AX969" s="164"/>
      <c r="AY969" s="351"/>
      <c r="AZ969" s="164"/>
      <c r="BA969" s="164"/>
      <c r="BB969" s="164"/>
      <c r="BC969" s="164"/>
      <c r="BD969" s="164"/>
      <c r="BE969" s="164"/>
      <c r="BF969" s="164"/>
      <c r="BG969" s="164"/>
      <c r="BH969" s="164"/>
      <c r="BI969" s="351"/>
      <c r="BJ969" s="164"/>
      <c r="BK969" s="164"/>
      <c r="BL969" s="164"/>
      <c r="BM969" s="164"/>
      <c r="BN969" s="164"/>
      <c r="BO969" s="164"/>
      <c r="BP969" s="164"/>
      <c r="BQ969" s="164"/>
      <c r="BR969" s="164"/>
      <c r="BS969" s="164"/>
      <c r="BT969" s="164"/>
    </row>
    <row r="970" spans="19:72" x14ac:dyDescent="0.25">
      <c r="S970" s="164"/>
      <c r="T970" s="164"/>
      <c r="U970" s="164"/>
      <c r="V970" s="164"/>
      <c r="W970" s="164"/>
      <c r="X970" s="164"/>
      <c r="Y970" s="164"/>
      <c r="Z970" s="164"/>
      <c r="AA970" s="164"/>
      <c r="AB970" s="164"/>
      <c r="AC970" s="164"/>
      <c r="AD970" s="164"/>
      <c r="AE970" s="164"/>
      <c r="AF970" s="164"/>
      <c r="AG970" s="164"/>
      <c r="AH970" s="164"/>
      <c r="AI970" s="164"/>
      <c r="AJ970" s="164"/>
      <c r="AK970" s="164"/>
      <c r="AL970" s="164"/>
      <c r="AM970" s="164"/>
      <c r="AN970" s="164"/>
      <c r="AO970" s="164"/>
      <c r="AP970" s="164"/>
      <c r="AQ970" s="366"/>
      <c r="AR970" s="164"/>
      <c r="AS970" s="164"/>
      <c r="AT970" s="164"/>
      <c r="AU970" s="164"/>
      <c r="AV970" s="164"/>
      <c r="AW970" s="164"/>
      <c r="AX970" s="164"/>
      <c r="AY970" s="351"/>
      <c r="AZ970" s="164"/>
      <c r="BA970" s="164"/>
      <c r="BB970" s="164"/>
      <c r="BC970" s="164"/>
      <c r="BD970" s="164"/>
      <c r="BE970" s="164"/>
      <c r="BF970" s="164"/>
      <c r="BG970" s="164"/>
      <c r="BH970" s="164"/>
      <c r="BI970" s="351"/>
      <c r="BJ970" s="164"/>
      <c r="BK970" s="164"/>
      <c r="BL970" s="164"/>
      <c r="BM970" s="164"/>
      <c r="BN970" s="164"/>
      <c r="BO970" s="164"/>
      <c r="BP970" s="164"/>
      <c r="BQ970" s="164"/>
      <c r="BR970" s="164"/>
      <c r="BS970" s="164"/>
      <c r="BT970" s="164"/>
    </row>
    <row r="971" spans="19:72" x14ac:dyDescent="0.25">
      <c r="S971" s="164"/>
      <c r="T971" s="164"/>
      <c r="U971" s="164"/>
      <c r="V971" s="164"/>
      <c r="W971" s="164"/>
      <c r="X971" s="164"/>
      <c r="Y971" s="164"/>
      <c r="Z971" s="164"/>
      <c r="AA971" s="164"/>
      <c r="AB971" s="164"/>
      <c r="AC971" s="164"/>
      <c r="AD971" s="164"/>
      <c r="AE971" s="164"/>
      <c r="AF971" s="164"/>
      <c r="AG971" s="164"/>
      <c r="AH971" s="164"/>
      <c r="AI971" s="164"/>
      <c r="AJ971" s="164"/>
      <c r="AK971" s="164"/>
      <c r="AL971" s="164"/>
      <c r="AM971" s="164"/>
      <c r="AN971" s="164"/>
      <c r="AO971" s="164"/>
      <c r="AP971" s="164"/>
      <c r="AQ971" s="366"/>
      <c r="AR971" s="164"/>
      <c r="AS971" s="164"/>
      <c r="AT971" s="164"/>
      <c r="AU971" s="164"/>
      <c r="AV971" s="164"/>
      <c r="AW971" s="164"/>
      <c r="AX971" s="164"/>
      <c r="AY971" s="351"/>
      <c r="AZ971" s="164"/>
      <c r="BA971" s="164"/>
      <c r="BB971" s="164"/>
      <c r="BC971" s="164"/>
      <c r="BD971" s="164"/>
      <c r="BE971" s="164"/>
      <c r="BF971" s="164"/>
      <c r="BG971" s="164"/>
      <c r="BH971" s="164"/>
      <c r="BI971" s="351"/>
      <c r="BJ971" s="164"/>
      <c r="BK971" s="164"/>
      <c r="BL971" s="164"/>
      <c r="BM971" s="164"/>
      <c r="BN971" s="164"/>
      <c r="BO971" s="164"/>
      <c r="BP971" s="164"/>
      <c r="BQ971" s="164"/>
      <c r="BR971" s="164"/>
      <c r="BS971" s="164"/>
      <c r="BT971" s="164"/>
    </row>
    <row r="972" spans="19:72" x14ac:dyDescent="0.25">
      <c r="S972" s="164"/>
      <c r="T972" s="164"/>
      <c r="U972" s="164"/>
      <c r="V972" s="164"/>
      <c r="W972" s="164"/>
      <c r="X972" s="164"/>
      <c r="Y972" s="164"/>
      <c r="Z972" s="164"/>
      <c r="AA972" s="164"/>
      <c r="AB972" s="164"/>
      <c r="AC972" s="164"/>
      <c r="AD972" s="164"/>
      <c r="AE972" s="164"/>
      <c r="AF972" s="164"/>
      <c r="AG972" s="164"/>
      <c r="AH972" s="164"/>
      <c r="AI972" s="164"/>
      <c r="AJ972" s="164"/>
      <c r="AK972" s="164"/>
      <c r="AL972" s="164"/>
      <c r="AM972" s="164"/>
      <c r="AN972" s="164"/>
      <c r="AO972" s="164"/>
      <c r="AP972" s="164"/>
      <c r="AQ972" s="366"/>
      <c r="AR972" s="164"/>
      <c r="AS972" s="164"/>
      <c r="AT972" s="164"/>
      <c r="AU972" s="164"/>
      <c r="AV972" s="164"/>
      <c r="AW972" s="164"/>
      <c r="AX972" s="164"/>
      <c r="AY972" s="351"/>
      <c r="AZ972" s="164"/>
      <c r="BA972" s="164"/>
      <c r="BB972" s="164"/>
      <c r="BC972" s="164"/>
      <c r="BD972" s="164"/>
      <c r="BE972" s="164"/>
      <c r="BF972" s="164"/>
      <c r="BG972" s="164"/>
      <c r="BH972" s="164"/>
      <c r="BI972" s="351"/>
      <c r="BJ972" s="164"/>
      <c r="BK972" s="164"/>
      <c r="BL972" s="164"/>
      <c r="BM972" s="164"/>
      <c r="BN972" s="164"/>
      <c r="BO972" s="164"/>
      <c r="BP972" s="164"/>
      <c r="BQ972" s="164"/>
      <c r="BR972" s="164"/>
      <c r="BS972" s="164"/>
      <c r="BT972" s="164"/>
    </row>
    <row r="973" spans="19:72" x14ac:dyDescent="0.25">
      <c r="S973" s="164"/>
      <c r="T973" s="164"/>
      <c r="U973" s="164"/>
      <c r="V973" s="164"/>
      <c r="W973" s="164"/>
      <c r="X973" s="164"/>
      <c r="Y973" s="164"/>
      <c r="Z973" s="164"/>
      <c r="AA973" s="164"/>
      <c r="AB973" s="164"/>
      <c r="AC973" s="164"/>
      <c r="AD973" s="164"/>
      <c r="AE973" s="164"/>
      <c r="AF973" s="164"/>
      <c r="AG973" s="164"/>
      <c r="AH973" s="164"/>
      <c r="AI973" s="164"/>
      <c r="AJ973" s="164"/>
      <c r="AK973" s="164"/>
      <c r="AL973" s="164"/>
      <c r="AM973" s="164"/>
      <c r="AN973" s="164"/>
      <c r="AO973" s="164"/>
      <c r="AP973" s="164"/>
      <c r="AQ973" s="366"/>
      <c r="AR973" s="164"/>
      <c r="AS973" s="164"/>
      <c r="AT973" s="164"/>
      <c r="AU973" s="164"/>
      <c r="AV973" s="164"/>
      <c r="AW973" s="164"/>
      <c r="AX973" s="164"/>
      <c r="AY973" s="351"/>
      <c r="AZ973" s="164"/>
      <c r="BA973" s="164"/>
      <c r="BB973" s="164"/>
      <c r="BC973" s="164"/>
      <c r="BD973" s="164"/>
      <c r="BE973" s="164"/>
      <c r="BF973" s="164"/>
      <c r="BG973" s="164"/>
      <c r="BH973" s="164"/>
      <c r="BI973" s="351"/>
      <c r="BJ973" s="164"/>
      <c r="BK973" s="164"/>
      <c r="BL973" s="164"/>
      <c r="BM973" s="164"/>
      <c r="BN973" s="164"/>
      <c r="BO973" s="164"/>
      <c r="BP973" s="164"/>
      <c r="BQ973" s="164"/>
      <c r="BR973" s="164"/>
      <c r="BS973" s="164"/>
      <c r="BT973" s="164"/>
    </row>
    <row r="974" spans="19:72" x14ac:dyDescent="0.25">
      <c r="S974" s="164"/>
      <c r="T974" s="164"/>
      <c r="U974" s="164"/>
      <c r="V974" s="164"/>
      <c r="W974" s="164"/>
      <c r="X974" s="164"/>
      <c r="Y974" s="164"/>
      <c r="Z974" s="164"/>
      <c r="AA974" s="164"/>
      <c r="AB974" s="164"/>
      <c r="AC974" s="164"/>
      <c r="AD974" s="164"/>
      <c r="AE974" s="164"/>
      <c r="AF974" s="164"/>
      <c r="AG974" s="164"/>
      <c r="AH974" s="164"/>
      <c r="AI974" s="164"/>
      <c r="AJ974" s="164"/>
      <c r="AK974" s="164"/>
      <c r="AL974" s="164"/>
      <c r="AM974" s="164"/>
      <c r="AN974" s="164"/>
      <c r="AO974" s="164"/>
      <c r="AP974" s="164"/>
      <c r="AQ974" s="366"/>
      <c r="AR974" s="164"/>
      <c r="AS974" s="164"/>
      <c r="AT974" s="164"/>
      <c r="AU974" s="164"/>
      <c r="AV974" s="164"/>
      <c r="AW974" s="164"/>
      <c r="AX974" s="164"/>
      <c r="AY974" s="351"/>
      <c r="AZ974" s="164"/>
      <c r="BA974" s="164"/>
      <c r="BB974" s="164"/>
      <c r="BC974" s="164"/>
      <c r="BD974" s="164"/>
      <c r="BE974" s="164"/>
      <c r="BF974" s="164"/>
      <c r="BG974" s="164"/>
      <c r="BH974" s="164"/>
      <c r="BI974" s="351"/>
      <c r="BJ974" s="164"/>
      <c r="BK974" s="164"/>
      <c r="BL974" s="164"/>
      <c r="BM974" s="164"/>
      <c r="BN974" s="164"/>
      <c r="BO974" s="164"/>
      <c r="BP974" s="164"/>
      <c r="BQ974" s="164"/>
      <c r="BR974" s="164"/>
      <c r="BS974" s="164"/>
      <c r="BT974" s="164"/>
    </row>
    <row r="975" spans="19:72" x14ac:dyDescent="0.25">
      <c r="S975" s="164"/>
      <c r="T975" s="164"/>
      <c r="U975" s="164"/>
      <c r="V975" s="164"/>
      <c r="W975" s="164"/>
      <c r="X975" s="164"/>
      <c r="Y975" s="164"/>
      <c r="Z975" s="164"/>
      <c r="AA975" s="164"/>
      <c r="AB975" s="164"/>
      <c r="AC975" s="164"/>
      <c r="AD975" s="164"/>
      <c r="AE975" s="164"/>
      <c r="AF975" s="164"/>
      <c r="AG975" s="164"/>
      <c r="AH975" s="164"/>
      <c r="AI975" s="164"/>
      <c r="AJ975" s="164"/>
      <c r="AK975" s="164"/>
      <c r="AL975" s="164"/>
      <c r="AM975" s="164"/>
      <c r="AN975" s="164"/>
      <c r="AO975" s="164"/>
      <c r="AP975" s="164"/>
      <c r="AQ975" s="366"/>
      <c r="AR975" s="164"/>
      <c r="AS975" s="164"/>
      <c r="AT975" s="164"/>
      <c r="AU975" s="164"/>
      <c r="AV975" s="164"/>
      <c r="AW975" s="164"/>
      <c r="AX975" s="164"/>
      <c r="AY975" s="351"/>
      <c r="AZ975" s="164"/>
      <c r="BA975" s="164"/>
      <c r="BB975" s="164"/>
      <c r="BC975" s="164"/>
      <c r="BD975" s="164"/>
      <c r="BE975" s="164"/>
      <c r="BF975" s="164"/>
      <c r="BG975" s="164"/>
      <c r="BH975" s="164"/>
      <c r="BI975" s="351"/>
      <c r="BJ975" s="164"/>
      <c r="BK975" s="164"/>
      <c r="BL975" s="164"/>
      <c r="BM975" s="164"/>
      <c r="BN975" s="164"/>
      <c r="BO975" s="164"/>
      <c r="BP975" s="164"/>
      <c r="BQ975" s="164"/>
      <c r="BR975" s="164"/>
      <c r="BS975" s="164"/>
      <c r="BT975" s="164"/>
    </row>
    <row r="976" spans="19:72" x14ac:dyDescent="0.25">
      <c r="S976" s="164"/>
      <c r="T976" s="164"/>
      <c r="U976" s="164"/>
      <c r="V976" s="164"/>
      <c r="W976" s="164"/>
      <c r="X976" s="164"/>
      <c r="Y976" s="164"/>
      <c r="Z976" s="164"/>
      <c r="AA976" s="164"/>
      <c r="AB976" s="164"/>
      <c r="AC976" s="164"/>
      <c r="AD976" s="164"/>
      <c r="AE976" s="164"/>
      <c r="AF976" s="164"/>
      <c r="AG976" s="164"/>
      <c r="AH976" s="164"/>
      <c r="AI976" s="164"/>
      <c r="AJ976" s="164"/>
      <c r="AK976" s="164"/>
      <c r="AL976" s="164"/>
      <c r="AM976" s="164"/>
      <c r="AN976" s="164"/>
      <c r="AO976" s="164"/>
      <c r="AP976" s="164"/>
      <c r="AQ976" s="366"/>
      <c r="AR976" s="164"/>
      <c r="AS976" s="164"/>
      <c r="AT976" s="164"/>
      <c r="AU976" s="164"/>
      <c r="AV976" s="164"/>
      <c r="AW976" s="164"/>
      <c r="AX976" s="164"/>
      <c r="AY976" s="351"/>
      <c r="AZ976" s="164"/>
      <c r="BA976" s="164"/>
      <c r="BB976" s="164"/>
      <c r="BC976" s="164"/>
      <c r="BD976" s="164"/>
      <c r="BE976" s="164"/>
      <c r="BF976" s="164"/>
      <c r="BG976" s="164"/>
      <c r="BH976" s="164"/>
      <c r="BI976" s="351"/>
      <c r="BJ976" s="164"/>
      <c r="BK976" s="164"/>
      <c r="BL976" s="164"/>
      <c r="BM976" s="164"/>
      <c r="BN976" s="164"/>
      <c r="BO976" s="164"/>
      <c r="BP976" s="164"/>
      <c r="BQ976" s="164"/>
      <c r="BR976" s="164"/>
      <c r="BS976" s="164"/>
      <c r="BT976" s="164"/>
    </row>
    <row r="977" spans="19:72" x14ac:dyDescent="0.25">
      <c r="S977" s="164"/>
      <c r="T977" s="164"/>
      <c r="U977" s="164"/>
      <c r="V977" s="164"/>
      <c r="W977" s="164"/>
      <c r="X977" s="164"/>
      <c r="Y977" s="164"/>
      <c r="Z977" s="164"/>
      <c r="AA977" s="164"/>
      <c r="AB977" s="164"/>
      <c r="AC977" s="164"/>
      <c r="AD977" s="164"/>
      <c r="AE977" s="164"/>
      <c r="AF977" s="164"/>
      <c r="AG977" s="164"/>
      <c r="AH977" s="164"/>
      <c r="AI977" s="164"/>
      <c r="AJ977" s="164"/>
      <c r="AK977" s="164"/>
      <c r="AL977" s="164"/>
      <c r="AM977" s="164"/>
      <c r="AN977" s="164"/>
      <c r="AO977" s="164"/>
      <c r="AP977" s="164"/>
      <c r="AQ977" s="366"/>
      <c r="AR977" s="164"/>
      <c r="AS977" s="164"/>
      <c r="AT977" s="164"/>
      <c r="AU977" s="164"/>
      <c r="AV977" s="164"/>
      <c r="AW977" s="164"/>
      <c r="AX977" s="164"/>
      <c r="AY977" s="351"/>
      <c r="AZ977" s="164"/>
      <c r="BA977" s="164"/>
      <c r="BB977" s="164"/>
      <c r="BC977" s="164"/>
      <c r="BD977" s="164"/>
      <c r="BE977" s="164"/>
      <c r="BF977" s="164"/>
      <c r="BG977" s="164"/>
      <c r="BH977" s="164"/>
      <c r="BI977" s="351"/>
      <c r="BJ977" s="164"/>
      <c r="BK977" s="164"/>
      <c r="BL977" s="164"/>
      <c r="BM977" s="164"/>
      <c r="BN977" s="164"/>
      <c r="BO977" s="164"/>
      <c r="BP977" s="164"/>
      <c r="BQ977" s="164"/>
      <c r="BR977" s="164"/>
      <c r="BS977" s="164"/>
      <c r="BT977" s="164"/>
    </row>
    <row r="978" spans="19:72" x14ac:dyDescent="0.25">
      <c r="S978" s="164"/>
      <c r="T978" s="164"/>
      <c r="U978" s="164"/>
      <c r="V978" s="164"/>
      <c r="W978" s="164"/>
      <c r="X978" s="164"/>
      <c r="Y978" s="164"/>
      <c r="Z978" s="164"/>
      <c r="AA978" s="164"/>
      <c r="AB978" s="164"/>
      <c r="AC978" s="164"/>
      <c r="AD978" s="164"/>
      <c r="AE978" s="164"/>
      <c r="AF978" s="164"/>
      <c r="AG978" s="164"/>
      <c r="AH978" s="164"/>
      <c r="AI978" s="164"/>
      <c r="AJ978" s="164"/>
      <c r="AK978" s="164"/>
      <c r="AL978" s="164"/>
      <c r="AM978" s="164"/>
      <c r="AN978" s="164"/>
      <c r="AO978" s="164"/>
      <c r="AP978" s="164"/>
      <c r="AQ978" s="366"/>
      <c r="AR978" s="164"/>
      <c r="AS978" s="164"/>
      <c r="AT978" s="164"/>
      <c r="AU978" s="164"/>
      <c r="AV978" s="164"/>
      <c r="AW978" s="164"/>
      <c r="AX978" s="164"/>
      <c r="AY978" s="351"/>
      <c r="AZ978" s="164"/>
      <c r="BA978" s="164"/>
      <c r="BB978" s="164"/>
      <c r="BC978" s="164"/>
      <c r="BD978" s="164"/>
      <c r="BE978" s="164"/>
      <c r="BF978" s="164"/>
      <c r="BG978" s="164"/>
      <c r="BH978" s="164"/>
      <c r="BI978" s="351"/>
      <c r="BJ978" s="164"/>
      <c r="BK978" s="164"/>
      <c r="BL978" s="164"/>
      <c r="BM978" s="164"/>
      <c r="BN978" s="164"/>
      <c r="BO978" s="164"/>
      <c r="BP978" s="164"/>
      <c r="BQ978" s="164"/>
      <c r="BR978" s="164"/>
      <c r="BS978" s="164"/>
      <c r="BT978" s="164"/>
    </row>
    <row r="979" spans="19:72" x14ac:dyDescent="0.25">
      <c r="S979" s="164"/>
      <c r="T979" s="164"/>
      <c r="U979" s="164"/>
      <c r="V979" s="164"/>
      <c r="W979" s="164"/>
      <c r="X979" s="164"/>
      <c r="Y979" s="164"/>
      <c r="Z979" s="164"/>
      <c r="AA979" s="164"/>
      <c r="AB979" s="164"/>
      <c r="AC979" s="164"/>
      <c r="AD979" s="164"/>
      <c r="AE979" s="164"/>
      <c r="AF979" s="164"/>
      <c r="AG979" s="164"/>
      <c r="AH979" s="164"/>
      <c r="AI979" s="164"/>
      <c r="AJ979" s="164"/>
      <c r="AK979" s="164"/>
      <c r="AL979" s="164"/>
      <c r="AM979" s="164"/>
      <c r="AN979" s="164"/>
      <c r="AO979" s="164"/>
      <c r="AP979" s="164"/>
      <c r="AQ979" s="366"/>
      <c r="AR979" s="164"/>
      <c r="AS979" s="164"/>
      <c r="AT979" s="164"/>
      <c r="AU979" s="164"/>
      <c r="AV979" s="164"/>
      <c r="AW979" s="164"/>
      <c r="AX979" s="164"/>
      <c r="AY979" s="351"/>
      <c r="AZ979" s="164"/>
      <c r="BA979" s="164"/>
      <c r="BB979" s="164"/>
      <c r="BC979" s="164"/>
      <c r="BD979" s="164"/>
      <c r="BE979" s="164"/>
      <c r="BF979" s="164"/>
      <c r="BG979" s="164"/>
      <c r="BH979" s="164"/>
      <c r="BI979" s="351"/>
      <c r="BJ979" s="164"/>
      <c r="BK979" s="164"/>
      <c r="BL979" s="164"/>
      <c r="BM979" s="164"/>
      <c r="BN979" s="164"/>
      <c r="BO979" s="164"/>
      <c r="BP979" s="164"/>
      <c r="BQ979" s="164"/>
      <c r="BR979" s="164"/>
      <c r="BS979" s="164"/>
      <c r="BT979" s="164"/>
    </row>
    <row r="980" spans="19:72" x14ac:dyDescent="0.25">
      <c r="S980" s="164"/>
      <c r="T980" s="164"/>
      <c r="U980" s="164"/>
      <c r="V980" s="164"/>
      <c r="W980" s="164"/>
      <c r="X980" s="164"/>
      <c r="Y980" s="164"/>
      <c r="Z980" s="164"/>
      <c r="AA980" s="164"/>
      <c r="AB980" s="164"/>
      <c r="AC980" s="164"/>
      <c r="AD980" s="164"/>
      <c r="AE980" s="164"/>
      <c r="AF980" s="164"/>
      <c r="AG980" s="164"/>
      <c r="AH980" s="164"/>
      <c r="AI980" s="164"/>
      <c r="AJ980" s="164"/>
      <c r="AK980" s="164"/>
      <c r="AL980" s="164"/>
      <c r="AM980" s="164"/>
      <c r="AN980" s="164"/>
      <c r="AO980" s="164"/>
      <c r="AP980" s="164"/>
      <c r="AQ980" s="366"/>
      <c r="AR980" s="164"/>
      <c r="AS980" s="164"/>
      <c r="AT980" s="164"/>
      <c r="AU980" s="164"/>
      <c r="AV980" s="164"/>
      <c r="AW980" s="164"/>
      <c r="AX980" s="164"/>
      <c r="AY980" s="351"/>
      <c r="AZ980" s="164"/>
      <c r="BA980" s="164"/>
      <c r="BB980" s="164"/>
      <c r="BC980" s="164"/>
      <c r="BD980" s="164"/>
      <c r="BE980" s="164"/>
      <c r="BF980" s="164"/>
      <c r="BG980" s="164"/>
      <c r="BH980" s="164"/>
      <c r="BI980" s="351"/>
      <c r="BJ980" s="164"/>
      <c r="BK980" s="164"/>
      <c r="BL980" s="164"/>
      <c r="BM980" s="164"/>
      <c r="BN980" s="164"/>
      <c r="BO980" s="164"/>
      <c r="BP980" s="164"/>
      <c r="BQ980" s="164"/>
      <c r="BR980" s="164"/>
      <c r="BS980" s="164"/>
      <c r="BT980" s="164"/>
    </row>
    <row r="981" spans="19:72" x14ac:dyDescent="0.25">
      <c r="S981" s="164"/>
      <c r="T981" s="164"/>
      <c r="U981" s="164"/>
      <c r="V981" s="164"/>
      <c r="W981" s="164"/>
      <c r="X981" s="164"/>
      <c r="Y981" s="164"/>
      <c r="Z981" s="164"/>
      <c r="AA981" s="164"/>
      <c r="AB981" s="164"/>
      <c r="AC981" s="164"/>
      <c r="AD981" s="164"/>
      <c r="AE981" s="164"/>
      <c r="AF981" s="164"/>
      <c r="AG981" s="164"/>
      <c r="AH981" s="164"/>
      <c r="AI981" s="164"/>
      <c r="AJ981" s="164"/>
      <c r="AK981" s="164"/>
      <c r="AL981" s="164"/>
      <c r="AM981" s="164"/>
      <c r="AN981" s="164"/>
      <c r="AO981" s="164"/>
      <c r="AP981" s="164"/>
      <c r="AQ981" s="366"/>
      <c r="AR981" s="164"/>
      <c r="AS981" s="164"/>
      <c r="AT981" s="164"/>
      <c r="AU981" s="164"/>
      <c r="AV981" s="164"/>
      <c r="AW981" s="164"/>
      <c r="AX981" s="164"/>
      <c r="AY981" s="351"/>
      <c r="AZ981" s="164"/>
      <c r="BA981" s="164"/>
      <c r="BB981" s="164"/>
      <c r="BC981" s="164"/>
      <c r="BD981" s="164"/>
      <c r="BE981" s="164"/>
      <c r="BF981" s="164"/>
      <c r="BG981" s="164"/>
      <c r="BH981" s="164"/>
      <c r="BI981" s="351"/>
      <c r="BJ981" s="164"/>
      <c r="BK981" s="164"/>
      <c r="BL981" s="164"/>
      <c r="BM981" s="164"/>
      <c r="BN981" s="164"/>
      <c r="BO981" s="164"/>
      <c r="BP981" s="164"/>
      <c r="BQ981" s="164"/>
      <c r="BR981" s="164"/>
      <c r="BS981" s="164"/>
      <c r="BT981" s="164"/>
    </row>
    <row r="982" spans="19:72" x14ac:dyDescent="0.25">
      <c r="S982" s="164"/>
      <c r="T982" s="164"/>
      <c r="U982" s="164"/>
      <c r="V982" s="164"/>
      <c r="W982" s="164"/>
      <c r="X982" s="164"/>
      <c r="Y982" s="164"/>
      <c r="Z982" s="164"/>
      <c r="AA982" s="164"/>
      <c r="AB982" s="164"/>
      <c r="AC982" s="164"/>
      <c r="AD982" s="164"/>
      <c r="AE982" s="164"/>
      <c r="AF982" s="164"/>
      <c r="AG982" s="164"/>
      <c r="AH982" s="164"/>
      <c r="AI982" s="164"/>
      <c r="AJ982" s="164"/>
      <c r="AK982" s="164"/>
      <c r="AL982" s="164"/>
      <c r="AM982" s="164"/>
      <c r="AN982" s="164"/>
      <c r="AO982" s="164"/>
      <c r="AP982" s="164"/>
      <c r="AQ982" s="366"/>
      <c r="AR982" s="164"/>
      <c r="AS982" s="164"/>
      <c r="AT982" s="164"/>
      <c r="AU982" s="164"/>
      <c r="AV982" s="164"/>
      <c r="AW982" s="164"/>
      <c r="AX982" s="164"/>
      <c r="AY982" s="351"/>
      <c r="AZ982" s="164"/>
      <c r="BA982" s="164"/>
      <c r="BB982" s="164"/>
      <c r="BC982" s="164"/>
      <c r="BD982" s="164"/>
      <c r="BE982" s="164"/>
      <c r="BF982" s="164"/>
      <c r="BG982" s="164"/>
      <c r="BH982" s="164"/>
      <c r="BI982" s="351"/>
      <c r="BJ982" s="164"/>
      <c r="BK982" s="164"/>
      <c r="BL982" s="164"/>
      <c r="BM982" s="164"/>
      <c r="BN982" s="164"/>
      <c r="BO982" s="164"/>
      <c r="BP982" s="164"/>
      <c r="BQ982" s="164"/>
      <c r="BR982" s="164"/>
      <c r="BS982" s="164"/>
      <c r="BT982" s="164"/>
    </row>
    <row r="983" spans="19:72" x14ac:dyDescent="0.25">
      <c r="S983" s="164"/>
      <c r="T983" s="164"/>
      <c r="U983" s="164"/>
      <c r="V983" s="164"/>
      <c r="W983" s="164"/>
      <c r="X983" s="164"/>
      <c r="Y983" s="164"/>
      <c r="Z983" s="164"/>
      <c r="AA983" s="164"/>
      <c r="AB983" s="164"/>
      <c r="AC983" s="164"/>
      <c r="AD983" s="164"/>
      <c r="AE983" s="164"/>
      <c r="AF983" s="164"/>
      <c r="AG983" s="164"/>
      <c r="AH983" s="164"/>
      <c r="AI983" s="164"/>
      <c r="AJ983" s="164"/>
      <c r="AK983" s="164"/>
      <c r="AL983" s="164"/>
      <c r="AM983" s="164"/>
      <c r="AN983" s="164"/>
      <c r="AO983" s="164"/>
      <c r="AP983" s="164"/>
      <c r="AQ983" s="366"/>
      <c r="AR983" s="164"/>
      <c r="AS983" s="164"/>
      <c r="AT983" s="164"/>
      <c r="AU983" s="164"/>
      <c r="AV983" s="164"/>
      <c r="AW983" s="164"/>
      <c r="AX983" s="164"/>
      <c r="AY983" s="351"/>
      <c r="AZ983" s="164"/>
      <c r="BA983" s="164"/>
      <c r="BB983" s="164"/>
      <c r="BC983" s="164"/>
      <c r="BD983" s="164"/>
      <c r="BE983" s="164"/>
      <c r="BF983" s="164"/>
      <c r="BG983" s="164"/>
      <c r="BH983" s="164"/>
      <c r="BI983" s="351"/>
      <c r="BJ983" s="164"/>
      <c r="BK983" s="164"/>
      <c r="BL983" s="164"/>
      <c r="BM983" s="164"/>
      <c r="BN983" s="164"/>
      <c r="BO983" s="164"/>
      <c r="BP983" s="164"/>
      <c r="BQ983" s="164"/>
      <c r="BR983" s="164"/>
      <c r="BS983" s="164"/>
      <c r="BT983" s="164"/>
    </row>
    <row r="984" spans="19:72" x14ac:dyDescent="0.25">
      <c r="S984" s="164"/>
      <c r="T984" s="164"/>
      <c r="U984" s="164"/>
      <c r="V984" s="164"/>
      <c r="W984" s="164"/>
      <c r="X984" s="164"/>
      <c r="Y984" s="164"/>
      <c r="Z984" s="164"/>
      <c r="AA984" s="164"/>
      <c r="AB984" s="164"/>
      <c r="AC984" s="164"/>
      <c r="AD984" s="164"/>
      <c r="AE984" s="164"/>
      <c r="AF984" s="164"/>
      <c r="AG984" s="164"/>
      <c r="AH984" s="164"/>
      <c r="AI984" s="164"/>
      <c r="AJ984" s="164"/>
      <c r="AK984" s="164"/>
      <c r="AL984" s="164"/>
      <c r="AM984" s="164"/>
      <c r="AN984" s="164"/>
      <c r="AO984" s="164"/>
      <c r="AP984" s="164"/>
      <c r="AQ984" s="366"/>
      <c r="AR984" s="164"/>
      <c r="AS984" s="164"/>
      <c r="AT984" s="164"/>
      <c r="AU984" s="164"/>
      <c r="AV984" s="164"/>
      <c r="AW984" s="164"/>
      <c r="AX984" s="164"/>
      <c r="AY984" s="351"/>
      <c r="AZ984" s="164"/>
      <c r="BA984" s="164"/>
      <c r="BB984" s="164"/>
      <c r="BC984" s="164"/>
      <c r="BD984" s="164"/>
      <c r="BE984" s="164"/>
      <c r="BF984" s="164"/>
      <c r="BG984" s="164"/>
      <c r="BH984" s="164"/>
      <c r="BI984" s="351"/>
      <c r="BJ984" s="164"/>
      <c r="BK984" s="164"/>
      <c r="BL984" s="164"/>
      <c r="BM984" s="164"/>
      <c r="BN984" s="164"/>
      <c r="BO984" s="164"/>
      <c r="BP984" s="164"/>
      <c r="BQ984" s="164"/>
      <c r="BR984" s="164"/>
      <c r="BS984" s="164"/>
      <c r="BT984" s="164"/>
    </row>
    <row r="985" spans="19:72" x14ac:dyDescent="0.25">
      <c r="S985" s="164"/>
      <c r="T985" s="164"/>
      <c r="U985" s="164"/>
      <c r="V985" s="164"/>
      <c r="W985" s="164"/>
      <c r="X985" s="164"/>
      <c r="Y985" s="164"/>
      <c r="Z985" s="164"/>
      <c r="AA985" s="164"/>
      <c r="AB985" s="164"/>
      <c r="AC985" s="164"/>
      <c r="AD985" s="164"/>
      <c r="AE985" s="164"/>
      <c r="AF985" s="164"/>
      <c r="AG985" s="164"/>
      <c r="AH985" s="164"/>
      <c r="AI985" s="164"/>
      <c r="AJ985" s="164"/>
      <c r="AK985" s="164"/>
      <c r="AL985" s="164"/>
      <c r="AM985" s="164"/>
      <c r="AN985" s="164"/>
      <c r="AO985" s="164"/>
      <c r="AP985" s="164"/>
      <c r="AQ985" s="366"/>
      <c r="AR985" s="164"/>
      <c r="AS985" s="164"/>
      <c r="AT985" s="164"/>
      <c r="AU985" s="164"/>
      <c r="AV985" s="164"/>
      <c r="AW985" s="164"/>
      <c r="AX985" s="164"/>
      <c r="AY985" s="351"/>
      <c r="AZ985" s="164"/>
      <c r="BA985" s="164"/>
      <c r="BB985" s="164"/>
      <c r="BC985" s="164"/>
      <c r="BD985" s="164"/>
      <c r="BE985" s="164"/>
      <c r="BF985" s="164"/>
      <c r="BG985" s="164"/>
      <c r="BH985" s="164"/>
      <c r="BI985" s="351"/>
      <c r="BJ985" s="164"/>
      <c r="BK985" s="164"/>
      <c r="BL985" s="164"/>
      <c r="BM985" s="164"/>
      <c r="BN985" s="164"/>
      <c r="BO985" s="164"/>
      <c r="BP985" s="164"/>
      <c r="BQ985" s="164"/>
      <c r="BR985" s="164"/>
      <c r="BS985" s="164"/>
      <c r="BT985" s="164"/>
    </row>
    <row r="986" spans="19:72" x14ac:dyDescent="0.25">
      <c r="S986" s="164"/>
      <c r="T986" s="164"/>
      <c r="U986" s="164"/>
      <c r="V986" s="164"/>
      <c r="W986" s="164"/>
      <c r="X986" s="164"/>
      <c r="Y986" s="164"/>
      <c r="Z986" s="164"/>
      <c r="AA986" s="164"/>
      <c r="AB986" s="164"/>
      <c r="AC986" s="164"/>
      <c r="AD986" s="164"/>
      <c r="AE986" s="164"/>
      <c r="AF986" s="164"/>
      <c r="AG986" s="164"/>
      <c r="AH986" s="164"/>
      <c r="AI986" s="164"/>
      <c r="AJ986" s="164"/>
      <c r="AK986" s="164"/>
      <c r="AL986" s="164"/>
      <c r="AM986" s="164"/>
      <c r="AN986" s="164"/>
      <c r="AO986" s="164"/>
      <c r="AP986" s="164"/>
      <c r="AQ986" s="366"/>
      <c r="AR986" s="164"/>
      <c r="AS986" s="164"/>
      <c r="AT986" s="164"/>
      <c r="AU986" s="164"/>
      <c r="AV986" s="164"/>
      <c r="AW986" s="164"/>
      <c r="AX986" s="164"/>
      <c r="AY986" s="351"/>
      <c r="AZ986" s="164"/>
      <c r="BA986" s="164"/>
      <c r="BB986" s="164"/>
      <c r="BC986" s="164"/>
      <c r="BD986" s="164"/>
      <c r="BE986" s="164"/>
      <c r="BF986" s="164"/>
      <c r="BG986" s="164"/>
      <c r="BH986" s="164"/>
      <c r="BI986" s="351"/>
      <c r="BJ986" s="164"/>
      <c r="BK986" s="164"/>
      <c r="BL986" s="164"/>
      <c r="BM986" s="164"/>
      <c r="BN986" s="164"/>
      <c r="BO986" s="164"/>
      <c r="BP986" s="164"/>
      <c r="BQ986" s="164"/>
      <c r="BR986" s="164"/>
      <c r="BS986" s="164"/>
      <c r="BT986" s="164"/>
    </row>
    <row r="987" spans="19:72" x14ac:dyDescent="0.25">
      <c r="S987" s="164"/>
      <c r="T987" s="164"/>
      <c r="U987" s="164"/>
      <c r="V987" s="164"/>
      <c r="W987" s="164"/>
      <c r="X987" s="164"/>
      <c r="Y987" s="164"/>
      <c r="Z987" s="164"/>
      <c r="AA987" s="164"/>
      <c r="AB987" s="164"/>
      <c r="AC987" s="164"/>
      <c r="AD987" s="164"/>
      <c r="AE987" s="164"/>
      <c r="AF987" s="164"/>
      <c r="AG987" s="164"/>
      <c r="AH987" s="164"/>
      <c r="AI987" s="164"/>
      <c r="AJ987" s="164"/>
      <c r="AK987" s="164"/>
      <c r="AL987" s="164"/>
      <c r="AM987" s="164"/>
      <c r="AN987" s="164"/>
      <c r="AO987" s="164"/>
      <c r="AP987" s="164"/>
      <c r="AQ987" s="366"/>
      <c r="AR987" s="164"/>
      <c r="AS987" s="164"/>
      <c r="AT987" s="164"/>
      <c r="AU987" s="164"/>
      <c r="AV987" s="164"/>
      <c r="AW987" s="164"/>
      <c r="AX987" s="164"/>
      <c r="AY987" s="351"/>
      <c r="AZ987" s="164"/>
      <c r="BA987" s="164"/>
      <c r="BB987" s="164"/>
      <c r="BC987" s="164"/>
      <c r="BD987" s="164"/>
      <c r="BE987" s="164"/>
      <c r="BF987" s="164"/>
      <c r="BG987" s="164"/>
      <c r="BH987" s="164"/>
      <c r="BI987" s="351"/>
      <c r="BJ987" s="164"/>
      <c r="BK987" s="164"/>
      <c r="BL987" s="164"/>
      <c r="BM987" s="164"/>
      <c r="BN987" s="164"/>
      <c r="BO987" s="164"/>
      <c r="BP987" s="164"/>
      <c r="BQ987" s="164"/>
      <c r="BR987" s="164"/>
      <c r="BS987" s="164"/>
      <c r="BT987" s="164"/>
    </row>
    <row r="988" spans="19:72" x14ac:dyDescent="0.25">
      <c r="S988" s="164"/>
      <c r="T988" s="164"/>
      <c r="U988" s="164"/>
      <c r="V988" s="164"/>
      <c r="W988" s="164"/>
      <c r="X988" s="164"/>
      <c r="Y988" s="164"/>
      <c r="Z988" s="164"/>
      <c r="AA988" s="164"/>
      <c r="AB988" s="164"/>
      <c r="AC988" s="164"/>
      <c r="AD988" s="164"/>
      <c r="AE988" s="164"/>
      <c r="AF988" s="164"/>
      <c r="AG988" s="164"/>
      <c r="AH988" s="164"/>
      <c r="AI988" s="164"/>
      <c r="AJ988" s="164"/>
      <c r="AK988" s="164"/>
      <c r="AL988" s="164"/>
      <c r="AM988" s="164"/>
      <c r="AN988" s="164"/>
      <c r="AO988" s="164"/>
      <c r="AP988" s="164"/>
      <c r="AQ988" s="366"/>
      <c r="AR988" s="164"/>
      <c r="AS988" s="164"/>
      <c r="AT988" s="164"/>
      <c r="AU988" s="164"/>
      <c r="AV988" s="164"/>
      <c r="AW988" s="164"/>
      <c r="AX988" s="164"/>
      <c r="AY988" s="351"/>
      <c r="AZ988" s="164"/>
      <c r="BA988" s="164"/>
      <c r="BB988" s="164"/>
      <c r="BC988" s="164"/>
      <c r="BD988" s="164"/>
      <c r="BE988" s="164"/>
      <c r="BF988" s="164"/>
      <c r="BG988" s="164"/>
      <c r="BH988" s="164"/>
      <c r="BI988" s="351"/>
      <c r="BJ988" s="164"/>
      <c r="BK988" s="164"/>
      <c r="BL988" s="164"/>
      <c r="BM988" s="164"/>
      <c r="BN988" s="164"/>
      <c r="BO988" s="164"/>
      <c r="BP988" s="164"/>
      <c r="BQ988" s="164"/>
      <c r="BR988" s="164"/>
      <c r="BS988" s="164"/>
      <c r="BT988" s="164"/>
    </row>
    <row r="989" spans="19:72" x14ac:dyDescent="0.25">
      <c r="S989" s="164"/>
      <c r="T989" s="164"/>
      <c r="U989" s="164"/>
      <c r="V989" s="164"/>
      <c r="W989" s="164"/>
      <c r="X989" s="164"/>
      <c r="Y989" s="164"/>
      <c r="Z989" s="164"/>
      <c r="AA989" s="164"/>
      <c r="AB989" s="164"/>
      <c r="AC989" s="164"/>
      <c r="AD989" s="164"/>
      <c r="AE989" s="164"/>
      <c r="AF989" s="164"/>
      <c r="AG989" s="164"/>
      <c r="AH989" s="164"/>
      <c r="AI989" s="164"/>
      <c r="AJ989" s="164"/>
      <c r="AK989" s="164"/>
      <c r="AL989" s="164"/>
      <c r="AM989" s="164"/>
      <c r="AN989" s="164"/>
      <c r="AO989" s="164"/>
      <c r="AP989" s="164"/>
      <c r="AQ989" s="366"/>
      <c r="AR989" s="164"/>
      <c r="AS989" s="164"/>
      <c r="AT989" s="164"/>
      <c r="AU989" s="164"/>
      <c r="AV989" s="164"/>
      <c r="AW989" s="164"/>
      <c r="AX989" s="164"/>
      <c r="AY989" s="351"/>
      <c r="AZ989" s="164"/>
      <c r="BA989" s="164"/>
      <c r="BB989" s="164"/>
      <c r="BC989" s="164"/>
      <c r="BD989" s="164"/>
      <c r="BE989" s="164"/>
      <c r="BF989" s="164"/>
      <c r="BG989" s="164"/>
      <c r="BH989" s="164"/>
      <c r="BI989" s="351"/>
      <c r="BJ989" s="164"/>
      <c r="BK989" s="164"/>
      <c r="BL989" s="164"/>
      <c r="BM989" s="164"/>
      <c r="BN989" s="164"/>
      <c r="BO989" s="164"/>
      <c r="BP989" s="164"/>
      <c r="BQ989" s="164"/>
      <c r="BR989" s="164"/>
      <c r="BS989" s="164"/>
      <c r="BT989" s="164"/>
    </row>
    <row r="990" spans="19:72" x14ac:dyDescent="0.25">
      <c r="S990" s="164"/>
      <c r="T990" s="164"/>
      <c r="U990" s="164"/>
      <c r="V990" s="164"/>
      <c r="W990" s="164"/>
      <c r="X990" s="164"/>
      <c r="Y990" s="164"/>
      <c r="Z990" s="164"/>
      <c r="AA990" s="164"/>
      <c r="AB990" s="164"/>
      <c r="AC990" s="164"/>
      <c r="AD990" s="164"/>
      <c r="AE990" s="164"/>
      <c r="AF990" s="164"/>
      <c r="AG990" s="164"/>
      <c r="AH990" s="164"/>
      <c r="AI990" s="164"/>
      <c r="AJ990" s="164"/>
      <c r="AK990" s="164"/>
      <c r="AL990" s="164"/>
      <c r="AM990" s="164"/>
      <c r="AN990" s="164"/>
      <c r="AO990" s="164"/>
      <c r="AP990" s="164"/>
      <c r="AQ990" s="366"/>
      <c r="AR990" s="164"/>
      <c r="AS990" s="164"/>
      <c r="AT990" s="164"/>
      <c r="AU990" s="164"/>
      <c r="AV990" s="164"/>
      <c r="AW990" s="164"/>
      <c r="AX990" s="164"/>
      <c r="AY990" s="351"/>
      <c r="AZ990" s="164"/>
      <c r="BA990" s="164"/>
      <c r="BB990" s="164"/>
      <c r="BC990" s="164"/>
      <c r="BD990" s="164"/>
      <c r="BE990" s="164"/>
      <c r="BF990" s="164"/>
      <c r="BG990" s="164"/>
      <c r="BH990" s="164"/>
      <c r="BI990" s="351"/>
      <c r="BJ990" s="164"/>
      <c r="BK990" s="164"/>
      <c r="BL990" s="164"/>
      <c r="BM990" s="164"/>
      <c r="BN990" s="164"/>
      <c r="BO990" s="164"/>
      <c r="BP990" s="164"/>
      <c r="BQ990" s="164"/>
      <c r="BR990" s="164"/>
      <c r="BS990" s="164"/>
      <c r="BT990" s="164"/>
    </row>
    <row r="991" spans="19:72" x14ac:dyDescent="0.25">
      <c r="S991" s="164"/>
      <c r="T991" s="164"/>
      <c r="U991" s="164"/>
      <c r="V991" s="164"/>
      <c r="W991" s="164"/>
      <c r="X991" s="164"/>
      <c r="Y991" s="164"/>
      <c r="Z991" s="164"/>
      <c r="AA991" s="164"/>
      <c r="AB991" s="164"/>
      <c r="AC991" s="164"/>
      <c r="AD991" s="164"/>
      <c r="AE991" s="164"/>
      <c r="AF991" s="164"/>
      <c r="AG991" s="164"/>
      <c r="AH991" s="164"/>
      <c r="AI991" s="164"/>
      <c r="AJ991" s="164"/>
      <c r="AK991" s="164"/>
      <c r="AL991" s="164"/>
      <c r="AM991" s="164"/>
      <c r="AN991" s="164"/>
      <c r="AO991" s="164"/>
      <c r="AP991" s="164"/>
      <c r="AQ991" s="366"/>
      <c r="AR991" s="164"/>
      <c r="AS991" s="164"/>
      <c r="AT991" s="164"/>
      <c r="AU991" s="164"/>
      <c r="AV991" s="164"/>
      <c r="AW991" s="164"/>
      <c r="AX991" s="164"/>
      <c r="AY991" s="351"/>
      <c r="AZ991" s="164"/>
      <c r="BA991" s="164"/>
      <c r="BB991" s="164"/>
      <c r="BC991" s="164"/>
      <c r="BD991" s="164"/>
      <c r="BE991" s="164"/>
      <c r="BF991" s="164"/>
      <c r="BG991" s="164"/>
      <c r="BH991" s="164"/>
      <c r="BI991" s="351"/>
      <c r="BJ991" s="164"/>
      <c r="BK991" s="164"/>
      <c r="BL991" s="164"/>
      <c r="BM991" s="164"/>
      <c r="BN991" s="164"/>
      <c r="BO991" s="164"/>
      <c r="BP991" s="164"/>
      <c r="BQ991" s="164"/>
      <c r="BR991" s="164"/>
      <c r="BS991" s="164"/>
      <c r="BT991" s="164"/>
    </row>
    <row r="992" spans="19:72" x14ac:dyDescent="0.25">
      <c r="S992" s="164"/>
      <c r="T992" s="164"/>
      <c r="U992" s="164"/>
      <c r="V992" s="164"/>
      <c r="W992" s="164"/>
      <c r="X992" s="164"/>
      <c r="Y992" s="164"/>
      <c r="Z992" s="164"/>
      <c r="AA992" s="164"/>
      <c r="AB992" s="164"/>
      <c r="AC992" s="164"/>
      <c r="AD992" s="164"/>
      <c r="AE992" s="164"/>
      <c r="AF992" s="164"/>
      <c r="AG992" s="164"/>
      <c r="AH992" s="164"/>
      <c r="AI992" s="164"/>
      <c r="AJ992" s="164"/>
      <c r="AK992" s="164"/>
      <c r="AL992" s="164"/>
      <c r="AM992" s="164"/>
      <c r="AN992" s="164"/>
      <c r="AO992" s="164"/>
      <c r="AP992" s="164"/>
      <c r="AQ992" s="366"/>
      <c r="AR992" s="164"/>
      <c r="AS992" s="164"/>
      <c r="AT992" s="164"/>
      <c r="AU992" s="164"/>
      <c r="AV992" s="164"/>
      <c r="AW992" s="164"/>
      <c r="AX992" s="164"/>
      <c r="AY992" s="351"/>
      <c r="AZ992" s="164"/>
      <c r="BA992" s="164"/>
      <c r="BB992" s="164"/>
      <c r="BC992" s="164"/>
      <c r="BD992" s="164"/>
      <c r="BE992" s="164"/>
      <c r="BF992" s="164"/>
      <c r="BG992" s="164"/>
      <c r="BH992" s="164"/>
      <c r="BI992" s="351"/>
      <c r="BJ992" s="164"/>
      <c r="BK992" s="164"/>
      <c r="BL992" s="164"/>
      <c r="BM992" s="164"/>
      <c r="BN992" s="164"/>
      <c r="BO992" s="164"/>
      <c r="BP992" s="164"/>
      <c r="BQ992" s="164"/>
      <c r="BR992" s="164"/>
      <c r="BS992" s="164"/>
      <c r="BT992" s="164"/>
    </row>
    <row r="993" spans="19:72" x14ac:dyDescent="0.25">
      <c r="S993" s="164"/>
      <c r="T993" s="164"/>
      <c r="U993" s="164"/>
      <c r="V993" s="164"/>
      <c r="W993" s="164"/>
      <c r="X993" s="164"/>
      <c r="Y993" s="164"/>
      <c r="Z993" s="164"/>
      <c r="AA993" s="164"/>
      <c r="AB993" s="164"/>
      <c r="AC993" s="164"/>
      <c r="AD993" s="164"/>
      <c r="AE993" s="164"/>
      <c r="AF993" s="164"/>
      <c r="AG993" s="164"/>
      <c r="AH993" s="164"/>
      <c r="AI993" s="164"/>
      <c r="AJ993" s="164"/>
      <c r="AK993" s="164"/>
      <c r="AL993" s="164"/>
      <c r="AM993" s="164"/>
      <c r="AN993" s="164"/>
      <c r="AO993" s="164"/>
      <c r="AP993" s="164"/>
      <c r="AQ993" s="366"/>
      <c r="AR993" s="164"/>
      <c r="AS993" s="164"/>
      <c r="AT993" s="164"/>
      <c r="AU993" s="164"/>
      <c r="AV993" s="164"/>
      <c r="AW993" s="164"/>
      <c r="AX993" s="164"/>
      <c r="AY993" s="351"/>
      <c r="AZ993" s="164"/>
      <c r="BA993" s="164"/>
      <c r="BB993" s="164"/>
      <c r="BC993" s="164"/>
      <c r="BD993" s="164"/>
      <c r="BE993" s="164"/>
      <c r="BF993" s="164"/>
      <c r="BG993" s="164"/>
      <c r="BH993" s="164"/>
      <c r="BI993" s="351"/>
      <c r="BJ993" s="164"/>
      <c r="BK993" s="164"/>
      <c r="BL993" s="164"/>
      <c r="BM993" s="164"/>
      <c r="BN993" s="164"/>
      <c r="BO993" s="164"/>
      <c r="BP993" s="164"/>
      <c r="BQ993" s="164"/>
      <c r="BR993" s="164"/>
      <c r="BS993" s="164"/>
      <c r="BT993" s="164"/>
    </row>
    <row r="994" spans="19:72" x14ac:dyDescent="0.25">
      <c r="S994" s="164"/>
      <c r="T994" s="164"/>
      <c r="U994" s="164"/>
      <c r="V994" s="164"/>
      <c r="W994" s="164"/>
      <c r="X994" s="164"/>
      <c r="Y994" s="164"/>
      <c r="Z994" s="164"/>
      <c r="AA994" s="164"/>
      <c r="AB994" s="164"/>
      <c r="AC994" s="164"/>
      <c r="AD994" s="164"/>
      <c r="AE994" s="164"/>
      <c r="AF994" s="164"/>
      <c r="AG994" s="164"/>
      <c r="AH994" s="164"/>
      <c r="AI994" s="164"/>
      <c r="AJ994" s="164"/>
      <c r="AK994" s="164"/>
      <c r="AL994" s="164"/>
      <c r="AM994" s="164"/>
      <c r="AN994" s="164"/>
      <c r="AO994" s="164"/>
      <c r="AP994" s="164"/>
      <c r="AQ994" s="366"/>
      <c r="AR994" s="164"/>
      <c r="AS994" s="164"/>
      <c r="AT994" s="164"/>
      <c r="AU994" s="164"/>
      <c r="AV994" s="164"/>
      <c r="AW994" s="164"/>
      <c r="AX994" s="164"/>
      <c r="AY994" s="351"/>
      <c r="AZ994" s="164"/>
      <c r="BA994" s="164"/>
      <c r="BB994" s="164"/>
      <c r="BC994" s="164"/>
      <c r="BD994" s="164"/>
      <c r="BE994" s="164"/>
      <c r="BF994" s="164"/>
      <c r="BG994" s="164"/>
      <c r="BH994" s="164"/>
      <c r="BI994" s="351"/>
      <c r="BJ994" s="164"/>
      <c r="BK994" s="164"/>
      <c r="BL994" s="164"/>
      <c r="BM994" s="164"/>
      <c r="BN994" s="164"/>
      <c r="BO994" s="164"/>
      <c r="BP994" s="164"/>
      <c r="BQ994" s="164"/>
      <c r="BR994" s="164"/>
      <c r="BS994" s="164"/>
      <c r="BT994" s="164"/>
    </row>
    <row r="995" spans="19:72" x14ac:dyDescent="0.25">
      <c r="S995" s="164"/>
      <c r="T995" s="164"/>
      <c r="U995" s="164"/>
      <c r="V995" s="164"/>
      <c r="W995" s="164"/>
      <c r="X995" s="164"/>
      <c r="Y995" s="164"/>
      <c r="Z995" s="164"/>
      <c r="AA995" s="164"/>
      <c r="AB995" s="164"/>
      <c r="AC995" s="164"/>
      <c r="AD995" s="164"/>
      <c r="AE995" s="164"/>
      <c r="AF995" s="164"/>
      <c r="AG995" s="164"/>
      <c r="AH995" s="164"/>
      <c r="AI995" s="164"/>
      <c r="AJ995" s="164"/>
      <c r="AK995" s="164"/>
      <c r="AL995" s="164"/>
      <c r="AM995" s="164"/>
      <c r="AN995" s="164"/>
      <c r="AO995" s="164"/>
      <c r="AP995" s="164"/>
      <c r="AQ995" s="366"/>
      <c r="AR995" s="164"/>
      <c r="AS995" s="164"/>
      <c r="AT995" s="164"/>
      <c r="AU995" s="164"/>
      <c r="AV995" s="164"/>
      <c r="AW995" s="164"/>
      <c r="AX995" s="164"/>
      <c r="AY995" s="351"/>
      <c r="AZ995" s="164"/>
      <c r="BA995" s="164"/>
      <c r="BB995" s="164"/>
      <c r="BC995" s="164"/>
      <c r="BD995" s="164"/>
      <c r="BE995" s="164"/>
      <c r="BF995" s="164"/>
      <c r="BG995" s="164"/>
      <c r="BH995" s="164"/>
      <c r="BI995" s="351"/>
      <c r="BJ995" s="164"/>
      <c r="BK995" s="164"/>
      <c r="BL995" s="164"/>
      <c r="BM995" s="164"/>
      <c r="BN995" s="164"/>
      <c r="BO995" s="164"/>
      <c r="BP995" s="164"/>
      <c r="BQ995" s="164"/>
      <c r="BR995" s="164"/>
      <c r="BS995" s="164"/>
      <c r="BT995" s="164"/>
    </row>
    <row r="996" spans="19:72" x14ac:dyDescent="0.25">
      <c r="S996" s="164"/>
      <c r="T996" s="164"/>
      <c r="U996" s="164"/>
      <c r="V996" s="164"/>
      <c r="W996" s="164"/>
      <c r="X996" s="164"/>
      <c r="Y996" s="164"/>
      <c r="Z996" s="164"/>
      <c r="AA996" s="164"/>
      <c r="AB996" s="164"/>
      <c r="AC996" s="164"/>
      <c r="AD996" s="164"/>
      <c r="AE996" s="164"/>
      <c r="AF996" s="164"/>
      <c r="AG996" s="164"/>
      <c r="AH996" s="164"/>
      <c r="AI996" s="164"/>
      <c r="AJ996" s="164"/>
      <c r="AK996" s="164"/>
      <c r="AL996" s="164"/>
      <c r="AM996" s="164"/>
      <c r="AN996" s="164"/>
      <c r="AO996" s="164"/>
      <c r="AP996" s="164"/>
      <c r="AQ996" s="366"/>
      <c r="AR996" s="164"/>
      <c r="AS996" s="164"/>
      <c r="AT996" s="164"/>
      <c r="AU996" s="164"/>
      <c r="AV996" s="164"/>
      <c r="AW996" s="164"/>
      <c r="AX996" s="164"/>
      <c r="AY996" s="351"/>
      <c r="AZ996" s="164"/>
      <c r="BA996" s="164"/>
      <c r="BB996" s="164"/>
      <c r="BC996" s="164"/>
      <c r="BD996" s="164"/>
      <c r="BE996" s="164"/>
      <c r="BF996" s="164"/>
      <c r="BG996" s="164"/>
      <c r="BH996" s="164"/>
      <c r="BI996" s="351"/>
      <c r="BJ996" s="164"/>
      <c r="BK996" s="164"/>
      <c r="BL996" s="164"/>
      <c r="BM996" s="164"/>
      <c r="BN996" s="164"/>
      <c r="BO996" s="164"/>
      <c r="BP996" s="164"/>
      <c r="BQ996" s="164"/>
      <c r="BR996" s="164"/>
      <c r="BS996" s="164"/>
      <c r="BT996" s="164"/>
    </row>
    <row r="997" spans="19:72" x14ac:dyDescent="0.25">
      <c r="S997" s="164"/>
      <c r="T997" s="164"/>
      <c r="U997" s="164"/>
      <c r="V997" s="164"/>
      <c r="W997" s="164"/>
      <c r="X997" s="164"/>
      <c r="Y997" s="164"/>
      <c r="Z997" s="164"/>
      <c r="AA997" s="164"/>
      <c r="AB997" s="164"/>
      <c r="AC997" s="164"/>
      <c r="AD997" s="164"/>
      <c r="AE997" s="164"/>
      <c r="AF997" s="164"/>
      <c r="AG997" s="164"/>
      <c r="AH997" s="164"/>
      <c r="AI997" s="164"/>
      <c r="AJ997" s="164"/>
      <c r="AK997" s="164"/>
      <c r="AL997" s="164"/>
      <c r="AM997" s="164"/>
      <c r="AN997" s="164"/>
      <c r="AO997" s="164"/>
      <c r="AP997" s="164"/>
      <c r="AQ997" s="366"/>
      <c r="AR997" s="164"/>
      <c r="AS997" s="164"/>
      <c r="AT997" s="164"/>
      <c r="AU997" s="164"/>
      <c r="AV997" s="164"/>
      <c r="AW997" s="164"/>
      <c r="AX997" s="164"/>
      <c r="AY997" s="351"/>
      <c r="AZ997" s="164"/>
      <c r="BA997" s="164"/>
      <c r="BB997" s="164"/>
      <c r="BC997" s="164"/>
      <c r="BD997" s="164"/>
      <c r="BE997" s="164"/>
      <c r="BF997" s="164"/>
      <c r="BG997" s="164"/>
      <c r="BH997" s="164"/>
      <c r="BI997" s="351"/>
      <c r="BJ997" s="164"/>
      <c r="BK997" s="164"/>
      <c r="BL997" s="164"/>
      <c r="BM997" s="164"/>
      <c r="BN997" s="164"/>
      <c r="BO997" s="164"/>
      <c r="BP997" s="164"/>
      <c r="BQ997" s="164"/>
      <c r="BR997" s="164"/>
      <c r="BS997" s="164"/>
      <c r="BT997" s="164"/>
    </row>
    <row r="998" spans="19:72" x14ac:dyDescent="0.25">
      <c r="S998" s="164"/>
      <c r="T998" s="164"/>
      <c r="U998" s="164"/>
      <c r="V998" s="164"/>
      <c r="W998" s="164"/>
      <c r="X998" s="164"/>
      <c r="Y998" s="164"/>
      <c r="Z998" s="164"/>
      <c r="AA998" s="164"/>
      <c r="AB998" s="164"/>
      <c r="AC998" s="164"/>
      <c r="AD998" s="164"/>
      <c r="AE998" s="164"/>
      <c r="AF998" s="164"/>
      <c r="AG998" s="164"/>
      <c r="AH998" s="164"/>
      <c r="AI998" s="164"/>
      <c r="AJ998" s="164"/>
      <c r="AK998" s="164"/>
      <c r="AL998" s="164"/>
      <c r="AM998" s="164"/>
      <c r="AN998" s="164"/>
      <c r="AO998" s="164"/>
      <c r="AP998" s="164"/>
      <c r="AQ998" s="366"/>
      <c r="AR998" s="164"/>
      <c r="AS998" s="164"/>
      <c r="AT998" s="164"/>
      <c r="AU998" s="164"/>
      <c r="AV998" s="164"/>
      <c r="AW998" s="164"/>
      <c r="AX998" s="164"/>
      <c r="AY998" s="351"/>
      <c r="AZ998" s="164"/>
      <c r="BA998" s="164"/>
      <c r="BB998" s="164"/>
      <c r="BC998" s="164"/>
      <c r="BD998" s="164"/>
      <c r="BE998" s="164"/>
      <c r="BF998" s="164"/>
      <c r="BG998" s="164"/>
      <c r="BH998" s="164"/>
      <c r="BI998" s="351"/>
      <c r="BJ998" s="164"/>
      <c r="BK998" s="164"/>
      <c r="BL998" s="164"/>
      <c r="BM998" s="164"/>
      <c r="BN998" s="164"/>
      <c r="BO998" s="164"/>
      <c r="BP998" s="164"/>
      <c r="BQ998" s="164"/>
      <c r="BR998" s="164"/>
      <c r="BS998" s="164"/>
      <c r="BT998" s="164"/>
    </row>
    <row r="999" spans="19:72" x14ac:dyDescent="0.25">
      <c r="S999" s="164"/>
      <c r="T999" s="164"/>
      <c r="U999" s="164"/>
      <c r="V999" s="164"/>
      <c r="W999" s="164"/>
      <c r="X999" s="164"/>
      <c r="Y999" s="164"/>
      <c r="Z999" s="164"/>
      <c r="AA999" s="164"/>
      <c r="AB999" s="164"/>
      <c r="AC999" s="164"/>
      <c r="AD999" s="164"/>
      <c r="AE999" s="164"/>
      <c r="AF999" s="164"/>
      <c r="AG999" s="164"/>
      <c r="AH999" s="164"/>
      <c r="AI999" s="164"/>
      <c r="AJ999" s="164"/>
      <c r="AK999" s="164"/>
      <c r="AL999" s="164"/>
      <c r="AM999" s="164"/>
      <c r="AN999" s="164"/>
      <c r="AO999" s="164"/>
      <c r="AP999" s="164"/>
      <c r="AQ999" s="366"/>
      <c r="AR999" s="164"/>
      <c r="AS999" s="164"/>
      <c r="AT999" s="164"/>
      <c r="AU999" s="164"/>
      <c r="AV999" s="164"/>
      <c r="AW999" s="164"/>
      <c r="AX999" s="164"/>
      <c r="AY999" s="351"/>
      <c r="AZ999" s="164"/>
      <c r="BA999" s="164"/>
      <c r="BB999" s="164"/>
      <c r="BC999" s="164"/>
      <c r="BD999" s="164"/>
      <c r="BE999" s="164"/>
      <c r="BF999" s="164"/>
      <c r="BG999" s="164"/>
      <c r="BH999" s="164"/>
      <c r="BI999" s="351"/>
      <c r="BJ999" s="164"/>
      <c r="BK999" s="164"/>
      <c r="BL999" s="164"/>
      <c r="BM999" s="164"/>
      <c r="BN999" s="164"/>
      <c r="BO999" s="164"/>
      <c r="BP999" s="164"/>
      <c r="BQ999" s="164"/>
      <c r="BR999" s="164"/>
      <c r="BS999" s="164"/>
      <c r="BT999" s="164"/>
    </row>
    <row r="1000" spans="19:72" x14ac:dyDescent="0.25">
      <c r="S1000" s="164"/>
      <c r="T1000" s="164"/>
      <c r="U1000" s="164"/>
      <c r="V1000" s="164"/>
      <c r="W1000" s="164"/>
      <c r="X1000" s="164"/>
      <c r="Y1000" s="164"/>
      <c r="Z1000" s="164"/>
      <c r="AA1000" s="164"/>
      <c r="AB1000" s="164"/>
      <c r="AC1000" s="164"/>
      <c r="AD1000" s="164"/>
      <c r="AE1000" s="164"/>
      <c r="AF1000" s="164"/>
      <c r="AG1000" s="164"/>
      <c r="AH1000" s="164"/>
      <c r="AI1000" s="164"/>
      <c r="AJ1000" s="164"/>
      <c r="AK1000" s="164"/>
      <c r="AL1000" s="164"/>
      <c r="AM1000" s="164"/>
      <c r="AN1000" s="164"/>
      <c r="AO1000" s="164"/>
      <c r="AP1000" s="164"/>
      <c r="AQ1000" s="366"/>
      <c r="AR1000" s="164"/>
      <c r="AS1000" s="164"/>
      <c r="AT1000" s="164"/>
      <c r="AU1000" s="164"/>
      <c r="AV1000" s="164"/>
      <c r="AW1000" s="164"/>
      <c r="AX1000" s="164"/>
      <c r="AY1000" s="351"/>
      <c r="AZ1000" s="164"/>
      <c r="BA1000" s="164"/>
      <c r="BB1000" s="164"/>
      <c r="BC1000" s="164"/>
      <c r="BD1000" s="164"/>
      <c r="BE1000" s="164"/>
      <c r="BF1000" s="164"/>
      <c r="BG1000" s="164"/>
      <c r="BH1000" s="164"/>
      <c r="BI1000" s="351"/>
      <c r="BJ1000" s="164"/>
      <c r="BK1000" s="164"/>
      <c r="BL1000" s="164"/>
      <c r="BM1000" s="164"/>
      <c r="BN1000" s="164"/>
      <c r="BO1000" s="164"/>
      <c r="BP1000" s="164"/>
      <c r="BQ1000" s="164"/>
      <c r="BR1000" s="164"/>
      <c r="BS1000" s="164"/>
      <c r="BT1000" s="164"/>
    </row>
    <row r="1001" spans="19:72" x14ac:dyDescent="0.25">
      <c r="S1001" s="164"/>
      <c r="T1001" s="164"/>
      <c r="U1001" s="164"/>
      <c r="V1001" s="164"/>
      <c r="W1001" s="164"/>
      <c r="X1001" s="164"/>
      <c r="Y1001" s="164"/>
      <c r="Z1001" s="164"/>
      <c r="AA1001" s="164"/>
      <c r="AB1001" s="164"/>
      <c r="AC1001" s="164"/>
      <c r="AD1001" s="164"/>
      <c r="AE1001" s="164"/>
      <c r="AF1001" s="164"/>
      <c r="AG1001" s="164"/>
      <c r="AH1001" s="164"/>
      <c r="AI1001" s="164"/>
      <c r="AJ1001" s="164"/>
      <c r="AK1001" s="164"/>
      <c r="AL1001" s="164"/>
      <c r="AM1001" s="164"/>
      <c r="AN1001" s="164"/>
      <c r="AO1001" s="164"/>
      <c r="AP1001" s="164"/>
      <c r="AQ1001" s="366"/>
      <c r="AR1001" s="164"/>
      <c r="AS1001" s="164"/>
      <c r="AT1001" s="164"/>
      <c r="AU1001" s="164"/>
      <c r="AV1001" s="164"/>
      <c r="AW1001" s="164"/>
      <c r="AX1001" s="164"/>
      <c r="AY1001" s="351"/>
      <c r="AZ1001" s="164"/>
      <c r="BA1001" s="164"/>
      <c r="BB1001" s="164"/>
      <c r="BC1001" s="164"/>
      <c r="BD1001" s="164"/>
      <c r="BE1001" s="164"/>
      <c r="BF1001" s="164"/>
      <c r="BG1001" s="164"/>
      <c r="BH1001" s="164"/>
      <c r="BI1001" s="351"/>
      <c r="BJ1001" s="164"/>
      <c r="BK1001" s="164"/>
      <c r="BL1001" s="164"/>
      <c r="BM1001" s="164"/>
      <c r="BN1001" s="164"/>
      <c r="BO1001" s="164"/>
      <c r="BP1001" s="164"/>
      <c r="BQ1001" s="164"/>
      <c r="BR1001" s="164"/>
      <c r="BS1001" s="164"/>
      <c r="BT1001" s="164"/>
    </row>
    <row r="1002" spans="19:72" x14ac:dyDescent="0.25">
      <c r="S1002" s="164"/>
      <c r="T1002" s="164"/>
      <c r="U1002" s="164"/>
      <c r="V1002" s="164"/>
      <c r="W1002" s="164"/>
      <c r="X1002" s="164"/>
      <c r="Y1002" s="164"/>
      <c r="Z1002" s="164"/>
      <c r="AA1002" s="164"/>
      <c r="AB1002" s="164"/>
      <c r="AC1002" s="164"/>
      <c r="AD1002" s="164"/>
      <c r="AE1002" s="164"/>
      <c r="AF1002" s="164"/>
      <c r="AG1002" s="164"/>
      <c r="AH1002" s="164"/>
      <c r="AI1002" s="164"/>
      <c r="AJ1002" s="164"/>
      <c r="AK1002" s="164"/>
      <c r="AL1002" s="164"/>
      <c r="AM1002" s="164"/>
      <c r="AN1002" s="164"/>
      <c r="AO1002" s="164"/>
      <c r="AP1002" s="164"/>
      <c r="AQ1002" s="366"/>
      <c r="AR1002" s="164"/>
      <c r="AS1002" s="164"/>
      <c r="AT1002" s="164"/>
      <c r="AU1002" s="164"/>
      <c r="AV1002" s="164"/>
      <c r="AW1002" s="164"/>
      <c r="AX1002" s="164"/>
      <c r="AY1002" s="351"/>
      <c r="AZ1002" s="164"/>
      <c r="BA1002" s="164"/>
      <c r="BB1002" s="164"/>
      <c r="BC1002" s="164"/>
      <c r="BD1002" s="164"/>
      <c r="BE1002" s="164"/>
      <c r="BF1002" s="164"/>
      <c r="BG1002" s="164"/>
      <c r="BH1002" s="164"/>
      <c r="BI1002" s="351"/>
      <c r="BJ1002" s="164"/>
      <c r="BK1002" s="164"/>
      <c r="BL1002" s="164"/>
      <c r="BM1002" s="164"/>
      <c r="BN1002" s="164"/>
      <c r="BO1002" s="164"/>
      <c r="BP1002" s="164"/>
      <c r="BQ1002" s="164"/>
      <c r="BR1002" s="164"/>
      <c r="BS1002" s="164"/>
      <c r="BT1002" s="164"/>
    </row>
    <row r="1003" spans="19:72" x14ac:dyDescent="0.25">
      <c r="S1003" s="164"/>
      <c r="T1003" s="164"/>
      <c r="U1003" s="164"/>
      <c r="V1003" s="164"/>
      <c r="W1003" s="164"/>
      <c r="X1003" s="164"/>
      <c r="Y1003" s="164"/>
      <c r="Z1003" s="164"/>
      <c r="AA1003" s="164"/>
      <c r="AB1003" s="164"/>
      <c r="AC1003" s="164"/>
      <c r="AD1003" s="164"/>
      <c r="AE1003" s="164"/>
      <c r="AF1003" s="164"/>
      <c r="AG1003" s="164"/>
      <c r="AH1003" s="164"/>
      <c r="AI1003" s="164"/>
      <c r="AJ1003" s="164"/>
      <c r="AK1003" s="164"/>
      <c r="AL1003" s="164"/>
      <c r="AM1003" s="164"/>
      <c r="AN1003" s="164"/>
      <c r="AO1003" s="164"/>
      <c r="AP1003" s="164"/>
      <c r="AQ1003" s="366"/>
      <c r="AR1003" s="164"/>
      <c r="AS1003" s="164"/>
      <c r="AT1003" s="164"/>
      <c r="AU1003" s="164"/>
      <c r="AV1003" s="164"/>
      <c r="AW1003" s="164"/>
      <c r="AX1003" s="164"/>
      <c r="AY1003" s="351"/>
      <c r="AZ1003" s="164"/>
      <c r="BA1003" s="164"/>
      <c r="BB1003" s="164"/>
      <c r="BC1003" s="164"/>
      <c r="BD1003" s="164"/>
      <c r="BE1003" s="164"/>
      <c r="BF1003" s="164"/>
      <c r="BG1003" s="164"/>
      <c r="BH1003" s="164"/>
      <c r="BI1003" s="351"/>
      <c r="BJ1003" s="164"/>
      <c r="BK1003" s="164"/>
      <c r="BL1003" s="164"/>
      <c r="BM1003" s="164"/>
      <c r="BN1003" s="164"/>
      <c r="BO1003" s="164"/>
      <c r="BP1003" s="164"/>
      <c r="BQ1003" s="164"/>
      <c r="BR1003" s="164"/>
      <c r="BS1003" s="164"/>
      <c r="BT1003" s="164"/>
    </row>
    <row r="1004" spans="19:72" x14ac:dyDescent="0.25">
      <c r="S1004" s="164"/>
      <c r="T1004" s="164"/>
      <c r="U1004" s="164"/>
      <c r="V1004" s="164"/>
      <c r="W1004" s="164"/>
      <c r="X1004" s="164"/>
      <c r="Y1004" s="164"/>
      <c r="Z1004" s="164"/>
      <c r="AA1004" s="164"/>
      <c r="AB1004" s="164"/>
      <c r="AC1004" s="164"/>
      <c r="AD1004" s="164"/>
      <c r="AE1004" s="164"/>
      <c r="AF1004" s="164"/>
      <c r="AG1004" s="164"/>
      <c r="AH1004" s="164"/>
      <c r="AI1004" s="164"/>
      <c r="AJ1004" s="164"/>
      <c r="AK1004" s="164"/>
      <c r="AL1004" s="164"/>
      <c r="AM1004" s="164"/>
      <c r="AN1004" s="164"/>
      <c r="AO1004" s="164"/>
      <c r="AP1004" s="164"/>
      <c r="AQ1004" s="366"/>
      <c r="AR1004" s="164"/>
      <c r="AS1004" s="164"/>
      <c r="AT1004" s="164"/>
      <c r="AU1004" s="164"/>
      <c r="AV1004" s="164"/>
      <c r="AW1004" s="164"/>
      <c r="AX1004" s="164"/>
      <c r="AY1004" s="351"/>
      <c r="AZ1004" s="164"/>
      <c r="BA1004" s="164"/>
      <c r="BB1004" s="164"/>
      <c r="BC1004" s="164"/>
      <c r="BD1004" s="164"/>
      <c r="BE1004" s="164"/>
      <c r="BF1004" s="164"/>
      <c r="BG1004" s="164"/>
      <c r="BH1004" s="164"/>
      <c r="BI1004" s="351"/>
      <c r="BJ1004" s="164"/>
      <c r="BK1004" s="164"/>
      <c r="BL1004" s="164"/>
      <c r="BM1004" s="164"/>
      <c r="BN1004" s="164"/>
      <c r="BO1004" s="164"/>
      <c r="BP1004" s="164"/>
      <c r="BQ1004" s="164"/>
      <c r="BR1004" s="164"/>
      <c r="BS1004" s="164"/>
      <c r="BT1004" s="164"/>
    </row>
    <row r="1005" spans="19:72" x14ac:dyDescent="0.25">
      <c r="S1005" s="164"/>
      <c r="T1005" s="164"/>
      <c r="U1005" s="164"/>
      <c r="V1005" s="164"/>
      <c r="W1005" s="164"/>
      <c r="X1005" s="164"/>
      <c r="Y1005" s="164"/>
      <c r="Z1005" s="164"/>
      <c r="AA1005" s="164"/>
      <c r="AB1005" s="164"/>
      <c r="AC1005" s="164"/>
      <c r="AD1005" s="164"/>
      <c r="AE1005" s="164"/>
      <c r="AF1005" s="164"/>
      <c r="AG1005" s="164"/>
      <c r="AH1005" s="164"/>
      <c r="AI1005" s="164"/>
      <c r="AJ1005" s="164"/>
      <c r="AK1005" s="164"/>
      <c r="AL1005" s="164"/>
      <c r="AM1005" s="164"/>
      <c r="AN1005" s="164"/>
      <c r="AO1005" s="164"/>
      <c r="AP1005" s="164"/>
      <c r="AQ1005" s="366"/>
      <c r="AR1005" s="164"/>
      <c r="AS1005" s="164"/>
      <c r="AT1005" s="164"/>
      <c r="AU1005" s="164"/>
      <c r="AV1005" s="164"/>
      <c r="AW1005" s="164"/>
      <c r="AX1005" s="164"/>
      <c r="AY1005" s="351"/>
      <c r="AZ1005" s="164"/>
      <c r="BA1005" s="164"/>
      <c r="BB1005" s="164"/>
      <c r="BC1005" s="164"/>
      <c r="BD1005" s="164"/>
      <c r="BE1005" s="164"/>
      <c r="BF1005" s="164"/>
      <c r="BG1005" s="164"/>
      <c r="BH1005" s="164"/>
      <c r="BI1005" s="351"/>
      <c r="BJ1005" s="164"/>
      <c r="BK1005" s="164"/>
      <c r="BL1005" s="164"/>
      <c r="BM1005" s="164"/>
      <c r="BN1005" s="164"/>
      <c r="BO1005" s="164"/>
      <c r="BP1005" s="164"/>
      <c r="BQ1005" s="164"/>
      <c r="BR1005" s="164"/>
      <c r="BS1005" s="164"/>
      <c r="BT1005" s="164"/>
    </row>
    <row r="1006" spans="19:72" x14ac:dyDescent="0.25">
      <c r="S1006" s="164"/>
      <c r="T1006" s="164"/>
      <c r="U1006" s="164"/>
      <c r="V1006" s="164"/>
      <c r="W1006" s="164"/>
      <c r="X1006" s="164"/>
      <c r="Y1006" s="164"/>
      <c r="Z1006" s="164"/>
      <c r="AA1006" s="164"/>
      <c r="AB1006" s="164"/>
      <c r="AC1006" s="164"/>
      <c r="AD1006" s="164"/>
      <c r="AE1006" s="164"/>
      <c r="AF1006" s="164"/>
      <c r="AG1006" s="164"/>
      <c r="AH1006" s="164"/>
      <c r="AI1006" s="164"/>
      <c r="AJ1006" s="164"/>
      <c r="AK1006" s="164"/>
      <c r="AL1006" s="164"/>
      <c r="AM1006" s="164"/>
      <c r="AN1006" s="164"/>
      <c r="AO1006" s="164"/>
      <c r="AP1006" s="164"/>
      <c r="AQ1006" s="366"/>
      <c r="AR1006" s="164"/>
      <c r="AS1006" s="164"/>
      <c r="AT1006" s="164"/>
      <c r="AU1006" s="164"/>
      <c r="AV1006" s="164"/>
      <c r="AW1006" s="164"/>
      <c r="AX1006" s="164"/>
      <c r="AY1006" s="351"/>
      <c r="AZ1006" s="164"/>
      <c r="BA1006" s="164"/>
      <c r="BB1006" s="164"/>
      <c r="BC1006" s="164"/>
      <c r="BD1006" s="164"/>
      <c r="BE1006" s="164"/>
      <c r="BF1006" s="164"/>
      <c r="BG1006" s="164"/>
      <c r="BH1006" s="164"/>
      <c r="BI1006" s="351"/>
      <c r="BJ1006" s="164"/>
      <c r="BK1006" s="164"/>
      <c r="BL1006" s="164"/>
      <c r="BM1006" s="164"/>
      <c r="BN1006" s="164"/>
      <c r="BO1006" s="164"/>
      <c r="BP1006" s="164"/>
      <c r="BQ1006" s="164"/>
      <c r="BR1006" s="164"/>
      <c r="BS1006" s="164"/>
      <c r="BT1006" s="164"/>
    </row>
    <row r="1007" spans="19:72" x14ac:dyDescent="0.25">
      <c r="S1007" s="164"/>
      <c r="T1007" s="164"/>
      <c r="U1007" s="164"/>
      <c r="V1007" s="164"/>
      <c r="W1007" s="164"/>
      <c r="X1007" s="164"/>
      <c r="Y1007" s="164"/>
      <c r="Z1007" s="164"/>
      <c r="AA1007" s="164"/>
      <c r="AB1007" s="164"/>
      <c r="AC1007" s="164"/>
      <c r="AD1007" s="164"/>
      <c r="AE1007" s="164"/>
      <c r="AF1007" s="164"/>
      <c r="AG1007" s="164"/>
      <c r="AH1007" s="164"/>
      <c r="AI1007" s="164"/>
      <c r="AJ1007" s="164"/>
      <c r="AK1007" s="164"/>
      <c r="AL1007" s="164"/>
      <c r="AM1007" s="164"/>
      <c r="AN1007" s="164"/>
      <c r="AO1007" s="164"/>
      <c r="AP1007" s="164"/>
      <c r="AQ1007" s="366"/>
      <c r="AR1007" s="164"/>
      <c r="AS1007" s="164"/>
      <c r="AT1007" s="164"/>
      <c r="AU1007" s="164"/>
      <c r="AV1007" s="164"/>
      <c r="AW1007" s="164"/>
      <c r="AX1007" s="164"/>
      <c r="AY1007" s="351"/>
      <c r="AZ1007" s="164"/>
      <c r="BA1007" s="164"/>
      <c r="BB1007" s="164"/>
      <c r="BC1007" s="164"/>
      <c r="BD1007" s="164"/>
      <c r="BE1007" s="164"/>
      <c r="BF1007" s="164"/>
      <c r="BG1007" s="164"/>
      <c r="BH1007" s="164"/>
      <c r="BI1007" s="351"/>
      <c r="BJ1007" s="164"/>
      <c r="BK1007" s="164"/>
      <c r="BL1007" s="164"/>
      <c r="BM1007" s="164"/>
      <c r="BN1007" s="164"/>
      <c r="BO1007" s="164"/>
      <c r="BP1007" s="164"/>
      <c r="BQ1007" s="164"/>
      <c r="BR1007" s="164"/>
      <c r="BS1007" s="164"/>
      <c r="BT1007" s="164"/>
    </row>
    <row r="1008" spans="19:72" x14ac:dyDescent="0.25">
      <c r="S1008" s="164"/>
      <c r="T1008" s="164"/>
      <c r="U1008" s="164"/>
      <c r="V1008" s="164"/>
      <c r="W1008" s="164"/>
      <c r="X1008" s="164"/>
      <c r="Y1008" s="164"/>
      <c r="Z1008" s="164"/>
      <c r="AA1008" s="164"/>
      <c r="AB1008" s="164"/>
      <c r="AC1008" s="164"/>
      <c r="AD1008" s="164"/>
      <c r="AE1008" s="164"/>
      <c r="AF1008" s="164"/>
      <c r="AG1008" s="164"/>
      <c r="AH1008" s="164"/>
      <c r="AI1008" s="164"/>
      <c r="AJ1008" s="164"/>
      <c r="AK1008" s="164"/>
      <c r="AL1008" s="164"/>
      <c r="AM1008" s="164"/>
      <c r="AN1008" s="164"/>
      <c r="AO1008" s="164"/>
      <c r="AP1008" s="164"/>
      <c r="AQ1008" s="366"/>
      <c r="AR1008" s="164"/>
      <c r="AS1008" s="164"/>
      <c r="AT1008" s="164"/>
      <c r="AU1008" s="164"/>
      <c r="AV1008" s="164"/>
      <c r="AW1008" s="164"/>
      <c r="AX1008" s="164"/>
      <c r="AY1008" s="351"/>
      <c r="AZ1008" s="164"/>
      <c r="BA1008" s="164"/>
      <c r="BB1008" s="164"/>
      <c r="BC1008" s="164"/>
      <c r="BD1008" s="164"/>
      <c r="BE1008" s="164"/>
      <c r="BF1008" s="164"/>
      <c r="BG1008" s="164"/>
      <c r="BH1008" s="164"/>
      <c r="BI1008" s="351"/>
      <c r="BJ1008" s="164"/>
      <c r="BK1008" s="164"/>
      <c r="BL1008" s="164"/>
      <c r="BM1008" s="164"/>
      <c r="BN1008" s="164"/>
      <c r="BO1008" s="164"/>
      <c r="BP1008" s="164"/>
      <c r="BQ1008" s="164"/>
      <c r="BR1008" s="164"/>
      <c r="BS1008" s="164"/>
      <c r="BT1008" s="164"/>
    </row>
    <row r="1009" spans="19:72" x14ac:dyDescent="0.25">
      <c r="S1009" s="164"/>
      <c r="T1009" s="164"/>
      <c r="U1009" s="164"/>
      <c r="V1009" s="164"/>
      <c r="W1009" s="164"/>
      <c r="X1009" s="164"/>
      <c r="Y1009" s="164"/>
      <c r="Z1009" s="164"/>
      <c r="AA1009" s="164"/>
      <c r="AB1009" s="164"/>
      <c r="AC1009" s="164"/>
      <c r="AD1009" s="164"/>
      <c r="AE1009" s="164"/>
      <c r="AF1009" s="164"/>
      <c r="AG1009" s="164"/>
      <c r="AH1009" s="164"/>
      <c r="AI1009" s="164"/>
      <c r="AJ1009" s="164"/>
      <c r="AK1009" s="164"/>
      <c r="AL1009" s="164"/>
      <c r="AM1009" s="164"/>
      <c r="AN1009" s="164"/>
      <c r="AO1009" s="164"/>
      <c r="AP1009" s="164"/>
      <c r="AQ1009" s="366"/>
      <c r="AR1009" s="164"/>
      <c r="AS1009" s="164"/>
      <c r="AT1009" s="164"/>
      <c r="AU1009" s="164"/>
      <c r="AV1009" s="164"/>
      <c r="AW1009" s="164"/>
      <c r="AX1009" s="164"/>
      <c r="AY1009" s="351"/>
      <c r="AZ1009" s="164"/>
      <c r="BA1009" s="164"/>
      <c r="BB1009" s="164"/>
      <c r="BC1009" s="164"/>
      <c r="BD1009" s="164"/>
      <c r="BE1009" s="164"/>
      <c r="BF1009" s="164"/>
      <c r="BG1009" s="164"/>
      <c r="BH1009" s="164"/>
      <c r="BI1009" s="351"/>
      <c r="BJ1009" s="164"/>
      <c r="BK1009" s="164"/>
      <c r="BL1009" s="164"/>
      <c r="BM1009" s="164"/>
      <c r="BN1009" s="164"/>
      <c r="BO1009" s="164"/>
      <c r="BP1009" s="164"/>
      <c r="BQ1009" s="164"/>
      <c r="BR1009" s="164"/>
      <c r="BS1009" s="164"/>
      <c r="BT1009" s="164"/>
    </row>
    <row r="1010" spans="19:72" x14ac:dyDescent="0.25">
      <c r="S1010" s="164"/>
      <c r="T1010" s="164"/>
      <c r="U1010" s="164"/>
      <c r="V1010" s="164"/>
      <c r="W1010" s="164"/>
      <c r="X1010" s="164"/>
      <c r="Y1010" s="164"/>
      <c r="Z1010" s="164"/>
      <c r="AA1010" s="164"/>
      <c r="AB1010" s="164"/>
      <c r="AC1010" s="164"/>
      <c r="AD1010" s="164"/>
      <c r="AE1010" s="164"/>
      <c r="AF1010" s="164"/>
      <c r="AG1010" s="164"/>
      <c r="AH1010" s="164"/>
      <c r="AI1010" s="164"/>
      <c r="AJ1010" s="164"/>
      <c r="AK1010" s="164"/>
      <c r="AL1010" s="164"/>
      <c r="AM1010" s="164"/>
      <c r="AN1010" s="164"/>
      <c r="AO1010" s="164"/>
      <c r="AP1010" s="164"/>
      <c r="AQ1010" s="366"/>
      <c r="AR1010" s="164"/>
      <c r="AS1010" s="164"/>
      <c r="AT1010" s="164"/>
      <c r="AU1010" s="164"/>
      <c r="AV1010" s="164"/>
      <c r="AW1010" s="164"/>
      <c r="AX1010" s="164"/>
      <c r="AY1010" s="351"/>
      <c r="AZ1010" s="164"/>
      <c r="BA1010" s="164"/>
      <c r="BB1010" s="164"/>
      <c r="BC1010" s="164"/>
      <c r="BD1010" s="164"/>
      <c r="BE1010" s="164"/>
      <c r="BF1010" s="164"/>
      <c r="BG1010" s="164"/>
      <c r="BH1010" s="164"/>
      <c r="BI1010" s="351"/>
      <c r="BJ1010" s="164"/>
      <c r="BK1010" s="164"/>
      <c r="BL1010" s="164"/>
      <c r="BM1010" s="164"/>
      <c r="BN1010" s="164"/>
      <c r="BO1010" s="164"/>
      <c r="BP1010" s="164"/>
      <c r="BQ1010" s="164"/>
      <c r="BR1010" s="164"/>
      <c r="BS1010" s="164"/>
      <c r="BT1010" s="164"/>
    </row>
    <row r="1011" spans="19:72" x14ac:dyDescent="0.25">
      <c r="S1011" s="164"/>
      <c r="T1011" s="164"/>
      <c r="U1011" s="164"/>
      <c r="V1011" s="164"/>
      <c r="W1011" s="164"/>
      <c r="X1011" s="164"/>
      <c r="Y1011" s="164"/>
      <c r="Z1011" s="164"/>
      <c r="AA1011" s="164"/>
      <c r="AB1011" s="164"/>
      <c r="AC1011" s="164"/>
      <c r="AD1011" s="164"/>
      <c r="AE1011" s="164"/>
      <c r="AF1011" s="164"/>
      <c r="AG1011" s="164"/>
      <c r="AH1011" s="164"/>
      <c r="AI1011" s="164"/>
      <c r="AJ1011" s="164"/>
      <c r="AK1011" s="164"/>
      <c r="AL1011" s="164"/>
      <c r="AM1011" s="164"/>
      <c r="AN1011" s="164"/>
      <c r="AO1011" s="164"/>
      <c r="AP1011" s="164"/>
      <c r="AQ1011" s="366"/>
      <c r="AR1011" s="164"/>
      <c r="AS1011" s="164"/>
      <c r="AT1011" s="164"/>
      <c r="AU1011" s="164"/>
      <c r="AV1011" s="164"/>
      <c r="AW1011" s="164"/>
      <c r="AX1011" s="164"/>
      <c r="AY1011" s="351"/>
      <c r="AZ1011" s="164"/>
      <c r="BA1011" s="164"/>
      <c r="BB1011" s="164"/>
      <c r="BC1011" s="164"/>
      <c r="BD1011" s="164"/>
      <c r="BE1011" s="164"/>
      <c r="BF1011" s="164"/>
      <c r="BG1011" s="164"/>
      <c r="BH1011" s="164"/>
      <c r="BI1011" s="351"/>
      <c r="BJ1011" s="164"/>
      <c r="BK1011" s="164"/>
      <c r="BL1011" s="164"/>
      <c r="BM1011" s="164"/>
      <c r="BN1011" s="164"/>
      <c r="BO1011" s="164"/>
      <c r="BP1011" s="164"/>
      <c r="BQ1011" s="164"/>
      <c r="BR1011" s="164"/>
      <c r="BS1011" s="164"/>
      <c r="BT1011" s="164"/>
    </row>
    <row r="1012" spans="19:72" x14ac:dyDescent="0.25">
      <c r="S1012" s="164"/>
      <c r="T1012" s="164"/>
      <c r="U1012" s="164"/>
      <c r="V1012" s="164"/>
      <c r="W1012" s="164"/>
      <c r="X1012" s="164"/>
      <c r="Y1012" s="164"/>
      <c r="Z1012" s="164"/>
      <c r="AA1012" s="164"/>
      <c r="AB1012" s="164"/>
      <c r="AC1012" s="164"/>
      <c r="AD1012" s="164"/>
      <c r="AE1012" s="164"/>
      <c r="AF1012" s="164"/>
      <c r="AG1012" s="164"/>
      <c r="AH1012" s="164"/>
      <c r="AI1012" s="164"/>
      <c r="AJ1012" s="164"/>
      <c r="AK1012" s="164"/>
      <c r="AL1012" s="164"/>
      <c r="AM1012" s="164"/>
      <c r="AN1012" s="164"/>
      <c r="AO1012" s="164"/>
      <c r="AP1012" s="164"/>
      <c r="AQ1012" s="366"/>
      <c r="AR1012" s="164"/>
      <c r="AS1012" s="164"/>
      <c r="AT1012" s="164"/>
      <c r="AU1012" s="164"/>
      <c r="AV1012" s="164"/>
      <c r="AW1012" s="164"/>
      <c r="AX1012" s="164"/>
      <c r="AY1012" s="351"/>
      <c r="AZ1012" s="164"/>
      <c r="BA1012" s="164"/>
      <c r="BB1012" s="164"/>
      <c r="BC1012" s="164"/>
      <c r="BD1012" s="164"/>
      <c r="BE1012" s="164"/>
      <c r="BF1012" s="164"/>
      <c r="BG1012" s="164"/>
      <c r="BH1012" s="164"/>
      <c r="BI1012" s="351"/>
      <c r="BJ1012" s="164"/>
      <c r="BK1012" s="164"/>
      <c r="BL1012" s="164"/>
      <c r="BM1012" s="164"/>
      <c r="BN1012" s="164"/>
      <c r="BO1012" s="164"/>
      <c r="BP1012" s="164"/>
      <c r="BQ1012" s="164"/>
      <c r="BR1012" s="164"/>
      <c r="BS1012" s="164"/>
      <c r="BT1012" s="164"/>
    </row>
    <row r="1013" spans="19:72" x14ac:dyDescent="0.25">
      <c r="S1013" s="164"/>
      <c r="T1013" s="164"/>
      <c r="U1013" s="164"/>
      <c r="V1013" s="164"/>
      <c r="W1013" s="164"/>
      <c r="X1013" s="164"/>
      <c r="Y1013" s="164"/>
      <c r="Z1013" s="164"/>
      <c r="AA1013" s="164"/>
      <c r="AB1013" s="164"/>
      <c r="AC1013" s="164"/>
      <c r="AD1013" s="164"/>
      <c r="AE1013" s="164"/>
      <c r="AF1013" s="164"/>
      <c r="AG1013" s="164"/>
      <c r="AH1013" s="164"/>
      <c r="AI1013" s="164"/>
      <c r="AJ1013" s="164"/>
      <c r="AK1013" s="164"/>
      <c r="AL1013" s="164"/>
      <c r="AM1013" s="164"/>
      <c r="AN1013" s="164"/>
      <c r="AO1013" s="164"/>
      <c r="AP1013" s="164"/>
      <c r="AQ1013" s="366"/>
      <c r="AR1013" s="164"/>
      <c r="AS1013" s="164"/>
      <c r="AT1013" s="164"/>
      <c r="AU1013" s="164"/>
      <c r="AV1013" s="164"/>
      <c r="AW1013" s="164"/>
      <c r="AX1013" s="164"/>
      <c r="AY1013" s="351"/>
      <c r="AZ1013" s="164"/>
      <c r="BA1013" s="164"/>
      <c r="BB1013" s="164"/>
      <c r="BC1013" s="164"/>
      <c r="BD1013" s="164"/>
      <c r="BE1013" s="164"/>
      <c r="BF1013" s="164"/>
      <c r="BG1013" s="164"/>
      <c r="BH1013" s="164"/>
      <c r="BI1013" s="351"/>
      <c r="BJ1013" s="164"/>
      <c r="BK1013" s="164"/>
      <c r="BL1013" s="164"/>
      <c r="BM1013" s="164"/>
      <c r="BN1013" s="164"/>
      <c r="BO1013" s="164"/>
      <c r="BP1013" s="164"/>
      <c r="BQ1013" s="164"/>
      <c r="BR1013" s="164"/>
      <c r="BS1013" s="164"/>
      <c r="BT1013" s="164"/>
    </row>
    <row r="1014" spans="19:72" x14ac:dyDescent="0.25">
      <c r="S1014" s="164"/>
      <c r="T1014" s="164"/>
      <c r="U1014" s="164"/>
      <c r="V1014" s="164"/>
      <c r="W1014" s="164"/>
      <c r="X1014" s="164"/>
      <c r="Y1014" s="164"/>
      <c r="Z1014" s="164"/>
      <c r="AA1014" s="164"/>
      <c r="AB1014" s="164"/>
      <c r="AC1014" s="164"/>
      <c r="AD1014" s="164"/>
      <c r="AE1014" s="164"/>
      <c r="AF1014" s="164"/>
      <c r="AG1014" s="164"/>
      <c r="AH1014" s="164"/>
      <c r="AI1014" s="164"/>
      <c r="AJ1014" s="164"/>
      <c r="AK1014" s="164"/>
      <c r="AL1014" s="164"/>
      <c r="AM1014" s="164"/>
      <c r="AN1014" s="164"/>
      <c r="AO1014" s="164"/>
      <c r="AP1014" s="164"/>
      <c r="AQ1014" s="366"/>
      <c r="AR1014" s="164"/>
      <c r="AS1014" s="164"/>
      <c r="AT1014" s="164"/>
      <c r="AU1014" s="164"/>
      <c r="AV1014" s="164"/>
      <c r="AW1014" s="164"/>
      <c r="AX1014" s="164"/>
      <c r="AY1014" s="351"/>
      <c r="AZ1014" s="164"/>
      <c r="BA1014" s="164"/>
      <c r="BB1014" s="164"/>
      <c r="BC1014" s="164"/>
      <c r="BD1014" s="164"/>
      <c r="BE1014" s="164"/>
      <c r="BF1014" s="164"/>
      <c r="BG1014" s="164"/>
      <c r="BH1014" s="164"/>
      <c r="BI1014" s="351"/>
      <c r="BJ1014" s="164"/>
      <c r="BK1014" s="164"/>
      <c r="BL1014" s="164"/>
      <c r="BM1014" s="164"/>
      <c r="BN1014" s="164"/>
      <c r="BO1014" s="164"/>
      <c r="BP1014" s="164"/>
      <c r="BQ1014" s="164"/>
      <c r="BR1014" s="164"/>
      <c r="BS1014" s="164"/>
      <c r="BT1014" s="164"/>
    </row>
    <row r="1015" spans="19:72" x14ac:dyDescent="0.25">
      <c r="S1015" s="164"/>
      <c r="T1015" s="164"/>
      <c r="U1015" s="164"/>
      <c r="V1015" s="164"/>
      <c r="W1015" s="164"/>
      <c r="X1015" s="164"/>
      <c r="Y1015" s="164"/>
      <c r="Z1015" s="164"/>
      <c r="AA1015" s="164"/>
      <c r="AB1015" s="164"/>
      <c r="AC1015" s="164"/>
      <c r="AD1015" s="164"/>
      <c r="AE1015" s="164"/>
      <c r="AF1015" s="164"/>
      <c r="AG1015" s="164"/>
      <c r="AH1015" s="164"/>
      <c r="AI1015" s="164"/>
      <c r="AJ1015" s="164"/>
      <c r="AK1015" s="164"/>
      <c r="AL1015" s="164"/>
      <c r="AM1015" s="164"/>
      <c r="AN1015" s="164"/>
      <c r="AO1015" s="164"/>
      <c r="AP1015" s="164"/>
      <c r="AQ1015" s="366"/>
      <c r="AR1015" s="164"/>
      <c r="AS1015" s="164"/>
      <c r="AT1015" s="164"/>
      <c r="AU1015" s="164"/>
      <c r="AV1015" s="164"/>
      <c r="AW1015" s="164"/>
      <c r="AX1015" s="164"/>
      <c r="AY1015" s="351"/>
      <c r="AZ1015" s="164"/>
      <c r="BA1015" s="164"/>
      <c r="BB1015" s="164"/>
      <c r="BC1015" s="164"/>
      <c r="BD1015" s="164"/>
      <c r="BE1015" s="164"/>
      <c r="BF1015" s="164"/>
      <c r="BG1015" s="164"/>
      <c r="BH1015" s="164"/>
      <c r="BI1015" s="351"/>
      <c r="BJ1015" s="164"/>
      <c r="BK1015" s="164"/>
      <c r="BL1015" s="164"/>
      <c r="BM1015" s="164"/>
      <c r="BN1015" s="164"/>
      <c r="BO1015" s="164"/>
      <c r="BP1015" s="164"/>
      <c r="BQ1015" s="164"/>
      <c r="BR1015" s="164"/>
      <c r="BS1015" s="164"/>
      <c r="BT1015" s="164"/>
    </row>
    <row r="1016" spans="19:72" x14ac:dyDescent="0.25">
      <c r="S1016" s="164"/>
      <c r="T1016" s="164"/>
      <c r="U1016" s="164"/>
      <c r="V1016" s="164"/>
      <c r="W1016" s="164"/>
      <c r="X1016" s="164"/>
      <c r="Y1016" s="164"/>
      <c r="Z1016" s="164"/>
      <c r="AA1016" s="164"/>
      <c r="AB1016" s="164"/>
      <c r="AC1016" s="164"/>
      <c r="AD1016" s="164"/>
      <c r="AE1016" s="164"/>
      <c r="AF1016" s="164"/>
      <c r="AG1016" s="164"/>
      <c r="AH1016" s="164"/>
      <c r="AI1016" s="164"/>
      <c r="AJ1016" s="164"/>
      <c r="AK1016" s="164"/>
      <c r="AL1016" s="164"/>
      <c r="AM1016" s="164"/>
      <c r="AN1016" s="164"/>
      <c r="AO1016" s="164"/>
      <c r="AP1016" s="164"/>
      <c r="AQ1016" s="366"/>
      <c r="AR1016" s="164"/>
      <c r="AS1016" s="164"/>
      <c r="AT1016" s="164"/>
      <c r="AU1016" s="164"/>
      <c r="AV1016" s="164"/>
      <c r="AW1016" s="164"/>
      <c r="AX1016" s="164"/>
      <c r="AY1016" s="351"/>
      <c r="AZ1016" s="164"/>
      <c r="BA1016" s="164"/>
      <c r="BB1016" s="164"/>
      <c r="BC1016" s="164"/>
      <c r="BD1016" s="164"/>
      <c r="BE1016" s="164"/>
      <c r="BF1016" s="164"/>
      <c r="BG1016" s="164"/>
      <c r="BH1016" s="164"/>
      <c r="BI1016" s="351"/>
      <c r="BJ1016" s="164"/>
      <c r="BK1016" s="164"/>
      <c r="BL1016" s="164"/>
      <c r="BM1016" s="164"/>
      <c r="BN1016" s="164"/>
      <c r="BO1016" s="164"/>
      <c r="BP1016" s="164"/>
      <c r="BQ1016" s="164"/>
      <c r="BR1016" s="164"/>
      <c r="BS1016" s="164"/>
      <c r="BT1016" s="164"/>
    </row>
    <row r="1017" spans="19:72" x14ac:dyDescent="0.25">
      <c r="S1017" s="164"/>
      <c r="T1017" s="164"/>
      <c r="U1017" s="164"/>
      <c r="V1017" s="164"/>
      <c r="W1017" s="164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64"/>
      <c r="AH1017" s="164"/>
      <c r="AI1017" s="164"/>
      <c r="AJ1017" s="164"/>
      <c r="AK1017" s="164"/>
      <c r="AL1017" s="164"/>
      <c r="AM1017" s="164"/>
      <c r="AN1017" s="164"/>
      <c r="AO1017" s="164"/>
      <c r="AP1017" s="164"/>
      <c r="AQ1017" s="366"/>
      <c r="AR1017" s="164"/>
      <c r="AS1017" s="164"/>
      <c r="AT1017" s="164"/>
      <c r="AU1017" s="164"/>
      <c r="AV1017" s="164"/>
      <c r="AW1017" s="164"/>
      <c r="AX1017" s="164"/>
      <c r="AY1017" s="351"/>
      <c r="AZ1017" s="164"/>
      <c r="BA1017" s="164"/>
      <c r="BB1017" s="164"/>
      <c r="BC1017" s="164"/>
      <c r="BD1017" s="164"/>
      <c r="BE1017" s="164"/>
      <c r="BF1017" s="164"/>
      <c r="BG1017" s="164"/>
      <c r="BH1017" s="164"/>
      <c r="BI1017" s="351"/>
      <c r="BJ1017" s="164"/>
      <c r="BK1017" s="164"/>
      <c r="BL1017" s="164"/>
      <c r="BM1017" s="164"/>
      <c r="BN1017" s="164"/>
      <c r="BO1017" s="164"/>
      <c r="BP1017" s="164"/>
      <c r="BQ1017" s="164"/>
      <c r="BR1017" s="164"/>
      <c r="BS1017" s="164"/>
      <c r="BT1017" s="164"/>
    </row>
    <row r="1018" spans="19:72" x14ac:dyDescent="0.25">
      <c r="S1018" s="164"/>
      <c r="T1018" s="164"/>
      <c r="U1018" s="164"/>
      <c r="V1018" s="164"/>
      <c r="W1018" s="164"/>
      <c r="X1018" s="164"/>
      <c r="Y1018" s="164"/>
      <c r="Z1018" s="164"/>
      <c r="AA1018" s="164"/>
      <c r="AB1018" s="164"/>
      <c r="AC1018" s="164"/>
      <c r="AD1018" s="164"/>
      <c r="AE1018" s="164"/>
      <c r="AF1018" s="164"/>
      <c r="AG1018" s="164"/>
      <c r="AH1018" s="164"/>
      <c r="AI1018" s="164"/>
      <c r="AJ1018" s="164"/>
      <c r="AK1018" s="164"/>
      <c r="AL1018" s="164"/>
      <c r="AM1018" s="164"/>
      <c r="AN1018" s="164"/>
      <c r="AO1018" s="164"/>
      <c r="AP1018" s="164"/>
      <c r="AQ1018" s="366"/>
      <c r="AR1018" s="164"/>
      <c r="AS1018" s="164"/>
      <c r="AT1018" s="164"/>
      <c r="AU1018" s="164"/>
      <c r="AV1018" s="164"/>
      <c r="AW1018" s="164"/>
      <c r="AX1018" s="164"/>
      <c r="AY1018" s="351"/>
      <c r="AZ1018" s="164"/>
      <c r="BA1018" s="164"/>
      <c r="BB1018" s="164"/>
      <c r="BC1018" s="164"/>
      <c r="BD1018" s="164"/>
      <c r="BE1018" s="164"/>
      <c r="BF1018" s="164"/>
      <c r="BG1018" s="164"/>
      <c r="BH1018" s="164"/>
      <c r="BI1018" s="351"/>
      <c r="BJ1018" s="164"/>
      <c r="BK1018" s="164"/>
      <c r="BL1018" s="164"/>
      <c r="BM1018" s="164"/>
      <c r="BN1018" s="164"/>
      <c r="BO1018" s="164"/>
      <c r="BP1018" s="164"/>
      <c r="BQ1018" s="164"/>
      <c r="BR1018" s="164"/>
      <c r="BS1018" s="164"/>
      <c r="BT1018" s="164"/>
    </row>
    <row r="1019" spans="19:72" x14ac:dyDescent="0.25">
      <c r="S1019" s="164"/>
      <c r="T1019" s="164"/>
      <c r="U1019" s="164"/>
      <c r="V1019" s="164"/>
      <c r="W1019" s="164"/>
      <c r="X1019" s="164"/>
      <c r="Y1019" s="164"/>
      <c r="Z1019" s="164"/>
      <c r="AA1019" s="164"/>
      <c r="AB1019" s="164"/>
      <c r="AC1019" s="164"/>
      <c r="AD1019" s="164"/>
      <c r="AE1019" s="164"/>
      <c r="AF1019" s="164"/>
      <c r="AG1019" s="164"/>
      <c r="AH1019" s="164"/>
      <c r="AI1019" s="164"/>
      <c r="AJ1019" s="164"/>
      <c r="AK1019" s="164"/>
      <c r="AL1019" s="164"/>
      <c r="AM1019" s="164"/>
      <c r="AN1019" s="164"/>
      <c r="AO1019" s="164"/>
      <c r="AP1019" s="164"/>
      <c r="AQ1019" s="366"/>
      <c r="AR1019" s="164"/>
      <c r="AS1019" s="164"/>
      <c r="AT1019" s="164"/>
      <c r="AU1019" s="164"/>
      <c r="AV1019" s="164"/>
      <c r="AW1019" s="164"/>
      <c r="AX1019" s="164"/>
      <c r="AY1019" s="351"/>
      <c r="AZ1019" s="164"/>
      <c r="BA1019" s="164"/>
      <c r="BB1019" s="164"/>
      <c r="BC1019" s="164"/>
      <c r="BD1019" s="164"/>
      <c r="BE1019" s="164"/>
      <c r="BF1019" s="164"/>
      <c r="BG1019" s="164"/>
      <c r="BH1019" s="164"/>
      <c r="BI1019" s="351"/>
      <c r="BJ1019" s="164"/>
      <c r="BK1019" s="164"/>
      <c r="BL1019" s="164"/>
      <c r="BM1019" s="164"/>
      <c r="BN1019" s="164"/>
      <c r="BO1019" s="164"/>
      <c r="BP1019" s="164"/>
      <c r="BQ1019" s="164"/>
      <c r="BR1019" s="164"/>
      <c r="BS1019" s="164"/>
      <c r="BT1019" s="164"/>
    </row>
    <row r="1020" spans="19:72" x14ac:dyDescent="0.25">
      <c r="S1020" s="164"/>
      <c r="T1020" s="164"/>
      <c r="U1020" s="164"/>
      <c r="V1020" s="164"/>
      <c r="W1020" s="164"/>
      <c r="X1020" s="164"/>
      <c r="Y1020" s="164"/>
      <c r="Z1020" s="164"/>
      <c r="AA1020" s="164"/>
      <c r="AB1020" s="164"/>
      <c r="AC1020" s="164"/>
      <c r="AD1020" s="164"/>
      <c r="AE1020" s="164"/>
      <c r="AF1020" s="164"/>
      <c r="AG1020" s="164"/>
      <c r="AH1020" s="164"/>
      <c r="AI1020" s="164"/>
      <c r="AJ1020" s="164"/>
      <c r="AK1020" s="164"/>
      <c r="AL1020" s="164"/>
      <c r="AM1020" s="164"/>
      <c r="AN1020" s="164"/>
      <c r="AO1020" s="164"/>
      <c r="AP1020" s="164"/>
      <c r="AQ1020" s="366"/>
      <c r="AR1020" s="164"/>
      <c r="AS1020" s="164"/>
      <c r="AT1020" s="164"/>
      <c r="AU1020" s="164"/>
      <c r="AV1020" s="164"/>
      <c r="AW1020" s="164"/>
      <c r="AX1020" s="164"/>
      <c r="AY1020" s="351"/>
      <c r="AZ1020" s="164"/>
      <c r="BA1020" s="164"/>
      <c r="BB1020" s="164"/>
      <c r="BC1020" s="164"/>
      <c r="BD1020" s="164"/>
      <c r="BE1020" s="164"/>
      <c r="BF1020" s="164"/>
      <c r="BG1020" s="164"/>
      <c r="BH1020" s="164"/>
      <c r="BI1020" s="351"/>
      <c r="BJ1020" s="164"/>
      <c r="BK1020" s="164"/>
      <c r="BL1020" s="164"/>
      <c r="BM1020" s="164"/>
      <c r="BN1020" s="164"/>
      <c r="BO1020" s="164"/>
      <c r="BP1020" s="164"/>
      <c r="BQ1020" s="164"/>
      <c r="BR1020" s="164"/>
      <c r="BS1020" s="164"/>
      <c r="BT1020" s="164"/>
    </row>
    <row r="1021" spans="19:72" x14ac:dyDescent="0.25">
      <c r="S1021" s="164"/>
      <c r="T1021" s="164"/>
      <c r="U1021" s="164"/>
      <c r="V1021" s="164"/>
      <c r="W1021" s="164"/>
      <c r="X1021" s="164"/>
      <c r="Y1021" s="164"/>
      <c r="Z1021" s="164"/>
      <c r="AA1021" s="164"/>
      <c r="AB1021" s="164"/>
      <c r="AC1021" s="164"/>
      <c r="AD1021" s="164"/>
      <c r="AE1021" s="164"/>
      <c r="AF1021" s="164"/>
      <c r="AG1021" s="164"/>
      <c r="AH1021" s="164"/>
      <c r="AI1021" s="164"/>
      <c r="AJ1021" s="164"/>
      <c r="AK1021" s="164"/>
      <c r="AL1021" s="164"/>
      <c r="AM1021" s="164"/>
      <c r="AN1021" s="164"/>
      <c r="AO1021" s="164"/>
      <c r="AP1021" s="164"/>
      <c r="AQ1021" s="366"/>
      <c r="AR1021" s="164"/>
      <c r="AS1021" s="164"/>
      <c r="AT1021" s="164"/>
      <c r="AU1021" s="164"/>
      <c r="AV1021" s="164"/>
      <c r="AW1021" s="164"/>
      <c r="AX1021" s="164"/>
      <c r="AY1021" s="351"/>
      <c r="AZ1021" s="164"/>
      <c r="BA1021" s="164"/>
      <c r="BB1021" s="164"/>
      <c r="BC1021" s="164"/>
      <c r="BD1021" s="164"/>
      <c r="BE1021" s="164"/>
      <c r="BF1021" s="164"/>
      <c r="BG1021" s="164"/>
      <c r="BH1021" s="164"/>
      <c r="BI1021" s="351"/>
      <c r="BJ1021" s="164"/>
      <c r="BK1021" s="164"/>
      <c r="BL1021" s="164"/>
      <c r="BM1021" s="164"/>
      <c r="BN1021" s="164"/>
      <c r="BO1021" s="164"/>
      <c r="BP1021" s="164"/>
      <c r="BQ1021" s="164"/>
      <c r="BR1021" s="164"/>
      <c r="BS1021" s="164"/>
      <c r="BT1021" s="164"/>
    </row>
    <row r="1022" spans="19:72" x14ac:dyDescent="0.25">
      <c r="S1022" s="164"/>
      <c r="T1022" s="164"/>
      <c r="U1022" s="164"/>
      <c r="V1022" s="164"/>
      <c r="W1022" s="164"/>
      <c r="X1022" s="164"/>
      <c r="Y1022" s="164"/>
      <c r="Z1022" s="164"/>
      <c r="AA1022" s="164"/>
      <c r="AB1022" s="164"/>
      <c r="AC1022" s="164"/>
      <c r="AD1022" s="164"/>
      <c r="AE1022" s="164"/>
      <c r="AF1022" s="164"/>
      <c r="AG1022" s="164"/>
      <c r="AH1022" s="164"/>
      <c r="AI1022" s="164"/>
      <c r="AJ1022" s="164"/>
      <c r="AK1022" s="164"/>
      <c r="AL1022" s="164"/>
      <c r="AM1022" s="164"/>
      <c r="AN1022" s="164"/>
      <c r="AO1022" s="164"/>
      <c r="AP1022" s="164"/>
      <c r="AQ1022" s="366"/>
      <c r="AR1022" s="164"/>
      <c r="AS1022" s="164"/>
      <c r="AT1022" s="164"/>
      <c r="AU1022" s="164"/>
      <c r="AV1022" s="164"/>
      <c r="AW1022" s="164"/>
      <c r="AX1022" s="164"/>
      <c r="AY1022" s="351"/>
      <c r="AZ1022" s="164"/>
      <c r="BA1022" s="164"/>
      <c r="BB1022" s="164"/>
      <c r="BC1022" s="164"/>
      <c r="BD1022" s="164"/>
      <c r="BE1022" s="164"/>
      <c r="BF1022" s="164"/>
      <c r="BG1022" s="164"/>
      <c r="BH1022" s="164"/>
      <c r="BI1022" s="351"/>
      <c r="BJ1022" s="164"/>
      <c r="BK1022" s="164"/>
      <c r="BL1022" s="164"/>
      <c r="BM1022" s="164"/>
      <c r="BN1022" s="164"/>
      <c r="BO1022" s="164"/>
      <c r="BP1022" s="164"/>
      <c r="BQ1022" s="164"/>
      <c r="BR1022" s="164"/>
      <c r="BS1022" s="164"/>
      <c r="BT1022" s="164"/>
    </row>
    <row r="1023" spans="19:72" x14ac:dyDescent="0.25">
      <c r="S1023" s="164"/>
      <c r="T1023" s="164"/>
      <c r="U1023" s="164"/>
      <c r="V1023" s="164"/>
      <c r="W1023" s="164"/>
      <c r="X1023" s="164"/>
      <c r="Y1023" s="164"/>
      <c r="Z1023" s="164"/>
      <c r="AA1023" s="164"/>
      <c r="AB1023" s="164"/>
      <c r="AC1023" s="164"/>
      <c r="AD1023" s="164"/>
      <c r="AE1023" s="164"/>
      <c r="AF1023" s="164"/>
      <c r="AG1023" s="164"/>
      <c r="AH1023" s="164"/>
      <c r="AI1023" s="164"/>
      <c r="AJ1023" s="164"/>
      <c r="AK1023" s="164"/>
      <c r="AL1023" s="164"/>
      <c r="AM1023" s="164"/>
      <c r="AN1023" s="164"/>
      <c r="AO1023" s="164"/>
      <c r="AP1023" s="164"/>
      <c r="AQ1023" s="366"/>
      <c r="AR1023" s="164"/>
      <c r="AS1023" s="164"/>
      <c r="AT1023" s="164"/>
      <c r="AU1023" s="164"/>
      <c r="AV1023" s="164"/>
      <c r="AW1023" s="164"/>
      <c r="AX1023" s="164"/>
      <c r="AY1023" s="351"/>
      <c r="AZ1023" s="164"/>
      <c r="BA1023" s="164"/>
      <c r="BB1023" s="164"/>
      <c r="BC1023" s="164"/>
      <c r="BD1023" s="164"/>
      <c r="BE1023" s="164"/>
      <c r="BF1023" s="164"/>
      <c r="BG1023" s="164"/>
      <c r="BH1023" s="164"/>
      <c r="BI1023" s="351"/>
      <c r="BJ1023" s="164"/>
      <c r="BK1023" s="164"/>
      <c r="BL1023" s="164"/>
      <c r="BM1023" s="164"/>
      <c r="BN1023" s="164"/>
      <c r="BO1023" s="164"/>
      <c r="BP1023" s="164"/>
      <c r="BQ1023" s="164"/>
      <c r="BR1023" s="164"/>
      <c r="BS1023" s="164"/>
      <c r="BT1023" s="164"/>
    </row>
    <row r="1024" spans="19:72" x14ac:dyDescent="0.25">
      <c r="S1024" s="164"/>
      <c r="T1024" s="164"/>
      <c r="U1024" s="164"/>
      <c r="V1024" s="164"/>
      <c r="W1024" s="164"/>
      <c r="X1024" s="164"/>
      <c r="Y1024" s="164"/>
      <c r="Z1024" s="164"/>
      <c r="AA1024" s="164"/>
      <c r="AB1024" s="164"/>
      <c r="AC1024" s="164"/>
      <c r="AD1024" s="164"/>
      <c r="AE1024" s="164"/>
      <c r="AF1024" s="164"/>
      <c r="AG1024" s="164"/>
      <c r="AH1024" s="164"/>
      <c r="AI1024" s="164"/>
      <c r="AJ1024" s="164"/>
      <c r="AK1024" s="164"/>
      <c r="AL1024" s="164"/>
      <c r="AM1024" s="164"/>
      <c r="AN1024" s="164"/>
      <c r="AO1024" s="164"/>
      <c r="AP1024" s="164"/>
      <c r="AQ1024" s="366"/>
      <c r="AR1024" s="164"/>
      <c r="AS1024" s="164"/>
      <c r="AT1024" s="164"/>
      <c r="AU1024" s="164"/>
      <c r="AV1024" s="164"/>
      <c r="AW1024" s="164"/>
      <c r="AX1024" s="164"/>
      <c r="AY1024" s="351"/>
      <c r="AZ1024" s="164"/>
      <c r="BA1024" s="164"/>
      <c r="BB1024" s="164"/>
      <c r="BC1024" s="164"/>
      <c r="BD1024" s="164"/>
      <c r="BE1024" s="164"/>
      <c r="BF1024" s="164"/>
      <c r="BG1024" s="164"/>
      <c r="BH1024" s="164"/>
      <c r="BI1024" s="351"/>
      <c r="BJ1024" s="164"/>
      <c r="BK1024" s="164"/>
      <c r="BL1024" s="164"/>
      <c r="BM1024" s="164"/>
      <c r="BN1024" s="164"/>
      <c r="BO1024" s="164"/>
      <c r="BP1024" s="164"/>
      <c r="BQ1024" s="164"/>
      <c r="BR1024" s="164"/>
      <c r="BS1024" s="164"/>
      <c r="BT1024" s="164"/>
    </row>
    <row r="1025" spans="19:72" x14ac:dyDescent="0.25">
      <c r="S1025" s="164"/>
      <c r="T1025" s="164"/>
      <c r="U1025" s="164"/>
      <c r="V1025" s="164"/>
      <c r="W1025" s="164"/>
      <c r="X1025" s="164"/>
      <c r="Y1025" s="164"/>
      <c r="Z1025" s="164"/>
      <c r="AA1025" s="164"/>
      <c r="AB1025" s="164"/>
      <c r="AC1025" s="164"/>
      <c r="AD1025" s="164"/>
      <c r="AE1025" s="164"/>
      <c r="AF1025" s="164"/>
      <c r="AG1025" s="164"/>
      <c r="AH1025" s="164"/>
      <c r="AI1025" s="164"/>
      <c r="AJ1025" s="164"/>
      <c r="AK1025" s="164"/>
      <c r="AL1025" s="164"/>
      <c r="AM1025" s="164"/>
      <c r="AN1025" s="164"/>
      <c r="AO1025" s="164"/>
      <c r="AP1025" s="164"/>
      <c r="AQ1025" s="366"/>
      <c r="AR1025" s="164"/>
      <c r="AS1025" s="164"/>
      <c r="AT1025" s="164"/>
      <c r="AU1025" s="164"/>
      <c r="AV1025" s="164"/>
      <c r="AW1025" s="164"/>
      <c r="AX1025" s="164"/>
      <c r="AY1025" s="351"/>
      <c r="AZ1025" s="164"/>
      <c r="BA1025" s="164"/>
      <c r="BB1025" s="164"/>
      <c r="BC1025" s="164"/>
      <c r="BD1025" s="164"/>
      <c r="BE1025" s="164"/>
      <c r="BF1025" s="164"/>
      <c r="BG1025" s="164"/>
      <c r="BH1025" s="164"/>
      <c r="BI1025" s="351"/>
      <c r="BJ1025" s="164"/>
      <c r="BK1025" s="164"/>
      <c r="BL1025" s="164"/>
      <c r="BM1025" s="164"/>
      <c r="BN1025" s="164"/>
      <c r="BO1025" s="164"/>
      <c r="BP1025" s="164"/>
      <c r="BQ1025" s="164"/>
      <c r="BR1025" s="164"/>
      <c r="BS1025" s="164"/>
      <c r="BT1025" s="164"/>
    </row>
    <row r="1026" spans="19:72" x14ac:dyDescent="0.25">
      <c r="S1026" s="164"/>
      <c r="T1026" s="164"/>
      <c r="U1026" s="164"/>
      <c r="V1026" s="164"/>
      <c r="W1026" s="164"/>
      <c r="X1026" s="164"/>
      <c r="Y1026" s="164"/>
      <c r="Z1026" s="164"/>
      <c r="AA1026" s="164"/>
      <c r="AB1026" s="164"/>
      <c r="AC1026" s="164"/>
      <c r="AD1026" s="164"/>
      <c r="AE1026" s="164"/>
      <c r="AF1026" s="164"/>
      <c r="AG1026" s="164"/>
      <c r="AH1026" s="164"/>
      <c r="AI1026" s="164"/>
      <c r="AJ1026" s="164"/>
      <c r="AK1026" s="164"/>
      <c r="AL1026" s="164"/>
      <c r="AM1026" s="164"/>
      <c r="AN1026" s="164"/>
      <c r="AO1026" s="164"/>
      <c r="AP1026" s="164"/>
      <c r="AQ1026" s="366"/>
      <c r="AR1026" s="164"/>
      <c r="AS1026" s="164"/>
      <c r="AT1026" s="164"/>
      <c r="AU1026" s="164"/>
      <c r="AV1026" s="164"/>
      <c r="AW1026" s="164"/>
      <c r="AX1026" s="164"/>
      <c r="AY1026" s="351"/>
      <c r="AZ1026" s="164"/>
      <c r="BA1026" s="164"/>
      <c r="BB1026" s="164"/>
      <c r="BC1026" s="164"/>
      <c r="BD1026" s="164"/>
      <c r="BE1026" s="164"/>
      <c r="BF1026" s="164"/>
      <c r="BG1026" s="164"/>
      <c r="BH1026" s="164"/>
      <c r="BI1026" s="351"/>
      <c r="BJ1026" s="164"/>
      <c r="BK1026" s="164"/>
      <c r="BL1026" s="164"/>
      <c r="BM1026" s="164"/>
      <c r="BN1026" s="164"/>
      <c r="BO1026" s="164"/>
      <c r="BP1026" s="164"/>
      <c r="BQ1026" s="164"/>
      <c r="BR1026" s="164"/>
      <c r="BS1026" s="164"/>
      <c r="BT1026" s="164"/>
    </row>
    <row r="1027" spans="19:72" x14ac:dyDescent="0.25">
      <c r="S1027" s="164"/>
      <c r="T1027" s="164"/>
      <c r="U1027" s="164"/>
      <c r="V1027" s="164"/>
      <c r="W1027" s="164"/>
      <c r="X1027" s="164"/>
      <c r="Y1027" s="164"/>
      <c r="Z1027" s="164"/>
      <c r="AA1027" s="164"/>
      <c r="AB1027" s="164"/>
      <c r="AC1027" s="164"/>
      <c r="AD1027" s="164"/>
      <c r="AE1027" s="164"/>
      <c r="AF1027" s="164"/>
      <c r="AG1027" s="164"/>
      <c r="AH1027" s="164"/>
      <c r="AI1027" s="164"/>
      <c r="AJ1027" s="164"/>
      <c r="AK1027" s="164"/>
      <c r="AL1027" s="164"/>
      <c r="AM1027" s="164"/>
      <c r="AN1027" s="164"/>
      <c r="AO1027" s="164"/>
      <c r="AP1027" s="164"/>
      <c r="AQ1027" s="366"/>
      <c r="AR1027" s="164"/>
      <c r="AS1027" s="164"/>
      <c r="AT1027" s="164"/>
      <c r="AU1027" s="164"/>
      <c r="AV1027" s="164"/>
      <c r="AW1027" s="164"/>
      <c r="AX1027" s="164"/>
      <c r="AY1027" s="351"/>
      <c r="AZ1027" s="164"/>
      <c r="BA1027" s="164"/>
      <c r="BB1027" s="164"/>
      <c r="BC1027" s="164"/>
      <c r="BD1027" s="164"/>
      <c r="BE1027" s="164"/>
      <c r="BF1027" s="164"/>
      <c r="BG1027" s="164"/>
      <c r="BH1027" s="164"/>
      <c r="BI1027" s="351"/>
      <c r="BJ1027" s="164"/>
      <c r="BK1027" s="164"/>
      <c r="BL1027" s="164"/>
      <c r="BM1027" s="164"/>
      <c r="BN1027" s="164"/>
      <c r="BO1027" s="164"/>
      <c r="BP1027" s="164"/>
      <c r="BQ1027" s="164"/>
      <c r="BR1027" s="164"/>
      <c r="BS1027" s="164"/>
      <c r="BT1027" s="164"/>
    </row>
    <row r="1028" spans="19:72" x14ac:dyDescent="0.25">
      <c r="S1028" s="164"/>
      <c r="T1028" s="164"/>
      <c r="U1028" s="164"/>
      <c r="V1028" s="164"/>
      <c r="W1028" s="164"/>
      <c r="X1028" s="164"/>
      <c r="Y1028" s="164"/>
      <c r="Z1028" s="164"/>
      <c r="AA1028" s="164"/>
      <c r="AB1028" s="164"/>
      <c r="AC1028" s="164"/>
      <c r="AD1028" s="164"/>
      <c r="AE1028" s="164"/>
      <c r="AF1028" s="164"/>
      <c r="AG1028" s="164"/>
      <c r="AH1028" s="164"/>
      <c r="AI1028" s="164"/>
      <c r="AJ1028" s="164"/>
      <c r="AK1028" s="164"/>
      <c r="AL1028" s="164"/>
      <c r="AM1028" s="164"/>
      <c r="AN1028" s="164"/>
      <c r="AO1028" s="164"/>
      <c r="AP1028" s="164"/>
      <c r="AQ1028" s="366"/>
      <c r="AR1028" s="164"/>
      <c r="AS1028" s="164"/>
      <c r="AT1028" s="164"/>
      <c r="AU1028" s="164"/>
      <c r="AV1028" s="164"/>
      <c r="AW1028" s="164"/>
      <c r="AX1028" s="164"/>
      <c r="AY1028" s="351"/>
      <c r="AZ1028" s="164"/>
      <c r="BA1028" s="164"/>
      <c r="BB1028" s="164"/>
      <c r="BC1028" s="164"/>
      <c r="BD1028" s="164"/>
      <c r="BE1028" s="164"/>
      <c r="BF1028" s="164"/>
      <c r="BG1028" s="164"/>
      <c r="BH1028" s="164"/>
      <c r="BI1028" s="351"/>
      <c r="BJ1028" s="164"/>
      <c r="BK1028" s="164"/>
      <c r="BL1028" s="164"/>
      <c r="BM1028" s="164"/>
      <c r="BN1028" s="164"/>
      <c r="BO1028" s="164"/>
      <c r="BP1028" s="164"/>
      <c r="BQ1028" s="164"/>
      <c r="BR1028" s="164"/>
      <c r="BS1028" s="164"/>
      <c r="BT1028" s="164"/>
    </row>
    <row r="1029" spans="19:72" x14ac:dyDescent="0.25">
      <c r="S1029" s="164"/>
      <c r="T1029" s="164"/>
      <c r="U1029" s="164"/>
      <c r="V1029" s="164"/>
      <c r="W1029" s="164"/>
      <c r="X1029" s="164"/>
      <c r="Y1029" s="164"/>
      <c r="Z1029" s="164"/>
      <c r="AA1029" s="164"/>
      <c r="AB1029" s="164"/>
      <c r="AC1029" s="164"/>
      <c r="AD1029" s="164"/>
      <c r="AE1029" s="164"/>
      <c r="AF1029" s="164"/>
      <c r="AG1029" s="164"/>
      <c r="AH1029" s="164"/>
      <c r="AI1029" s="164"/>
      <c r="AJ1029" s="164"/>
      <c r="AK1029" s="164"/>
      <c r="AL1029" s="164"/>
      <c r="AM1029" s="164"/>
      <c r="AN1029" s="164"/>
      <c r="AO1029" s="164"/>
      <c r="AP1029" s="164"/>
      <c r="AQ1029" s="366"/>
      <c r="AR1029" s="164"/>
      <c r="AS1029" s="164"/>
      <c r="AT1029" s="164"/>
      <c r="AU1029" s="164"/>
      <c r="AV1029" s="164"/>
      <c r="AW1029" s="164"/>
      <c r="AX1029" s="164"/>
      <c r="AY1029" s="351"/>
      <c r="AZ1029" s="164"/>
      <c r="BA1029" s="164"/>
      <c r="BB1029" s="164"/>
      <c r="BC1029" s="164"/>
      <c r="BD1029" s="164"/>
      <c r="BE1029" s="164"/>
      <c r="BF1029" s="164"/>
      <c r="BG1029" s="164"/>
      <c r="BH1029" s="164"/>
      <c r="BI1029" s="351"/>
      <c r="BJ1029" s="164"/>
      <c r="BK1029" s="164"/>
      <c r="BL1029" s="164"/>
      <c r="BM1029" s="164"/>
      <c r="BN1029" s="164"/>
      <c r="BO1029" s="164"/>
      <c r="BP1029" s="164"/>
      <c r="BQ1029" s="164"/>
      <c r="BR1029" s="164"/>
      <c r="BS1029" s="164"/>
      <c r="BT1029" s="164"/>
    </row>
    <row r="1030" spans="19:72" x14ac:dyDescent="0.25">
      <c r="S1030" s="164"/>
      <c r="T1030" s="164"/>
      <c r="U1030" s="164"/>
      <c r="V1030" s="164"/>
      <c r="W1030" s="164"/>
      <c r="X1030" s="164"/>
      <c r="Y1030" s="164"/>
      <c r="Z1030" s="164"/>
      <c r="AA1030" s="164"/>
      <c r="AB1030" s="164"/>
      <c r="AC1030" s="164"/>
      <c r="AD1030" s="164"/>
      <c r="AE1030" s="164"/>
      <c r="AF1030" s="164"/>
      <c r="AG1030" s="164"/>
      <c r="AH1030" s="164"/>
      <c r="AI1030" s="164"/>
      <c r="AJ1030" s="164"/>
      <c r="AK1030" s="164"/>
      <c r="AL1030" s="164"/>
      <c r="AM1030" s="164"/>
      <c r="AN1030" s="164"/>
      <c r="AO1030" s="164"/>
      <c r="AP1030" s="164"/>
      <c r="AQ1030" s="366"/>
      <c r="AR1030" s="164"/>
      <c r="AS1030" s="164"/>
      <c r="AT1030" s="164"/>
      <c r="AU1030" s="164"/>
      <c r="AV1030" s="164"/>
      <c r="AW1030" s="164"/>
      <c r="AX1030" s="164"/>
      <c r="AY1030" s="351"/>
      <c r="AZ1030" s="164"/>
      <c r="BA1030" s="164"/>
      <c r="BB1030" s="164"/>
      <c r="BC1030" s="164"/>
      <c r="BD1030" s="164"/>
      <c r="BE1030" s="164"/>
      <c r="BF1030" s="164"/>
      <c r="BG1030" s="164"/>
      <c r="BH1030" s="164"/>
      <c r="BI1030" s="351"/>
      <c r="BJ1030" s="164"/>
      <c r="BK1030" s="164"/>
      <c r="BL1030" s="164"/>
      <c r="BM1030" s="164"/>
      <c r="BN1030" s="164"/>
      <c r="BO1030" s="164"/>
      <c r="BP1030" s="164"/>
      <c r="BQ1030" s="164"/>
      <c r="BR1030" s="164"/>
      <c r="BS1030" s="164"/>
      <c r="BT1030" s="164"/>
    </row>
    <row r="1031" spans="19:72" x14ac:dyDescent="0.25">
      <c r="S1031" s="164"/>
      <c r="T1031" s="164"/>
      <c r="U1031" s="164"/>
      <c r="V1031" s="164"/>
      <c r="W1031" s="164"/>
      <c r="X1031" s="164"/>
      <c r="Y1031" s="164"/>
      <c r="Z1031" s="164"/>
      <c r="AA1031" s="164"/>
      <c r="AB1031" s="164"/>
      <c r="AC1031" s="164"/>
      <c r="AD1031" s="164"/>
      <c r="AE1031" s="164"/>
      <c r="AF1031" s="164"/>
      <c r="AG1031" s="164"/>
      <c r="AH1031" s="164"/>
      <c r="AI1031" s="164"/>
      <c r="AJ1031" s="164"/>
      <c r="AK1031" s="164"/>
      <c r="AL1031" s="164"/>
      <c r="AM1031" s="164"/>
      <c r="AN1031" s="164"/>
      <c r="AO1031" s="164"/>
      <c r="AP1031" s="164"/>
      <c r="AQ1031" s="366"/>
      <c r="AR1031" s="164"/>
      <c r="AS1031" s="164"/>
      <c r="AT1031" s="164"/>
      <c r="AU1031" s="164"/>
      <c r="AV1031" s="164"/>
      <c r="AW1031" s="164"/>
      <c r="AX1031" s="164"/>
      <c r="AY1031" s="351"/>
      <c r="AZ1031" s="164"/>
      <c r="BA1031" s="164"/>
      <c r="BB1031" s="164"/>
      <c r="BC1031" s="164"/>
      <c r="BD1031" s="164"/>
      <c r="BE1031" s="164"/>
      <c r="BF1031" s="164"/>
      <c r="BG1031" s="164"/>
      <c r="BH1031" s="164"/>
      <c r="BI1031" s="351"/>
      <c r="BJ1031" s="164"/>
      <c r="BK1031" s="164"/>
      <c r="BL1031" s="164"/>
      <c r="BM1031" s="164"/>
      <c r="BN1031" s="164"/>
      <c r="BO1031" s="164"/>
      <c r="BP1031" s="164"/>
      <c r="BQ1031" s="164"/>
      <c r="BR1031" s="164"/>
      <c r="BS1031" s="164"/>
      <c r="BT1031" s="164"/>
    </row>
    <row r="1032" spans="19:72" x14ac:dyDescent="0.25">
      <c r="S1032" s="164"/>
      <c r="T1032" s="164"/>
      <c r="U1032" s="164"/>
      <c r="V1032" s="164"/>
      <c r="W1032" s="164"/>
      <c r="X1032" s="164"/>
      <c r="Y1032" s="164"/>
      <c r="Z1032" s="164"/>
      <c r="AA1032" s="164"/>
      <c r="AB1032" s="164"/>
      <c r="AC1032" s="164"/>
      <c r="AD1032" s="164"/>
      <c r="AE1032" s="164"/>
      <c r="AF1032" s="164"/>
      <c r="AG1032" s="164"/>
      <c r="AH1032" s="164"/>
      <c r="AI1032" s="164"/>
      <c r="AJ1032" s="164"/>
      <c r="AK1032" s="164"/>
      <c r="AL1032" s="164"/>
      <c r="AM1032" s="164"/>
      <c r="AN1032" s="164"/>
      <c r="AO1032" s="164"/>
      <c r="AP1032" s="164"/>
      <c r="AQ1032" s="366"/>
      <c r="AR1032" s="164"/>
      <c r="AS1032" s="164"/>
      <c r="AT1032" s="164"/>
      <c r="AU1032" s="164"/>
      <c r="AV1032" s="164"/>
      <c r="AW1032" s="164"/>
      <c r="AX1032" s="164"/>
      <c r="AY1032" s="351"/>
      <c r="AZ1032" s="164"/>
      <c r="BA1032" s="164"/>
      <c r="BB1032" s="164"/>
      <c r="BC1032" s="164"/>
      <c r="BD1032" s="164"/>
      <c r="BE1032" s="164"/>
      <c r="BF1032" s="164"/>
      <c r="BG1032" s="164"/>
      <c r="BH1032" s="164"/>
      <c r="BI1032" s="351"/>
      <c r="BJ1032" s="164"/>
      <c r="BK1032" s="164"/>
      <c r="BL1032" s="164"/>
      <c r="BM1032" s="164"/>
      <c r="BN1032" s="164"/>
      <c r="BO1032" s="164"/>
      <c r="BP1032" s="164"/>
      <c r="BQ1032" s="164"/>
      <c r="BR1032" s="164"/>
      <c r="BS1032" s="164"/>
      <c r="BT1032" s="164"/>
    </row>
    <row r="1033" spans="19:72" x14ac:dyDescent="0.25">
      <c r="S1033" s="164"/>
      <c r="T1033" s="164"/>
      <c r="U1033" s="164"/>
      <c r="V1033" s="164"/>
      <c r="W1033" s="164"/>
      <c r="X1033" s="164"/>
      <c r="Y1033" s="164"/>
      <c r="Z1033" s="164"/>
      <c r="AA1033" s="164"/>
      <c r="AB1033" s="164"/>
      <c r="AC1033" s="164"/>
      <c r="AD1033" s="164"/>
      <c r="AE1033" s="164"/>
      <c r="AF1033" s="164"/>
      <c r="AG1033" s="164"/>
      <c r="AH1033" s="164"/>
      <c r="AI1033" s="164"/>
      <c r="AJ1033" s="164"/>
      <c r="AK1033" s="164"/>
      <c r="AL1033" s="164"/>
      <c r="AM1033" s="164"/>
      <c r="AN1033" s="164"/>
      <c r="AO1033" s="164"/>
      <c r="AP1033" s="164"/>
      <c r="AQ1033" s="366"/>
      <c r="AR1033" s="164"/>
      <c r="AS1033" s="164"/>
      <c r="AT1033" s="164"/>
      <c r="AU1033" s="164"/>
      <c r="AV1033" s="164"/>
      <c r="AW1033" s="164"/>
      <c r="AX1033" s="164"/>
      <c r="AY1033" s="351"/>
      <c r="AZ1033" s="164"/>
      <c r="BA1033" s="164"/>
      <c r="BB1033" s="164"/>
      <c r="BC1033" s="164"/>
      <c r="BD1033" s="164"/>
      <c r="BE1033" s="164"/>
      <c r="BF1033" s="164"/>
      <c r="BG1033" s="164"/>
      <c r="BH1033" s="164"/>
      <c r="BI1033" s="351"/>
      <c r="BJ1033" s="164"/>
      <c r="BK1033" s="164"/>
      <c r="BL1033" s="164"/>
      <c r="BM1033" s="164"/>
      <c r="BN1033" s="164"/>
      <c r="BO1033" s="164"/>
      <c r="BP1033" s="164"/>
      <c r="BQ1033" s="164"/>
      <c r="BR1033" s="164"/>
      <c r="BS1033" s="164"/>
      <c r="BT1033" s="164"/>
    </row>
    <row r="1034" spans="19:72" x14ac:dyDescent="0.25">
      <c r="S1034" s="164"/>
      <c r="T1034" s="164"/>
      <c r="U1034" s="164"/>
      <c r="V1034" s="164"/>
      <c r="W1034" s="164"/>
      <c r="X1034" s="164"/>
      <c r="Y1034" s="164"/>
      <c r="Z1034" s="164"/>
      <c r="AA1034" s="164"/>
      <c r="AB1034" s="164"/>
      <c r="AC1034" s="164"/>
      <c r="AD1034" s="164"/>
      <c r="AE1034" s="164"/>
      <c r="AF1034" s="164"/>
      <c r="AG1034" s="164"/>
      <c r="AH1034" s="164"/>
      <c r="AI1034" s="164"/>
      <c r="AJ1034" s="164"/>
      <c r="AK1034" s="164"/>
      <c r="AL1034" s="164"/>
      <c r="AM1034" s="164"/>
      <c r="AN1034" s="164"/>
      <c r="AO1034" s="164"/>
      <c r="AP1034" s="164"/>
      <c r="AQ1034" s="366"/>
      <c r="AR1034" s="164"/>
      <c r="AS1034" s="164"/>
      <c r="AT1034" s="164"/>
      <c r="AU1034" s="164"/>
      <c r="AV1034" s="164"/>
      <c r="AW1034" s="164"/>
      <c r="AX1034" s="164"/>
      <c r="AY1034" s="351"/>
      <c r="AZ1034" s="164"/>
      <c r="BA1034" s="164"/>
      <c r="BB1034" s="164"/>
      <c r="BC1034" s="164"/>
      <c r="BD1034" s="164"/>
      <c r="BE1034" s="164"/>
      <c r="BF1034" s="164"/>
      <c r="BG1034" s="164"/>
      <c r="BH1034" s="164"/>
      <c r="BI1034" s="351"/>
      <c r="BJ1034" s="164"/>
      <c r="BK1034" s="164"/>
      <c r="BL1034" s="164"/>
      <c r="BM1034" s="164"/>
      <c r="BN1034" s="164"/>
      <c r="BO1034" s="164"/>
      <c r="BP1034" s="164"/>
      <c r="BQ1034" s="164"/>
      <c r="BR1034" s="164"/>
      <c r="BS1034" s="164"/>
      <c r="BT1034" s="164"/>
    </row>
    <row r="1035" spans="19:72" x14ac:dyDescent="0.25">
      <c r="S1035" s="164"/>
      <c r="T1035" s="164"/>
      <c r="U1035" s="164"/>
      <c r="V1035" s="164"/>
      <c r="W1035" s="164"/>
      <c r="X1035" s="164"/>
      <c r="Y1035" s="164"/>
      <c r="Z1035" s="164"/>
      <c r="AA1035" s="164"/>
      <c r="AB1035" s="164"/>
      <c r="AC1035" s="164"/>
      <c r="AD1035" s="164"/>
      <c r="AE1035" s="164"/>
      <c r="AF1035" s="164"/>
      <c r="AG1035" s="164"/>
      <c r="AH1035" s="164"/>
      <c r="AI1035" s="164"/>
      <c r="AJ1035" s="164"/>
      <c r="AK1035" s="164"/>
      <c r="AL1035" s="164"/>
      <c r="AM1035" s="164"/>
      <c r="AN1035" s="164"/>
      <c r="AO1035" s="164"/>
      <c r="AP1035" s="164"/>
      <c r="AQ1035" s="366"/>
      <c r="AR1035" s="164"/>
      <c r="AS1035" s="164"/>
      <c r="AT1035" s="164"/>
      <c r="AU1035" s="164"/>
      <c r="AV1035" s="164"/>
      <c r="AW1035" s="164"/>
      <c r="AX1035" s="164"/>
      <c r="AY1035" s="351"/>
      <c r="AZ1035" s="164"/>
      <c r="BA1035" s="164"/>
      <c r="BB1035" s="164"/>
      <c r="BC1035" s="164"/>
      <c r="BD1035" s="164"/>
      <c r="BE1035" s="164"/>
      <c r="BF1035" s="164"/>
      <c r="BG1035" s="164"/>
      <c r="BH1035" s="164"/>
      <c r="BI1035" s="351"/>
      <c r="BJ1035" s="164"/>
      <c r="BK1035" s="164"/>
      <c r="BL1035" s="164"/>
      <c r="BM1035" s="164"/>
      <c r="BN1035" s="164"/>
      <c r="BO1035" s="164"/>
      <c r="BP1035" s="164"/>
      <c r="BQ1035" s="164"/>
      <c r="BR1035" s="164"/>
      <c r="BS1035" s="164"/>
      <c r="BT1035" s="164"/>
    </row>
    <row r="1036" spans="19:72" x14ac:dyDescent="0.25">
      <c r="S1036" s="164"/>
      <c r="T1036" s="164"/>
      <c r="U1036" s="164"/>
      <c r="V1036" s="164"/>
      <c r="W1036" s="164"/>
      <c r="X1036" s="164"/>
      <c r="Y1036" s="164"/>
      <c r="Z1036" s="164"/>
      <c r="AA1036" s="164"/>
      <c r="AB1036" s="164"/>
      <c r="AC1036" s="164"/>
      <c r="AD1036" s="164"/>
      <c r="AE1036" s="164"/>
      <c r="AF1036" s="164"/>
      <c r="AG1036" s="164"/>
      <c r="AH1036" s="164"/>
      <c r="AI1036" s="164"/>
      <c r="AJ1036" s="164"/>
      <c r="AK1036" s="164"/>
      <c r="AL1036" s="164"/>
      <c r="AM1036" s="164"/>
      <c r="AN1036" s="164"/>
      <c r="AO1036" s="164"/>
      <c r="AP1036" s="164"/>
      <c r="AQ1036" s="366"/>
      <c r="AR1036" s="164"/>
      <c r="AS1036" s="164"/>
      <c r="AT1036" s="164"/>
      <c r="AU1036" s="164"/>
      <c r="AV1036" s="164"/>
      <c r="AW1036" s="164"/>
      <c r="AX1036" s="164"/>
      <c r="AY1036" s="351"/>
      <c r="AZ1036" s="164"/>
      <c r="BA1036" s="164"/>
      <c r="BB1036" s="164"/>
      <c r="BC1036" s="164"/>
      <c r="BD1036" s="164"/>
      <c r="BE1036" s="164"/>
      <c r="BF1036" s="164"/>
      <c r="BG1036" s="164"/>
      <c r="BH1036" s="164"/>
      <c r="BI1036" s="351"/>
      <c r="BJ1036" s="164"/>
      <c r="BK1036" s="164"/>
      <c r="BL1036" s="164"/>
      <c r="BM1036" s="164"/>
      <c r="BN1036" s="164"/>
      <c r="BO1036" s="164"/>
      <c r="BP1036" s="164"/>
      <c r="BQ1036" s="164"/>
      <c r="BR1036" s="164"/>
      <c r="BS1036" s="164"/>
      <c r="BT1036" s="164"/>
    </row>
    <row r="1037" spans="19:72" x14ac:dyDescent="0.25">
      <c r="S1037" s="164"/>
      <c r="T1037" s="164"/>
      <c r="U1037" s="164"/>
      <c r="V1037" s="164"/>
      <c r="W1037" s="164"/>
      <c r="X1037" s="164"/>
      <c r="Y1037" s="164"/>
      <c r="Z1037" s="164"/>
      <c r="AA1037" s="164"/>
      <c r="AB1037" s="164"/>
      <c r="AC1037" s="164"/>
      <c r="AD1037" s="164"/>
      <c r="AE1037" s="164"/>
      <c r="AF1037" s="164"/>
      <c r="AG1037" s="164"/>
      <c r="AH1037" s="164"/>
      <c r="AI1037" s="164"/>
      <c r="AJ1037" s="164"/>
      <c r="AK1037" s="164"/>
      <c r="AL1037" s="164"/>
      <c r="AM1037" s="164"/>
      <c r="AN1037" s="164"/>
      <c r="AO1037" s="164"/>
      <c r="AP1037" s="164"/>
      <c r="AQ1037" s="366"/>
      <c r="AR1037" s="164"/>
      <c r="AS1037" s="164"/>
      <c r="AT1037" s="164"/>
      <c r="AU1037" s="164"/>
      <c r="AV1037" s="164"/>
      <c r="AW1037" s="164"/>
      <c r="AX1037" s="164"/>
      <c r="AY1037" s="351"/>
      <c r="AZ1037" s="164"/>
      <c r="BA1037" s="164"/>
      <c r="BB1037" s="164"/>
      <c r="BC1037" s="164"/>
      <c r="BD1037" s="164"/>
      <c r="BE1037" s="164"/>
      <c r="BF1037" s="164"/>
      <c r="BG1037" s="164"/>
      <c r="BH1037" s="164"/>
      <c r="BI1037" s="351"/>
      <c r="BJ1037" s="164"/>
      <c r="BK1037" s="164"/>
      <c r="BL1037" s="164"/>
      <c r="BM1037" s="164"/>
      <c r="BN1037" s="164"/>
      <c r="BO1037" s="164"/>
      <c r="BP1037" s="164"/>
      <c r="BQ1037" s="164"/>
      <c r="BR1037" s="164"/>
      <c r="BS1037" s="164"/>
      <c r="BT1037" s="164"/>
    </row>
    <row r="1038" spans="19:72" x14ac:dyDescent="0.25">
      <c r="S1038" s="164"/>
      <c r="T1038" s="164"/>
      <c r="U1038" s="164"/>
      <c r="V1038" s="164"/>
      <c r="W1038" s="164"/>
      <c r="X1038" s="164"/>
      <c r="Y1038" s="164"/>
      <c r="Z1038" s="164"/>
      <c r="AA1038" s="164"/>
      <c r="AB1038" s="164"/>
      <c r="AC1038" s="164"/>
      <c r="AD1038" s="164"/>
      <c r="AE1038" s="164"/>
      <c r="AF1038" s="164"/>
      <c r="AG1038" s="164"/>
      <c r="AH1038" s="164"/>
      <c r="AI1038" s="164"/>
      <c r="AJ1038" s="164"/>
      <c r="AK1038" s="164"/>
      <c r="AL1038" s="164"/>
      <c r="AM1038" s="164"/>
      <c r="AN1038" s="164"/>
      <c r="AO1038" s="164"/>
      <c r="AP1038" s="164"/>
      <c r="AQ1038" s="366"/>
      <c r="AR1038" s="164"/>
      <c r="AS1038" s="164"/>
      <c r="AT1038" s="164"/>
      <c r="AU1038" s="164"/>
      <c r="AV1038" s="164"/>
      <c r="AW1038" s="164"/>
      <c r="AX1038" s="164"/>
      <c r="AY1038" s="351"/>
      <c r="AZ1038" s="164"/>
      <c r="BA1038" s="164"/>
      <c r="BB1038" s="164"/>
      <c r="BC1038" s="164"/>
      <c r="BD1038" s="164"/>
      <c r="BE1038" s="164"/>
      <c r="BF1038" s="164"/>
      <c r="BG1038" s="164"/>
      <c r="BH1038" s="164"/>
      <c r="BI1038" s="351"/>
      <c r="BJ1038" s="164"/>
      <c r="BK1038" s="164"/>
      <c r="BL1038" s="164"/>
      <c r="BM1038" s="164"/>
      <c r="BN1038" s="164"/>
      <c r="BO1038" s="164"/>
      <c r="BP1038" s="164"/>
      <c r="BQ1038" s="164"/>
      <c r="BR1038" s="164"/>
      <c r="BS1038" s="164"/>
      <c r="BT1038" s="164"/>
    </row>
    <row r="1039" spans="19:72" x14ac:dyDescent="0.25">
      <c r="S1039" s="164"/>
      <c r="T1039" s="164"/>
      <c r="U1039" s="164"/>
      <c r="V1039" s="164"/>
      <c r="W1039" s="164"/>
      <c r="X1039" s="164"/>
      <c r="Y1039" s="164"/>
      <c r="Z1039" s="164"/>
      <c r="AA1039" s="164"/>
      <c r="AB1039" s="164"/>
      <c r="AC1039" s="164"/>
      <c r="AD1039" s="164"/>
      <c r="AE1039" s="164"/>
      <c r="AF1039" s="164"/>
      <c r="AG1039" s="164"/>
      <c r="AH1039" s="164"/>
      <c r="AI1039" s="164"/>
      <c r="AJ1039" s="164"/>
      <c r="AK1039" s="164"/>
      <c r="AL1039" s="164"/>
      <c r="AM1039" s="164"/>
      <c r="AN1039" s="164"/>
      <c r="AO1039" s="164"/>
      <c r="AP1039" s="164"/>
      <c r="AQ1039" s="366"/>
      <c r="AR1039" s="164"/>
      <c r="AS1039" s="164"/>
      <c r="AT1039" s="164"/>
      <c r="AU1039" s="164"/>
      <c r="AV1039" s="164"/>
      <c r="AW1039" s="164"/>
      <c r="AX1039" s="164"/>
      <c r="AY1039" s="351"/>
      <c r="AZ1039" s="164"/>
      <c r="BA1039" s="164"/>
      <c r="BB1039" s="164"/>
      <c r="BC1039" s="164"/>
      <c r="BD1039" s="164"/>
      <c r="BE1039" s="164"/>
      <c r="BF1039" s="164"/>
      <c r="BG1039" s="164"/>
      <c r="BH1039" s="164"/>
      <c r="BI1039" s="351"/>
      <c r="BJ1039" s="164"/>
      <c r="BK1039" s="164"/>
      <c r="BL1039" s="164"/>
      <c r="BM1039" s="164"/>
      <c r="BN1039" s="164"/>
      <c r="BO1039" s="164"/>
      <c r="BP1039" s="164"/>
      <c r="BQ1039" s="164"/>
      <c r="BR1039" s="164"/>
      <c r="BS1039" s="164"/>
      <c r="BT1039" s="164"/>
    </row>
    <row r="1040" spans="19:72" x14ac:dyDescent="0.25">
      <c r="S1040" s="164"/>
      <c r="T1040" s="164"/>
      <c r="U1040" s="164"/>
      <c r="V1040" s="164"/>
      <c r="W1040" s="164"/>
      <c r="X1040" s="164"/>
      <c r="Y1040" s="164"/>
      <c r="Z1040" s="164"/>
      <c r="AA1040" s="164"/>
      <c r="AB1040" s="164"/>
      <c r="AC1040" s="164"/>
      <c r="AD1040" s="164"/>
      <c r="AE1040" s="164"/>
      <c r="AF1040" s="164"/>
      <c r="AG1040" s="164"/>
      <c r="AH1040" s="164"/>
      <c r="AI1040" s="164"/>
      <c r="AJ1040" s="164"/>
      <c r="AK1040" s="164"/>
      <c r="AL1040" s="164"/>
      <c r="AM1040" s="164"/>
      <c r="AN1040" s="164"/>
      <c r="AO1040" s="164"/>
      <c r="AP1040" s="164"/>
      <c r="AQ1040" s="366"/>
      <c r="AR1040" s="164"/>
      <c r="AS1040" s="164"/>
      <c r="AT1040" s="164"/>
      <c r="AU1040" s="164"/>
      <c r="AV1040" s="164"/>
      <c r="AW1040" s="164"/>
      <c r="AX1040" s="164"/>
      <c r="AY1040" s="351"/>
      <c r="AZ1040" s="164"/>
      <c r="BA1040" s="164"/>
      <c r="BB1040" s="164"/>
      <c r="BC1040" s="164"/>
      <c r="BD1040" s="164"/>
      <c r="BE1040" s="164"/>
      <c r="BF1040" s="164"/>
      <c r="BG1040" s="164"/>
      <c r="BH1040" s="164"/>
      <c r="BI1040" s="351"/>
      <c r="BJ1040" s="164"/>
      <c r="BK1040" s="164"/>
      <c r="BL1040" s="164"/>
      <c r="BM1040" s="164"/>
      <c r="BN1040" s="164"/>
      <c r="BO1040" s="164"/>
      <c r="BP1040" s="164"/>
      <c r="BQ1040" s="164"/>
      <c r="BR1040" s="164"/>
      <c r="BS1040" s="164"/>
      <c r="BT1040" s="164"/>
    </row>
    <row r="1041" spans="19:72" x14ac:dyDescent="0.25">
      <c r="S1041" s="164"/>
      <c r="T1041" s="164"/>
      <c r="U1041" s="164"/>
      <c r="V1041" s="164"/>
      <c r="W1041" s="164"/>
      <c r="X1041" s="164"/>
      <c r="Y1041" s="164"/>
      <c r="Z1041" s="164"/>
      <c r="AA1041" s="164"/>
      <c r="AB1041" s="164"/>
      <c r="AC1041" s="164"/>
      <c r="AD1041" s="164"/>
      <c r="AE1041" s="164"/>
      <c r="AF1041" s="164"/>
      <c r="AG1041" s="164"/>
      <c r="AH1041" s="164"/>
      <c r="AI1041" s="164"/>
      <c r="AJ1041" s="164"/>
      <c r="AK1041" s="164"/>
      <c r="AL1041" s="164"/>
      <c r="AM1041" s="164"/>
      <c r="AN1041" s="164"/>
      <c r="AO1041" s="164"/>
      <c r="AP1041" s="164"/>
      <c r="AQ1041" s="366"/>
      <c r="AR1041" s="164"/>
      <c r="AS1041" s="164"/>
      <c r="AT1041" s="164"/>
      <c r="AU1041" s="164"/>
      <c r="AV1041" s="164"/>
      <c r="AW1041" s="164"/>
      <c r="AX1041" s="164"/>
      <c r="AY1041" s="351"/>
      <c r="AZ1041" s="164"/>
      <c r="BA1041" s="164"/>
      <c r="BB1041" s="164"/>
      <c r="BC1041" s="164"/>
      <c r="BD1041" s="164"/>
      <c r="BE1041" s="164"/>
      <c r="BF1041" s="164"/>
      <c r="BG1041" s="164"/>
      <c r="BH1041" s="164"/>
      <c r="BI1041" s="351"/>
      <c r="BJ1041" s="164"/>
      <c r="BK1041" s="164"/>
      <c r="BL1041" s="164"/>
      <c r="BM1041" s="164"/>
      <c r="BN1041" s="164"/>
      <c r="BO1041" s="164"/>
      <c r="BP1041" s="164"/>
      <c r="BQ1041" s="164"/>
      <c r="BR1041" s="164"/>
      <c r="BS1041" s="164"/>
      <c r="BT1041" s="164"/>
    </row>
    <row r="1042" spans="19:72" x14ac:dyDescent="0.25">
      <c r="S1042" s="164"/>
      <c r="T1042" s="164"/>
      <c r="U1042" s="164"/>
      <c r="V1042" s="164"/>
      <c r="W1042" s="164"/>
      <c r="X1042" s="164"/>
      <c r="Y1042" s="164"/>
      <c r="Z1042" s="164"/>
      <c r="AA1042" s="164"/>
      <c r="AB1042" s="164"/>
      <c r="AC1042" s="164"/>
      <c r="AD1042" s="164"/>
      <c r="AE1042" s="164"/>
      <c r="AF1042" s="164"/>
      <c r="AG1042" s="164"/>
      <c r="AH1042" s="164"/>
      <c r="AI1042" s="164"/>
      <c r="AJ1042" s="164"/>
      <c r="AK1042" s="164"/>
      <c r="AL1042" s="164"/>
      <c r="AM1042" s="164"/>
      <c r="AN1042" s="164"/>
      <c r="AO1042" s="164"/>
      <c r="AP1042" s="164"/>
      <c r="AQ1042" s="366"/>
      <c r="AR1042" s="164"/>
      <c r="AS1042" s="164"/>
      <c r="AT1042" s="164"/>
      <c r="AU1042" s="164"/>
      <c r="AV1042" s="164"/>
      <c r="AW1042" s="164"/>
      <c r="AX1042" s="164"/>
      <c r="AY1042" s="351"/>
      <c r="AZ1042" s="164"/>
      <c r="BA1042" s="164"/>
      <c r="BB1042" s="164"/>
      <c r="BC1042" s="164"/>
      <c r="BD1042" s="164"/>
      <c r="BE1042" s="164"/>
      <c r="BF1042" s="164"/>
      <c r="BG1042" s="164"/>
      <c r="BH1042" s="164"/>
      <c r="BI1042" s="351"/>
      <c r="BJ1042" s="164"/>
      <c r="BK1042" s="164"/>
      <c r="BL1042" s="164"/>
      <c r="BM1042" s="164"/>
      <c r="BN1042" s="164"/>
      <c r="BO1042" s="164"/>
      <c r="BP1042" s="164"/>
      <c r="BQ1042" s="164"/>
      <c r="BR1042" s="164"/>
      <c r="BS1042" s="164"/>
      <c r="BT1042" s="164"/>
    </row>
    <row r="1043" spans="19:72" x14ac:dyDescent="0.25">
      <c r="S1043" s="164"/>
      <c r="T1043" s="164"/>
      <c r="U1043" s="164"/>
      <c r="V1043" s="164"/>
      <c r="W1043" s="164"/>
      <c r="X1043" s="164"/>
      <c r="Y1043" s="164"/>
      <c r="Z1043" s="164"/>
      <c r="AA1043" s="164"/>
      <c r="AB1043" s="164"/>
      <c r="AC1043" s="164"/>
      <c r="AD1043" s="164"/>
      <c r="AE1043" s="164"/>
      <c r="AF1043" s="164"/>
      <c r="AG1043" s="164"/>
      <c r="AH1043" s="164"/>
      <c r="AI1043" s="164"/>
      <c r="AJ1043" s="164"/>
      <c r="AK1043" s="164"/>
      <c r="AL1043" s="164"/>
      <c r="AM1043" s="164"/>
      <c r="AN1043" s="164"/>
      <c r="AO1043" s="164"/>
      <c r="AP1043" s="164"/>
      <c r="AQ1043" s="366"/>
      <c r="AR1043" s="164"/>
      <c r="AS1043" s="164"/>
      <c r="AT1043" s="164"/>
      <c r="AU1043" s="164"/>
      <c r="AV1043" s="164"/>
      <c r="AW1043" s="164"/>
      <c r="AX1043" s="164"/>
      <c r="AY1043" s="351"/>
      <c r="AZ1043" s="164"/>
      <c r="BA1043" s="164"/>
      <c r="BB1043" s="164"/>
      <c r="BC1043" s="164"/>
      <c r="BD1043" s="164"/>
      <c r="BE1043" s="164"/>
      <c r="BF1043" s="164"/>
      <c r="BG1043" s="164"/>
      <c r="BH1043" s="164"/>
      <c r="BI1043" s="351"/>
      <c r="BJ1043" s="164"/>
      <c r="BK1043" s="164"/>
      <c r="BL1043" s="164"/>
      <c r="BM1043" s="164"/>
      <c r="BN1043" s="164"/>
      <c r="BO1043" s="164"/>
      <c r="BP1043" s="164"/>
      <c r="BQ1043" s="164"/>
      <c r="BR1043" s="164"/>
      <c r="BS1043" s="164"/>
      <c r="BT1043" s="164"/>
    </row>
    <row r="1044" spans="19:72" x14ac:dyDescent="0.25">
      <c r="S1044" s="164"/>
      <c r="T1044" s="164"/>
      <c r="U1044" s="164"/>
      <c r="V1044" s="164"/>
      <c r="W1044" s="164"/>
      <c r="X1044" s="164"/>
      <c r="Y1044" s="164"/>
      <c r="Z1044" s="164"/>
      <c r="AA1044" s="164"/>
      <c r="AB1044" s="164"/>
      <c r="AC1044" s="164"/>
      <c r="AD1044" s="164"/>
      <c r="AE1044" s="164"/>
      <c r="AF1044" s="164"/>
      <c r="AG1044" s="164"/>
      <c r="AH1044" s="164"/>
      <c r="AI1044" s="164"/>
      <c r="AJ1044" s="164"/>
      <c r="AK1044" s="164"/>
      <c r="AL1044" s="164"/>
      <c r="AM1044" s="164"/>
      <c r="AN1044" s="164"/>
      <c r="AO1044" s="164"/>
      <c r="AP1044" s="164"/>
      <c r="AQ1044" s="366"/>
      <c r="AR1044" s="164"/>
      <c r="AS1044" s="164"/>
      <c r="AT1044" s="164"/>
      <c r="AU1044" s="164"/>
      <c r="AV1044" s="164"/>
      <c r="AW1044" s="164"/>
      <c r="AX1044" s="164"/>
      <c r="AY1044" s="351"/>
      <c r="AZ1044" s="164"/>
      <c r="BA1044" s="164"/>
      <c r="BB1044" s="164"/>
      <c r="BC1044" s="164"/>
      <c r="BD1044" s="164"/>
      <c r="BE1044" s="164"/>
      <c r="BF1044" s="164"/>
      <c r="BG1044" s="164"/>
      <c r="BH1044" s="164"/>
      <c r="BI1044" s="351"/>
      <c r="BJ1044" s="164"/>
      <c r="BK1044" s="164"/>
      <c r="BL1044" s="164"/>
      <c r="BM1044" s="164"/>
      <c r="BN1044" s="164"/>
      <c r="BO1044" s="164"/>
      <c r="BP1044" s="164"/>
      <c r="BQ1044" s="164"/>
      <c r="BR1044" s="164"/>
      <c r="BS1044" s="164"/>
      <c r="BT1044" s="164"/>
    </row>
    <row r="1045" spans="19:72" x14ac:dyDescent="0.25">
      <c r="S1045" s="164"/>
      <c r="T1045" s="164"/>
      <c r="U1045" s="164"/>
      <c r="V1045" s="164"/>
      <c r="W1045" s="164"/>
      <c r="X1045" s="164"/>
      <c r="Y1045" s="164"/>
      <c r="Z1045" s="164"/>
      <c r="AA1045" s="164"/>
      <c r="AB1045" s="164"/>
      <c r="AC1045" s="164"/>
      <c r="AD1045" s="164"/>
      <c r="AE1045" s="164"/>
      <c r="AF1045" s="164"/>
      <c r="AG1045" s="164"/>
      <c r="AH1045" s="164"/>
      <c r="AI1045" s="164"/>
      <c r="AJ1045" s="164"/>
      <c r="AK1045" s="164"/>
      <c r="AL1045" s="164"/>
      <c r="AM1045" s="164"/>
      <c r="AN1045" s="164"/>
      <c r="AO1045" s="164"/>
      <c r="AP1045" s="164"/>
      <c r="AQ1045" s="366"/>
      <c r="AR1045" s="164"/>
      <c r="AS1045" s="164"/>
      <c r="AT1045" s="164"/>
      <c r="AU1045" s="164"/>
      <c r="AV1045" s="164"/>
      <c r="AW1045" s="164"/>
      <c r="AX1045" s="164"/>
      <c r="AY1045" s="351"/>
      <c r="AZ1045" s="164"/>
      <c r="BA1045" s="164"/>
      <c r="BB1045" s="164"/>
      <c r="BC1045" s="164"/>
      <c r="BD1045" s="164"/>
      <c r="BE1045" s="164"/>
      <c r="BF1045" s="164"/>
      <c r="BG1045" s="164"/>
      <c r="BH1045" s="164"/>
      <c r="BI1045" s="351"/>
      <c r="BJ1045" s="164"/>
      <c r="BK1045" s="164"/>
      <c r="BL1045" s="164"/>
      <c r="BM1045" s="164"/>
      <c r="BN1045" s="164"/>
      <c r="BO1045" s="164"/>
      <c r="BP1045" s="164"/>
      <c r="BQ1045" s="164"/>
      <c r="BR1045" s="164"/>
      <c r="BS1045" s="164"/>
      <c r="BT1045" s="164"/>
    </row>
    <row r="1046" spans="19:72" x14ac:dyDescent="0.25">
      <c r="S1046" s="164"/>
      <c r="T1046" s="164"/>
      <c r="U1046" s="164"/>
      <c r="V1046" s="164"/>
      <c r="W1046" s="164"/>
      <c r="X1046" s="164"/>
      <c r="Y1046" s="164"/>
      <c r="Z1046" s="164"/>
      <c r="AA1046" s="164"/>
      <c r="AB1046" s="164"/>
      <c r="AC1046" s="164"/>
      <c r="AD1046" s="164"/>
      <c r="AE1046" s="164"/>
      <c r="AF1046" s="164"/>
      <c r="AG1046" s="164"/>
      <c r="AH1046" s="164"/>
      <c r="AI1046" s="164"/>
      <c r="AJ1046" s="164"/>
      <c r="AK1046" s="164"/>
      <c r="AL1046" s="164"/>
      <c r="AM1046" s="164"/>
      <c r="AN1046" s="164"/>
      <c r="AO1046" s="164"/>
      <c r="AP1046" s="164"/>
      <c r="AQ1046" s="366"/>
      <c r="AR1046" s="164"/>
      <c r="AS1046" s="164"/>
      <c r="AT1046" s="164"/>
      <c r="AU1046" s="164"/>
      <c r="AV1046" s="164"/>
      <c r="AW1046" s="164"/>
      <c r="AX1046" s="164"/>
      <c r="AY1046" s="351"/>
      <c r="AZ1046" s="164"/>
      <c r="BA1046" s="164"/>
      <c r="BB1046" s="164"/>
      <c r="BC1046" s="164"/>
      <c r="BD1046" s="164"/>
      <c r="BE1046" s="164"/>
      <c r="BF1046" s="164"/>
      <c r="BG1046" s="164"/>
      <c r="BH1046" s="164"/>
      <c r="BI1046" s="351"/>
      <c r="BJ1046" s="164"/>
      <c r="BK1046" s="164"/>
      <c r="BL1046" s="164"/>
      <c r="BM1046" s="164"/>
      <c r="BN1046" s="164"/>
      <c r="BO1046" s="164"/>
      <c r="BP1046" s="164"/>
      <c r="BQ1046" s="164"/>
      <c r="BR1046" s="164"/>
      <c r="BS1046" s="164"/>
      <c r="BT1046" s="164"/>
    </row>
    <row r="1047" spans="19:72" x14ac:dyDescent="0.25">
      <c r="S1047" s="164"/>
      <c r="T1047" s="164"/>
      <c r="U1047" s="164"/>
      <c r="V1047" s="164"/>
      <c r="W1047" s="164"/>
      <c r="X1047" s="164"/>
      <c r="Y1047" s="164"/>
      <c r="Z1047" s="164"/>
      <c r="AA1047" s="164"/>
      <c r="AB1047" s="164"/>
      <c r="AC1047" s="164"/>
      <c r="AD1047" s="164"/>
      <c r="AE1047" s="164"/>
      <c r="AF1047" s="164"/>
      <c r="AG1047" s="164"/>
      <c r="AH1047" s="164"/>
      <c r="AI1047" s="164"/>
      <c r="AJ1047" s="164"/>
      <c r="AK1047" s="164"/>
      <c r="AL1047" s="164"/>
      <c r="AM1047" s="164"/>
      <c r="AN1047" s="164"/>
      <c r="AO1047" s="164"/>
      <c r="AP1047" s="164"/>
      <c r="AQ1047" s="366"/>
      <c r="AR1047" s="164"/>
      <c r="AS1047" s="164"/>
      <c r="AT1047" s="164"/>
      <c r="AU1047" s="164"/>
      <c r="AV1047" s="164"/>
      <c r="AW1047" s="164"/>
      <c r="AX1047" s="164"/>
      <c r="AY1047" s="351"/>
      <c r="AZ1047" s="164"/>
      <c r="BA1047" s="164"/>
      <c r="BB1047" s="164"/>
      <c r="BC1047" s="164"/>
      <c r="BD1047" s="164"/>
      <c r="BE1047" s="164"/>
      <c r="BF1047" s="164"/>
      <c r="BG1047" s="164"/>
      <c r="BH1047" s="164"/>
      <c r="BI1047" s="351"/>
      <c r="BJ1047" s="164"/>
      <c r="BK1047" s="164"/>
      <c r="BL1047" s="164"/>
      <c r="BM1047" s="164"/>
      <c r="BN1047" s="164"/>
      <c r="BO1047" s="164"/>
      <c r="BP1047" s="164"/>
      <c r="BQ1047" s="164"/>
      <c r="BR1047" s="164"/>
      <c r="BS1047" s="164"/>
      <c r="BT1047" s="164"/>
    </row>
    <row r="1048" spans="19:72" x14ac:dyDescent="0.25">
      <c r="S1048" s="164"/>
      <c r="T1048" s="164"/>
      <c r="U1048" s="164"/>
      <c r="V1048" s="164"/>
      <c r="W1048" s="164"/>
      <c r="X1048" s="164"/>
      <c r="Y1048" s="164"/>
      <c r="Z1048" s="164"/>
      <c r="AA1048" s="164"/>
      <c r="AB1048" s="164"/>
      <c r="AC1048" s="164"/>
      <c r="AD1048" s="164"/>
      <c r="AE1048" s="164"/>
      <c r="AF1048" s="164"/>
      <c r="AG1048" s="164"/>
      <c r="AH1048" s="164"/>
      <c r="AI1048" s="164"/>
      <c r="AJ1048" s="164"/>
      <c r="AK1048" s="164"/>
      <c r="AL1048" s="164"/>
      <c r="AM1048" s="164"/>
      <c r="AN1048" s="164"/>
      <c r="AO1048" s="164"/>
      <c r="AP1048" s="164"/>
      <c r="AQ1048" s="366"/>
      <c r="AR1048" s="164"/>
      <c r="AS1048" s="164"/>
      <c r="AT1048" s="164"/>
      <c r="AU1048" s="164"/>
      <c r="AV1048" s="164"/>
      <c r="AW1048" s="164"/>
      <c r="AX1048" s="164"/>
      <c r="AY1048" s="351"/>
      <c r="AZ1048" s="164"/>
      <c r="BA1048" s="164"/>
      <c r="BB1048" s="164"/>
      <c r="BC1048" s="164"/>
      <c r="BD1048" s="164"/>
      <c r="BE1048" s="164"/>
      <c r="BF1048" s="164"/>
      <c r="BG1048" s="164"/>
      <c r="BH1048" s="164"/>
      <c r="BI1048" s="351"/>
      <c r="BJ1048" s="164"/>
      <c r="BK1048" s="164"/>
      <c r="BL1048" s="164"/>
      <c r="BM1048" s="164"/>
      <c r="BN1048" s="164"/>
      <c r="BO1048" s="164"/>
      <c r="BP1048" s="164"/>
      <c r="BQ1048" s="164"/>
      <c r="BR1048" s="164"/>
      <c r="BS1048" s="164"/>
      <c r="BT1048" s="164"/>
    </row>
    <row r="1049" spans="19:72" x14ac:dyDescent="0.25">
      <c r="S1049" s="164"/>
      <c r="T1049" s="164"/>
      <c r="U1049" s="164"/>
      <c r="V1049" s="164"/>
      <c r="W1049" s="164"/>
      <c r="X1049" s="164"/>
      <c r="Y1049" s="164"/>
      <c r="Z1049" s="164"/>
      <c r="AA1049" s="164"/>
      <c r="AB1049" s="164"/>
      <c r="AC1049" s="164"/>
      <c r="AD1049" s="164"/>
      <c r="AE1049" s="164"/>
      <c r="AF1049" s="164"/>
      <c r="AG1049" s="164"/>
      <c r="AH1049" s="164"/>
      <c r="AI1049" s="164"/>
      <c r="AJ1049" s="164"/>
      <c r="AK1049" s="164"/>
      <c r="AL1049" s="164"/>
      <c r="AM1049" s="164"/>
      <c r="AN1049" s="164"/>
      <c r="AO1049" s="164"/>
      <c r="AP1049" s="164"/>
      <c r="AQ1049" s="366"/>
      <c r="AR1049" s="164"/>
      <c r="AS1049" s="164"/>
      <c r="AT1049" s="164"/>
      <c r="AU1049" s="164"/>
      <c r="AV1049" s="164"/>
      <c r="AW1049" s="164"/>
      <c r="AX1049" s="164"/>
      <c r="AY1049" s="351"/>
      <c r="AZ1049" s="164"/>
      <c r="BA1049" s="164"/>
      <c r="BB1049" s="164"/>
      <c r="BC1049" s="164"/>
      <c r="BD1049" s="164"/>
      <c r="BE1049" s="164"/>
      <c r="BF1049" s="164"/>
      <c r="BG1049" s="164"/>
      <c r="BH1049" s="164"/>
      <c r="BI1049" s="351"/>
      <c r="BJ1049" s="164"/>
      <c r="BK1049" s="164"/>
      <c r="BL1049" s="164"/>
      <c r="BM1049" s="164"/>
      <c r="BN1049" s="164"/>
      <c r="BO1049" s="164"/>
      <c r="BP1049" s="164"/>
      <c r="BQ1049" s="164"/>
      <c r="BR1049" s="164"/>
      <c r="BS1049" s="164"/>
      <c r="BT1049" s="164"/>
    </row>
    <row r="1050" spans="19:72" x14ac:dyDescent="0.25">
      <c r="S1050" s="164"/>
      <c r="T1050" s="164"/>
      <c r="U1050" s="164"/>
      <c r="V1050" s="164"/>
      <c r="W1050" s="164"/>
      <c r="X1050" s="164"/>
      <c r="Y1050" s="164"/>
      <c r="Z1050" s="164"/>
      <c r="AA1050" s="164"/>
      <c r="AB1050" s="164"/>
      <c r="AC1050" s="164"/>
      <c r="AD1050" s="164"/>
      <c r="AE1050" s="164"/>
      <c r="AF1050" s="164"/>
      <c r="AG1050" s="164"/>
      <c r="AH1050" s="164"/>
      <c r="AI1050" s="164"/>
      <c r="AJ1050" s="164"/>
      <c r="AK1050" s="164"/>
      <c r="AL1050" s="164"/>
      <c r="AM1050" s="164"/>
      <c r="AN1050" s="164"/>
      <c r="AO1050" s="164"/>
      <c r="AP1050" s="164"/>
      <c r="AQ1050" s="366"/>
      <c r="AR1050" s="164"/>
      <c r="AS1050" s="164"/>
      <c r="AT1050" s="164"/>
      <c r="AU1050" s="164"/>
      <c r="AV1050" s="164"/>
      <c r="AW1050" s="164"/>
      <c r="AX1050" s="164"/>
      <c r="AY1050" s="351"/>
      <c r="AZ1050" s="164"/>
      <c r="BA1050" s="164"/>
      <c r="BB1050" s="164"/>
      <c r="BC1050" s="164"/>
      <c r="BD1050" s="164"/>
      <c r="BE1050" s="164"/>
      <c r="BF1050" s="164"/>
      <c r="BG1050" s="164"/>
      <c r="BH1050" s="164"/>
      <c r="BI1050" s="351"/>
      <c r="BJ1050" s="164"/>
      <c r="BK1050" s="164"/>
      <c r="BL1050" s="164"/>
      <c r="BM1050" s="164"/>
      <c r="BN1050" s="164"/>
      <c r="BO1050" s="164"/>
      <c r="BP1050" s="164"/>
      <c r="BQ1050" s="164"/>
      <c r="BR1050" s="164"/>
      <c r="BS1050" s="164"/>
      <c r="BT1050" s="164"/>
    </row>
    <row r="1051" spans="19:72" x14ac:dyDescent="0.25">
      <c r="S1051" s="164"/>
      <c r="T1051" s="164"/>
      <c r="U1051" s="164"/>
      <c r="V1051" s="164"/>
      <c r="W1051" s="164"/>
      <c r="X1051" s="164"/>
      <c r="Y1051" s="164"/>
      <c r="Z1051" s="164"/>
      <c r="AA1051" s="164"/>
      <c r="AB1051" s="164"/>
      <c r="AC1051" s="164"/>
      <c r="AD1051" s="164"/>
      <c r="AE1051" s="164"/>
      <c r="AF1051" s="164"/>
      <c r="AG1051" s="164"/>
      <c r="AH1051" s="164"/>
      <c r="AI1051" s="164"/>
      <c r="AJ1051" s="164"/>
      <c r="AK1051" s="164"/>
      <c r="AL1051" s="164"/>
      <c r="AM1051" s="164"/>
      <c r="AN1051" s="164"/>
      <c r="AO1051" s="164"/>
      <c r="AP1051" s="164"/>
      <c r="AQ1051" s="366"/>
      <c r="AR1051" s="164"/>
      <c r="AS1051" s="164"/>
      <c r="AT1051" s="164"/>
      <c r="AU1051" s="164"/>
      <c r="AV1051" s="164"/>
      <c r="AW1051" s="164"/>
      <c r="AX1051" s="164"/>
      <c r="AY1051" s="351"/>
      <c r="AZ1051" s="164"/>
      <c r="BA1051" s="164"/>
      <c r="BB1051" s="164"/>
      <c r="BC1051" s="164"/>
      <c r="BD1051" s="164"/>
      <c r="BE1051" s="164"/>
      <c r="BF1051" s="164"/>
      <c r="BG1051" s="164"/>
      <c r="BH1051" s="164"/>
      <c r="BI1051" s="351"/>
      <c r="BJ1051" s="164"/>
      <c r="BK1051" s="164"/>
      <c r="BL1051" s="164"/>
      <c r="BM1051" s="164"/>
      <c r="BN1051" s="164"/>
      <c r="BO1051" s="164"/>
      <c r="BP1051" s="164"/>
      <c r="BQ1051" s="164"/>
      <c r="BR1051" s="164"/>
      <c r="BS1051" s="164"/>
      <c r="BT1051" s="164"/>
    </row>
    <row r="1052" spans="19:72" x14ac:dyDescent="0.25">
      <c r="S1052" s="164"/>
      <c r="T1052" s="164"/>
      <c r="U1052" s="164"/>
      <c r="V1052" s="164"/>
      <c r="W1052" s="164"/>
      <c r="X1052" s="164"/>
      <c r="Y1052" s="164"/>
      <c r="Z1052" s="164"/>
      <c r="AA1052" s="164"/>
      <c r="AB1052" s="164"/>
      <c r="AC1052" s="164"/>
      <c r="AD1052" s="164"/>
      <c r="AE1052" s="164"/>
      <c r="AF1052" s="164"/>
      <c r="AG1052" s="164"/>
      <c r="AH1052" s="164"/>
      <c r="AI1052" s="164"/>
      <c r="AJ1052" s="164"/>
      <c r="AK1052" s="164"/>
      <c r="AL1052" s="164"/>
      <c r="AM1052" s="164"/>
      <c r="AN1052" s="164"/>
      <c r="AO1052" s="164"/>
      <c r="AP1052" s="164"/>
      <c r="AQ1052" s="366"/>
      <c r="AR1052" s="164"/>
      <c r="AS1052" s="164"/>
      <c r="AT1052" s="164"/>
      <c r="AU1052" s="164"/>
      <c r="AV1052" s="164"/>
      <c r="AW1052" s="164"/>
      <c r="AX1052" s="164"/>
      <c r="AY1052" s="351"/>
      <c r="AZ1052" s="164"/>
      <c r="BA1052" s="164"/>
      <c r="BB1052" s="164"/>
      <c r="BC1052" s="164"/>
      <c r="BD1052" s="164"/>
      <c r="BE1052" s="164"/>
      <c r="BF1052" s="164"/>
      <c r="BG1052" s="164"/>
      <c r="BH1052" s="164"/>
      <c r="BI1052" s="351"/>
      <c r="BJ1052" s="164"/>
      <c r="BK1052" s="164"/>
      <c r="BL1052" s="164"/>
      <c r="BM1052" s="164"/>
      <c r="BN1052" s="164"/>
      <c r="BO1052" s="164"/>
      <c r="BP1052" s="164"/>
      <c r="BQ1052" s="164"/>
      <c r="BR1052" s="164"/>
      <c r="BS1052" s="164"/>
      <c r="BT1052" s="164"/>
    </row>
    <row r="1053" spans="19:72" x14ac:dyDescent="0.25">
      <c r="S1053" s="164"/>
      <c r="T1053" s="164"/>
      <c r="U1053" s="164"/>
      <c r="V1053" s="164"/>
      <c r="W1053" s="164"/>
      <c r="X1053" s="164"/>
      <c r="Y1053" s="164"/>
      <c r="Z1053" s="164"/>
      <c r="AA1053" s="164"/>
      <c r="AB1053" s="164"/>
      <c r="AC1053" s="164"/>
      <c r="AD1053" s="164"/>
      <c r="AE1053" s="164"/>
      <c r="AF1053" s="164"/>
      <c r="AG1053" s="164"/>
      <c r="AH1053" s="164"/>
      <c r="AI1053" s="164"/>
      <c r="AJ1053" s="164"/>
      <c r="AK1053" s="164"/>
      <c r="AL1053" s="164"/>
      <c r="AM1053" s="164"/>
      <c r="AN1053" s="164"/>
      <c r="AO1053" s="164"/>
      <c r="AP1053" s="164"/>
      <c r="AQ1053" s="366"/>
      <c r="AR1053" s="164"/>
      <c r="AS1053" s="164"/>
      <c r="AT1053" s="164"/>
      <c r="AU1053" s="164"/>
      <c r="AV1053" s="164"/>
      <c r="AW1053" s="164"/>
      <c r="AX1053" s="164"/>
      <c r="AY1053" s="351"/>
      <c r="AZ1053" s="164"/>
      <c r="BA1053" s="164"/>
      <c r="BB1053" s="164"/>
      <c r="BC1053" s="164"/>
      <c r="BD1053" s="164"/>
      <c r="BE1053" s="164"/>
      <c r="BF1053" s="164"/>
      <c r="BG1053" s="164"/>
      <c r="BH1053" s="164"/>
      <c r="BI1053" s="351"/>
      <c r="BJ1053" s="164"/>
      <c r="BK1053" s="164"/>
      <c r="BL1053" s="164"/>
      <c r="BM1053" s="164"/>
      <c r="BN1053" s="164"/>
      <c r="BO1053" s="164"/>
      <c r="BP1053" s="164"/>
      <c r="BQ1053" s="164"/>
      <c r="BR1053" s="164"/>
      <c r="BS1053" s="164"/>
      <c r="BT1053" s="164"/>
    </row>
    <row r="1054" spans="19:72" x14ac:dyDescent="0.25">
      <c r="S1054" s="164"/>
      <c r="T1054" s="164"/>
      <c r="U1054" s="164"/>
      <c r="V1054" s="164"/>
      <c r="W1054" s="164"/>
      <c r="X1054" s="164"/>
      <c r="Y1054" s="164"/>
      <c r="Z1054" s="164"/>
      <c r="AA1054" s="164"/>
      <c r="AB1054" s="164"/>
      <c r="AC1054" s="164"/>
      <c r="AD1054" s="164"/>
      <c r="AE1054" s="164"/>
      <c r="AF1054" s="164"/>
      <c r="AG1054" s="164"/>
      <c r="AH1054" s="164"/>
      <c r="AI1054" s="164"/>
      <c r="AJ1054" s="164"/>
      <c r="AK1054" s="164"/>
      <c r="AL1054" s="164"/>
      <c r="AM1054" s="164"/>
      <c r="AN1054" s="164"/>
      <c r="AO1054" s="164"/>
      <c r="AP1054" s="164"/>
      <c r="AQ1054" s="366"/>
      <c r="AR1054" s="164"/>
      <c r="AS1054" s="164"/>
      <c r="AT1054" s="164"/>
      <c r="AU1054" s="164"/>
      <c r="AV1054" s="164"/>
      <c r="AW1054" s="164"/>
      <c r="AX1054" s="164"/>
      <c r="AY1054" s="351"/>
      <c r="AZ1054" s="164"/>
      <c r="BA1054" s="164"/>
      <c r="BB1054" s="164"/>
      <c r="BC1054" s="164"/>
      <c r="BD1054" s="164"/>
      <c r="BE1054" s="164"/>
      <c r="BF1054" s="164"/>
      <c r="BG1054" s="164"/>
      <c r="BH1054" s="164"/>
      <c r="BI1054" s="351"/>
      <c r="BJ1054" s="164"/>
      <c r="BK1054" s="164"/>
      <c r="BL1054" s="164"/>
      <c r="BM1054" s="164"/>
      <c r="BN1054" s="164"/>
      <c r="BO1054" s="164"/>
      <c r="BP1054" s="164"/>
      <c r="BQ1054" s="164"/>
      <c r="BR1054" s="164"/>
      <c r="BS1054" s="164"/>
      <c r="BT1054" s="164"/>
    </row>
    <row r="1055" spans="19:72" x14ac:dyDescent="0.25">
      <c r="S1055" s="164"/>
      <c r="T1055" s="164"/>
      <c r="U1055" s="164"/>
      <c r="V1055" s="164"/>
      <c r="W1055" s="164"/>
      <c r="X1055" s="164"/>
      <c r="Y1055" s="164"/>
      <c r="Z1055" s="164"/>
      <c r="AA1055" s="164"/>
      <c r="AB1055" s="164"/>
      <c r="AC1055" s="164"/>
      <c r="AD1055" s="164"/>
      <c r="AE1055" s="164"/>
      <c r="AF1055" s="164"/>
      <c r="AG1055" s="164"/>
      <c r="AH1055" s="164"/>
      <c r="AI1055" s="164"/>
      <c r="AJ1055" s="164"/>
      <c r="AK1055" s="164"/>
      <c r="AL1055" s="164"/>
      <c r="AM1055" s="164"/>
      <c r="AN1055" s="164"/>
      <c r="AO1055" s="164"/>
      <c r="AP1055" s="164"/>
      <c r="AQ1055" s="366"/>
      <c r="AR1055" s="164"/>
      <c r="AS1055" s="164"/>
      <c r="AT1055" s="164"/>
      <c r="AU1055" s="164"/>
      <c r="AV1055" s="164"/>
      <c r="AW1055" s="164"/>
      <c r="AX1055" s="164"/>
      <c r="AY1055" s="351"/>
      <c r="AZ1055" s="164"/>
      <c r="BA1055" s="164"/>
      <c r="BB1055" s="164"/>
      <c r="BC1055" s="164"/>
      <c r="BD1055" s="164"/>
      <c r="BE1055" s="164"/>
      <c r="BF1055" s="164"/>
      <c r="BG1055" s="164"/>
      <c r="BH1055" s="164"/>
      <c r="BI1055" s="351"/>
      <c r="BJ1055" s="164"/>
      <c r="BK1055" s="164"/>
      <c r="BL1055" s="164"/>
      <c r="BM1055" s="164"/>
      <c r="BN1055" s="164"/>
      <c r="BO1055" s="164"/>
      <c r="BP1055" s="164"/>
      <c r="BQ1055" s="164"/>
      <c r="BR1055" s="164"/>
      <c r="BS1055" s="164"/>
      <c r="BT1055" s="164"/>
    </row>
    <row r="1056" spans="19:72" x14ac:dyDescent="0.25">
      <c r="S1056" s="164"/>
      <c r="T1056" s="164"/>
      <c r="U1056" s="164"/>
      <c r="V1056" s="164"/>
      <c r="W1056" s="164"/>
      <c r="X1056" s="164"/>
      <c r="Y1056" s="164"/>
      <c r="Z1056" s="164"/>
      <c r="AA1056" s="164"/>
      <c r="AB1056" s="164"/>
      <c r="AC1056" s="164"/>
      <c r="AD1056" s="164"/>
      <c r="AE1056" s="164"/>
      <c r="AF1056" s="164"/>
      <c r="AG1056" s="164"/>
      <c r="AH1056" s="164"/>
      <c r="AI1056" s="164"/>
      <c r="AJ1056" s="164"/>
      <c r="AK1056" s="164"/>
      <c r="AL1056" s="164"/>
      <c r="AM1056" s="164"/>
      <c r="AN1056" s="164"/>
      <c r="AO1056" s="164"/>
      <c r="AP1056" s="164"/>
      <c r="AQ1056" s="366"/>
      <c r="AR1056" s="164"/>
      <c r="AS1056" s="164"/>
      <c r="AT1056" s="164"/>
      <c r="AU1056" s="164"/>
      <c r="AV1056" s="164"/>
      <c r="AW1056" s="164"/>
      <c r="AX1056" s="164"/>
      <c r="AY1056" s="351"/>
      <c r="AZ1056" s="164"/>
      <c r="BA1056" s="164"/>
      <c r="BB1056" s="164"/>
      <c r="BC1056" s="164"/>
      <c r="BD1056" s="164"/>
      <c r="BE1056" s="164"/>
      <c r="BF1056" s="164"/>
      <c r="BG1056" s="164"/>
      <c r="BH1056" s="164"/>
      <c r="BI1056" s="351"/>
      <c r="BJ1056" s="164"/>
      <c r="BK1056" s="164"/>
      <c r="BL1056" s="164"/>
      <c r="BM1056" s="164"/>
      <c r="BN1056" s="164"/>
      <c r="BO1056" s="164"/>
      <c r="BP1056" s="164"/>
      <c r="BQ1056" s="164"/>
      <c r="BR1056" s="164"/>
      <c r="BS1056" s="164"/>
      <c r="BT1056" s="164"/>
    </row>
    <row r="1057" spans="19:72" x14ac:dyDescent="0.25">
      <c r="S1057" s="164"/>
      <c r="T1057" s="164"/>
      <c r="U1057" s="164"/>
      <c r="V1057" s="164"/>
      <c r="W1057" s="164"/>
      <c r="X1057" s="164"/>
      <c r="Y1057" s="164"/>
      <c r="Z1057" s="164"/>
      <c r="AA1057" s="164"/>
      <c r="AB1057" s="164"/>
      <c r="AC1057" s="164"/>
      <c r="AD1057" s="164"/>
      <c r="AE1057" s="164"/>
      <c r="AF1057" s="164"/>
      <c r="AG1057" s="164"/>
      <c r="AH1057" s="164"/>
      <c r="AI1057" s="164"/>
      <c r="AJ1057" s="164"/>
      <c r="AK1057" s="164"/>
      <c r="AL1057" s="164"/>
      <c r="AM1057" s="164"/>
      <c r="AN1057" s="164"/>
      <c r="AO1057" s="164"/>
      <c r="AP1057" s="164"/>
      <c r="AQ1057" s="366"/>
      <c r="AR1057" s="164"/>
      <c r="AS1057" s="164"/>
      <c r="AT1057" s="164"/>
      <c r="AU1057" s="164"/>
      <c r="AV1057" s="164"/>
      <c r="AW1057" s="164"/>
      <c r="AX1057" s="164"/>
      <c r="AY1057" s="351"/>
      <c r="AZ1057" s="164"/>
      <c r="BA1057" s="164"/>
      <c r="BB1057" s="164"/>
      <c r="BC1057" s="164"/>
      <c r="BD1057" s="164"/>
      <c r="BE1057" s="164"/>
      <c r="BF1057" s="164"/>
      <c r="BG1057" s="164"/>
      <c r="BH1057" s="164"/>
      <c r="BI1057" s="351"/>
      <c r="BJ1057" s="164"/>
      <c r="BK1057" s="164"/>
      <c r="BL1057" s="164"/>
      <c r="BM1057" s="164"/>
      <c r="BN1057" s="164"/>
      <c r="BO1057" s="164"/>
      <c r="BP1057" s="164"/>
      <c r="BQ1057" s="164"/>
      <c r="BR1057" s="164"/>
      <c r="BS1057" s="164"/>
      <c r="BT1057" s="164"/>
    </row>
    <row r="1058" spans="19:72" x14ac:dyDescent="0.25">
      <c r="S1058" s="164"/>
      <c r="T1058" s="164"/>
      <c r="U1058" s="164"/>
      <c r="V1058" s="164"/>
      <c r="W1058" s="164"/>
      <c r="X1058" s="164"/>
      <c r="Y1058" s="164"/>
      <c r="Z1058" s="164"/>
      <c r="AA1058" s="164"/>
      <c r="AB1058" s="164"/>
      <c r="AC1058" s="164"/>
      <c r="AD1058" s="164"/>
      <c r="AE1058" s="164"/>
      <c r="AF1058" s="164"/>
      <c r="AG1058" s="164"/>
      <c r="AH1058" s="164"/>
      <c r="AI1058" s="164"/>
      <c r="AJ1058" s="164"/>
      <c r="AK1058" s="164"/>
      <c r="AL1058" s="164"/>
      <c r="AM1058" s="164"/>
      <c r="AN1058" s="164"/>
      <c r="AO1058" s="164"/>
      <c r="AP1058" s="164"/>
      <c r="AQ1058" s="366"/>
      <c r="AR1058" s="164"/>
      <c r="AS1058" s="164"/>
      <c r="AT1058" s="164"/>
      <c r="AU1058" s="164"/>
      <c r="AV1058" s="164"/>
      <c r="AW1058" s="164"/>
      <c r="AX1058" s="164"/>
      <c r="AY1058" s="351"/>
      <c r="AZ1058" s="164"/>
      <c r="BA1058" s="164"/>
      <c r="BB1058" s="164"/>
      <c r="BC1058" s="164"/>
      <c r="BD1058" s="164"/>
      <c r="BE1058" s="164"/>
      <c r="BF1058" s="164"/>
      <c r="BG1058" s="164"/>
      <c r="BH1058" s="164"/>
      <c r="BI1058" s="351"/>
      <c r="BJ1058" s="164"/>
      <c r="BK1058" s="164"/>
      <c r="BL1058" s="164"/>
      <c r="BM1058" s="164"/>
      <c r="BN1058" s="164"/>
      <c r="BO1058" s="164"/>
      <c r="BP1058" s="164"/>
      <c r="BQ1058" s="164"/>
      <c r="BR1058" s="164"/>
      <c r="BS1058" s="164"/>
      <c r="BT1058" s="164"/>
    </row>
    <row r="1059" spans="19:72" x14ac:dyDescent="0.25">
      <c r="S1059" s="164"/>
      <c r="T1059" s="164"/>
      <c r="U1059" s="164"/>
      <c r="V1059" s="164"/>
      <c r="W1059" s="164"/>
      <c r="X1059" s="164"/>
      <c r="Y1059" s="164"/>
      <c r="Z1059" s="164"/>
      <c r="AA1059" s="164"/>
      <c r="AB1059" s="164"/>
      <c r="AC1059" s="164"/>
      <c r="AD1059" s="164"/>
      <c r="AE1059" s="164"/>
      <c r="AF1059" s="164"/>
      <c r="AG1059" s="164"/>
      <c r="AH1059" s="164"/>
      <c r="AI1059" s="164"/>
      <c r="AJ1059" s="164"/>
      <c r="AK1059" s="164"/>
      <c r="AL1059" s="164"/>
      <c r="AM1059" s="164"/>
      <c r="AN1059" s="164"/>
      <c r="AO1059" s="164"/>
      <c r="AP1059" s="164"/>
      <c r="AQ1059" s="366"/>
      <c r="AR1059" s="164"/>
      <c r="AS1059" s="164"/>
      <c r="AT1059" s="164"/>
      <c r="AU1059" s="164"/>
      <c r="AV1059" s="164"/>
      <c r="AW1059" s="164"/>
      <c r="AX1059" s="164"/>
      <c r="AY1059" s="351"/>
      <c r="AZ1059" s="164"/>
      <c r="BA1059" s="164"/>
      <c r="BB1059" s="164"/>
      <c r="BC1059" s="164"/>
      <c r="BD1059" s="164"/>
      <c r="BE1059" s="164"/>
      <c r="BF1059" s="164"/>
      <c r="BG1059" s="164"/>
      <c r="BH1059" s="164"/>
      <c r="BI1059" s="351"/>
      <c r="BJ1059" s="164"/>
      <c r="BK1059" s="164"/>
      <c r="BL1059" s="164"/>
      <c r="BM1059" s="164"/>
      <c r="BN1059" s="164"/>
      <c r="BO1059" s="164"/>
      <c r="BP1059" s="164"/>
      <c r="BQ1059" s="164"/>
      <c r="BR1059" s="164"/>
      <c r="BS1059" s="164"/>
      <c r="BT1059" s="164"/>
    </row>
    <row r="1060" spans="19:72" x14ac:dyDescent="0.25">
      <c r="S1060" s="164"/>
      <c r="T1060" s="164"/>
      <c r="U1060" s="164"/>
      <c r="V1060" s="164"/>
      <c r="W1060" s="164"/>
      <c r="X1060" s="164"/>
      <c r="Y1060" s="164"/>
      <c r="Z1060" s="164"/>
      <c r="AA1060" s="164"/>
      <c r="AB1060" s="164"/>
      <c r="AC1060" s="164"/>
      <c r="AD1060" s="164"/>
      <c r="AE1060" s="164"/>
      <c r="AF1060" s="164"/>
      <c r="AG1060" s="164"/>
      <c r="AH1060" s="164"/>
      <c r="AI1060" s="164"/>
      <c r="AJ1060" s="164"/>
      <c r="AK1060" s="164"/>
      <c r="AL1060" s="164"/>
      <c r="AM1060" s="164"/>
      <c r="AN1060" s="164"/>
      <c r="AO1060" s="164"/>
      <c r="AP1060" s="164"/>
      <c r="AQ1060" s="366"/>
      <c r="AR1060" s="164"/>
      <c r="AS1060" s="164"/>
      <c r="AT1060" s="164"/>
      <c r="AU1060" s="164"/>
      <c r="AV1060" s="164"/>
      <c r="AW1060" s="164"/>
      <c r="AX1060" s="164"/>
      <c r="AY1060" s="351"/>
      <c r="AZ1060" s="164"/>
      <c r="BA1060" s="164"/>
      <c r="BB1060" s="164"/>
      <c r="BC1060" s="164"/>
      <c r="BD1060" s="164"/>
      <c r="BE1060" s="164"/>
      <c r="BF1060" s="164"/>
      <c r="BG1060" s="164"/>
      <c r="BH1060" s="164"/>
      <c r="BI1060" s="351"/>
      <c r="BJ1060" s="164"/>
      <c r="BK1060" s="164"/>
      <c r="BL1060" s="164"/>
      <c r="BM1060" s="164"/>
      <c r="BN1060" s="164"/>
      <c r="BO1060" s="164"/>
      <c r="BP1060" s="164"/>
      <c r="BQ1060" s="164"/>
      <c r="BR1060" s="164"/>
      <c r="BS1060" s="164"/>
      <c r="BT1060" s="164"/>
    </row>
    <row r="1061" spans="19:72" x14ac:dyDescent="0.25">
      <c r="S1061" s="164"/>
      <c r="T1061" s="164"/>
      <c r="U1061" s="164"/>
      <c r="V1061" s="164"/>
      <c r="W1061" s="164"/>
      <c r="X1061" s="164"/>
      <c r="Y1061" s="164"/>
      <c r="Z1061" s="164"/>
      <c r="AA1061" s="164"/>
      <c r="AB1061" s="164"/>
      <c r="AC1061" s="164"/>
      <c r="AD1061" s="164"/>
      <c r="AE1061" s="164"/>
      <c r="AF1061" s="164"/>
      <c r="AG1061" s="164"/>
      <c r="AH1061" s="164"/>
      <c r="AI1061" s="164"/>
      <c r="AJ1061" s="164"/>
      <c r="AK1061" s="164"/>
      <c r="AL1061" s="164"/>
      <c r="AM1061" s="164"/>
      <c r="AN1061" s="164"/>
      <c r="AO1061" s="164"/>
      <c r="AP1061" s="164"/>
      <c r="AQ1061" s="366"/>
      <c r="AR1061" s="164"/>
      <c r="AS1061" s="164"/>
      <c r="AT1061" s="164"/>
      <c r="AU1061" s="164"/>
      <c r="AV1061" s="164"/>
      <c r="AW1061" s="164"/>
      <c r="AX1061" s="164"/>
      <c r="AY1061" s="351"/>
      <c r="AZ1061" s="164"/>
      <c r="BA1061" s="164"/>
      <c r="BB1061" s="164"/>
      <c r="BC1061" s="164"/>
      <c r="BD1061" s="164"/>
      <c r="BE1061" s="164"/>
      <c r="BF1061" s="164"/>
      <c r="BG1061" s="164"/>
      <c r="BH1061" s="164"/>
      <c r="BI1061" s="351"/>
      <c r="BJ1061" s="164"/>
      <c r="BK1061" s="164"/>
      <c r="BL1061" s="164"/>
      <c r="BM1061" s="164"/>
      <c r="BN1061" s="164"/>
      <c r="BO1061" s="164"/>
      <c r="BP1061" s="164"/>
      <c r="BQ1061" s="164"/>
      <c r="BR1061" s="164"/>
      <c r="BS1061" s="164"/>
      <c r="BT1061" s="164"/>
    </row>
    <row r="1062" spans="19:72" x14ac:dyDescent="0.25">
      <c r="S1062" s="164"/>
      <c r="T1062" s="164"/>
      <c r="U1062" s="164"/>
      <c r="V1062" s="164"/>
      <c r="W1062" s="164"/>
      <c r="X1062" s="164"/>
      <c r="Y1062" s="164"/>
      <c r="Z1062" s="164"/>
      <c r="AA1062" s="164"/>
      <c r="AB1062" s="164"/>
      <c r="AC1062" s="164"/>
      <c r="AD1062" s="164"/>
      <c r="AE1062" s="164"/>
      <c r="AF1062" s="164"/>
      <c r="AG1062" s="164"/>
      <c r="AH1062" s="164"/>
      <c r="AI1062" s="164"/>
      <c r="AJ1062" s="164"/>
      <c r="AK1062" s="164"/>
      <c r="AL1062" s="164"/>
      <c r="AM1062" s="164"/>
      <c r="AN1062" s="164"/>
      <c r="AO1062" s="164"/>
      <c r="AP1062" s="164"/>
      <c r="AQ1062" s="366"/>
      <c r="AR1062" s="164"/>
      <c r="AS1062" s="164"/>
      <c r="AT1062" s="164"/>
      <c r="AU1062" s="164"/>
      <c r="AV1062" s="164"/>
      <c r="AW1062" s="164"/>
      <c r="AX1062" s="164"/>
      <c r="AY1062" s="351"/>
      <c r="AZ1062" s="164"/>
      <c r="BA1062" s="164"/>
      <c r="BB1062" s="164"/>
      <c r="BC1062" s="164"/>
      <c r="BD1062" s="164"/>
      <c r="BE1062" s="164"/>
      <c r="BF1062" s="164"/>
      <c r="BG1062" s="164"/>
      <c r="BH1062" s="164"/>
      <c r="BI1062" s="351"/>
      <c r="BJ1062" s="164"/>
      <c r="BK1062" s="164"/>
      <c r="BL1062" s="164"/>
      <c r="BM1062" s="164"/>
      <c r="BN1062" s="164"/>
      <c r="BO1062" s="164"/>
      <c r="BP1062" s="164"/>
      <c r="BQ1062" s="164"/>
      <c r="BR1062" s="164"/>
      <c r="BS1062" s="164"/>
      <c r="BT1062" s="164"/>
    </row>
    <row r="1063" spans="19:72" x14ac:dyDescent="0.25">
      <c r="S1063" s="164"/>
      <c r="T1063" s="164"/>
      <c r="U1063" s="164"/>
      <c r="V1063" s="164"/>
      <c r="W1063" s="164"/>
      <c r="X1063" s="164"/>
      <c r="Y1063" s="164"/>
      <c r="Z1063" s="164"/>
      <c r="AA1063" s="164"/>
      <c r="AB1063" s="164"/>
      <c r="AC1063" s="164"/>
      <c r="AD1063" s="164"/>
      <c r="AE1063" s="164"/>
      <c r="AF1063" s="164"/>
      <c r="AG1063" s="164"/>
      <c r="AH1063" s="164"/>
      <c r="AI1063" s="164"/>
      <c r="AJ1063" s="164"/>
      <c r="AK1063" s="164"/>
      <c r="AL1063" s="164"/>
      <c r="AM1063" s="164"/>
      <c r="AN1063" s="164"/>
      <c r="AO1063" s="164"/>
      <c r="AP1063" s="164"/>
      <c r="AQ1063" s="366"/>
      <c r="AR1063" s="164"/>
      <c r="AS1063" s="164"/>
      <c r="AT1063" s="164"/>
      <c r="AU1063" s="164"/>
      <c r="AV1063" s="164"/>
      <c r="AW1063" s="164"/>
      <c r="AX1063" s="164"/>
      <c r="AY1063" s="351"/>
      <c r="AZ1063" s="164"/>
      <c r="BA1063" s="164"/>
      <c r="BB1063" s="164"/>
      <c r="BC1063" s="164"/>
      <c r="BD1063" s="164"/>
      <c r="BE1063" s="164"/>
      <c r="BF1063" s="164"/>
      <c r="BG1063" s="164"/>
      <c r="BH1063" s="164"/>
      <c r="BI1063" s="351"/>
      <c r="BJ1063" s="164"/>
      <c r="BK1063" s="164"/>
      <c r="BL1063" s="164"/>
      <c r="BM1063" s="164"/>
      <c r="BN1063" s="164"/>
      <c r="BO1063" s="164"/>
      <c r="BP1063" s="164"/>
      <c r="BQ1063" s="164"/>
      <c r="BR1063" s="164"/>
      <c r="BS1063" s="164"/>
      <c r="BT1063" s="164"/>
    </row>
    <row r="1064" spans="19:72" x14ac:dyDescent="0.25">
      <c r="S1064" s="164"/>
      <c r="T1064" s="164"/>
      <c r="U1064" s="164"/>
      <c r="V1064" s="164"/>
      <c r="W1064" s="164"/>
      <c r="X1064" s="164"/>
      <c r="Y1064" s="164"/>
      <c r="Z1064" s="164"/>
      <c r="AA1064" s="164"/>
      <c r="AB1064" s="164"/>
      <c r="AC1064" s="164"/>
      <c r="AD1064" s="164"/>
      <c r="AE1064" s="164"/>
      <c r="AF1064" s="164"/>
      <c r="AG1064" s="164"/>
      <c r="AH1064" s="164"/>
      <c r="AI1064" s="164"/>
      <c r="AJ1064" s="164"/>
      <c r="AK1064" s="164"/>
      <c r="AL1064" s="164"/>
      <c r="AM1064" s="164"/>
      <c r="AN1064" s="164"/>
      <c r="AO1064" s="164"/>
      <c r="AP1064" s="164"/>
      <c r="AQ1064" s="366"/>
      <c r="AR1064" s="164"/>
      <c r="AS1064" s="164"/>
      <c r="AT1064" s="164"/>
      <c r="AU1064" s="164"/>
      <c r="AV1064" s="164"/>
      <c r="AW1064" s="164"/>
      <c r="AX1064" s="164"/>
      <c r="AY1064" s="351"/>
      <c r="AZ1064" s="164"/>
      <c r="BA1064" s="164"/>
      <c r="BB1064" s="164"/>
      <c r="BC1064" s="164"/>
      <c r="BD1064" s="164"/>
      <c r="BE1064" s="164"/>
      <c r="BF1064" s="164"/>
      <c r="BG1064" s="164"/>
      <c r="BH1064" s="164"/>
      <c r="BI1064" s="351"/>
      <c r="BJ1064" s="164"/>
      <c r="BK1064" s="164"/>
      <c r="BL1064" s="164"/>
      <c r="BM1064" s="164"/>
      <c r="BN1064" s="164"/>
      <c r="BO1064" s="164"/>
      <c r="BP1064" s="164"/>
      <c r="BQ1064" s="164"/>
      <c r="BR1064" s="164"/>
      <c r="BS1064" s="164"/>
      <c r="BT1064" s="164"/>
    </row>
    <row r="1065" spans="19:72" x14ac:dyDescent="0.25">
      <c r="S1065" s="164"/>
      <c r="T1065" s="164"/>
      <c r="U1065" s="164"/>
      <c r="V1065" s="164"/>
      <c r="W1065" s="164"/>
      <c r="X1065" s="164"/>
      <c r="Y1065" s="164"/>
      <c r="Z1065" s="164"/>
      <c r="AA1065" s="164"/>
      <c r="AB1065" s="164"/>
      <c r="AC1065" s="164"/>
      <c r="AD1065" s="164"/>
      <c r="AE1065" s="164"/>
      <c r="AF1065" s="164"/>
      <c r="AG1065" s="164"/>
      <c r="AH1065" s="164"/>
      <c r="AI1065" s="164"/>
      <c r="AJ1065" s="164"/>
      <c r="AK1065" s="164"/>
      <c r="AL1065" s="164"/>
      <c r="AM1065" s="164"/>
      <c r="AN1065" s="164"/>
      <c r="AO1065" s="164"/>
      <c r="AP1065" s="164"/>
      <c r="AQ1065" s="366"/>
      <c r="AR1065" s="164"/>
      <c r="AS1065" s="164"/>
      <c r="AT1065" s="164"/>
      <c r="AU1065" s="164"/>
      <c r="AV1065" s="164"/>
      <c r="AW1065" s="164"/>
      <c r="AX1065" s="164"/>
      <c r="AY1065" s="351"/>
      <c r="AZ1065" s="164"/>
      <c r="BA1065" s="164"/>
      <c r="BB1065" s="164"/>
      <c r="BC1065" s="164"/>
      <c r="BD1065" s="164"/>
      <c r="BE1065" s="164"/>
      <c r="BF1065" s="164"/>
      <c r="BG1065" s="164"/>
      <c r="BH1065" s="164"/>
      <c r="BI1065" s="351"/>
      <c r="BJ1065" s="164"/>
      <c r="BK1065" s="164"/>
      <c r="BL1065" s="164"/>
      <c r="BM1065" s="164"/>
      <c r="BN1065" s="164"/>
      <c r="BO1065" s="164"/>
      <c r="BP1065" s="164"/>
      <c r="BQ1065" s="164"/>
      <c r="BR1065" s="164"/>
      <c r="BS1065" s="164"/>
      <c r="BT1065" s="164"/>
    </row>
    <row r="1066" spans="19:72" x14ac:dyDescent="0.25">
      <c r="S1066" s="164"/>
      <c r="T1066" s="164"/>
      <c r="U1066" s="164"/>
      <c r="V1066" s="164"/>
      <c r="W1066" s="164"/>
      <c r="X1066" s="164"/>
      <c r="Y1066" s="164"/>
      <c r="Z1066" s="164"/>
      <c r="AA1066" s="164"/>
      <c r="AB1066" s="164"/>
      <c r="AC1066" s="164"/>
      <c r="AD1066" s="164"/>
      <c r="AE1066" s="164"/>
      <c r="AF1066" s="164"/>
      <c r="AG1066" s="164"/>
      <c r="AH1066" s="164"/>
      <c r="AI1066" s="164"/>
      <c r="AJ1066" s="164"/>
      <c r="AK1066" s="164"/>
      <c r="AL1066" s="164"/>
      <c r="AM1066" s="164"/>
      <c r="AN1066" s="164"/>
      <c r="AO1066" s="164"/>
      <c r="AP1066" s="164"/>
      <c r="AQ1066" s="366"/>
      <c r="AR1066" s="164"/>
      <c r="AS1066" s="164"/>
      <c r="AT1066" s="164"/>
      <c r="AU1066" s="164"/>
      <c r="AV1066" s="164"/>
      <c r="AW1066" s="164"/>
      <c r="AX1066" s="164"/>
      <c r="AY1066" s="351"/>
      <c r="AZ1066" s="164"/>
      <c r="BA1066" s="164"/>
      <c r="BB1066" s="164"/>
      <c r="BC1066" s="164"/>
      <c r="BD1066" s="164"/>
      <c r="BE1066" s="164"/>
      <c r="BF1066" s="164"/>
      <c r="BG1066" s="164"/>
      <c r="BH1066" s="164"/>
      <c r="BI1066" s="351"/>
      <c r="BJ1066" s="164"/>
      <c r="BK1066" s="164"/>
      <c r="BL1066" s="164"/>
      <c r="BM1066" s="164"/>
      <c r="BN1066" s="164"/>
      <c r="BO1066" s="164"/>
      <c r="BP1066" s="164"/>
      <c r="BQ1066" s="164"/>
      <c r="BR1066" s="164"/>
      <c r="BS1066" s="164"/>
      <c r="BT1066" s="164"/>
    </row>
    <row r="1067" spans="19:72" x14ac:dyDescent="0.25">
      <c r="S1067" s="164"/>
      <c r="T1067" s="164"/>
      <c r="U1067" s="164"/>
      <c r="V1067" s="164"/>
      <c r="W1067" s="164"/>
      <c r="X1067" s="164"/>
      <c r="Y1067" s="164"/>
      <c r="Z1067" s="164"/>
      <c r="AA1067" s="164"/>
      <c r="AB1067" s="164"/>
      <c r="AC1067" s="164"/>
      <c r="AD1067" s="164"/>
      <c r="AE1067" s="164"/>
      <c r="AF1067" s="164"/>
      <c r="AG1067" s="164"/>
      <c r="AH1067" s="164"/>
      <c r="AI1067" s="164"/>
      <c r="AJ1067" s="164"/>
      <c r="AK1067" s="164"/>
      <c r="AL1067" s="164"/>
      <c r="AM1067" s="164"/>
      <c r="AN1067" s="164"/>
      <c r="AO1067" s="164"/>
      <c r="AP1067" s="164"/>
      <c r="AQ1067" s="366"/>
      <c r="AR1067" s="164"/>
      <c r="AS1067" s="164"/>
      <c r="AT1067" s="164"/>
      <c r="AU1067" s="164"/>
      <c r="AV1067" s="164"/>
      <c r="AW1067" s="164"/>
      <c r="AX1067" s="164"/>
      <c r="AY1067" s="351"/>
      <c r="AZ1067" s="164"/>
      <c r="BA1067" s="164"/>
      <c r="BB1067" s="164"/>
      <c r="BC1067" s="164"/>
      <c r="BD1067" s="164"/>
      <c r="BE1067" s="164"/>
      <c r="BF1067" s="164"/>
      <c r="BG1067" s="164"/>
      <c r="BH1067" s="164"/>
      <c r="BI1067" s="351"/>
      <c r="BJ1067" s="164"/>
      <c r="BK1067" s="164"/>
      <c r="BL1067" s="164"/>
      <c r="BM1067" s="164"/>
      <c r="BN1067" s="164"/>
      <c r="BO1067" s="164"/>
      <c r="BP1067" s="164"/>
      <c r="BQ1067" s="164"/>
      <c r="BR1067" s="164"/>
      <c r="BS1067" s="164"/>
      <c r="BT1067" s="164"/>
    </row>
    <row r="1068" spans="19:72" x14ac:dyDescent="0.25">
      <c r="S1068" s="164"/>
      <c r="T1068" s="164"/>
      <c r="U1068" s="164"/>
      <c r="V1068" s="164"/>
      <c r="W1068" s="164"/>
      <c r="X1068" s="164"/>
      <c r="Y1068" s="164"/>
      <c r="Z1068" s="164"/>
      <c r="AA1068" s="164"/>
      <c r="AB1068" s="164"/>
      <c r="AC1068" s="164"/>
      <c r="AD1068" s="164"/>
      <c r="AE1068" s="164"/>
      <c r="AF1068" s="164"/>
      <c r="AG1068" s="164"/>
      <c r="AH1068" s="164"/>
      <c r="AI1068" s="164"/>
      <c r="AJ1068" s="164"/>
      <c r="AK1068" s="164"/>
      <c r="AL1068" s="164"/>
      <c r="AM1068" s="164"/>
      <c r="AN1068" s="164"/>
      <c r="AO1068" s="164"/>
      <c r="AP1068" s="164"/>
      <c r="AQ1068" s="366"/>
      <c r="AR1068" s="164"/>
      <c r="AS1068" s="164"/>
      <c r="AT1068" s="164"/>
      <c r="AU1068" s="164"/>
      <c r="AV1068" s="164"/>
      <c r="AW1068" s="164"/>
      <c r="AX1068" s="164"/>
      <c r="AY1068" s="351"/>
      <c r="AZ1068" s="164"/>
      <c r="BA1068" s="164"/>
      <c r="BB1068" s="164"/>
      <c r="BC1068" s="164"/>
      <c r="BD1068" s="164"/>
      <c r="BE1068" s="164"/>
      <c r="BF1068" s="164"/>
      <c r="BG1068" s="164"/>
      <c r="BH1068" s="164"/>
      <c r="BI1068" s="351"/>
      <c r="BJ1068" s="164"/>
      <c r="BK1068" s="164"/>
      <c r="BL1068" s="164"/>
      <c r="BM1068" s="164"/>
      <c r="BN1068" s="164"/>
      <c r="BO1068" s="164"/>
      <c r="BP1068" s="164"/>
      <c r="BQ1068" s="164"/>
      <c r="BR1068" s="164"/>
      <c r="BS1068" s="164"/>
      <c r="BT1068" s="164"/>
    </row>
    <row r="1069" spans="19:72" x14ac:dyDescent="0.25">
      <c r="S1069" s="164"/>
      <c r="T1069" s="164"/>
      <c r="U1069" s="164"/>
      <c r="V1069" s="164"/>
      <c r="W1069" s="164"/>
      <c r="X1069" s="164"/>
      <c r="Y1069" s="164"/>
      <c r="Z1069" s="164"/>
      <c r="AA1069" s="164"/>
      <c r="AB1069" s="164"/>
      <c r="AC1069" s="164"/>
      <c r="AD1069" s="164"/>
      <c r="AE1069" s="164"/>
      <c r="AF1069" s="164"/>
      <c r="AG1069" s="164"/>
      <c r="AH1069" s="164"/>
      <c r="AI1069" s="164"/>
      <c r="AJ1069" s="164"/>
      <c r="AK1069" s="164"/>
      <c r="AL1069" s="164"/>
      <c r="AM1069" s="164"/>
      <c r="AN1069" s="164"/>
      <c r="AO1069" s="164"/>
      <c r="AP1069" s="164"/>
      <c r="AQ1069" s="366"/>
      <c r="AR1069" s="164"/>
      <c r="AS1069" s="164"/>
      <c r="AT1069" s="164"/>
      <c r="AU1069" s="164"/>
      <c r="AV1069" s="164"/>
      <c r="AW1069" s="164"/>
      <c r="AX1069" s="164"/>
      <c r="AY1069" s="351"/>
      <c r="AZ1069" s="164"/>
      <c r="BA1069" s="164"/>
      <c r="BB1069" s="164"/>
      <c r="BC1069" s="164"/>
      <c r="BD1069" s="164"/>
      <c r="BE1069" s="164"/>
      <c r="BF1069" s="164"/>
      <c r="BG1069" s="164"/>
      <c r="BH1069" s="164"/>
      <c r="BI1069" s="351"/>
      <c r="BJ1069" s="164"/>
      <c r="BK1069" s="164"/>
      <c r="BL1069" s="164"/>
      <c r="BM1069" s="164"/>
      <c r="BN1069" s="164"/>
      <c r="BO1069" s="164"/>
      <c r="BP1069" s="164"/>
      <c r="BQ1069" s="164"/>
      <c r="BR1069" s="164"/>
      <c r="BS1069" s="164"/>
      <c r="BT1069" s="164"/>
    </row>
    <row r="1070" spans="19:72" x14ac:dyDescent="0.25">
      <c r="S1070" s="164"/>
      <c r="T1070" s="164"/>
      <c r="U1070" s="164"/>
      <c r="V1070" s="164"/>
      <c r="W1070" s="164"/>
      <c r="X1070" s="164"/>
      <c r="Y1070" s="164"/>
      <c r="Z1070" s="164"/>
      <c r="AA1070" s="164"/>
      <c r="AB1070" s="164"/>
      <c r="AC1070" s="164"/>
      <c r="AD1070" s="164"/>
      <c r="AE1070" s="164"/>
      <c r="AF1070" s="164"/>
      <c r="AG1070" s="164"/>
      <c r="AH1070" s="164"/>
      <c r="AI1070" s="164"/>
      <c r="AJ1070" s="164"/>
      <c r="AK1070" s="164"/>
      <c r="AL1070" s="164"/>
      <c r="AM1070" s="164"/>
      <c r="AN1070" s="164"/>
      <c r="AO1070" s="164"/>
      <c r="AP1070" s="164"/>
      <c r="AQ1070" s="366"/>
      <c r="AR1070" s="164"/>
      <c r="AS1070" s="164"/>
      <c r="AT1070" s="164"/>
      <c r="AU1070" s="164"/>
      <c r="AV1070" s="164"/>
      <c r="AW1070" s="164"/>
      <c r="AX1070" s="164"/>
      <c r="AY1070" s="351"/>
      <c r="AZ1070" s="164"/>
      <c r="BA1070" s="164"/>
      <c r="BB1070" s="164"/>
      <c r="BC1070" s="164"/>
      <c r="BD1070" s="164"/>
      <c r="BE1070" s="164"/>
      <c r="BF1070" s="164"/>
      <c r="BG1070" s="164"/>
      <c r="BH1070" s="164"/>
      <c r="BI1070" s="351"/>
      <c r="BJ1070" s="164"/>
      <c r="BK1070" s="164"/>
      <c r="BL1070" s="164"/>
      <c r="BM1070" s="164"/>
      <c r="BN1070" s="164"/>
      <c r="BO1070" s="164"/>
      <c r="BP1070" s="164"/>
      <c r="BQ1070" s="164"/>
      <c r="BR1070" s="164"/>
      <c r="BS1070" s="164"/>
      <c r="BT1070" s="164"/>
    </row>
    <row r="1071" spans="19:72" x14ac:dyDescent="0.25">
      <c r="S1071" s="164"/>
      <c r="T1071" s="164"/>
      <c r="U1071" s="164"/>
      <c r="V1071" s="164"/>
      <c r="W1071" s="164"/>
      <c r="X1071" s="164"/>
      <c r="Y1071" s="164"/>
      <c r="Z1071" s="164"/>
      <c r="AA1071" s="164"/>
      <c r="AB1071" s="164"/>
      <c r="AC1071" s="164"/>
      <c r="AD1071" s="164"/>
      <c r="AE1071" s="164"/>
      <c r="AF1071" s="164"/>
      <c r="AG1071" s="164"/>
      <c r="AH1071" s="164"/>
      <c r="AI1071" s="164"/>
      <c r="AJ1071" s="164"/>
      <c r="AK1071" s="164"/>
      <c r="AL1071" s="164"/>
      <c r="AM1071" s="164"/>
      <c r="AN1071" s="164"/>
      <c r="AO1071" s="164"/>
      <c r="AP1071" s="164"/>
      <c r="AQ1071" s="366"/>
      <c r="AR1071" s="164"/>
      <c r="AS1071" s="164"/>
      <c r="AT1071" s="164"/>
      <c r="AU1071" s="164"/>
      <c r="AV1071" s="164"/>
      <c r="AW1071" s="164"/>
      <c r="AX1071" s="164"/>
      <c r="AY1071" s="351"/>
      <c r="AZ1071" s="164"/>
      <c r="BA1071" s="164"/>
      <c r="BB1071" s="164"/>
      <c r="BC1071" s="164"/>
      <c r="BD1071" s="164"/>
      <c r="BE1071" s="164"/>
      <c r="BF1071" s="164"/>
      <c r="BG1071" s="164"/>
      <c r="BH1071" s="164"/>
      <c r="BI1071" s="351"/>
      <c r="BJ1071" s="164"/>
      <c r="BK1071" s="164"/>
      <c r="BL1071" s="164"/>
      <c r="BM1071" s="164"/>
      <c r="BN1071" s="164"/>
      <c r="BO1071" s="164"/>
      <c r="BP1071" s="164"/>
      <c r="BQ1071" s="164"/>
      <c r="BR1071" s="164"/>
      <c r="BS1071" s="164"/>
      <c r="BT1071" s="164"/>
    </row>
    <row r="1072" spans="19:72" x14ac:dyDescent="0.25">
      <c r="S1072" s="164"/>
      <c r="T1072" s="164"/>
      <c r="U1072" s="164"/>
      <c r="V1072" s="164"/>
      <c r="W1072" s="164"/>
      <c r="X1072" s="164"/>
      <c r="Y1072" s="164"/>
      <c r="Z1072" s="164"/>
      <c r="AA1072" s="164"/>
      <c r="AB1072" s="164"/>
      <c r="AC1072" s="164"/>
      <c r="AD1072" s="164"/>
      <c r="AE1072" s="164"/>
      <c r="AF1072" s="164"/>
      <c r="AG1072" s="164"/>
      <c r="AH1072" s="164"/>
      <c r="AI1072" s="164"/>
      <c r="AJ1072" s="164"/>
      <c r="AK1072" s="164"/>
      <c r="AL1072" s="164"/>
      <c r="AM1072" s="164"/>
      <c r="AN1072" s="164"/>
      <c r="AO1072" s="164"/>
      <c r="AP1072" s="164"/>
      <c r="AQ1072" s="366"/>
      <c r="AR1072" s="164"/>
      <c r="AS1072" s="164"/>
      <c r="AT1072" s="164"/>
      <c r="AU1072" s="164"/>
      <c r="AV1072" s="164"/>
      <c r="AW1072" s="164"/>
      <c r="AX1072" s="164"/>
      <c r="AY1072" s="351"/>
      <c r="AZ1072" s="164"/>
      <c r="BA1072" s="164"/>
      <c r="BB1072" s="164"/>
      <c r="BC1072" s="164"/>
      <c r="BD1072" s="164"/>
      <c r="BE1072" s="164"/>
      <c r="BF1072" s="164"/>
      <c r="BG1072" s="164"/>
      <c r="BH1072" s="164"/>
      <c r="BI1072" s="351"/>
      <c r="BJ1072" s="164"/>
      <c r="BK1072" s="164"/>
      <c r="BL1072" s="164"/>
      <c r="BM1072" s="164"/>
      <c r="BN1072" s="164"/>
      <c r="BO1072" s="164"/>
      <c r="BP1072" s="164"/>
      <c r="BQ1072" s="164"/>
      <c r="BR1072" s="164"/>
      <c r="BS1072" s="164"/>
      <c r="BT1072" s="164"/>
    </row>
    <row r="1073" spans="19:72" x14ac:dyDescent="0.25">
      <c r="S1073" s="164"/>
      <c r="T1073" s="164"/>
      <c r="U1073" s="164"/>
      <c r="V1073" s="164"/>
      <c r="W1073" s="164"/>
      <c r="X1073" s="164"/>
      <c r="Y1073" s="164"/>
      <c r="Z1073" s="164"/>
      <c r="AA1073" s="164"/>
      <c r="AB1073" s="164"/>
      <c r="AC1073" s="164"/>
      <c r="AD1073" s="164"/>
      <c r="AE1073" s="164"/>
      <c r="AF1073" s="164"/>
      <c r="AG1073" s="164"/>
      <c r="AH1073" s="164"/>
      <c r="AI1073" s="164"/>
      <c r="AJ1073" s="164"/>
      <c r="AK1073" s="164"/>
      <c r="AL1073" s="164"/>
      <c r="AM1073" s="164"/>
      <c r="AN1073" s="164"/>
      <c r="AO1073" s="164"/>
      <c r="AP1073" s="164"/>
      <c r="AQ1073" s="366"/>
      <c r="AR1073" s="164"/>
      <c r="AS1073" s="164"/>
      <c r="AT1073" s="164"/>
      <c r="AU1073" s="164"/>
      <c r="AV1073" s="164"/>
      <c r="AW1073" s="164"/>
      <c r="AX1073" s="164"/>
      <c r="AY1073" s="351"/>
      <c r="AZ1073" s="164"/>
      <c r="BA1073" s="164"/>
      <c r="BB1073" s="164"/>
      <c r="BC1073" s="164"/>
      <c r="BD1073" s="164"/>
      <c r="BE1073" s="164"/>
      <c r="BF1073" s="164"/>
      <c r="BG1073" s="164"/>
      <c r="BH1073" s="164"/>
      <c r="BI1073" s="351"/>
      <c r="BJ1073" s="164"/>
      <c r="BK1073" s="164"/>
      <c r="BL1073" s="164"/>
      <c r="BM1073" s="164"/>
      <c r="BN1073" s="164"/>
      <c r="BO1073" s="164"/>
      <c r="BP1073" s="164"/>
      <c r="BQ1073" s="164"/>
      <c r="BR1073" s="164"/>
      <c r="BS1073" s="164"/>
      <c r="BT1073" s="164"/>
    </row>
    <row r="1074" spans="19:72" x14ac:dyDescent="0.25">
      <c r="S1074" s="164"/>
      <c r="T1074" s="164"/>
      <c r="U1074" s="164"/>
      <c r="V1074" s="164"/>
      <c r="W1074" s="164"/>
      <c r="X1074" s="164"/>
      <c r="Y1074" s="164"/>
      <c r="Z1074" s="164"/>
      <c r="AA1074" s="164"/>
      <c r="AB1074" s="164"/>
      <c r="AC1074" s="164"/>
      <c r="AD1074" s="164"/>
      <c r="AE1074" s="164"/>
      <c r="AF1074" s="164"/>
      <c r="AG1074" s="164"/>
      <c r="AH1074" s="164"/>
      <c r="AI1074" s="164"/>
      <c r="AJ1074" s="164"/>
      <c r="AK1074" s="164"/>
      <c r="AL1074" s="164"/>
      <c r="AM1074" s="164"/>
      <c r="AN1074" s="164"/>
      <c r="AO1074" s="164"/>
      <c r="AP1074" s="164"/>
      <c r="AQ1074" s="366"/>
      <c r="AR1074" s="164"/>
      <c r="AS1074" s="164"/>
      <c r="AT1074" s="164"/>
      <c r="AU1074" s="164"/>
      <c r="AV1074" s="164"/>
      <c r="AW1074" s="164"/>
      <c r="AX1074" s="164"/>
      <c r="AY1074" s="351"/>
      <c r="AZ1074" s="164"/>
      <c r="BA1074" s="164"/>
      <c r="BB1074" s="164"/>
      <c r="BC1074" s="164"/>
      <c r="BD1074" s="164"/>
      <c r="BE1074" s="164"/>
      <c r="BF1074" s="164"/>
      <c r="BG1074" s="164"/>
      <c r="BH1074" s="164"/>
      <c r="BI1074" s="351"/>
      <c r="BJ1074" s="164"/>
      <c r="BK1074" s="164"/>
      <c r="BL1074" s="164"/>
      <c r="BM1074" s="164"/>
      <c r="BN1074" s="164"/>
      <c r="BO1074" s="164"/>
      <c r="BP1074" s="164"/>
      <c r="BQ1074" s="164"/>
      <c r="BR1074" s="164"/>
      <c r="BS1074" s="164"/>
      <c r="BT1074" s="164"/>
    </row>
    <row r="1075" spans="19:72" x14ac:dyDescent="0.25">
      <c r="S1075" s="164"/>
      <c r="T1075" s="164"/>
      <c r="U1075" s="164"/>
      <c r="V1075" s="164"/>
      <c r="W1075" s="164"/>
      <c r="X1075" s="164"/>
      <c r="Y1075" s="164"/>
      <c r="Z1075" s="164"/>
      <c r="AA1075" s="164"/>
      <c r="AB1075" s="164"/>
      <c r="AC1075" s="164"/>
      <c r="AD1075" s="164"/>
      <c r="AE1075" s="164"/>
      <c r="AF1075" s="164"/>
      <c r="AG1075" s="164"/>
      <c r="AH1075" s="164"/>
      <c r="AI1075" s="164"/>
      <c r="AJ1075" s="164"/>
      <c r="AK1075" s="164"/>
      <c r="AL1075" s="164"/>
      <c r="AM1075" s="164"/>
      <c r="AN1075" s="164"/>
      <c r="AO1075" s="164"/>
      <c r="AP1075" s="164"/>
      <c r="AQ1075" s="366"/>
      <c r="AR1075" s="164"/>
      <c r="AS1075" s="164"/>
      <c r="AT1075" s="164"/>
      <c r="AU1075" s="164"/>
      <c r="AV1075" s="164"/>
      <c r="AW1075" s="164"/>
      <c r="AX1075" s="164"/>
      <c r="AY1075" s="351"/>
      <c r="AZ1075" s="164"/>
      <c r="BA1075" s="164"/>
      <c r="BB1075" s="164"/>
      <c r="BC1075" s="164"/>
      <c r="BD1075" s="164"/>
      <c r="BE1075" s="164"/>
      <c r="BF1075" s="164"/>
      <c r="BG1075" s="164"/>
      <c r="BH1075" s="164"/>
      <c r="BI1075" s="351"/>
      <c r="BJ1075" s="164"/>
      <c r="BK1075" s="164"/>
      <c r="BL1075" s="164"/>
      <c r="BM1075" s="164"/>
      <c r="BN1075" s="164"/>
      <c r="BO1075" s="164"/>
      <c r="BP1075" s="164"/>
      <c r="BQ1075" s="164"/>
      <c r="BR1075" s="164"/>
      <c r="BS1075" s="164"/>
      <c r="BT1075" s="164"/>
    </row>
    <row r="1076" spans="19:72" x14ac:dyDescent="0.25">
      <c r="S1076" s="164"/>
      <c r="T1076" s="164"/>
      <c r="U1076" s="164"/>
      <c r="V1076" s="164"/>
      <c r="W1076" s="164"/>
      <c r="X1076" s="164"/>
      <c r="Y1076" s="164"/>
      <c r="Z1076" s="164"/>
      <c r="AA1076" s="164"/>
      <c r="AB1076" s="164"/>
      <c r="AC1076" s="164"/>
      <c r="AD1076" s="164"/>
      <c r="AE1076" s="164"/>
      <c r="AF1076" s="164"/>
      <c r="AG1076" s="164"/>
      <c r="AH1076" s="164"/>
      <c r="AI1076" s="164"/>
      <c r="AJ1076" s="164"/>
      <c r="AK1076" s="164"/>
      <c r="AL1076" s="164"/>
      <c r="AM1076" s="164"/>
      <c r="AN1076" s="164"/>
      <c r="AO1076" s="164"/>
      <c r="AP1076" s="164"/>
      <c r="AQ1076" s="366"/>
      <c r="AR1076" s="164"/>
      <c r="AS1076" s="164"/>
      <c r="AT1076" s="164"/>
      <c r="AU1076" s="164"/>
      <c r="AV1076" s="164"/>
      <c r="AW1076" s="164"/>
      <c r="AX1076" s="164"/>
      <c r="AY1076" s="351"/>
      <c r="AZ1076" s="164"/>
      <c r="BA1076" s="164"/>
      <c r="BB1076" s="164"/>
      <c r="BC1076" s="164"/>
      <c r="BD1076" s="164"/>
      <c r="BE1076" s="164"/>
      <c r="BF1076" s="164"/>
      <c r="BG1076" s="164"/>
      <c r="BH1076" s="164"/>
      <c r="BI1076" s="351"/>
      <c r="BJ1076" s="164"/>
      <c r="BK1076" s="164"/>
      <c r="BL1076" s="164"/>
      <c r="BM1076" s="164"/>
      <c r="BN1076" s="164"/>
      <c r="BO1076" s="164"/>
      <c r="BP1076" s="164"/>
      <c r="BQ1076" s="164"/>
      <c r="BR1076" s="164"/>
      <c r="BS1076" s="164"/>
      <c r="BT1076" s="164"/>
    </row>
    <row r="1077" spans="19:72" x14ac:dyDescent="0.25">
      <c r="S1077" s="164"/>
      <c r="T1077" s="164"/>
      <c r="U1077" s="164"/>
      <c r="V1077" s="164"/>
      <c r="W1077" s="164"/>
      <c r="X1077" s="164"/>
      <c r="Y1077" s="164"/>
      <c r="Z1077" s="164"/>
      <c r="AA1077" s="164"/>
      <c r="AB1077" s="164"/>
      <c r="AC1077" s="164"/>
      <c r="AD1077" s="164"/>
      <c r="AE1077" s="164"/>
      <c r="AF1077" s="164"/>
      <c r="AG1077" s="164"/>
      <c r="AH1077" s="164"/>
      <c r="AI1077" s="164"/>
      <c r="AJ1077" s="164"/>
      <c r="AK1077" s="164"/>
      <c r="AL1077" s="164"/>
      <c r="AM1077" s="164"/>
      <c r="AN1077" s="164"/>
      <c r="AO1077" s="164"/>
      <c r="AP1077" s="164"/>
      <c r="AQ1077" s="366"/>
      <c r="AR1077" s="164"/>
      <c r="AS1077" s="164"/>
      <c r="AT1077" s="164"/>
      <c r="AU1077" s="164"/>
      <c r="AV1077" s="164"/>
      <c r="AW1077" s="164"/>
      <c r="AX1077" s="164"/>
      <c r="AY1077" s="351"/>
      <c r="AZ1077" s="164"/>
      <c r="BA1077" s="164"/>
      <c r="BB1077" s="164"/>
      <c r="BC1077" s="164"/>
      <c r="BD1077" s="164"/>
      <c r="BE1077" s="164"/>
      <c r="BF1077" s="164"/>
      <c r="BG1077" s="164"/>
      <c r="BH1077" s="164"/>
      <c r="BI1077" s="351"/>
      <c r="BJ1077" s="164"/>
      <c r="BK1077" s="164"/>
      <c r="BL1077" s="164"/>
      <c r="BM1077" s="164"/>
      <c r="BN1077" s="164"/>
      <c r="BO1077" s="164"/>
      <c r="BP1077" s="164"/>
      <c r="BQ1077" s="164"/>
      <c r="BR1077" s="164"/>
      <c r="BS1077" s="164"/>
      <c r="BT1077" s="164"/>
    </row>
    <row r="1078" spans="19:72" x14ac:dyDescent="0.25">
      <c r="S1078" s="164"/>
      <c r="T1078" s="164"/>
      <c r="U1078" s="164"/>
      <c r="V1078" s="164"/>
      <c r="W1078" s="164"/>
      <c r="X1078" s="164"/>
      <c r="Y1078" s="164"/>
      <c r="Z1078" s="164"/>
      <c r="AA1078" s="164"/>
      <c r="AB1078" s="164"/>
      <c r="AC1078" s="164"/>
      <c r="AD1078" s="164"/>
      <c r="AE1078" s="164"/>
      <c r="AF1078" s="164"/>
      <c r="AG1078" s="164"/>
      <c r="AH1078" s="164"/>
      <c r="AI1078" s="164"/>
      <c r="AJ1078" s="164"/>
      <c r="AK1078" s="164"/>
      <c r="AL1078" s="164"/>
      <c r="AM1078" s="164"/>
      <c r="AN1078" s="164"/>
      <c r="AO1078" s="164"/>
      <c r="AP1078" s="164"/>
      <c r="AQ1078" s="366"/>
      <c r="AR1078" s="164"/>
      <c r="AS1078" s="164"/>
      <c r="AT1078" s="164"/>
      <c r="AU1078" s="164"/>
      <c r="AV1078" s="164"/>
      <c r="AW1078" s="164"/>
      <c r="AX1078" s="164"/>
      <c r="AY1078" s="351"/>
      <c r="AZ1078" s="164"/>
      <c r="BA1078" s="164"/>
      <c r="BB1078" s="164"/>
      <c r="BC1078" s="164"/>
      <c r="BD1078" s="164"/>
      <c r="BE1078" s="164"/>
      <c r="BF1078" s="164"/>
      <c r="BG1078" s="164"/>
      <c r="BH1078" s="164"/>
      <c r="BI1078" s="351"/>
      <c r="BJ1078" s="164"/>
      <c r="BK1078" s="164"/>
      <c r="BL1078" s="164"/>
      <c r="BM1078" s="164"/>
      <c r="BN1078" s="164"/>
      <c r="BO1078" s="164"/>
      <c r="BP1078" s="164"/>
      <c r="BQ1078" s="164"/>
      <c r="BR1078" s="164"/>
      <c r="BS1078" s="164"/>
      <c r="BT1078" s="164"/>
    </row>
    <row r="1079" spans="19:72" x14ac:dyDescent="0.25">
      <c r="S1079" s="164"/>
      <c r="T1079" s="164"/>
      <c r="U1079" s="164"/>
      <c r="V1079" s="164"/>
      <c r="W1079" s="164"/>
      <c r="X1079" s="164"/>
      <c r="Y1079" s="164"/>
      <c r="Z1079" s="164"/>
      <c r="AA1079" s="164"/>
      <c r="AB1079" s="164"/>
      <c r="AC1079" s="164"/>
      <c r="AD1079" s="164"/>
      <c r="AE1079" s="164"/>
      <c r="AF1079" s="164"/>
      <c r="AG1079" s="164"/>
      <c r="AH1079" s="164"/>
      <c r="AI1079" s="164"/>
      <c r="AJ1079" s="164"/>
      <c r="AK1079" s="164"/>
      <c r="AL1079" s="164"/>
      <c r="AM1079" s="164"/>
      <c r="AN1079" s="164"/>
      <c r="AO1079" s="164"/>
      <c r="AP1079" s="164"/>
      <c r="AQ1079" s="366"/>
      <c r="AR1079" s="164"/>
      <c r="AS1079" s="164"/>
      <c r="AT1079" s="164"/>
      <c r="AU1079" s="164"/>
      <c r="AV1079" s="164"/>
      <c r="AW1079" s="164"/>
      <c r="AX1079" s="164"/>
      <c r="AY1079" s="351"/>
      <c r="AZ1079" s="164"/>
      <c r="BA1079" s="164"/>
      <c r="BB1079" s="164"/>
      <c r="BC1079" s="164"/>
      <c r="BD1079" s="164"/>
      <c r="BE1079" s="164"/>
      <c r="BF1079" s="164"/>
      <c r="BG1079" s="164"/>
      <c r="BH1079" s="164"/>
      <c r="BI1079" s="351"/>
      <c r="BJ1079" s="164"/>
      <c r="BK1079" s="164"/>
      <c r="BL1079" s="164"/>
      <c r="BM1079" s="164"/>
      <c r="BN1079" s="164"/>
      <c r="BO1079" s="164"/>
      <c r="BP1079" s="164"/>
      <c r="BQ1079" s="164"/>
      <c r="BR1079" s="164"/>
      <c r="BS1079" s="164"/>
      <c r="BT1079" s="164"/>
    </row>
    <row r="1080" spans="19:72" x14ac:dyDescent="0.25">
      <c r="S1080" s="164"/>
      <c r="T1080" s="164"/>
      <c r="U1080" s="164"/>
      <c r="V1080" s="164"/>
      <c r="W1080" s="164"/>
      <c r="X1080" s="164"/>
      <c r="Y1080" s="164"/>
      <c r="Z1080" s="164"/>
      <c r="AA1080" s="164"/>
      <c r="AB1080" s="164"/>
      <c r="AC1080" s="164"/>
      <c r="AD1080" s="164"/>
      <c r="AE1080" s="164"/>
      <c r="AF1080" s="164"/>
      <c r="AG1080" s="164"/>
      <c r="AH1080" s="164"/>
      <c r="AI1080" s="164"/>
      <c r="AJ1080" s="164"/>
      <c r="AK1080" s="164"/>
      <c r="AL1080" s="164"/>
      <c r="AM1080" s="164"/>
      <c r="AN1080" s="164"/>
      <c r="AO1080" s="164"/>
      <c r="AP1080" s="164"/>
      <c r="AQ1080" s="366"/>
      <c r="AR1080" s="164"/>
      <c r="AS1080" s="164"/>
      <c r="AT1080" s="164"/>
      <c r="AU1080" s="164"/>
      <c r="AV1080" s="164"/>
      <c r="AW1080" s="164"/>
      <c r="AX1080" s="164"/>
      <c r="AY1080" s="351"/>
      <c r="AZ1080" s="164"/>
      <c r="BA1080" s="164"/>
      <c r="BB1080" s="164"/>
      <c r="BC1080" s="164"/>
      <c r="BD1080" s="164"/>
      <c r="BE1080" s="164"/>
      <c r="BF1080" s="164"/>
      <c r="BG1080" s="164"/>
      <c r="BH1080" s="164"/>
      <c r="BI1080" s="351"/>
      <c r="BJ1080" s="164"/>
      <c r="BK1080" s="164"/>
      <c r="BL1080" s="164"/>
      <c r="BM1080" s="164"/>
      <c r="BN1080" s="164"/>
      <c r="BO1080" s="164"/>
      <c r="BP1080" s="164"/>
      <c r="BQ1080" s="164"/>
      <c r="BR1080" s="164"/>
      <c r="BS1080" s="164"/>
      <c r="BT1080" s="164"/>
    </row>
    <row r="1081" spans="19:72" x14ac:dyDescent="0.25">
      <c r="S1081" s="164"/>
      <c r="T1081" s="164"/>
      <c r="U1081" s="164"/>
      <c r="V1081" s="164"/>
      <c r="W1081" s="164"/>
      <c r="X1081" s="164"/>
      <c r="Y1081" s="164"/>
      <c r="Z1081" s="164"/>
      <c r="AA1081" s="164"/>
      <c r="AB1081" s="164"/>
      <c r="AC1081" s="164"/>
      <c r="AD1081" s="164"/>
      <c r="AE1081" s="164"/>
      <c r="AF1081" s="164"/>
      <c r="AG1081" s="164"/>
      <c r="AH1081" s="164"/>
      <c r="AI1081" s="164"/>
      <c r="AJ1081" s="164"/>
      <c r="AK1081" s="164"/>
      <c r="AL1081" s="164"/>
      <c r="AM1081" s="164"/>
      <c r="AN1081" s="164"/>
      <c r="AO1081" s="164"/>
      <c r="AP1081" s="164"/>
      <c r="AQ1081" s="366"/>
      <c r="AR1081" s="164"/>
      <c r="AS1081" s="164"/>
      <c r="AT1081" s="164"/>
      <c r="AU1081" s="164"/>
      <c r="AV1081" s="164"/>
      <c r="AW1081" s="164"/>
      <c r="AX1081" s="164"/>
      <c r="AY1081" s="351"/>
      <c r="AZ1081" s="164"/>
      <c r="BA1081" s="164"/>
      <c r="BB1081" s="164"/>
      <c r="BC1081" s="164"/>
      <c r="BD1081" s="164"/>
      <c r="BE1081" s="164"/>
      <c r="BF1081" s="164"/>
      <c r="BG1081" s="164"/>
      <c r="BH1081" s="164"/>
      <c r="BI1081" s="351"/>
      <c r="BJ1081" s="164"/>
      <c r="BK1081" s="164"/>
      <c r="BL1081" s="164"/>
      <c r="BM1081" s="164"/>
      <c r="BN1081" s="164"/>
      <c r="BO1081" s="164"/>
      <c r="BP1081" s="164"/>
      <c r="BQ1081" s="164"/>
      <c r="BR1081" s="164"/>
      <c r="BS1081" s="164"/>
      <c r="BT1081" s="164"/>
    </row>
    <row r="1082" spans="19:72" x14ac:dyDescent="0.25">
      <c r="S1082" s="164"/>
      <c r="T1082" s="164"/>
      <c r="U1082" s="164"/>
      <c r="V1082" s="164"/>
      <c r="W1082" s="164"/>
      <c r="X1082" s="164"/>
      <c r="Y1082" s="164"/>
      <c r="Z1082" s="164"/>
      <c r="AA1082" s="164"/>
      <c r="AB1082" s="164"/>
      <c r="AC1082" s="164"/>
      <c r="AD1082" s="164"/>
      <c r="AE1082" s="164"/>
      <c r="AF1082" s="164"/>
      <c r="AG1082" s="164"/>
      <c r="AH1082" s="164"/>
      <c r="AI1082" s="164"/>
      <c r="AJ1082" s="164"/>
      <c r="AK1082" s="164"/>
      <c r="AL1082" s="164"/>
      <c r="AM1082" s="164"/>
      <c r="AN1082" s="164"/>
      <c r="AO1082" s="164"/>
      <c r="AP1082" s="164"/>
      <c r="AQ1082" s="366"/>
      <c r="AR1082" s="164"/>
      <c r="AS1082" s="164"/>
      <c r="AT1082" s="164"/>
      <c r="AU1082" s="164"/>
      <c r="AV1082" s="164"/>
      <c r="AW1082" s="164"/>
      <c r="AX1082" s="164"/>
      <c r="AY1082" s="351"/>
      <c r="AZ1082" s="164"/>
      <c r="BA1082" s="164"/>
      <c r="BB1082" s="164"/>
      <c r="BC1082" s="164"/>
      <c r="BD1082" s="164"/>
      <c r="BE1082" s="164"/>
      <c r="BF1082" s="164"/>
      <c r="BG1082" s="164"/>
      <c r="BH1082" s="164"/>
      <c r="BI1082" s="351"/>
      <c r="BJ1082" s="164"/>
      <c r="BK1082" s="164"/>
      <c r="BL1082" s="164"/>
      <c r="BM1082" s="164"/>
      <c r="BN1082" s="164"/>
      <c r="BO1082" s="164"/>
      <c r="BP1082" s="164"/>
      <c r="BQ1082" s="164"/>
      <c r="BR1082" s="164"/>
      <c r="BS1082" s="164"/>
      <c r="BT1082" s="164"/>
    </row>
    <row r="1083" spans="19:72" x14ac:dyDescent="0.25">
      <c r="S1083" s="164"/>
      <c r="T1083" s="164"/>
      <c r="U1083" s="164"/>
      <c r="V1083" s="164"/>
      <c r="W1083" s="164"/>
      <c r="X1083" s="164"/>
      <c r="Y1083" s="164"/>
      <c r="Z1083" s="164"/>
      <c r="AA1083" s="164"/>
      <c r="AB1083" s="164"/>
      <c r="AC1083" s="164"/>
      <c r="AD1083" s="164"/>
      <c r="AE1083" s="164"/>
      <c r="AF1083" s="164"/>
      <c r="AG1083" s="164"/>
      <c r="AH1083" s="164"/>
      <c r="AI1083" s="164"/>
      <c r="AJ1083" s="164"/>
      <c r="AK1083" s="164"/>
      <c r="AL1083" s="164"/>
      <c r="AM1083" s="164"/>
      <c r="AN1083" s="164"/>
      <c r="AO1083" s="164"/>
      <c r="AP1083" s="164"/>
      <c r="AQ1083" s="366"/>
      <c r="AR1083" s="164"/>
      <c r="AS1083" s="164"/>
      <c r="AT1083" s="164"/>
      <c r="AU1083" s="164"/>
      <c r="AV1083" s="164"/>
      <c r="AW1083" s="164"/>
      <c r="AX1083" s="164"/>
      <c r="AY1083" s="351"/>
      <c r="AZ1083" s="164"/>
      <c r="BA1083" s="164"/>
      <c r="BB1083" s="164"/>
      <c r="BC1083" s="164"/>
      <c r="BD1083" s="164"/>
      <c r="BE1083" s="164"/>
      <c r="BF1083" s="164"/>
      <c r="BG1083" s="164"/>
      <c r="BH1083" s="164"/>
      <c r="BI1083" s="351"/>
      <c r="BJ1083" s="164"/>
      <c r="BK1083" s="164"/>
      <c r="BL1083" s="164"/>
      <c r="BM1083" s="164"/>
      <c r="BN1083" s="164"/>
      <c r="BO1083" s="164"/>
      <c r="BP1083" s="164"/>
      <c r="BQ1083" s="164"/>
      <c r="BR1083" s="164"/>
      <c r="BS1083" s="164"/>
      <c r="BT1083" s="164"/>
    </row>
    <row r="1084" spans="19:72" x14ac:dyDescent="0.25">
      <c r="S1084" s="164"/>
      <c r="T1084" s="164"/>
      <c r="U1084" s="164"/>
      <c r="V1084" s="164"/>
      <c r="W1084" s="164"/>
      <c r="X1084" s="164"/>
      <c r="Y1084" s="164"/>
      <c r="Z1084" s="164"/>
      <c r="AA1084" s="164"/>
      <c r="AB1084" s="164"/>
      <c r="AC1084" s="164"/>
      <c r="AD1084" s="164"/>
      <c r="AE1084" s="164"/>
      <c r="AF1084" s="164"/>
      <c r="AG1084" s="164"/>
      <c r="AH1084" s="164"/>
      <c r="AI1084" s="164"/>
      <c r="AJ1084" s="164"/>
      <c r="AK1084" s="164"/>
      <c r="AL1084" s="164"/>
      <c r="AM1084" s="164"/>
      <c r="AN1084" s="164"/>
      <c r="AO1084" s="164"/>
      <c r="AP1084" s="164"/>
      <c r="AQ1084" s="366"/>
      <c r="AR1084" s="164"/>
      <c r="AS1084" s="164"/>
      <c r="AT1084" s="164"/>
      <c r="AU1084" s="164"/>
      <c r="AV1084" s="164"/>
      <c r="AW1084" s="164"/>
      <c r="AX1084" s="164"/>
      <c r="AY1084" s="351"/>
      <c r="AZ1084" s="164"/>
      <c r="BA1084" s="164"/>
      <c r="BB1084" s="164"/>
      <c r="BC1084" s="164"/>
      <c r="BD1084" s="164"/>
      <c r="BE1084" s="164"/>
      <c r="BF1084" s="164"/>
      <c r="BG1084" s="164"/>
      <c r="BH1084" s="164"/>
      <c r="BI1084" s="351"/>
      <c r="BJ1084" s="164"/>
      <c r="BK1084" s="164"/>
      <c r="BL1084" s="164"/>
      <c r="BM1084" s="164"/>
      <c r="BN1084" s="164"/>
      <c r="BO1084" s="164"/>
      <c r="BP1084" s="164"/>
      <c r="BQ1084" s="164"/>
      <c r="BR1084" s="164"/>
      <c r="BS1084" s="164"/>
      <c r="BT1084" s="164"/>
    </row>
    <row r="1085" spans="19:72" x14ac:dyDescent="0.25">
      <c r="S1085" s="164"/>
      <c r="T1085" s="164"/>
      <c r="U1085" s="164"/>
      <c r="V1085" s="164"/>
      <c r="W1085" s="164"/>
      <c r="X1085" s="164"/>
      <c r="Y1085" s="164"/>
      <c r="Z1085" s="164"/>
      <c r="AA1085" s="164"/>
      <c r="AB1085" s="164"/>
      <c r="AC1085" s="164"/>
      <c r="AD1085" s="164"/>
      <c r="AE1085" s="164"/>
      <c r="AF1085" s="164"/>
      <c r="AG1085" s="164"/>
      <c r="AH1085" s="164"/>
      <c r="AI1085" s="164"/>
      <c r="AJ1085" s="164"/>
      <c r="AK1085" s="164"/>
      <c r="AL1085" s="164"/>
      <c r="AM1085" s="164"/>
      <c r="AN1085" s="164"/>
      <c r="AO1085" s="164"/>
      <c r="AP1085" s="164"/>
      <c r="AQ1085" s="366"/>
      <c r="AR1085" s="164"/>
      <c r="AS1085" s="164"/>
      <c r="AT1085" s="164"/>
      <c r="AU1085" s="164"/>
      <c r="AV1085" s="164"/>
      <c r="AW1085" s="164"/>
      <c r="AX1085" s="164"/>
      <c r="AY1085" s="351"/>
      <c r="AZ1085" s="164"/>
      <c r="BA1085" s="164"/>
      <c r="BB1085" s="164"/>
      <c r="BC1085" s="164"/>
      <c r="BD1085" s="164"/>
      <c r="BE1085" s="164"/>
      <c r="BF1085" s="164"/>
      <c r="BG1085" s="164"/>
      <c r="BH1085" s="164"/>
      <c r="BI1085" s="351"/>
      <c r="BJ1085" s="164"/>
      <c r="BK1085" s="164"/>
      <c r="BL1085" s="164"/>
      <c r="BM1085" s="164"/>
      <c r="BN1085" s="164"/>
      <c r="BO1085" s="164"/>
      <c r="BP1085" s="164"/>
      <c r="BQ1085" s="164"/>
      <c r="BR1085" s="164"/>
      <c r="BS1085" s="164"/>
      <c r="BT1085" s="164"/>
    </row>
    <row r="1086" spans="19:72" x14ac:dyDescent="0.25">
      <c r="S1086" s="164"/>
      <c r="T1086" s="164"/>
      <c r="U1086" s="164"/>
      <c r="V1086" s="164"/>
      <c r="W1086" s="164"/>
      <c r="X1086" s="164"/>
      <c r="Y1086" s="164"/>
      <c r="Z1086" s="164"/>
      <c r="AA1086" s="164"/>
      <c r="AB1086" s="164"/>
      <c r="AC1086" s="164"/>
      <c r="AD1086" s="164"/>
      <c r="AE1086" s="164"/>
      <c r="AF1086" s="164"/>
      <c r="AG1086" s="164"/>
      <c r="AH1086" s="164"/>
      <c r="AI1086" s="164"/>
      <c r="AJ1086" s="164"/>
      <c r="AK1086" s="164"/>
      <c r="AL1086" s="164"/>
      <c r="AM1086" s="164"/>
      <c r="AN1086" s="164"/>
      <c r="AO1086" s="164"/>
      <c r="AP1086" s="164"/>
      <c r="AQ1086" s="366"/>
      <c r="AR1086" s="164"/>
      <c r="AS1086" s="164"/>
      <c r="AT1086" s="164"/>
      <c r="AU1086" s="164"/>
      <c r="AV1086" s="164"/>
      <c r="AW1086" s="164"/>
      <c r="AX1086" s="164"/>
      <c r="AY1086" s="351"/>
      <c r="AZ1086" s="164"/>
      <c r="BA1086" s="164"/>
      <c r="BB1086" s="164"/>
      <c r="BC1086" s="164"/>
      <c r="BD1086" s="164"/>
      <c r="BE1086" s="164"/>
      <c r="BF1086" s="164"/>
      <c r="BG1086" s="164"/>
      <c r="BH1086" s="164"/>
      <c r="BI1086" s="351"/>
      <c r="BJ1086" s="164"/>
      <c r="BK1086" s="164"/>
      <c r="BL1086" s="164"/>
      <c r="BM1086" s="164"/>
      <c r="BN1086" s="164"/>
      <c r="BO1086" s="164"/>
      <c r="BP1086" s="164"/>
      <c r="BQ1086" s="164"/>
      <c r="BR1086" s="164"/>
      <c r="BS1086" s="164"/>
      <c r="BT1086" s="164"/>
    </row>
    <row r="1087" spans="19:72" x14ac:dyDescent="0.25">
      <c r="S1087" s="164"/>
      <c r="T1087" s="164"/>
      <c r="U1087" s="164"/>
      <c r="V1087" s="164"/>
      <c r="W1087" s="164"/>
      <c r="X1087" s="164"/>
      <c r="Y1087" s="164"/>
      <c r="Z1087" s="164"/>
      <c r="AA1087" s="164"/>
      <c r="AB1087" s="164"/>
      <c r="AC1087" s="164"/>
      <c r="AD1087" s="164"/>
      <c r="AE1087" s="164"/>
      <c r="AF1087" s="164"/>
      <c r="AG1087" s="164"/>
      <c r="AH1087" s="164"/>
      <c r="AI1087" s="164"/>
      <c r="AJ1087" s="164"/>
      <c r="AK1087" s="164"/>
      <c r="AL1087" s="164"/>
      <c r="AM1087" s="164"/>
      <c r="AN1087" s="164"/>
      <c r="AO1087" s="164"/>
      <c r="AP1087" s="164"/>
      <c r="AQ1087" s="366"/>
      <c r="AR1087" s="164"/>
      <c r="AS1087" s="164"/>
      <c r="AT1087" s="164"/>
      <c r="AU1087" s="164"/>
      <c r="AV1087" s="164"/>
      <c r="AW1087" s="164"/>
      <c r="AX1087" s="164"/>
      <c r="AY1087" s="351"/>
      <c r="AZ1087" s="164"/>
      <c r="BA1087" s="164"/>
      <c r="BB1087" s="164"/>
      <c r="BC1087" s="164"/>
      <c r="BD1087" s="164"/>
      <c r="BE1087" s="164"/>
      <c r="BF1087" s="164"/>
      <c r="BG1087" s="164"/>
      <c r="BH1087" s="164"/>
      <c r="BI1087" s="351"/>
      <c r="BJ1087" s="164"/>
      <c r="BK1087" s="164"/>
      <c r="BL1087" s="164"/>
      <c r="BM1087" s="164"/>
      <c r="BN1087" s="164"/>
      <c r="BO1087" s="164"/>
      <c r="BP1087" s="164"/>
      <c r="BQ1087" s="164"/>
      <c r="BR1087" s="164"/>
      <c r="BS1087" s="164"/>
      <c r="BT1087" s="164"/>
    </row>
    <row r="1088" spans="19:72" x14ac:dyDescent="0.25">
      <c r="S1088" s="164"/>
      <c r="T1088" s="164"/>
      <c r="U1088" s="164"/>
      <c r="V1088" s="164"/>
      <c r="W1088" s="164"/>
      <c r="X1088" s="164"/>
      <c r="Y1088" s="164"/>
      <c r="Z1088" s="164"/>
      <c r="AA1088" s="164"/>
      <c r="AB1088" s="164"/>
      <c r="AC1088" s="164"/>
      <c r="AD1088" s="164"/>
      <c r="AE1088" s="164"/>
      <c r="AF1088" s="164"/>
      <c r="AG1088" s="164"/>
      <c r="AH1088" s="164"/>
      <c r="AI1088" s="164"/>
      <c r="AJ1088" s="164"/>
      <c r="AK1088" s="164"/>
      <c r="AL1088" s="164"/>
      <c r="AM1088" s="164"/>
      <c r="AN1088" s="164"/>
      <c r="AO1088" s="164"/>
      <c r="AP1088" s="164"/>
      <c r="AQ1088" s="366"/>
      <c r="AR1088" s="164"/>
      <c r="AS1088" s="164"/>
      <c r="AT1088" s="164"/>
      <c r="AU1088" s="164"/>
      <c r="AV1088" s="164"/>
      <c r="AW1088" s="164"/>
      <c r="AX1088" s="164"/>
      <c r="AY1088" s="351"/>
      <c r="AZ1088" s="164"/>
      <c r="BA1088" s="164"/>
      <c r="BB1088" s="164"/>
      <c r="BC1088" s="164"/>
      <c r="BD1088" s="164"/>
      <c r="BE1088" s="164"/>
      <c r="BF1088" s="164"/>
      <c r="BG1088" s="164"/>
      <c r="BH1088" s="164"/>
      <c r="BI1088" s="351"/>
      <c r="BJ1088" s="164"/>
      <c r="BK1088" s="164"/>
      <c r="BL1088" s="164"/>
      <c r="BM1088" s="164"/>
      <c r="BN1088" s="164"/>
      <c r="BO1088" s="164"/>
      <c r="BP1088" s="164"/>
      <c r="BQ1088" s="164"/>
      <c r="BR1088" s="164"/>
      <c r="BS1088" s="164"/>
      <c r="BT1088" s="164"/>
    </row>
    <row r="1089" spans="19:72" x14ac:dyDescent="0.25">
      <c r="S1089" s="164"/>
      <c r="T1089" s="164"/>
      <c r="U1089" s="164"/>
      <c r="V1089" s="164"/>
      <c r="W1089" s="164"/>
      <c r="X1089" s="164"/>
      <c r="Y1089" s="164"/>
      <c r="Z1089" s="164"/>
      <c r="AA1089" s="164"/>
      <c r="AB1089" s="164"/>
      <c r="AC1089" s="164"/>
      <c r="AD1089" s="164"/>
      <c r="AE1089" s="164"/>
      <c r="AF1089" s="164"/>
      <c r="AG1089" s="164"/>
      <c r="AH1089" s="164"/>
      <c r="AI1089" s="164"/>
      <c r="AJ1089" s="164"/>
      <c r="AK1089" s="164"/>
      <c r="AL1089" s="164"/>
      <c r="AM1089" s="164"/>
      <c r="AN1089" s="164"/>
      <c r="AO1089" s="164"/>
      <c r="AP1089" s="164"/>
      <c r="AQ1089" s="366"/>
      <c r="AR1089" s="164"/>
      <c r="AS1089" s="164"/>
      <c r="AT1089" s="164"/>
      <c r="AU1089" s="164"/>
      <c r="AV1089" s="164"/>
      <c r="AW1089" s="164"/>
      <c r="AX1089" s="164"/>
      <c r="AY1089" s="351"/>
      <c r="AZ1089" s="164"/>
      <c r="BA1089" s="164"/>
      <c r="BB1089" s="164"/>
      <c r="BC1089" s="164"/>
      <c r="BD1089" s="164"/>
      <c r="BE1089" s="164"/>
      <c r="BF1089" s="164"/>
      <c r="BG1089" s="164"/>
      <c r="BH1089" s="164"/>
      <c r="BI1089" s="351"/>
      <c r="BJ1089" s="164"/>
      <c r="BK1089" s="164"/>
      <c r="BL1089" s="164"/>
      <c r="BM1089" s="164"/>
      <c r="BN1089" s="164"/>
      <c r="BO1089" s="164"/>
      <c r="BP1089" s="164"/>
      <c r="BQ1089" s="164"/>
      <c r="BR1089" s="164"/>
      <c r="BS1089" s="164"/>
      <c r="BT1089" s="164"/>
    </row>
    <row r="1090" spans="19:72" x14ac:dyDescent="0.25">
      <c r="S1090" s="164"/>
      <c r="T1090" s="164"/>
      <c r="U1090" s="164"/>
      <c r="V1090" s="164"/>
      <c r="W1090" s="164"/>
      <c r="X1090" s="164"/>
      <c r="Y1090" s="164"/>
      <c r="Z1090" s="164"/>
      <c r="AA1090" s="164"/>
      <c r="AB1090" s="164"/>
      <c r="AC1090" s="164"/>
      <c r="AD1090" s="164"/>
      <c r="AE1090" s="164"/>
      <c r="AF1090" s="164"/>
      <c r="AG1090" s="164"/>
      <c r="AH1090" s="164"/>
      <c r="AI1090" s="164"/>
      <c r="AJ1090" s="164"/>
      <c r="AK1090" s="164"/>
      <c r="AL1090" s="164"/>
      <c r="AM1090" s="164"/>
      <c r="AN1090" s="164"/>
      <c r="AO1090" s="164"/>
      <c r="AP1090" s="164"/>
      <c r="AQ1090" s="366"/>
      <c r="AR1090" s="164"/>
      <c r="AS1090" s="164"/>
      <c r="AT1090" s="164"/>
      <c r="AU1090" s="164"/>
      <c r="AV1090" s="164"/>
      <c r="AW1090" s="164"/>
      <c r="AX1090" s="164"/>
      <c r="AY1090" s="351"/>
      <c r="AZ1090" s="164"/>
      <c r="BA1090" s="164"/>
      <c r="BB1090" s="164"/>
      <c r="BC1090" s="164"/>
      <c r="BD1090" s="164"/>
      <c r="BE1090" s="164"/>
      <c r="BF1090" s="164"/>
      <c r="BG1090" s="164"/>
      <c r="BH1090" s="164"/>
      <c r="BI1090" s="351"/>
      <c r="BJ1090" s="164"/>
      <c r="BK1090" s="164"/>
      <c r="BL1090" s="164"/>
      <c r="BM1090" s="164"/>
      <c r="BN1090" s="164"/>
      <c r="BO1090" s="164"/>
      <c r="BP1090" s="164"/>
      <c r="BQ1090" s="164"/>
      <c r="BR1090" s="164"/>
      <c r="BS1090" s="164"/>
      <c r="BT1090" s="164"/>
    </row>
    <row r="1091" spans="19:72" x14ac:dyDescent="0.25">
      <c r="S1091" s="164"/>
      <c r="T1091" s="164"/>
      <c r="U1091" s="164"/>
      <c r="V1091" s="164"/>
      <c r="W1091" s="164"/>
      <c r="X1091" s="164"/>
      <c r="Y1091" s="164"/>
      <c r="Z1091" s="164"/>
      <c r="AA1091" s="164"/>
      <c r="AB1091" s="164"/>
      <c r="AC1091" s="164"/>
      <c r="AD1091" s="164"/>
      <c r="AE1091" s="164"/>
      <c r="AF1091" s="164"/>
      <c r="AG1091" s="164"/>
      <c r="AH1091" s="164"/>
      <c r="AI1091" s="164"/>
      <c r="AJ1091" s="164"/>
      <c r="AK1091" s="164"/>
      <c r="AL1091" s="164"/>
      <c r="AM1091" s="164"/>
      <c r="AN1091" s="164"/>
      <c r="AO1091" s="164"/>
      <c r="AP1091" s="164"/>
      <c r="AQ1091" s="366"/>
      <c r="AR1091" s="164"/>
      <c r="AS1091" s="164"/>
      <c r="AT1091" s="164"/>
      <c r="AU1091" s="164"/>
      <c r="AV1091" s="164"/>
      <c r="AW1091" s="164"/>
      <c r="AX1091" s="164"/>
      <c r="AY1091" s="351"/>
      <c r="AZ1091" s="164"/>
      <c r="BA1091" s="164"/>
      <c r="BB1091" s="164"/>
      <c r="BC1091" s="164"/>
      <c r="BD1091" s="164"/>
      <c r="BE1091" s="164"/>
      <c r="BF1091" s="164"/>
      <c r="BG1091" s="164"/>
      <c r="BH1091" s="164"/>
      <c r="BI1091" s="351"/>
      <c r="BJ1091" s="164"/>
      <c r="BK1091" s="164"/>
      <c r="BL1091" s="164"/>
      <c r="BM1091" s="164"/>
      <c r="BN1091" s="164"/>
      <c r="BO1091" s="164"/>
      <c r="BP1091" s="164"/>
      <c r="BQ1091" s="164"/>
      <c r="BR1091" s="164"/>
      <c r="BS1091" s="164"/>
      <c r="BT1091" s="164"/>
    </row>
    <row r="1092" spans="19:72" x14ac:dyDescent="0.25">
      <c r="S1092" s="164"/>
      <c r="T1092" s="164"/>
      <c r="U1092" s="164"/>
      <c r="V1092" s="164"/>
      <c r="W1092" s="164"/>
      <c r="X1092" s="164"/>
      <c r="Y1092" s="164"/>
      <c r="Z1092" s="164"/>
      <c r="AA1092" s="164"/>
      <c r="AB1092" s="164"/>
      <c r="AC1092" s="164"/>
      <c r="AD1092" s="164"/>
      <c r="AE1092" s="164"/>
      <c r="AF1092" s="164"/>
      <c r="AG1092" s="164"/>
      <c r="AH1092" s="164"/>
      <c r="AI1092" s="164"/>
      <c r="AJ1092" s="164"/>
      <c r="AK1092" s="164"/>
      <c r="AL1092" s="164"/>
      <c r="AM1092" s="164"/>
      <c r="AN1092" s="164"/>
      <c r="AO1092" s="164"/>
      <c r="AP1092" s="164"/>
      <c r="AQ1092" s="366"/>
      <c r="AR1092" s="164"/>
      <c r="AS1092" s="164"/>
      <c r="AT1092" s="164"/>
      <c r="AU1092" s="164"/>
      <c r="AV1092" s="164"/>
      <c r="AW1092" s="164"/>
      <c r="AX1092" s="164"/>
      <c r="AY1092" s="351"/>
      <c r="AZ1092" s="164"/>
      <c r="BA1092" s="164"/>
      <c r="BB1092" s="164"/>
      <c r="BC1092" s="164"/>
      <c r="BD1092" s="164"/>
      <c r="BE1092" s="164"/>
      <c r="BF1092" s="164"/>
      <c r="BG1092" s="164"/>
      <c r="BH1092" s="164"/>
      <c r="BI1092" s="351"/>
      <c r="BJ1092" s="164"/>
      <c r="BK1092" s="164"/>
      <c r="BL1092" s="164"/>
      <c r="BM1092" s="164"/>
      <c r="BN1092" s="164"/>
      <c r="BO1092" s="164"/>
      <c r="BP1092" s="164"/>
      <c r="BQ1092" s="164"/>
      <c r="BR1092" s="164"/>
      <c r="BS1092" s="164"/>
      <c r="BT1092" s="164"/>
    </row>
    <row r="1093" spans="19:72" x14ac:dyDescent="0.25">
      <c r="S1093" s="164"/>
      <c r="T1093" s="164"/>
      <c r="U1093" s="164"/>
      <c r="V1093" s="164"/>
      <c r="W1093" s="164"/>
      <c r="X1093" s="164"/>
      <c r="Y1093" s="164"/>
      <c r="Z1093" s="164"/>
      <c r="AA1093" s="164"/>
      <c r="AB1093" s="164"/>
      <c r="AC1093" s="164"/>
      <c r="AD1093" s="164"/>
      <c r="AE1093" s="164"/>
      <c r="AF1093" s="164"/>
      <c r="AG1093" s="164"/>
      <c r="AH1093" s="164"/>
      <c r="AI1093" s="164"/>
      <c r="AJ1093" s="164"/>
      <c r="AK1093" s="164"/>
      <c r="AL1093" s="164"/>
      <c r="AM1093" s="164"/>
      <c r="AN1093" s="164"/>
      <c r="AO1093" s="164"/>
      <c r="AP1093" s="164"/>
      <c r="AQ1093" s="366"/>
      <c r="AR1093" s="164"/>
      <c r="AS1093" s="164"/>
      <c r="AT1093" s="164"/>
      <c r="AU1093" s="164"/>
      <c r="AV1093" s="164"/>
      <c r="AW1093" s="164"/>
      <c r="AX1093" s="164"/>
      <c r="AY1093" s="351"/>
      <c r="AZ1093" s="164"/>
      <c r="BA1093" s="164"/>
      <c r="BB1093" s="164"/>
      <c r="BC1093" s="164"/>
      <c r="BD1093" s="164"/>
      <c r="BE1093" s="164"/>
      <c r="BF1093" s="164"/>
      <c r="BG1093" s="164"/>
      <c r="BH1093" s="164"/>
      <c r="BI1093" s="351"/>
      <c r="BJ1093" s="164"/>
      <c r="BK1093" s="164"/>
      <c r="BL1093" s="164"/>
      <c r="BM1093" s="164"/>
      <c r="BN1093" s="164"/>
      <c r="BO1093" s="164"/>
      <c r="BP1093" s="164"/>
      <c r="BQ1093" s="164"/>
      <c r="BR1093" s="164"/>
      <c r="BS1093" s="164"/>
      <c r="BT1093" s="164"/>
    </row>
    <row r="1094" spans="19:72" x14ac:dyDescent="0.25">
      <c r="S1094" s="164"/>
      <c r="T1094" s="164"/>
      <c r="U1094" s="164"/>
      <c r="V1094" s="164"/>
      <c r="W1094" s="164"/>
      <c r="X1094" s="164"/>
      <c r="Y1094" s="164"/>
      <c r="Z1094" s="164"/>
      <c r="AA1094" s="164"/>
      <c r="AB1094" s="164"/>
      <c r="AC1094" s="164"/>
      <c r="AD1094" s="164"/>
      <c r="AE1094" s="164"/>
      <c r="AF1094" s="164"/>
      <c r="AG1094" s="164"/>
      <c r="AH1094" s="164"/>
      <c r="AI1094" s="164"/>
      <c r="AJ1094" s="164"/>
      <c r="AK1094" s="164"/>
      <c r="AL1094" s="164"/>
      <c r="AM1094" s="164"/>
      <c r="AN1094" s="164"/>
      <c r="AO1094" s="164"/>
      <c r="AP1094" s="164"/>
      <c r="AQ1094" s="366"/>
      <c r="AR1094" s="164"/>
      <c r="AS1094" s="164"/>
      <c r="AT1094" s="164"/>
      <c r="AU1094" s="164"/>
      <c r="AV1094" s="164"/>
      <c r="AW1094" s="164"/>
      <c r="AX1094" s="164"/>
      <c r="AY1094" s="351"/>
      <c r="AZ1094" s="164"/>
      <c r="BA1094" s="164"/>
      <c r="BB1094" s="164"/>
      <c r="BC1094" s="164"/>
      <c r="BD1094" s="164"/>
      <c r="BE1094" s="164"/>
      <c r="BF1094" s="164"/>
      <c r="BG1094" s="164"/>
      <c r="BH1094" s="164"/>
      <c r="BI1094" s="351"/>
      <c r="BJ1094" s="164"/>
      <c r="BK1094" s="164"/>
      <c r="BL1094" s="164"/>
      <c r="BM1094" s="164"/>
      <c r="BN1094" s="164"/>
      <c r="BO1094" s="164"/>
      <c r="BP1094" s="164"/>
      <c r="BQ1094" s="164"/>
      <c r="BR1094" s="164"/>
      <c r="BS1094" s="164"/>
      <c r="BT1094" s="164"/>
    </row>
    <row r="1095" spans="19:72" x14ac:dyDescent="0.25">
      <c r="S1095" s="164"/>
      <c r="T1095" s="164"/>
      <c r="U1095" s="164"/>
      <c r="V1095" s="164"/>
      <c r="W1095" s="164"/>
      <c r="X1095" s="164"/>
      <c r="Y1095" s="164"/>
      <c r="Z1095" s="164"/>
      <c r="AA1095" s="164"/>
      <c r="AB1095" s="164"/>
      <c r="AC1095" s="164"/>
      <c r="AD1095" s="164"/>
      <c r="AE1095" s="164"/>
      <c r="AF1095" s="164"/>
      <c r="AG1095" s="164"/>
      <c r="AH1095" s="164"/>
      <c r="AI1095" s="164"/>
      <c r="AJ1095" s="164"/>
      <c r="AK1095" s="164"/>
      <c r="AL1095" s="164"/>
      <c r="AM1095" s="164"/>
      <c r="AN1095" s="164"/>
      <c r="AO1095" s="164"/>
      <c r="AP1095" s="164"/>
      <c r="AQ1095" s="366"/>
      <c r="AR1095" s="164"/>
      <c r="AS1095" s="164"/>
      <c r="AT1095" s="164"/>
      <c r="AU1095" s="164"/>
      <c r="AV1095" s="164"/>
      <c r="AW1095" s="164"/>
      <c r="AX1095" s="164"/>
      <c r="AY1095" s="351"/>
      <c r="AZ1095" s="164"/>
      <c r="BA1095" s="164"/>
      <c r="BB1095" s="164"/>
      <c r="BC1095" s="164"/>
      <c r="BD1095" s="164"/>
      <c r="BE1095" s="164"/>
      <c r="BF1095" s="164"/>
      <c r="BG1095" s="164"/>
      <c r="BH1095" s="164"/>
      <c r="BI1095" s="351"/>
      <c r="BJ1095" s="164"/>
      <c r="BK1095" s="164"/>
      <c r="BL1095" s="164"/>
      <c r="BM1095" s="164"/>
      <c r="BN1095" s="164"/>
      <c r="BO1095" s="164"/>
      <c r="BP1095" s="164"/>
      <c r="BQ1095" s="164"/>
      <c r="BR1095" s="164"/>
      <c r="BS1095" s="164"/>
      <c r="BT1095" s="164"/>
    </row>
    <row r="1096" spans="19:72" x14ac:dyDescent="0.25">
      <c r="S1096" s="164"/>
      <c r="T1096" s="164"/>
      <c r="U1096" s="164"/>
      <c r="V1096" s="164"/>
      <c r="W1096" s="164"/>
      <c r="X1096" s="164"/>
      <c r="Y1096" s="164"/>
      <c r="Z1096" s="164"/>
      <c r="AA1096" s="164"/>
      <c r="AB1096" s="164"/>
      <c r="AC1096" s="164"/>
      <c r="AD1096" s="164"/>
      <c r="AE1096" s="164"/>
      <c r="AF1096" s="164"/>
      <c r="AG1096" s="164"/>
      <c r="AH1096" s="164"/>
      <c r="AI1096" s="164"/>
      <c r="AJ1096" s="164"/>
      <c r="AK1096" s="164"/>
      <c r="AL1096" s="164"/>
      <c r="AM1096" s="164"/>
      <c r="AN1096" s="164"/>
      <c r="AO1096" s="164"/>
      <c r="AP1096" s="164"/>
      <c r="AQ1096" s="366"/>
      <c r="AR1096" s="164"/>
      <c r="AS1096" s="164"/>
      <c r="AT1096" s="164"/>
      <c r="AU1096" s="164"/>
      <c r="AV1096" s="164"/>
      <c r="AW1096" s="164"/>
      <c r="AX1096" s="164"/>
      <c r="AY1096" s="351"/>
      <c r="AZ1096" s="164"/>
      <c r="BA1096" s="164"/>
      <c r="BB1096" s="164"/>
      <c r="BC1096" s="164"/>
      <c r="BD1096" s="164"/>
      <c r="BE1096" s="164"/>
      <c r="BF1096" s="164"/>
      <c r="BG1096" s="164"/>
      <c r="BH1096" s="164"/>
      <c r="BI1096" s="351"/>
      <c r="BJ1096" s="164"/>
      <c r="BK1096" s="164"/>
      <c r="BL1096" s="164"/>
      <c r="BM1096" s="164"/>
      <c r="BN1096" s="164"/>
      <c r="BO1096" s="164"/>
      <c r="BP1096" s="164"/>
      <c r="BQ1096" s="164"/>
      <c r="BR1096" s="164"/>
      <c r="BS1096" s="164"/>
      <c r="BT1096" s="164"/>
    </row>
    <row r="1097" spans="19:72" x14ac:dyDescent="0.25">
      <c r="S1097" s="164"/>
      <c r="T1097" s="164"/>
      <c r="U1097" s="164"/>
      <c r="V1097" s="164"/>
      <c r="W1097" s="164"/>
      <c r="X1097" s="164"/>
      <c r="Y1097" s="164"/>
      <c r="Z1097" s="164"/>
      <c r="AA1097" s="164"/>
      <c r="AB1097" s="164"/>
      <c r="AC1097" s="164"/>
      <c r="AD1097" s="164"/>
      <c r="AE1097" s="164"/>
      <c r="AF1097" s="164"/>
      <c r="AG1097" s="164"/>
      <c r="AH1097" s="164"/>
      <c r="AI1097" s="164"/>
      <c r="AJ1097" s="164"/>
      <c r="AK1097" s="164"/>
      <c r="AL1097" s="164"/>
      <c r="AM1097" s="164"/>
      <c r="AN1097" s="164"/>
      <c r="AO1097" s="164"/>
      <c r="AP1097" s="164"/>
      <c r="AQ1097" s="366"/>
      <c r="AR1097" s="164"/>
      <c r="AS1097" s="164"/>
      <c r="AT1097" s="164"/>
      <c r="AU1097" s="164"/>
      <c r="AV1097" s="164"/>
      <c r="AW1097" s="164"/>
      <c r="AX1097" s="164"/>
      <c r="AY1097" s="351"/>
      <c r="AZ1097" s="164"/>
      <c r="BA1097" s="164"/>
      <c r="BB1097" s="164"/>
      <c r="BC1097" s="164"/>
      <c r="BD1097" s="164"/>
      <c r="BE1097" s="164"/>
      <c r="BF1097" s="164"/>
      <c r="BG1097" s="164"/>
      <c r="BH1097" s="164"/>
      <c r="BI1097" s="351"/>
      <c r="BJ1097" s="164"/>
      <c r="BK1097" s="164"/>
      <c r="BL1097" s="164"/>
      <c r="BM1097" s="164"/>
      <c r="BN1097" s="164"/>
      <c r="BO1097" s="164"/>
      <c r="BP1097" s="164"/>
      <c r="BQ1097" s="164"/>
      <c r="BR1097" s="164"/>
      <c r="BS1097" s="164"/>
      <c r="BT1097" s="164"/>
    </row>
    <row r="1098" spans="19:72" x14ac:dyDescent="0.25">
      <c r="S1098" s="164"/>
      <c r="T1098" s="164"/>
      <c r="U1098" s="164"/>
      <c r="V1098" s="164"/>
      <c r="W1098" s="164"/>
      <c r="X1098" s="164"/>
      <c r="Y1098" s="164"/>
      <c r="Z1098" s="164"/>
      <c r="AA1098" s="164"/>
      <c r="AB1098" s="164"/>
      <c r="AC1098" s="164"/>
      <c r="AD1098" s="164"/>
      <c r="AE1098" s="164"/>
      <c r="AF1098" s="164"/>
      <c r="AG1098" s="164"/>
      <c r="AH1098" s="164"/>
      <c r="AI1098" s="164"/>
      <c r="AJ1098" s="164"/>
      <c r="AK1098" s="164"/>
      <c r="AL1098" s="164"/>
      <c r="AM1098" s="164"/>
      <c r="AN1098" s="164"/>
      <c r="AO1098" s="164"/>
      <c r="AP1098" s="164"/>
      <c r="AQ1098" s="366"/>
      <c r="AR1098" s="164"/>
      <c r="AS1098" s="164"/>
      <c r="AT1098" s="164"/>
      <c r="AU1098" s="164"/>
      <c r="AV1098" s="164"/>
      <c r="AW1098" s="164"/>
      <c r="AX1098" s="164"/>
      <c r="AY1098" s="351"/>
      <c r="AZ1098" s="164"/>
      <c r="BA1098" s="164"/>
      <c r="BB1098" s="164"/>
      <c r="BC1098" s="164"/>
      <c r="BD1098" s="164"/>
      <c r="BE1098" s="164"/>
      <c r="BF1098" s="164"/>
      <c r="BG1098" s="164"/>
      <c r="BH1098" s="164"/>
      <c r="BI1098" s="351"/>
      <c r="BJ1098" s="164"/>
      <c r="BK1098" s="164"/>
      <c r="BL1098" s="164"/>
      <c r="BM1098" s="164"/>
      <c r="BN1098" s="164"/>
      <c r="BO1098" s="164"/>
      <c r="BP1098" s="164"/>
      <c r="BQ1098" s="164"/>
      <c r="BR1098" s="164"/>
      <c r="BS1098" s="164"/>
      <c r="BT1098" s="164"/>
    </row>
    <row r="1099" spans="19:72" x14ac:dyDescent="0.25">
      <c r="S1099" s="164"/>
      <c r="T1099" s="164"/>
      <c r="U1099" s="164"/>
      <c r="V1099" s="164"/>
      <c r="W1099" s="164"/>
      <c r="X1099" s="164"/>
      <c r="Y1099" s="164"/>
      <c r="Z1099" s="164"/>
      <c r="AA1099" s="164"/>
      <c r="AB1099" s="164"/>
      <c r="AC1099" s="164"/>
      <c r="AD1099" s="164"/>
      <c r="AE1099" s="164"/>
      <c r="AF1099" s="164"/>
      <c r="AG1099" s="164"/>
      <c r="AH1099" s="164"/>
      <c r="AI1099" s="164"/>
      <c r="AJ1099" s="164"/>
      <c r="AK1099" s="164"/>
      <c r="AL1099" s="164"/>
      <c r="AM1099" s="164"/>
      <c r="AN1099" s="164"/>
      <c r="AO1099" s="164"/>
      <c r="AP1099" s="164"/>
      <c r="AQ1099" s="366"/>
      <c r="AR1099" s="164"/>
      <c r="AS1099" s="164"/>
      <c r="AT1099" s="164"/>
      <c r="AU1099" s="164"/>
      <c r="AV1099" s="164"/>
      <c r="AW1099" s="164"/>
      <c r="AX1099" s="164"/>
      <c r="AY1099" s="351"/>
      <c r="AZ1099" s="164"/>
      <c r="BA1099" s="164"/>
      <c r="BB1099" s="164"/>
      <c r="BC1099" s="164"/>
      <c r="BD1099" s="164"/>
      <c r="BE1099" s="164"/>
      <c r="BF1099" s="164"/>
      <c r="BG1099" s="164"/>
      <c r="BH1099" s="164"/>
      <c r="BI1099" s="351"/>
      <c r="BJ1099" s="164"/>
      <c r="BK1099" s="164"/>
      <c r="BL1099" s="164"/>
      <c r="BM1099" s="164"/>
      <c r="BN1099" s="164"/>
      <c r="BO1099" s="164"/>
      <c r="BP1099" s="164"/>
      <c r="BQ1099" s="164"/>
      <c r="BR1099" s="164"/>
      <c r="BS1099" s="164"/>
      <c r="BT1099" s="164"/>
    </row>
    <row r="1100" spans="19:72" x14ac:dyDescent="0.25">
      <c r="S1100" s="164"/>
      <c r="T1100" s="164"/>
      <c r="U1100" s="164"/>
      <c r="V1100" s="164"/>
      <c r="W1100" s="164"/>
      <c r="X1100" s="164"/>
      <c r="Y1100" s="164"/>
      <c r="Z1100" s="164"/>
      <c r="AA1100" s="164"/>
      <c r="AB1100" s="164"/>
      <c r="AC1100" s="164"/>
      <c r="AD1100" s="164"/>
      <c r="AE1100" s="164"/>
      <c r="AF1100" s="164"/>
      <c r="AG1100" s="164"/>
      <c r="AH1100" s="164"/>
      <c r="AI1100" s="164"/>
      <c r="AJ1100" s="164"/>
      <c r="AK1100" s="164"/>
      <c r="AL1100" s="164"/>
      <c r="AM1100" s="164"/>
      <c r="AN1100" s="164"/>
      <c r="AO1100" s="164"/>
      <c r="AP1100" s="164"/>
      <c r="AQ1100" s="366"/>
      <c r="AR1100" s="164"/>
      <c r="AS1100" s="164"/>
      <c r="AT1100" s="164"/>
      <c r="AU1100" s="164"/>
      <c r="AV1100" s="164"/>
      <c r="AW1100" s="164"/>
      <c r="AX1100" s="164"/>
      <c r="AY1100" s="351"/>
      <c r="AZ1100" s="164"/>
      <c r="BA1100" s="164"/>
      <c r="BB1100" s="164"/>
      <c r="BC1100" s="164"/>
      <c r="BD1100" s="164"/>
      <c r="BE1100" s="164"/>
      <c r="BF1100" s="164"/>
      <c r="BG1100" s="164"/>
      <c r="BH1100" s="164"/>
      <c r="BI1100" s="351"/>
      <c r="BJ1100" s="164"/>
      <c r="BK1100" s="164"/>
      <c r="BL1100" s="164"/>
      <c r="BM1100" s="164"/>
      <c r="BN1100" s="164"/>
      <c r="BO1100" s="164"/>
      <c r="BP1100" s="164"/>
      <c r="BQ1100" s="164"/>
      <c r="BR1100" s="164"/>
      <c r="BS1100" s="164"/>
      <c r="BT1100" s="164"/>
    </row>
    <row r="1101" spans="19:72" x14ac:dyDescent="0.25">
      <c r="S1101" s="164"/>
      <c r="T1101" s="164"/>
      <c r="U1101" s="164"/>
      <c r="V1101" s="164"/>
      <c r="W1101" s="164"/>
      <c r="X1101" s="164"/>
      <c r="Y1101" s="164"/>
      <c r="Z1101" s="164"/>
      <c r="AA1101" s="164"/>
      <c r="AB1101" s="164"/>
      <c r="AC1101" s="164"/>
      <c r="AD1101" s="164"/>
      <c r="AE1101" s="164"/>
      <c r="AF1101" s="164"/>
      <c r="AG1101" s="164"/>
      <c r="AH1101" s="164"/>
      <c r="AI1101" s="164"/>
      <c r="AJ1101" s="164"/>
      <c r="AK1101" s="164"/>
      <c r="AL1101" s="164"/>
      <c r="AM1101" s="164"/>
      <c r="AN1101" s="164"/>
      <c r="AO1101" s="164"/>
      <c r="AP1101" s="164"/>
      <c r="AQ1101" s="366"/>
      <c r="AR1101" s="164"/>
      <c r="AS1101" s="164"/>
      <c r="AT1101" s="164"/>
      <c r="AU1101" s="164"/>
      <c r="AV1101" s="164"/>
      <c r="AW1101" s="164"/>
      <c r="AX1101" s="164"/>
      <c r="AY1101" s="351"/>
      <c r="AZ1101" s="164"/>
      <c r="BA1101" s="164"/>
      <c r="BB1101" s="164"/>
      <c r="BC1101" s="164"/>
      <c r="BD1101" s="164"/>
      <c r="BE1101" s="164"/>
      <c r="BF1101" s="164"/>
      <c r="BG1101" s="164"/>
      <c r="BH1101" s="164"/>
      <c r="BI1101" s="351"/>
      <c r="BJ1101" s="164"/>
      <c r="BK1101" s="164"/>
      <c r="BL1101" s="164"/>
      <c r="BM1101" s="164"/>
      <c r="BN1101" s="164"/>
      <c r="BO1101" s="164"/>
      <c r="BP1101" s="164"/>
      <c r="BQ1101" s="164"/>
      <c r="BR1101" s="164"/>
      <c r="BS1101" s="164"/>
      <c r="BT1101" s="164"/>
    </row>
    <row r="1102" spans="19:72" x14ac:dyDescent="0.25">
      <c r="S1102" s="164"/>
      <c r="T1102" s="164"/>
      <c r="U1102" s="164"/>
      <c r="V1102" s="164"/>
      <c r="W1102" s="164"/>
      <c r="X1102" s="164"/>
      <c r="Y1102" s="164"/>
      <c r="Z1102" s="164"/>
      <c r="AA1102" s="164"/>
      <c r="AB1102" s="164"/>
      <c r="AC1102" s="164"/>
      <c r="AD1102" s="164"/>
      <c r="AE1102" s="164"/>
      <c r="AF1102" s="164"/>
      <c r="AG1102" s="164"/>
      <c r="AH1102" s="164"/>
      <c r="AI1102" s="164"/>
      <c r="AJ1102" s="164"/>
      <c r="AK1102" s="164"/>
      <c r="AL1102" s="164"/>
      <c r="AM1102" s="164"/>
      <c r="AN1102" s="164"/>
      <c r="AO1102" s="164"/>
      <c r="AP1102" s="164"/>
      <c r="AQ1102" s="366"/>
      <c r="AR1102" s="164"/>
      <c r="AS1102" s="164"/>
      <c r="AT1102" s="164"/>
      <c r="AU1102" s="164"/>
      <c r="AV1102" s="164"/>
      <c r="AW1102" s="164"/>
      <c r="AX1102" s="164"/>
      <c r="AY1102" s="351"/>
      <c r="AZ1102" s="164"/>
      <c r="BA1102" s="164"/>
      <c r="BB1102" s="164"/>
      <c r="BC1102" s="164"/>
      <c r="BD1102" s="164"/>
      <c r="BE1102" s="164"/>
      <c r="BF1102" s="164"/>
      <c r="BG1102" s="164"/>
      <c r="BH1102" s="164"/>
      <c r="BI1102" s="351"/>
      <c r="BJ1102" s="164"/>
      <c r="BK1102" s="164"/>
      <c r="BL1102" s="164"/>
      <c r="BM1102" s="164"/>
      <c r="BN1102" s="164"/>
      <c r="BO1102" s="164"/>
      <c r="BP1102" s="164"/>
      <c r="BQ1102" s="164"/>
      <c r="BR1102" s="164"/>
      <c r="BS1102" s="164"/>
      <c r="BT1102" s="164"/>
    </row>
    <row r="1103" spans="19:72" x14ac:dyDescent="0.25">
      <c r="S1103" s="164"/>
      <c r="T1103" s="164"/>
      <c r="U1103" s="164"/>
      <c r="V1103" s="164"/>
      <c r="W1103" s="164"/>
      <c r="X1103" s="164"/>
      <c r="Y1103" s="164"/>
      <c r="Z1103" s="164"/>
      <c r="AA1103" s="164"/>
      <c r="AB1103" s="164"/>
      <c r="AC1103" s="164"/>
      <c r="AD1103" s="164"/>
      <c r="AE1103" s="164"/>
      <c r="AF1103" s="164"/>
      <c r="AG1103" s="164"/>
      <c r="AH1103" s="164"/>
      <c r="AI1103" s="164"/>
      <c r="AJ1103" s="164"/>
      <c r="AK1103" s="164"/>
      <c r="AL1103" s="164"/>
      <c r="AM1103" s="164"/>
      <c r="AN1103" s="164"/>
      <c r="AO1103" s="164"/>
      <c r="AP1103" s="164"/>
      <c r="AQ1103" s="366"/>
      <c r="AR1103" s="164"/>
      <c r="AS1103" s="164"/>
      <c r="AT1103" s="164"/>
      <c r="AU1103" s="164"/>
      <c r="AV1103" s="164"/>
      <c r="AW1103" s="164"/>
      <c r="AX1103" s="164"/>
      <c r="AY1103" s="351"/>
      <c r="AZ1103" s="164"/>
      <c r="BA1103" s="164"/>
      <c r="BB1103" s="164"/>
      <c r="BC1103" s="164"/>
      <c r="BD1103" s="164"/>
      <c r="BE1103" s="164"/>
      <c r="BF1103" s="164"/>
      <c r="BG1103" s="164"/>
      <c r="BH1103" s="164"/>
      <c r="BI1103" s="351"/>
      <c r="BJ1103" s="164"/>
      <c r="BK1103" s="164"/>
      <c r="BL1103" s="164"/>
      <c r="BM1103" s="164"/>
      <c r="BN1103" s="164"/>
      <c r="BO1103" s="164"/>
      <c r="BP1103" s="164"/>
      <c r="BQ1103" s="164"/>
      <c r="BR1103" s="164"/>
      <c r="BS1103" s="164"/>
      <c r="BT1103" s="164"/>
    </row>
    <row r="1104" spans="19:72" x14ac:dyDescent="0.25">
      <c r="S1104" s="164"/>
      <c r="T1104" s="164"/>
      <c r="U1104" s="164"/>
      <c r="V1104" s="164"/>
      <c r="W1104" s="164"/>
      <c r="X1104" s="164"/>
      <c r="Y1104" s="164"/>
      <c r="Z1104" s="164"/>
      <c r="AA1104" s="164"/>
      <c r="AB1104" s="164"/>
      <c r="AC1104" s="164"/>
      <c r="AD1104" s="164"/>
      <c r="AE1104" s="164"/>
      <c r="AF1104" s="164"/>
      <c r="AG1104" s="164"/>
      <c r="AH1104" s="164"/>
      <c r="AI1104" s="164"/>
      <c r="AJ1104" s="164"/>
      <c r="AK1104" s="164"/>
      <c r="AL1104" s="164"/>
      <c r="AM1104" s="164"/>
      <c r="AN1104" s="164"/>
      <c r="AO1104" s="164"/>
      <c r="AP1104" s="164"/>
      <c r="AQ1104" s="366"/>
      <c r="AR1104" s="164"/>
      <c r="AS1104" s="164"/>
      <c r="AT1104" s="164"/>
      <c r="AU1104" s="164"/>
      <c r="AV1104" s="164"/>
      <c r="AW1104" s="164"/>
      <c r="AX1104" s="164"/>
      <c r="AY1104" s="351"/>
      <c r="AZ1104" s="164"/>
      <c r="BA1104" s="164"/>
      <c r="BB1104" s="164"/>
      <c r="BC1104" s="164"/>
      <c r="BD1104" s="164"/>
      <c r="BE1104" s="164"/>
      <c r="BF1104" s="164"/>
      <c r="BG1104" s="164"/>
      <c r="BH1104" s="164"/>
      <c r="BI1104" s="351"/>
      <c r="BJ1104" s="164"/>
      <c r="BK1104" s="164"/>
      <c r="BL1104" s="164"/>
      <c r="BM1104" s="164"/>
      <c r="BN1104" s="164"/>
      <c r="BO1104" s="164"/>
      <c r="BP1104" s="164"/>
      <c r="BQ1104" s="164"/>
      <c r="BR1104" s="164"/>
      <c r="BS1104" s="164"/>
      <c r="BT1104" s="164"/>
    </row>
    <row r="1105" spans="19:72" x14ac:dyDescent="0.25">
      <c r="S1105" s="164"/>
      <c r="T1105" s="164"/>
      <c r="U1105" s="164"/>
      <c r="V1105" s="164"/>
      <c r="W1105" s="164"/>
      <c r="X1105" s="164"/>
      <c r="Y1105" s="164"/>
      <c r="Z1105" s="164"/>
      <c r="AA1105" s="164"/>
      <c r="AB1105" s="164"/>
      <c r="AC1105" s="164"/>
      <c r="AD1105" s="164"/>
      <c r="AE1105" s="164"/>
      <c r="AF1105" s="164"/>
      <c r="AG1105" s="164"/>
      <c r="AH1105" s="164"/>
      <c r="AI1105" s="164"/>
      <c r="AJ1105" s="164"/>
      <c r="AK1105" s="164"/>
      <c r="AL1105" s="164"/>
      <c r="AM1105" s="164"/>
      <c r="AN1105" s="164"/>
      <c r="AO1105" s="164"/>
      <c r="AP1105" s="164"/>
      <c r="AQ1105" s="366"/>
      <c r="AR1105" s="164"/>
      <c r="AS1105" s="164"/>
      <c r="AT1105" s="164"/>
      <c r="AU1105" s="164"/>
      <c r="AV1105" s="164"/>
      <c r="AW1105" s="164"/>
      <c r="AX1105" s="164"/>
      <c r="AY1105" s="351"/>
      <c r="AZ1105" s="164"/>
      <c r="BA1105" s="164"/>
      <c r="BB1105" s="164"/>
      <c r="BC1105" s="164"/>
      <c r="BD1105" s="164"/>
      <c r="BE1105" s="164"/>
      <c r="BF1105" s="164"/>
      <c r="BG1105" s="164"/>
      <c r="BH1105" s="164"/>
      <c r="BI1105" s="351"/>
      <c r="BJ1105" s="164"/>
      <c r="BK1105" s="164"/>
      <c r="BL1105" s="164"/>
      <c r="BM1105" s="164"/>
      <c r="BN1105" s="164"/>
      <c r="BO1105" s="164"/>
      <c r="BP1105" s="164"/>
      <c r="BQ1105" s="164"/>
      <c r="BR1105" s="164"/>
      <c r="BS1105" s="164"/>
      <c r="BT1105" s="164"/>
    </row>
    <row r="1106" spans="19:72" x14ac:dyDescent="0.25">
      <c r="S1106" s="164"/>
      <c r="T1106" s="164"/>
      <c r="U1106" s="164"/>
      <c r="V1106" s="164"/>
      <c r="W1106" s="164"/>
      <c r="X1106" s="164"/>
      <c r="Y1106" s="164"/>
      <c r="Z1106" s="164"/>
      <c r="AA1106" s="164"/>
      <c r="AB1106" s="164"/>
      <c r="AC1106" s="164"/>
      <c r="AD1106" s="164"/>
      <c r="AE1106" s="164"/>
      <c r="AF1106" s="164"/>
      <c r="AG1106" s="164"/>
      <c r="AH1106" s="164"/>
      <c r="AI1106" s="164"/>
      <c r="AJ1106" s="164"/>
      <c r="AK1106" s="164"/>
      <c r="AL1106" s="164"/>
      <c r="AM1106" s="164"/>
      <c r="AN1106" s="164"/>
      <c r="AO1106" s="164"/>
      <c r="AP1106" s="164"/>
      <c r="AQ1106" s="366"/>
      <c r="AR1106" s="164"/>
      <c r="AS1106" s="164"/>
      <c r="AT1106" s="164"/>
      <c r="AU1106" s="164"/>
      <c r="AV1106" s="164"/>
      <c r="AW1106" s="164"/>
      <c r="AX1106" s="164"/>
      <c r="AY1106" s="351"/>
      <c r="AZ1106" s="164"/>
      <c r="BA1106" s="164"/>
      <c r="BB1106" s="164"/>
      <c r="BC1106" s="164"/>
      <c r="BD1106" s="164"/>
      <c r="BE1106" s="164"/>
      <c r="BF1106" s="164"/>
      <c r="BG1106" s="164"/>
      <c r="BH1106" s="164"/>
      <c r="BI1106" s="351"/>
      <c r="BJ1106" s="164"/>
      <c r="BK1106" s="164"/>
      <c r="BL1106" s="164"/>
      <c r="BM1106" s="164"/>
      <c r="BN1106" s="164"/>
      <c r="BO1106" s="164"/>
      <c r="BP1106" s="164"/>
      <c r="BQ1106" s="164"/>
      <c r="BR1106" s="164"/>
      <c r="BS1106" s="164"/>
      <c r="BT1106" s="164"/>
    </row>
    <row r="1107" spans="19:72" x14ac:dyDescent="0.25">
      <c r="S1107" s="164"/>
      <c r="T1107" s="164"/>
      <c r="U1107" s="164"/>
      <c r="V1107" s="164"/>
      <c r="W1107" s="164"/>
      <c r="X1107" s="164"/>
      <c r="Y1107" s="164"/>
      <c r="Z1107" s="164"/>
      <c r="AA1107" s="164"/>
      <c r="AB1107" s="164"/>
      <c r="AC1107" s="164"/>
      <c r="AD1107" s="164"/>
      <c r="AE1107" s="164"/>
      <c r="AF1107" s="164"/>
      <c r="AG1107" s="164"/>
      <c r="AH1107" s="164"/>
      <c r="AI1107" s="164"/>
      <c r="AJ1107" s="164"/>
      <c r="AK1107" s="164"/>
      <c r="AL1107" s="164"/>
      <c r="AM1107" s="164"/>
      <c r="AN1107" s="164"/>
      <c r="AO1107" s="164"/>
      <c r="AP1107" s="164"/>
      <c r="AQ1107" s="366"/>
      <c r="AR1107" s="164"/>
      <c r="AS1107" s="164"/>
      <c r="AT1107" s="164"/>
      <c r="AU1107" s="164"/>
      <c r="AV1107" s="164"/>
      <c r="AW1107" s="164"/>
      <c r="AX1107" s="164"/>
      <c r="AY1107" s="351"/>
      <c r="AZ1107" s="164"/>
      <c r="BA1107" s="164"/>
      <c r="BB1107" s="164"/>
      <c r="BC1107" s="164"/>
      <c r="BD1107" s="164"/>
      <c r="BE1107" s="164"/>
      <c r="BF1107" s="164"/>
      <c r="BG1107" s="164"/>
      <c r="BH1107" s="164"/>
      <c r="BI1107" s="351"/>
      <c r="BJ1107" s="164"/>
      <c r="BK1107" s="164"/>
      <c r="BL1107" s="164"/>
      <c r="BM1107" s="164"/>
      <c r="BN1107" s="164"/>
      <c r="BO1107" s="164"/>
      <c r="BP1107" s="164"/>
      <c r="BQ1107" s="164"/>
      <c r="BR1107" s="164"/>
      <c r="BS1107" s="164"/>
      <c r="BT1107" s="164"/>
    </row>
    <row r="1108" spans="19:72" x14ac:dyDescent="0.25">
      <c r="S1108" s="164"/>
      <c r="T1108" s="164"/>
      <c r="U1108" s="164"/>
      <c r="V1108" s="164"/>
      <c r="W1108" s="164"/>
      <c r="X1108" s="164"/>
      <c r="Y1108" s="164"/>
      <c r="Z1108" s="164"/>
      <c r="AA1108" s="164"/>
      <c r="AB1108" s="164"/>
      <c r="AC1108" s="164"/>
      <c r="AD1108" s="164"/>
      <c r="AE1108" s="164"/>
      <c r="AF1108" s="164"/>
      <c r="AG1108" s="164"/>
      <c r="AH1108" s="164"/>
      <c r="AI1108" s="164"/>
      <c r="AJ1108" s="164"/>
      <c r="AK1108" s="164"/>
      <c r="AL1108" s="164"/>
      <c r="AM1108" s="164"/>
      <c r="AN1108" s="164"/>
      <c r="AO1108" s="164"/>
      <c r="AP1108" s="164"/>
      <c r="AQ1108" s="366"/>
      <c r="AR1108" s="164"/>
      <c r="AS1108" s="164"/>
      <c r="AT1108" s="164"/>
      <c r="AU1108" s="164"/>
      <c r="AV1108" s="164"/>
      <c r="AW1108" s="164"/>
      <c r="AX1108" s="164"/>
      <c r="AY1108" s="351"/>
      <c r="AZ1108" s="164"/>
      <c r="BA1108" s="164"/>
      <c r="BB1108" s="164"/>
      <c r="BC1108" s="164"/>
      <c r="BD1108" s="164"/>
      <c r="BE1108" s="164"/>
      <c r="BF1108" s="164"/>
      <c r="BG1108" s="164"/>
      <c r="BH1108" s="164"/>
      <c r="BI1108" s="351"/>
      <c r="BJ1108" s="164"/>
      <c r="BK1108" s="164"/>
      <c r="BL1108" s="164"/>
      <c r="BM1108" s="164"/>
      <c r="BN1108" s="164"/>
      <c r="BO1108" s="164"/>
      <c r="BP1108" s="164"/>
      <c r="BQ1108" s="164"/>
      <c r="BR1108" s="164"/>
      <c r="BS1108" s="164"/>
      <c r="BT1108" s="164"/>
    </row>
    <row r="1109" spans="19:72" x14ac:dyDescent="0.25">
      <c r="S1109" s="164"/>
      <c r="T1109" s="164"/>
      <c r="U1109" s="164"/>
      <c r="V1109" s="164"/>
      <c r="W1109" s="164"/>
      <c r="X1109" s="164"/>
      <c r="Y1109" s="164"/>
      <c r="Z1109" s="164"/>
      <c r="AA1109" s="164"/>
      <c r="AB1109" s="164"/>
      <c r="AC1109" s="164"/>
      <c r="AD1109" s="164"/>
      <c r="AE1109" s="164"/>
      <c r="AF1109" s="164"/>
      <c r="AG1109" s="164"/>
      <c r="AH1109" s="164"/>
      <c r="AI1109" s="164"/>
      <c r="AJ1109" s="164"/>
      <c r="AK1109" s="164"/>
      <c r="AL1109" s="164"/>
      <c r="AM1109" s="164"/>
      <c r="AN1109" s="164"/>
      <c r="AO1109" s="164"/>
      <c r="AP1109" s="164"/>
      <c r="AQ1109" s="366"/>
      <c r="AR1109" s="164"/>
      <c r="AS1109" s="164"/>
      <c r="AT1109" s="164"/>
      <c r="AU1109" s="164"/>
      <c r="AV1109" s="164"/>
      <c r="AW1109" s="164"/>
      <c r="AX1109" s="164"/>
      <c r="AY1109" s="351"/>
      <c r="AZ1109" s="164"/>
      <c r="BA1109" s="164"/>
      <c r="BB1109" s="164"/>
      <c r="BC1109" s="164"/>
      <c r="BD1109" s="164"/>
      <c r="BE1109" s="164"/>
      <c r="BF1109" s="164"/>
      <c r="BG1109" s="164"/>
      <c r="BH1109" s="164"/>
      <c r="BI1109" s="351"/>
      <c r="BJ1109" s="164"/>
      <c r="BK1109" s="164"/>
      <c r="BL1109" s="164"/>
      <c r="BM1109" s="164"/>
      <c r="BN1109" s="164"/>
      <c r="BO1109" s="164"/>
      <c r="BP1109" s="164"/>
      <c r="BQ1109" s="164"/>
      <c r="BR1109" s="164"/>
      <c r="BS1109" s="164"/>
      <c r="BT1109" s="164"/>
    </row>
    <row r="1110" spans="19:72" x14ac:dyDescent="0.25">
      <c r="S1110" s="164"/>
      <c r="T1110" s="164"/>
      <c r="U1110" s="164"/>
      <c r="V1110" s="164"/>
      <c r="W1110" s="164"/>
      <c r="X1110" s="164"/>
      <c r="Y1110" s="164"/>
      <c r="Z1110" s="164"/>
      <c r="AA1110" s="164"/>
      <c r="AB1110" s="164"/>
      <c r="AC1110" s="164"/>
      <c r="AD1110" s="164"/>
      <c r="AE1110" s="164"/>
      <c r="AF1110" s="164"/>
      <c r="AG1110" s="164"/>
      <c r="AH1110" s="164"/>
      <c r="AI1110" s="164"/>
      <c r="AJ1110" s="164"/>
      <c r="AK1110" s="164"/>
      <c r="AL1110" s="164"/>
      <c r="AM1110" s="164"/>
      <c r="AN1110" s="164"/>
      <c r="AO1110" s="164"/>
      <c r="AP1110" s="164"/>
      <c r="AQ1110" s="366"/>
      <c r="AR1110" s="164"/>
      <c r="AS1110" s="164"/>
      <c r="AT1110" s="164"/>
      <c r="AU1110" s="164"/>
      <c r="AV1110" s="164"/>
      <c r="AW1110" s="164"/>
      <c r="AX1110" s="164"/>
      <c r="AY1110" s="351"/>
      <c r="AZ1110" s="164"/>
      <c r="BA1110" s="164"/>
      <c r="BB1110" s="164"/>
      <c r="BC1110" s="164"/>
      <c r="BD1110" s="164"/>
      <c r="BE1110" s="164"/>
      <c r="BF1110" s="164"/>
      <c r="BG1110" s="164"/>
      <c r="BH1110" s="164"/>
      <c r="BI1110" s="351"/>
      <c r="BJ1110" s="164"/>
      <c r="BK1110" s="164"/>
      <c r="BL1110" s="164"/>
      <c r="BM1110" s="164"/>
      <c r="BN1110" s="164"/>
      <c r="BO1110" s="164"/>
      <c r="BP1110" s="164"/>
      <c r="BQ1110" s="164"/>
      <c r="BR1110" s="164"/>
      <c r="BS1110" s="164"/>
      <c r="BT1110" s="164"/>
    </row>
    <row r="1111" spans="19:72" x14ac:dyDescent="0.25">
      <c r="S1111" s="164"/>
      <c r="T1111" s="164"/>
      <c r="U1111" s="164"/>
      <c r="V1111" s="164"/>
      <c r="W1111" s="164"/>
      <c r="X1111" s="164"/>
      <c r="Y1111" s="164"/>
      <c r="Z1111" s="164"/>
      <c r="AA1111" s="164"/>
      <c r="AB1111" s="164"/>
      <c r="AC1111" s="164"/>
      <c r="AD1111" s="164"/>
      <c r="AE1111" s="164"/>
      <c r="AF1111" s="164"/>
      <c r="AG1111" s="164"/>
      <c r="AH1111" s="164"/>
      <c r="AI1111" s="164"/>
      <c r="AJ1111" s="164"/>
      <c r="AK1111" s="164"/>
      <c r="AL1111" s="164"/>
      <c r="AM1111" s="164"/>
      <c r="AN1111" s="164"/>
      <c r="AO1111" s="164"/>
      <c r="AP1111" s="164"/>
      <c r="AQ1111" s="366"/>
      <c r="AR1111" s="164"/>
      <c r="AS1111" s="164"/>
      <c r="AT1111" s="164"/>
      <c r="AU1111" s="164"/>
      <c r="AV1111" s="164"/>
      <c r="AW1111" s="164"/>
      <c r="AX1111" s="164"/>
      <c r="AY1111" s="351"/>
      <c r="AZ1111" s="164"/>
      <c r="BA1111" s="164"/>
      <c r="BB1111" s="164"/>
      <c r="BC1111" s="164"/>
      <c r="BD1111" s="164"/>
      <c r="BE1111" s="164"/>
      <c r="BF1111" s="164"/>
      <c r="BG1111" s="164"/>
      <c r="BH1111" s="164"/>
      <c r="BI1111" s="351"/>
      <c r="BJ1111" s="164"/>
      <c r="BK1111" s="164"/>
      <c r="BL1111" s="164"/>
      <c r="BM1111" s="164"/>
      <c r="BN1111" s="164"/>
      <c r="BO1111" s="164"/>
      <c r="BP1111" s="164"/>
      <c r="BQ1111" s="164"/>
      <c r="BR1111" s="164"/>
      <c r="BS1111" s="164"/>
      <c r="BT1111" s="164"/>
    </row>
    <row r="1112" spans="19:72" x14ac:dyDescent="0.25">
      <c r="S1112" s="164"/>
      <c r="T1112" s="164"/>
      <c r="U1112" s="164"/>
      <c r="V1112" s="164"/>
      <c r="W1112" s="164"/>
      <c r="X1112" s="164"/>
      <c r="Y1112" s="164"/>
      <c r="Z1112" s="164"/>
      <c r="AA1112" s="164"/>
      <c r="AB1112" s="164"/>
      <c r="AC1112" s="164"/>
      <c r="AD1112" s="164"/>
      <c r="AE1112" s="164"/>
      <c r="AF1112" s="164"/>
      <c r="AG1112" s="164"/>
      <c r="AH1112" s="164"/>
      <c r="AI1112" s="164"/>
      <c r="AJ1112" s="164"/>
      <c r="AK1112" s="164"/>
      <c r="AL1112" s="164"/>
      <c r="AM1112" s="164"/>
      <c r="AN1112" s="164"/>
      <c r="AO1112" s="164"/>
      <c r="AP1112" s="164"/>
      <c r="AQ1112" s="366"/>
      <c r="AR1112" s="164"/>
      <c r="AS1112" s="164"/>
      <c r="AT1112" s="164"/>
      <c r="AU1112" s="164"/>
      <c r="AV1112" s="164"/>
      <c r="AW1112" s="164"/>
      <c r="AX1112" s="164"/>
      <c r="AY1112" s="351"/>
      <c r="AZ1112" s="164"/>
      <c r="BA1112" s="164"/>
      <c r="BB1112" s="164"/>
      <c r="BC1112" s="164"/>
      <c r="BD1112" s="164"/>
      <c r="BE1112" s="164"/>
      <c r="BF1112" s="164"/>
      <c r="BG1112" s="164"/>
      <c r="BH1112" s="164"/>
      <c r="BI1112" s="351"/>
      <c r="BJ1112" s="164"/>
      <c r="BK1112" s="164"/>
      <c r="BL1112" s="164"/>
      <c r="BM1112" s="164"/>
      <c r="BN1112" s="164"/>
      <c r="BO1112" s="164"/>
      <c r="BP1112" s="164"/>
      <c r="BQ1112" s="164"/>
      <c r="BR1112" s="164"/>
      <c r="BS1112" s="164"/>
      <c r="BT1112" s="164"/>
    </row>
    <row r="1113" spans="19:72" x14ac:dyDescent="0.25">
      <c r="S1113" s="164"/>
      <c r="T1113" s="164"/>
      <c r="U1113" s="164"/>
      <c r="V1113" s="164"/>
      <c r="W1113" s="164"/>
      <c r="X1113" s="164"/>
      <c r="Y1113" s="164"/>
      <c r="Z1113" s="164"/>
      <c r="AA1113" s="164"/>
      <c r="AB1113" s="164"/>
      <c r="AC1113" s="164"/>
      <c r="AD1113" s="164"/>
      <c r="AE1113" s="164"/>
      <c r="AF1113" s="164"/>
      <c r="AG1113" s="164"/>
      <c r="AH1113" s="164"/>
      <c r="AI1113" s="164"/>
      <c r="AJ1113" s="164"/>
      <c r="AK1113" s="164"/>
      <c r="AL1113" s="164"/>
      <c r="AM1113" s="164"/>
      <c r="AN1113" s="164"/>
      <c r="AO1113" s="164"/>
      <c r="AP1113" s="164"/>
      <c r="AQ1113" s="366"/>
      <c r="AR1113" s="164"/>
      <c r="AS1113" s="164"/>
      <c r="AT1113" s="164"/>
      <c r="AU1113" s="164"/>
      <c r="AV1113" s="164"/>
      <c r="AW1113" s="164"/>
      <c r="AX1113" s="164"/>
      <c r="AY1113" s="351"/>
      <c r="AZ1113" s="164"/>
      <c r="BA1113" s="164"/>
      <c r="BB1113" s="164"/>
      <c r="BC1113" s="164"/>
      <c r="BD1113" s="164"/>
      <c r="BE1113" s="164"/>
      <c r="BF1113" s="164"/>
      <c r="BG1113" s="164"/>
      <c r="BH1113" s="164"/>
      <c r="BI1113" s="351"/>
      <c r="BJ1113" s="164"/>
      <c r="BK1113" s="164"/>
      <c r="BL1113" s="164"/>
      <c r="BM1113" s="164"/>
      <c r="BN1113" s="164"/>
      <c r="BO1113" s="164"/>
      <c r="BP1113" s="164"/>
      <c r="BQ1113" s="164"/>
      <c r="BR1113" s="164"/>
      <c r="BS1113" s="164"/>
      <c r="BT1113" s="164"/>
    </row>
    <row r="1114" spans="19:72" x14ac:dyDescent="0.25">
      <c r="S1114" s="164"/>
      <c r="T1114" s="164"/>
      <c r="U1114" s="164"/>
      <c r="V1114" s="164"/>
      <c r="W1114" s="164"/>
      <c r="X1114" s="164"/>
      <c r="Y1114" s="164"/>
      <c r="Z1114" s="164"/>
      <c r="AA1114" s="164"/>
      <c r="AB1114" s="164"/>
      <c r="AC1114" s="164"/>
      <c r="AD1114" s="164"/>
      <c r="AE1114" s="164"/>
      <c r="AF1114" s="164"/>
      <c r="AG1114" s="164"/>
      <c r="AH1114" s="164"/>
      <c r="AI1114" s="164"/>
      <c r="AJ1114" s="164"/>
      <c r="AK1114" s="164"/>
      <c r="AL1114" s="164"/>
      <c r="AM1114" s="164"/>
      <c r="AN1114" s="164"/>
      <c r="AO1114" s="164"/>
      <c r="AP1114" s="164"/>
      <c r="AQ1114" s="366"/>
      <c r="AR1114" s="164"/>
      <c r="AS1114" s="164"/>
      <c r="AT1114" s="164"/>
      <c r="AU1114" s="164"/>
      <c r="AV1114" s="164"/>
      <c r="AW1114" s="164"/>
      <c r="AX1114" s="164"/>
      <c r="AY1114" s="351"/>
      <c r="AZ1114" s="164"/>
      <c r="BA1114" s="164"/>
      <c r="BB1114" s="164"/>
      <c r="BC1114" s="164"/>
      <c r="BD1114" s="164"/>
      <c r="BE1114" s="164"/>
      <c r="BF1114" s="164"/>
      <c r="BG1114" s="164"/>
      <c r="BH1114" s="164"/>
      <c r="BI1114" s="351"/>
      <c r="BJ1114" s="164"/>
      <c r="BK1114" s="164"/>
      <c r="BL1114" s="164"/>
      <c r="BM1114" s="164"/>
      <c r="BN1114" s="164"/>
      <c r="BO1114" s="164"/>
      <c r="BP1114" s="164"/>
      <c r="BQ1114" s="164"/>
      <c r="BR1114" s="164"/>
      <c r="BS1114" s="164"/>
      <c r="BT1114" s="164"/>
    </row>
    <row r="1115" spans="19:72" x14ac:dyDescent="0.25">
      <c r="S1115" s="164"/>
      <c r="T1115" s="164"/>
      <c r="U1115" s="164"/>
      <c r="V1115" s="164"/>
      <c r="W1115" s="164"/>
      <c r="X1115" s="164"/>
      <c r="Y1115" s="164"/>
      <c r="Z1115" s="164"/>
      <c r="AA1115" s="164"/>
      <c r="AB1115" s="164"/>
      <c r="AC1115" s="164"/>
      <c r="AD1115" s="164"/>
      <c r="AE1115" s="164"/>
      <c r="AF1115" s="164"/>
      <c r="AG1115" s="164"/>
      <c r="AH1115" s="164"/>
      <c r="AI1115" s="164"/>
      <c r="AJ1115" s="164"/>
      <c r="AK1115" s="164"/>
      <c r="AL1115" s="164"/>
      <c r="AM1115" s="164"/>
      <c r="AN1115" s="164"/>
      <c r="AO1115" s="164"/>
      <c r="AP1115" s="164"/>
      <c r="AQ1115" s="366"/>
      <c r="AR1115" s="164"/>
      <c r="AS1115" s="164"/>
      <c r="AT1115" s="164"/>
      <c r="AU1115" s="164"/>
      <c r="AV1115" s="164"/>
      <c r="AW1115" s="164"/>
      <c r="AX1115" s="164"/>
      <c r="AY1115" s="351"/>
      <c r="AZ1115" s="164"/>
      <c r="BA1115" s="164"/>
      <c r="BB1115" s="164"/>
      <c r="BC1115" s="164"/>
      <c r="BD1115" s="164"/>
      <c r="BE1115" s="164"/>
      <c r="BF1115" s="164"/>
      <c r="BG1115" s="164"/>
      <c r="BH1115" s="164"/>
      <c r="BI1115" s="351"/>
      <c r="BJ1115" s="164"/>
      <c r="BK1115" s="164"/>
      <c r="BL1115" s="164"/>
      <c r="BM1115" s="164"/>
      <c r="BN1115" s="164"/>
      <c r="BO1115" s="164"/>
      <c r="BP1115" s="164"/>
      <c r="BQ1115" s="164"/>
      <c r="BR1115" s="164"/>
      <c r="BS1115" s="164"/>
      <c r="BT1115" s="164"/>
    </row>
    <row r="1116" spans="19:72" x14ac:dyDescent="0.25">
      <c r="S1116" s="164"/>
      <c r="T1116" s="164"/>
      <c r="U1116" s="164"/>
      <c r="V1116" s="164"/>
      <c r="W1116" s="164"/>
      <c r="X1116" s="164"/>
      <c r="Y1116" s="164"/>
      <c r="Z1116" s="164"/>
      <c r="AA1116" s="164"/>
      <c r="AB1116" s="164"/>
      <c r="AC1116" s="164"/>
      <c r="AD1116" s="164"/>
      <c r="AE1116" s="164"/>
      <c r="AF1116" s="164"/>
      <c r="AG1116" s="164"/>
      <c r="AH1116" s="164"/>
      <c r="AI1116" s="164"/>
      <c r="AJ1116" s="164"/>
      <c r="AK1116" s="164"/>
      <c r="AL1116" s="164"/>
      <c r="AM1116" s="164"/>
      <c r="AN1116" s="164"/>
      <c r="AO1116" s="164"/>
      <c r="AP1116" s="164"/>
      <c r="AQ1116" s="366"/>
      <c r="AR1116" s="164"/>
      <c r="AS1116" s="164"/>
      <c r="AT1116" s="164"/>
      <c r="AU1116" s="164"/>
      <c r="AV1116" s="164"/>
      <c r="AW1116" s="164"/>
      <c r="AX1116" s="164"/>
      <c r="AY1116" s="351"/>
      <c r="AZ1116" s="164"/>
      <c r="BA1116" s="164"/>
      <c r="BB1116" s="164"/>
      <c r="BC1116" s="164"/>
      <c r="BD1116" s="164"/>
      <c r="BE1116" s="164"/>
      <c r="BF1116" s="164"/>
      <c r="BG1116" s="164"/>
      <c r="BH1116" s="164"/>
      <c r="BI1116" s="351"/>
      <c r="BJ1116" s="164"/>
      <c r="BK1116" s="164"/>
      <c r="BL1116" s="164"/>
      <c r="BM1116" s="164"/>
      <c r="BN1116" s="164"/>
      <c r="BO1116" s="164"/>
      <c r="BP1116" s="164"/>
      <c r="BQ1116" s="164"/>
      <c r="BR1116" s="164"/>
      <c r="BS1116" s="164"/>
      <c r="BT1116" s="164"/>
    </row>
    <row r="1117" spans="19:72" x14ac:dyDescent="0.25">
      <c r="S1117" s="164"/>
      <c r="T1117" s="164"/>
      <c r="U1117" s="164"/>
      <c r="V1117" s="164"/>
      <c r="W1117" s="164"/>
      <c r="X1117" s="164"/>
      <c r="Y1117" s="164"/>
      <c r="Z1117" s="164"/>
      <c r="AA1117" s="164"/>
      <c r="AB1117" s="164"/>
      <c r="AC1117" s="164"/>
      <c r="AD1117" s="164"/>
      <c r="AE1117" s="164"/>
      <c r="AF1117" s="164"/>
      <c r="AG1117" s="164"/>
      <c r="AH1117" s="164"/>
      <c r="AI1117" s="164"/>
      <c r="AJ1117" s="164"/>
      <c r="AK1117" s="164"/>
      <c r="AL1117" s="164"/>
      <c r="AM1117" s="164"/>
      <c r="AN1117" s="164"/>
      <c r="AO1117" s="164"/>
      <c r="AP1117" s="164"/>
      <c r="AQ1117" s="366"/>
      <c r="AR1117" s="164"/>
      <c r="AS1117" s="164"/>
      <c r="AT1117" s="164"/>
      <c r="AU1117" s="164"/>
      <c r="AV1117" s="164"/>
      <c r="AW1117" s="164"/>
      <c r="AX1117" s="164"/>
      <c r="AY1117" s="351"/>
      <c r="AZ1117" s="164"/>
      <c r="BA1117" s="164"/>
      <c r="BB1117" s="164"/>
      <c r="BC1117" s="164"/>
      <c r="BD1117" s="164"/>
      <c r="BE1117" s="164"/>
      <c r="BF1117" s="164"/>
      <c r="BG1117" s="164"/>
      <c r="BH1117" s="164"/>
      <c r="BI1117" s="351"/>
      <c r="BJ1117" s="164"/>
      <c r="BK1117" s="164"/>
      <c r="BL1117" s="164"/>
      <c r="BM1117" s="164"/>
      <c r="BN1117" s="164"/>
      <c r="BO1117" s="164"/>
      <c r="BP1117" s="164"/>
      <c r="BQ1117" s="164"/>
      <c r="BR1117" s="164"/>
      <c r="BS1117" s="164"/>
      <c r="BT1117" s="164"/>
    </row>
    <row r="1118" spans="19:72" x14ac:dyDescent="0.25">
      <c r="S1118" s="164"/>
      <c r="T1118" s="164"/>
      <c r="U1118" s="164"/>
      <c r="V1118" s="164"/>
      <c r="W1118" s="164"/>
      <c r="X1118" s="164"/>
      <c r="Y1118" s="164"/>
      <c r="Z1118" s="164"/>
      <c r="AA1118" s="164"/>
      <c r="AB1118" s="164"/>
      <c r="AC1118" s="164"/>
      <c r="AD1118" s="164"/>
      <c r="AE1118" s="164"/>
      <c r="AF1118" s="164"/>
      <c r="AG1118" s="164"/>
      <c r="AH1118" s="164"/>
      <c r="AI1118" s="164"/>
      <c r="AJ1118" s="164"/>
      <c r="AK1118" s="164"/>
      <c r="AL1118" s="164"/>
      <c r="AM1118" s="164"/>
      <c r="AN1118" s="164"/>
      <c r="AO1118" s="164"/>
      <c r="AP1118" s="164"/>
      <c r="AQ1118" s="366"/>
      <c r="AR1118" s="164"/>
      <c r="AS1118" s="164"/>
      <c r="AT1118" s="164"/>
      <c r="AU1118" s="164"/>
      <c r="AV1118" s="164"/>
      <c r="AW1118" s="164"/>
      <c r="AX1118" s="164"/>
      <c r="AY1118" s="351"/>
      <c r="AZ1118" s="164"/>
      <c r="BA1118" s="164"/>
      <c r="BB1118" s="164"/>
      <c r="BC1118" s="164"/>
      <c r="BD1118" s="164"/>
      <c r="BE1118" s="164"/>
      <c r="BF1118" s="164"/>
      <c r="BG1118" s="164"/>
      <c r="BH1118" s="164"/>
      <c r="BI1118" s="351"/>
      <c r="BJ1118" s="164"/>
      <c r="BK1118" s="164"/>
      <c r="BL1118" s="164"/>
      <c r="BM1118" s="164"/>
      <c r="BN1118" s="164"/>
      <c r="BO1118" s="164"/>
      <c r="BP1118" s="164"/>
      <c r="BQ1118" s="164"/>
      <c r="BR1118" s="164"/>
      <c r="BS1118" s="164"/>
      <c r="BT1118" s="164"/>
    </row>
    <row r="1119" spans="19:72" x14ac:dyDescent="0.25">
      <c r="S1119" s="164"/>
      <c r="T1119" s="164"/>
      <c r="U1119" s="164"/>
      <c r="V1119" s="164"/>
      <c r="W1119" s="164"/>
      <c r="X1119" s="164"/>
      <c r="Y1119" s="164"/>
      <c r="Z1119" s="164"/>
      <c r="AA1119" s="164"/>
      <c r="AB1119" s="164"/>
      <c r="AC1119" s="164"/>
      <c r="AD1119" s="164"/>
      <c r="AE1119" s="164"/>
      <c r="AF1119" s="164"/>
      <c r="AG1119" s="164"/>
      <c r="AH1119" s="164"/>
      <c r="AI1119" s="164"/>
      <c r="AJ1119" s="164"/>
      <c r="AK1119" s="164"/>
      <c r="AL1119" s="164"/>
      <c r="AM1119" s="164"/>
      <c r="AN1119" s="164"/>
      <c r="AO1119" s="164"/>
      <c r="AP1119" s="164"/>
      <c r="AQ1119" s="366"/>
      <c r="AR1119" s="164"/>
      <c r="AS1119" s="164"/>
      <c r="AT1119" s="164"/>
      <c r="AU1119" s="164"/>
      <c r="AV1119" s="164"/>
      <c r="AW1119" s="164"/>
      <c r="AX1119" s="164"/>
      <c r="AY1119" s="351"/>
      <c r="AZ1119" s="164"/>
      <c r="BA1119" s="164"/>
      <c r="BB1119" s="164"/>
      <c r="BC1119" s="164"/>
      <c r="BD1119" s="164"/>
      <c r="BE1119" s="164"/>
      <c r="BF1119" s="164"/>
      <c r="BG1119" s="164"/>
      <c r="BH1119" s="164"/>
      <c r="BI1119" s="351"/>
      <c r="BJ1119" s="164"/>
      <c r="BK1119" s="164"/>
      <c r="BL1119" s="164"/>
      <c r="BM1119" s="164"/>
      <c r="BN1119" s="164"/>
      <c r="BO1119" s="164"/>
      <c r="BP1119" s="164"/>
      <c r="BQ1119" s="164"/>
      <c r="BR1119" s="164"/>
      <c r="BS1119" s="164"/>
      <c r="BT1119" s="164"/>
    </row>
    <row r="1120" spans="19:72" x14ac:dyDescent="0.25">
      <c r="S1120" s="164"/>
      <c r="T1120" s="164"/>
      <c r="U1120" s="164"/>
      <c r="V1120" s="164"/>
      <c r="W1120" s="164"/>
      <c r="X1120" s="164"/>
      <c r="Y1120" s="164"/>
      <c r="Z1120" s="164"/>
      <c r="AA1120" s="164"/>
      <c r="AB1120" s="164"/>
      <c r="AC1120" s="164"/>
      <c r="AD1120" s="164"/>
      <c r="AE1120" s="164"/>
      <c r="AF1120" s="164"/>
      <c r="AG1120" s="164"/>
      <c r="AH1120" s="164"/>
      <c r="AI1120" s="164"/>
      <c r="AJ1120" s="164"/>
      <c r="AK1120" s="164"/>
      <c r="AL1120" s="164"/>
      <c r="AM1120" s="164"/>
      <c r="AN1120" s="164"/>
      <c r="AO1120" s="164"/>
      <c r="AP1120" s="164"/>
      <c r="AQ1120" s="366"/>
      <c r="AR1120" s="164"/>
      <c r="AS1120" s="164"/>
      <c r="AT1120" s="164"/>
      <c r="AU1120" s="164"/>
      <c r="AV1120" s="164"/>
      <c r="AW1120" s="164"/>
      <c r="AX1120" s="164"/>
      <c r="AY1120" s="351"/>
      <c r="AZ1120" s="164"/>
      <c r="BA1120" s="164"/>
      <c r="BB1120" s="164"/>
      <c r="BC1120" s="164"/>
      <c r="BD1120" s="164"/>
      <c r="BE1120" s="164"/>
      <c r="BF1120" s="164"/>
      <c r="BG1120" s="164"/>
      <c r="BH1120" s="164"/>
      <c r="BI1120" s="351"/>
      <c r="BJ1120" s="164"/>
      <c r="BK1120" s="164"/>
      <c r="BL1120" s="164"/>
      <c r="BM1120" s="164"/>
      <c r="BN1120" s="164"/>
      <c r="BO1120" s="164"/>
      <c r="BP1120" s="164"/>
      <c r="BQ1120" s="164"/>
      <c r="BR1120" s="164"/>
      <c r="BS1120" s="164"/>
      <c r="BT1120" s="164"/>
    </row>
    <row r="1121" spans="19:72" x14ac:dyDescent="0.25">
      <c r="S1121" s="164"/>
      <c r="T1121" s="164"/>
      <c r="U1121" s="164"/>
      <c r="V1121" s="164"/>
      <c r="W1121" s="164"/>
      <c r="X1121" s="164"/>
      <c r="Y1121" s="164"/>
      <c r="Z1121" s="164"/>
      <c r="AA1121" s="164"/>
      <c r="AB1121" s="164"/>
      <c r="AC1121" s="164"/>
      <c r="AD1121" s="164"/>
      <c r="AE1121" s="164"/>
      <c r="AF1121" s="164"/>
      <c r="AG1121" s="164"/>
      <c r="AH1121" s="164"/>
      <c r="AI1121" s="164"/>
      <c r="AJ1121" s="164"/>
      <c r="AK1121" s="164"/>
      <c r="AL1121" s="164"/>
      <c r="AM1121" s="164"/>
      <c r="AN1121" s="164"/>
      <c r="AO1121" s="164"/>
      <c r="AP1121" s="164"/>
      <c r="AQ1121" s="366"/>
      <c r="AR1121" s="164"/>
      <c r="AS1121" s="164"/>
      <c r="AT1121" s="164"/>
      <c r="AU1121" s="164"/>
      <c r="AV1121" s="164"/>
      <c r="AW1121" s="164"/>
      <c r="AX1121" s="164"/>
      <c r="AY1121" s="351"/>
      <c r="AZ1121" s="164"/>
      <c r="BA1121" s="164"/>
      <c r="BB1121" s="164"/>
      <c r="BC1121" s="164"/>
      <c r="BD1121" s="164"/>
      <c r="BE1121" s="164"/>
      <c r="BF1121" s="164"/>
      <c r="BG1121" s="164"/>
      <c r="BH1121" s="164"/>
      <c r="BI1121" s="351"/>
      <c r="BJ1121" s="164"/>
      <c r="BK1121" s="164"/>
      <c r="BL1121" s="164"/>
      <c r="BM1121" s="164"/>
      <c r="BN1121" s="164"/>
      <c r="BO1121" s="164"/>
      <c r="BP1121" s="164"/>
      <c r="BQ1121" s="164"/>
      <c r="BR1121" s="164"/>
      <c r="BS1121" s="164"/>
      <c r="BT1121" s="164"/>
    </row>
    <row r="1122" spans="19:72" x14ac:dyDescent="0.25">
      <c r="S1122" s="164"/>
      <c r="T1122" s="164"/>
      <c r="U1122" s="164"/>
      <c r="V1122" s="164"/>
      <c r="W1122" s="164"/>
      <c r="X1122" s="164"/>
      <c r="Y1122" s="164"/>
      <c r="Z1122" s="164"/>
      <c r="AA1122" s="164"/>
      <c r="AB1122" s="164"/>
      <c r="AC1122" s="164"/>
      <c r="AD1122" s="164"/>
      <c r="AE1122" s="164"/>
      <c r="AF1122" s="164"/>
      <c r="AG1122" s="164"/>
      <c r="AH1122" s="164"/>
      <c r="AI1122" s="164"/>
      <c r="AJ1122" s="164"/>
      <c r="AK1122" s="164"/>
      <c r="AL1122" s="164"/>
      <c r="AM1122" s="164"/>
      <c r="AN1122" s="164"/>
      <c r="AO1122" s="164"/>
      <c r="AP1122" s="164"/>
      <c r="AQ1122" s="366"/>
      <c r="AR1122" s="164"/>
      <c r="AS1122" s="164"/>
      <c r="AT1122" s="164"/>
      <c r="AU1122" s="164"/>
      <c r="AV1122" s="164"/>
      <c r="AW1122" s="164"/>
      <c r="AX1122" s="164"/>
      <c r="AY1122" s="351"/>
      <c r="AZ1122" s="164"/>
      <c r="BA1122" s="164"/>
      <c r="BB1122" s="164"/>
      <c r="BC1122" s="164"/>
      <c r="BD1122" s="164"/>
      <c r="BE1122" s="164"/>
      <c r="BF1122" s="164"/>
      <c r="BG1122" s="164"/>
      <c r="BH1122" s="164"/>
      <c r="BI1122" s="351"/>
      <c r="BJ1122" s="164"/>
      <c r="BK1122" s="164"/>
      <c r="BL1122" s="164"/>
      <c r="BM1122" s="164"/>
      <c r="BN1122" s="164"/>
      <c r="BO1122" s="164"/>
      <c r="BP1122" s="164"/>
      <c r="BQ1122" s="164"/>
      <c r="BR1122" s="164"/>
      <c r="BS1122" s="164"/>
      <c r="BT1122" s="164"/>
    </row>
    <row r="1123" spans="19:72" x14ac:dyDescent="0.25">
      <c r="S1123" s="164"/>
      <c r="T1123" s="164"/>
      <c r="U1123" s="164"/>
      <c r="V1123" s="164"/>
      <c r="W1123" s="164"/>
      <c r="X1123" s="164"/>
      <c r="Y1123" s="164"/>
      <c r="Z1123" s="164"/>
      <c r="AA1123" s="164"/>
      <c r="AB1123" s="164"/>
      <c r="AC1123" s="164"/>
      <c r="AD1123" s="164"/>
      <c r="AE1123" s="164"/>
      <c r="AF1123" s="164"/>
      <c r="AG1123" s="164"/>
      <c r="AH1123" s="164"/>
      <c r="AI1123" s="164"/>
      <c r="AJ1123" s="164"/>
      <c r="AK1123" s="164"/>
      <c r="AL1123" s="164"/>
      <c r="AM1123" s="164"/>
      <c r="AN1123" s="164"/>
      <c r="AO1123" s="164"/>
      <c r="AP1123" s="164"/>
      <c r="AQ1123" s="366"/>
      <c r="AR1123" s="164"/>
      <c r="AS1123" s="164"/>
      <c r="AT1123" s="164"/>
      <c r="AU1123" s="164"/>
      <c r="AV1123" s="164"/>
      <c r="AW1123" s="164"/>
      <c r="AX1123" s="164"/>
      <c r="AY1123" s="351"/>
      <c r="AZ1123" s="164"/>
      <c r="BA1123" s="164"/>
      <c r="BB1123" s="164"/>
      <c r="BC1123" s="164"/>
      <c r="BD1123" s="164"/>
      <c r="BE1123" s="164"/>
      <c r="BF1123" s="164"/>
      <c r="BG1123" s="164"/>
      <c r="BH1123" s="164"/>
      <c r="BI1123" s="351"/>
      <c r="BJ1123" s="164"/>
      <c r="BK1123" s="164"/>
      <c r="BL1123" s="164"/>
      <c r="BM1123" s="164"/>
      <c r="BN1123" s="164"/>
      <c r="BO1123" s="164"/>
      <c r="BP1123" s="164"/>
      <c r="BQ1123" s="164"/>
      <c r="BR1123" s="164"/>
      <c r="BS1123" s="164"/>
      <c r="BT1123" s="164"/>
    </row>
    <row r="1124" spans="19:72" x14ac:dyDescent="0.25">
      <c r="S1124" s="164"/>
      <c r="T1124" s="164"/>
      <c r="U1124" s="164"/>
      <c r="V1124" s="164"/>
      <c r="W1124" s="164"/>
      <c r="X1124" s="164"/>
      <c r="Y1124" s="164"/>
      <c r="Z1124" s="164"/>
      <c r="AA1124" s="164"/>
      <c r="AB1124" s="164"/>
      <c r="AC1124" s="164"/>
      <c r="AD1124" s="164"/>
      <c r="AE1124" s="164"/>
      <c r="AF1124" s="164"/>
      <c r="AG1124" s="164"/>
      <c r="AH1124" s="164"/>
      <c r="AI1124" s="164"/>
      <c r="AJ1124" s="164"/>
      <c r="AK1124" s="164"/>
      <c r="AL1124" s="164"/>
      <c r="AM1124" s="164"/>
      <c r="AN1124" s="164"/>
      <c r="AO1124" s="164"/>
      <c r="AP1124" s="164"/>
      <c r="AQ1124" s="366"/>
      <c r="AR1124" s="164"/>
      <c r="AS1124" s="164"/>
      <c r="AT1124" s="164"/>
      <c r="AU1124" s="164"/>
      <c r="AV1124" s="164"/>
      <c r="AW1124" s="164"/>
      <c r="AX1124" s="164"/>
      <c r="AY1124" s="351"/>
      <c r="AZ1124" s="164"/>
      <c r="BA1124" s="164"/>
      <c r="BB1124" s="164"/>
      <c r="BC1124" s="164"/>
      <c r="BD1124" s="164"/>
      <c r="BE1124" s="164"/>
      <c r="BF1124" s="164"/>
      <c r="BG1124" s="164"/>
      <c r="BH1124" s="164"/>
      <c r="BI1124" s="351"/>
      <c r="BJ1124" s="164"/>
      <c r="BK1124" s="164"/>
      <c r="BL1124" s="164"/>
      <c r="BM1124" s="164"/>
      <c r="BN1124" s="164"/>
      <c r="BO1124" s="164"/>
      <c r="BP1124" s="164"/>
      <c r="BQ1124" s="164"/>
      <c r="BR1124" s="164"/>
      <c r="BS1124" s="164"/>
      <c r="BT1124" s="164"/>
    </row>
    <row r="1125" spans="19:72" x14ac:dyDescent="0.25">
      <c r="S1125" s="164"/>
      <c r="T1125" s="164"/>
      <c r="U1125" s="164"/>
      <c r="V1125" s="164"/>
      <c r="W1125" s="164"/>
      <c r="X1125" s="164"/>
      <c r="Y1125" s="164"/>
      <c r="Z1125" s="164"/>
      <c r="AA1125" s="164"/>
      <c r="AB1125" s="164"/>
      <c r="AC1125" s="164"/>
      <c r="AD1125" s="164"/>
      <c r="AE1125" s="164"/>
      <c r="AF1125" s="164"/>
      <c r="AG1125" s="164"/>
      <c r="AH1125" s="164"/>
      <c r="AI1125" s="164"/>
      <c r="AJ1125" s="164"/>
      <c r="AK1125" s="164"/>
      <c r="AL1125" s="164"/>
      <c r="AM1125" s="164"/>
      <c r="AN1125" s="164"/>
      <c r="AO1125" s="164"/>
      <c r="AP1125" s="164"/>
      <c r="AQ1125" s="366"/>
      <c r="AR1125" s="164"/>
      <c r="AS1125" s="164"/>
      <c r="AT1125" s="164"/>
      <c r="AU1125" s="164"/>
      <c r="AV1125" s="164"/>
      <c r="AW1125" s="164"/>
      <c r="AX1125" s="164"/>
      <c r="AY1125" s="351"/>
      <c r="AZ1125" s="164"/>
      <c r="BA1125" s="164"/>
      <c r="BB1125" s="164"/>
      <c r="BC1125" s="164"/>
      <c r="BD1125" s="164"/>
      <c r="BE1125" s="164"/>
      <c r="BF1125" s="164"/>
      <c r="BG1125" s="164"/>
      <c r="BH1125" s="164"/>
      <c r="BI1125" s="351"/>
      <c r="BJ1125" s="164"/>
      <c r="BK1125" s="164"/>
      <c r="BL1125" s="164"/>
      <c r="BM1125" s="164"/>
      <c r="BN1125" s="164"/>
      <c r="BO1125" s="164"/>
      <c r="BP1125" s="164"/>
      <c r="BQ1125" s="164"/>
      <c r="BR1125" s="164"/>
      <c r="BS1125" s="164"/>
      <c r="BT1125" s="164"/>
    </row>
    <row r="1126" spans="19:72" x14ac:dyDescent="0.25">
      <c r="S1126" s="164"/>
      <c r="T1126" s="164"/>
      <c r="U1126" s="164"/>
      <c r="V1126" s="164"/>
      <c r="W1126" s="164"/>
      <c r="X1126" s="164"/>
      <c r="Y1126" s="164"/>
      <c r="Z1126" s="164"/>
      <c r="AA1126" s="164"/>
      <c r="AB1126" s="164"/>
      <c r="AC1126" s="164"/>
      <c r="AD1126" s="164"/>
      <c r="AE1126" s="164"/>
      <c r="AF1126" s="164"/>
      <c r="AG1126" s="164"/>
      <c r="AH1126" s="164"/>
      <c r="AI1126" s="164"/>
      <c r="AJ1126" s="164"/>
      <c r="AK1126" s="164"/>
      <c r="AL1126" s="164"/>
      <c r="AM1126" s="164"/>
      <c r="AN1126" s="164"/>
      <c r="AO1126" s="164"/>
      <c r="AP1126" s="164"/>
      <c r="AQ1126" s="366"/>
      <c r="AR1126" s="164"/>
      <c r="AS1126" s="164"/>
      <c r="AT1126" s="164"/>
      <c r="AU1126" s="164"/>
      <c r="AV1126" s="164"/>
      <c r="AW1126" s="164"/>
      <c r="AX1126" s="164"/>
      <c r="AY1126" s="351"/>
      <c r="AZ1126" s="164"/>
      <c r="BA1126" s="164"/>
      <c r="BB1126" s="164"/>
      <c r="BC1126" s="164"/>
      <c r="BD1126" s="164"/>
      <c r="BE1126" s="164"/>
      <c r="BF1126" s="164"/>
      <c r="BG1126" s="164"/>
      <c r="BH1126" s="164"/>
      <c r="BI1126" s="351"/>
      <c r="BJ1126" s="164"/>
      <c r="BK1126" s="164"/>
      <c r="BL1126" s="164"/>
      <c r="BM1126" s="164"/>
      <c r="BN1126" s="164"/>
      <c r="BO1126" s="164"/>
      <c r="BP1126" s="164"/>
      <c r="BQ1126" s="164"/>
      <c r="BR1126" s="164"/>
      <c r="BS1126" s="164"/>
      <c r="BT1126" s="164"/>
    </row>
    <row r="1127" spans="19:72" x14ac:dyDescent="0.25">
      <c r="S1127" s="164"/>
      <c r="T1127" s="164"/>
      <c r="U1127" s="164"/>
      <c r="V1127" s="164"/>
      <c r="W1127" s="164"/>
      <c r="X1127" s="164"/>
      <c r="Y1127" s="164"/>
      <c r="Z1127" s="164"/>
      <c r="AA1127" s="164"/>
      <c r="AB1127" s="164"/>
      <c r="AC1127" s="164"/>
      <c r="AD1127" s="164"/>
      <c r="AE1127" s="164"/>
      <c r="AF1127" s="164"/>
      <c r="AG1127" s="164"/>
      <c r="AH1127" s="164"/>
      <c r="AI1127" s="164"/>
      <c r="AJ1127" s="164"/>
      <c r="AK1127" s="164"/>
      <c r="AL1127" s="164"/>
      <c r="AM1127" s="164"/>
      <c r="AN1127" s="164"/>
      <c r="AO1127" s="164"/>
      <c r="AP1127" s="164"/>
      <c r="AQ1127" s="366"/>
      <c r="AR1127" s="164"/>
      <c r="AS1127" s="164"/>
      <c r="AT1127" s="164"/>
      <c r="AU1127" s="164"/>
      <c r="AV1127" s="164"/>
      <c r="AW1127" s="164"/>
      <c r="AX1127" s="164"/>
      <c r="AY1127" s="351"/>
      <c r="AZ1127" s="164"/>
      <c r="BA1127" s="164"/>
      <c r="BB1127" s="164"/>
      <c r="BC1127" s="164"/>
      <c r="BD1127" s="164"/>
      <c r="BE1127" s="164"/>
      <c r="BF1127" s="164"/>
      <c r="BG1127" s="164"/>
      <c r="BH1127" s="164"/>
      <c r="BI1127" s="351"/>
      <c r="BJ1127" s="164"/>
      <c r="BK1127" s="164"/>
      <c r="BL1127" s="164"/>
      <c r="BM1127" s="164"/>
      <c r="BN1127" s="164"/>
      <c r="BO1127" s="164"/>
      <c r="BP1127" s="164"/>
      <c r="BQ1127" s="164"/>
      <c r="BR1127" s="164"/>
      <c r="BS1127" s="164"/>
      <c r="BT1127" s="164"/>
    </row>
    <row r="1128" spans="19:72" x14ac:dyDescent="0.25">
      <c r="S1128" s="164"/>
      <c r="T1128" s="164"/>
      <c r="U1128" s="164"/>
      <c r="V1128" s="164"/>
      <c r="W1128" s="164"/>
      <c r="X1128" s="164"/>
      <c r="Y1128" s="164"/>
      <c r="Z1128" s="164"/>
      <c r="AA1128" s="164"/>
      <c r="AB1128" s="164"/>
      <c r="AC1128" s="164"/>
      <c r="AD1128" s="164"/>
      <c r="AE1128" s="164"/>
      <c r="AF1128" s="164"/>
      <c r="AG1128" s="164"/>
      <c r="AH1128" s="164"/>
      <c r="AI1128" s="164"/>
      <c r="AJ1128" s="164"/>
      <c r="AK1128" s="164"/>
      <c r="AL1128" s="164"/>
      <c r="AM1128" s="164"/>
      <c r="AN1128" s="164"/>
      <c r="AO1128" s="164"/>
      <c r="AP1128" s="164"/>
      <c r="AQ1128" s="366"/>
      <c r="AR1128" s="164"/>
      <c r="AS1128" s="164"/>
      <c r="AT1128" s="164"/>
      <c r="AU1128" s="164"/>
      <c r="AV1128" s="164"/>
      <c r="AW1128" s="164"/>
      <c r="AX1128" s="164"/>
      <c r="AY1128" s="351"/>
      <c r="AZ1128" s="164"/>
      <c r="BA1128" s="164"/>
      <c r="BB1128" s="164"/>
      <c r="BC1128" s="164"/>
      <c r="BD1128" s="164"/>
      <c r="BE1128" s="164"/>
      <c r="BF1128" s="164"/>
      <c r="BG1128" s="164"/>
      <c r="BH1128" s="164"/>
      <c r="BI1128" s="351"/>
      <c r="BJ1128" s="164"/>
      <c r="BK1128" s="164"/>
      <c r="BL1128" s="164"/>
      <c r="BM1128" s="164"/>
      <c r="BN1128" s="164"/>
      <c r="BO1128" s="164"/>
      <c r="BP1128" s="164"/>
      <c r="BQ1128" s="164"/>
      <c r="BR1128" s="164"/>
      <c r="BS1128" s="164"/>
      <c r="BT1128" s="164"/>
    </row>
    <row r="1129" spans="19:72" x14ac:dyDescent="0.25">
      <c r="S1129" s="164"/>
      <c r="T1129" s="164"/>
      <c r="U1129" s="164"/>
      <c r="V1129" s="164"/>
      <c r="W1129" s="164"/>
      <c r="X1129" s="164"/>
      <c r="Y1129" s="164"/>
      <c r="Z1129" s="164"/>
      <c r="AA1129" s="164"/>
      <c r="AB1129" s="164"/>
      <c r="AC1129" s="164"/>
      <c r="AD1129" s="164"/>
      <c r="AE1129" s="164"/>
      <c r="AF1129" s="164"/>
      <c r="AG1129" s="164"/>
      <c r="AH1129" s="164"/>
      <c r="AI1129" s="164"/>
      <c r="AJ1129" s="164"/>
      <c r="AK1129" s="164"/>
      <c r="AL1129" s="164"/>
      <c r="AM1129" s="164"/>
      <c r="AN1129" s="164"/>
      <c r="AO1129" s="164"/>
      <c r="AP1129" s="164"/>
      <c r="AQ1129" s="366"/>
      <c r="AR1129" s="164"/>
      <c r="AS1129" s="164"/>
      <c r="AT1129" s="164"/>
      <c r="AU1129" s="164"/>
      <c r="AV1129" s="164"/>
      <c r="AW1129" s="164"/>
      <c r="AX1129" s="164"/>
      <c r="AY1129" s="351"/>
      <c r="AZ1129" s="164"/>
      <c r="BA1129" s="164"/>
      <c r="BB1129" s="164"/>
      <c r="BC1129" s="164"/>
      <c r="BD1129" s="164"/>
      <c r="BE1129" s="164"/>
      <c r="BF1129" s="164"/>
      <c r="BG1129" s="164"/>
      <c r="BH1129" s="164"/>
      <c r="BI1129" s="351"/>
      <c r="BJ1129" s="164"/>
      <c r="BK1129" s="164"/>
      <c r="BL1129" s="164"/>
      <c r="BM1129" s="164"/>
      <c r="BN1129" s="164"/>
      <c r="BO1129" s="164"/>
      <c r="BP1129" s="164"/>
      <c r="BQ1129" s="164"/>
      <c r="BR1129" s="164"/>
      <c r="BS1129" s="164"/>
      <c r="BT1129" s="164"/>
    </row>
    <row r="1130" spans="19:72" x14ac:dyDescent="0.25">
      <c r="S1130" s="164"/>
      <c r="T1130" s="164"/>
      <c r="U1130" s="164"/>
      <c r="V1130" s="164"/>
      <c r="W1130" s="164"/>
      <c r="X1130" s="164"/>
      <c r="Y1130" s="164"/>
      <c r="Z1130" s="164"/>
      <c r="AA1130" s="164"/>
      <c r="AB1130" s="164"/>
      <c r="AC1130" s="164"/>
      <c r="AD1130" s="164"/>
      <c r="AE1130" s="164"/>
      <c r="AF1130" s="164"/>
      <c r="AG1130" s="164"/>
      <c r="AH1130" s="164"/>
      <c r="AI1130" s="164"/>
      <c r="AJ1130" s="164"/>
      <c r="AK1130" s="164"/>
      <c r="AL1130" s="164"/>
      <c r="AM1130" s="164"/>
      <c r="AN1130" s="164"/>
      <c r="AO1130" s="164"/>
      <c r="AP1130" s="164"/>
      <c r="AQ1130" s="366"/>
      <c r="AR1130" s="164"/>
      <c r="AS1130" s="164"/>
      <c r="AT1130" s="164"/>
      <c r="AU1130" s="164"/>
      <c r="AV1130" s="164"/>
      <c r="AW1130" s="164"/>
      <c r="AX1130" s="164"/>
      <c r="AY1130" s="351"/>
      <c r="AZ1130" s="164"/>
      <c r="BA1130" s="164"/>
      <c r="BB1130" s="164"/>
      <c r="BC1130" s="164"/>
      <c r="BD1130" s="164"/>
      <c r="BE1130" s="164"/>
      <c r="BF1130" s="164"/>
      <c r="BG1130" s="164"/>
      <c r="BH1130" s="164"/>
      <c r="BI1130" s="351"/>
      <c r="BJ1130" s="164"/>
      <c r="BK1130" s="164"/>
      <c r="BL1130" s="164"/>
      <c r="BM1130" s="164"/>
      <c r="BN1130" s="164"/>
      <c r="BO1130" s="164"/>
      <c r="BP1130" s="164"/>
      <c r="BQ1130" s="164"/>
      <c r="BR1130" s="164"/>
      <c r="BS1130" s="164"/>
      <c r="BT1130" s="164"/>
    </row>
    <row r="1131" spans="19:72" x14ac:dyDescent="0.25">
      <c r="S1131" s="164"/>
      <c r="T1131" s="164"/>
      <c r="U1131" s="164"/>
      <c r="V1131" s="164"/>
      <c r="W1131" s="164"/>
      <c r="X1131" s="164"/>
      <c r="Y1131" s="164"/>
      <c r="Z1131" s="164"/>
      <c r="AA1131" s="164"/>
      <c r="AB1131" s="164"/>
      <c r="AC1131" s="164"/>
      <c r="AD1131" s="164"/>
      <c r="AE1131" s="164"/>
      <c r="AF1131" s="164"/>
      <c r="AG1131" s="164"/>
      <c r="AH1131" s="164"/>
      <c r="AI1131" s="164"/>
      <c r="AJ1131" s="164"/>
      <c r="AK1131" s="164"/>
      <c r="AL1131" s="164"/>
      <c r="AM1131" s="164"/>
      <c r="AN1131" s="164"/>
      <c r="AO1131" s="164"/>
      <c r="AP1131" s="164"/>
      <c r="AQ1131" s="366"/>
      <c r="AR1131" s="164"/>
      <c r="AS1131" s="164"/>
      <c r="AT1131" s="164"/>
      <c r="AU1131" s="164"/>
      <c r="AV1131" s="164"/>
      <c r="AW1131" s="164"/>
      <c r="AX1131" s="164"/>
      <c r="AY1131" s="351"/>
      <c r="AZ1131" s="164"/>
      <c r="BA1131" s="164"/>
      <c r="BB1131" s="164"/>
      <c r="BC1131" s="164"/>
      <c r="BD1131" s="164"/>
      <c r="BE1131" s="164"/>
      <c r="BF1131" s="164"/>
      <c r="BG1131" s="164"/>
      <c r="BH1131" s="164"/>
      <c r="BI1131" s="351"/>
      <c r="BJ1131" s="164"/>
      <c r="BK1131" s="164"/>
      <c r="BL1131" s="164"/>
      <c r="BM1131" s="164"/>
      <c r="BN1131" s="164"/>
      <c r="BO1131" s="164"/>
      <c r="BP1131" s="164"/>
      <c r="BQ1131" s="164"/>
      <c r="BR1131" s="164"/>
      <c r="BS1131" s="164"/>
      <c r="BT1131" s="164"/>
    </row>
    <row r="1132" spans="19:72" x14ac:dyDescent="0.25">
      <c r="S1132" s="164"/>
      <c r="T1132" s="164"/>
      <c r="U1132" s="164"/>
      <c r="V1132" s="164"/>
      <c r="W1132" s="164"/>
      <c r="X1132" s="164"/>
      <c r="Y1132" s="164"/>
      <c r="Z1132" s="164"/>
      <c r="AA1132" s="164"/>
      <c r="AB1132" s="164"/>
      <c r="AC1132" s="164"/>
      <c r="AD1132" s="164"/>
      <c r="AE1132" s="164"/>
      <c r="AF1132" s="164"/>
      <c r="AG1132" s="164"/>
      <c r="AH1132" s="164"/>
      <c r="AI1132" s="164"/>
      <c r="AJ1132" s="164"/>
      <c r="AK1132" s="164"/>
      <c r="AL1132" s="164"/>
      <c r="AM1132" s="164"/>
      <c r="AN1132" s="164"/>
      <c r="AO1132" s="164"/>
      <c r="AP1132" s="164"/>
      <c r="AQ1132" s="366"/>
      <c r="AR1132" s="164"/>
      <c r="AS1132" s="164"/>
      <c r="AT1132" s="164"/>
      <c r="AU1132" s="164"/>
      <c r="AV1132" s="164"/>
      <c r="AW1132" s="164"/>
      <c r="AX1132" s="164"/>
      <c r="AY1132" s="351"/>
      <c r="AZ1132" s="164"/>
      <c r="BA1132" s="164"/>
      <c r="BB1132" s="164"/>
      <c r="BC1132" s="164"/>
      <c r="BD1132" s="164"/>
      <c r="BE1132" s="164"/>
      <c r="BF1132" s="164"/>
      <c r="BG1132" s="164"/>
      <c r="BH1132" s="164"/>
      <c r="BI1132" s="351"/>
      <c r="BJ1132" s="164"/>
      <c r="BK1132" s="164"/>
      <c r="BL1132" s="164"/>
      <c r="BM1132" s="164"/>
      <c r="BN1132" s="164"/>
      <c r="BO1132" s="164"/>
      <c r="BP1132" s="164"/>
      <c r="BQ1132" s="164"/>
      <c r="BR1132" s="164"/>
      <c r="BS1132" s="164"/>
      <c r="BT1132" s="164"/>
    </row>
    <row r="1133" spans="19:72" x14ac:dyDescent="0.25">
      <c r="S1133" s="164"/>
      <c r="T1133" s="164"/>
      <c r="U1133" s="164"/>
      <c r="V1133" s="164"/>
      <c r="W1133" s="164"/>
      <c r="X1133" s="164"/>
      <c r="Y1133" s="164"/>
      <c r="Z1133" s="164"/>
      <c r="AA1133" s="164"/>
      <c r="AB1133" s="164"/>
      <c r="AC1133" s="164"/>
      <c r="AD1133" s="164"/>
      <c r="AE1133" s="164"/>
      <c r="AF1133" s="164"/>
      <c r="AG1133" s="164"/>
      <c r="AH1133" s="164"/>
      <c r="AI1133" s="164"/>
      <c r="AJ1133" s="164"/>
      <c r="AK1133" s="164"/>
      <c r="AL1133" s="164"/>
      <c r="AM1133" s="164"/>
      <c r="AN1133" s="164"/>
      <c r="AO1133" s="164"/>
      <c r="AP1133" s="164"/>
      <c r="AQ1133" s="366"/>
      <c r="AR1133" s="164"/>
      <c r="AS1133" s="164"/>
      <c r="AT1133" s="164"/>
      <c r="AU1133" s="164"/>
      <c r="AV1133" s="164"/>
      <c r="AW1133" s="164"/>
      <c r="AX1133" s="164"/>
      <c r="AY1133" s="351"/>
      <c r="AZ1133" s="164"/>
      <c r="BA1133" s="164"/>
      <c r="BB1133" s="164"/>
      <c r="BC1133" s="164"/>
      <c r="BD1133" s="164"/>
      <c r="BE1133" s="164"/>
      <c r="BF1133" s="164"/>
      <c r="BG1133" s="164"/>
      <c r="BH1133" s="164"/>
      <c r="BI1133" s="351"/>
      <c r="BJ1133" s="164"/>
      <c r="BK1133" s="164"/>
      <c r="BL1133" s="164"/>
      <c r="BM1133" s="164"/>
      <c r="BN1133" s="164"/>
      <c r="BO1133" s="164"/>
      <c r="BP1133" s="164"/>
      <c r="BQ1133" s="164"/>
      <c r="BR1133" s="164"/>
      <c r="BS1133" s="164"/>
      <c r="BT1133" s="164"/>
    </row>
    <row r="1134" spans="19:72" x14ac:dyDescent="0.25">
      <c r="S1134" s="164"/>
      <c r="T1134" s="164"/>
      <c r="U1134" s="164"/>
      <c r="V1134" s="164"/>
      <c r="W1134" s="164"/>
      <c r="X1134" s="164"/>
      <c r="Y1134" s="164"/>
      <c r="Z1134" s="164"/>
      <c r="AA1134" s="164"/>
      <c r="AB1134" s="164"/>
      <c r="AC1134" s="164"/>
      <c r="AD1134" s="164"/>
      <c r="AE1134" s="164"/>
      <c r="AF1134" s="164"/>
      <c r="AG1134" s="164"/>
      <c r="AH1134" s="164"/>
      <c r="AI1134" s="164"/>
      <c r="AJ1134" s="164"/>
      <c r="AK1134" s="164"/>
      <c r="AL1134" s="164"/>
      <c r="AM1134" s="164"/>
      <c r="AN1134" s="164"/>
      <c r="AO1134" s="164"/>
      <c r="AP1134" s="164"/>
      <c r="AQ1134" s="366"/>
      <c r="AR1134" s="164"/>
      <c r="AS1134" s="164"/>
      <c r="AT1134" s="164"/>
      <c r="AU1134" s="164"/>
      <c r="AV1134" s="164"/>
      <c r="AW1134" s="164"/>
      <c r="AX1134" s="164"/>
      <c r="AY1134" s="351"/>
      <c r="AZ1134" s="164"/>
      <c r="BA1134" s="164"/>
      <c r="BB1134" s="164"/>
      <c r="BC1134" s="164"/>
      <c r="BD1134" s="164"/>
      <c r="BE1134" s="164"/>
      <c r="BF1134" s="164"/>
      <c r="BG1134" s="164"/>
      <c r="BH1134" s="164"/>
      <c r="BI1134" s="351"/>
      <c r="BJ1134" s="164"/>
      <c r="BK1134" s="164"/>
      <c r="BL1134" s="164"/>
      <c r="BM1134" s="164"/>
      <c r="BN1134" s="164"/>
      <c r="BO1134" s="164"/>
      <c r="BP1134" s="164"/>
      <c r="BQ1134" s="164"/>
      <c r="BR1134" s="164"/>
      <c r="BS1134" s="164"/>
      <c r="BT1134" s="164"/>
    </row>
    <row r="1135" spans="19:72" x14ac:dyDescent="0.25">
      <c r="S1135" s="164"/>
      <c r="T1135" s="164"/>
      <c r="U1135" s="164"/>
      <c r="V1135" s="164"/>
      <c r="W1135" s="164"/>
      <c r="X1135" s="164"/>
      <c r="Y1135" s="164"/>
      <c r="Z1135" s="164"/>
      <c r="AA1135" s="164"/>
      <c r="AB1135" s="164"/>
      <c r="AC1135" s="164"/>
      <c r="AD1135" s="164"/>
      <c r="AE1135" s="164"/>
      <c r="AF1135" s="164"/>
      <c r="AG1135" s="164"/>
      <c r="AH1135" s="164"/>
      <c r="AI1135" s="164"/>
      <c r="AJ1135" s="164"/>
      <c r="AK1135" s="164"/>
      <c r="AL1135" s="164"/>
      <c r="AM1135" s="164"/>
      <c r="AN1135" s="164"/>
      <c r="AO1135" s="164"/>
      <c r="AP1135" s="164"/>
      <c r="AQ1135" s="366"/>
      <c r="AR1135" s="164"/>
      <c r="AS1135" s="164"/>
      <c r="AT1135" s="164"/>
      <c r="AU1135" s="164"/>
      <c r="AV1135" s="164"/>
      <c r="AW1135" s="164"/>
      <c r="AX1135" s="164"/>
      <c r="AY1135" s="351"/>
      <c r="AZ1135" s="164"/>
      <c r="BA1135" s="164"/>
      <c r="BB1135" s="164"/>
      <c r="BC1135" s="164"/>
      <c r="BD1135" s="164"/>
      <c r="BE1135" s="164"/>
      <c r="BF1135" s="164"/>
      <c r="BG1135" s="164"/>
      <c r="BH1135" s="164"/>
      <c r="BI1135" s="351"/>
      <c r="BJ1135" s="164"/>
      <c r="BK1135" s="164"/>
      <c r="BL1135" s="164"/>
      <c r="BM1135" s="164"/>
      <c r="BN1135" s="164"/>
      <c r="BO1135" s="164"/>
      <c r="BP1135" s="164"/>
      <c r="BQ1135" s="164"/>
      <c r="BR1135" s="164"/>
      <c r="BS1135" s="164"/>
      <c r="BT1135" s="164"/>
    </row>
    <row r="1136" spans="19:72" x14ac:dyDescent="0.25">
      <c r="S1136" s="164"/>
      <c r="T1136" s="164"/>
      <c r="U1136" s="164"/>
      <c r="V1136" s="164"/>
      <c r="W1136" s="164"/>
      <c r="X1136" s="164"/>
      <c r="Y1136" s="164"/>
      <c r="Z1136" s="164"/>
      <c r="AA1136" s="164"/>
      <c r="AB1136" s="164"/>
      <c r="AC1136" s="164"/>
      <c r="AD1136" s="164"/>
      <c r="AE1136" s="164"/>
      <c r="AF1136" s="164"/>
      <c r="AG1136" s="164"/>
      <c r="AH1136" s="164"/>
      <c r="AI1136" s="164"/>
      <c r="AJ1136" s="164"/>
      <c r="AK1136" s="164"/>
      <c r="AL1136" s="164"/>
      <c r="AM1136" s="164"/>
      <c r="AN1136" s="164"/>
      <c r="AO1136" s="164"/>
      <c r="AP1136" s="164"/>
      <c r="AQ1136" s="366"/>
      <c r="AR1136" s="164"/>
      <c r="AS1136" s="164"/>
      <c r="AT1136" s="164"/>
      <c r="AU1136" s="164"/>
      <c r="AV1136" s="164"/>
      <c r="AW1136" s="164"/>
      <c r="AX1136" s="164"/>
      <c r="AY1136" s="351"/>
      <c r="AZ1136" s="164"/>
      <c r="BA1136" s="164"/>
      <c r="BB1136" s="164"/>
      <c r="BC1136" s="164"/>
      <c r="BD1136" s="164"/>
      <c r="BE1136" s="164"/>
      <c r="BF1136" s="164"/>
      <c r="BG1136" s="164"/>
      <c r="BH1136" s="164"/>
      <c r="BI1136" s="351"/>
      <c r="BJ1136" s="164"/>
      <c r="BK1136" s="164"/>
      <c r="BL1136" s="164"/>
      <c r="BM1136" s="164"/>
      <c r="BN1136" s="164"/>
      <c r="BO1136" s="164"/>
      <c r="BP1136" s="164"/>
      <c r="BQ1136" s="164"/>
      <c r="BR1136" s="164"/>
      <c r="BS1136" s="164"/>
      <c r="BT1136" s="164"/>
    </row>
    <row r="1137" spans="19:72" x14ac:dyDescent="0.25">
      <c r="S1137" s="164"/>
      <c r="T1137" s="164"/>
      <c r="U1137" s="164"/>
      <c r="V1137" s="164"/>
      <c r="W1137" s="164"/>
      <c r="X1137" s="164"/>
      <c r="Y1137" s="164"/>
      <c r="Z1137" s="164"/>
      <c r="AA1137" s="164"/>
      <c r="AB1137" s="164"/>
      <c r="AC1137" s="164"/>
      <c r="AD1137" s="164"/>
      <c r="AE1137" s="164"/>
      <c r="AF1137" s="164"/>
      <c r="AG1137" s="164"/>
      <c r="AH1137" s="164"/>
      <c r="AI1137" s="164"/>
      <c r="AJ1137" s="164"/>
      <c r="AK1137" s="164"/>
      <c r="AL1137" s="164"/>
      <c r="AM1137" s="164"/>
      <c r="AN1137" s="164"/>
      <c r="AO1137" s="164"/>
      <c r="AP1137" s="164"/>
      <c r="AQ1137" s="366"/>
      <c r="AR1137" s="164"/>
      <c r="AS1137" s="164"/>
      <c r="AT1137" s="164"/>
      <c r="AU1137" s="164"/>
      <c r="AV1137" s="164"/>
      <c r="AW1137" s="164"/>
      <c r="AX1137" s="164"/>
      <c r="AY1137" s="351"/>
      <c r="AZ1137" s="164"/>
      <c r="BA1137" s="164"/>
      <c r="BB1137" s="164"/>
      <c r="BC1137" s="164"/>
      <c r="BD1137" s="164"/>
      <c r="BE1137" s="164"/>
      <c r="BF1137" s="164"/>
      <c r="BG1137" s="164"/>
      <c r="BH1137" s="164"/>
      <c r="BI1137" s="351"/>
      <c r="BJ1137" s="164"/>
      <c r="BK1137" s="164"/>
      <c r="BL1137" s="164"/>
      <c r="BM1137" s="164"/>
      <c r="BN1137" s="164"/>
      <c r="BO1137" s="164"/>
      <c r="BP1137" s="164"/>
      <c r="BQ1137" s="164"/>
      <c r="BR1137" s="164"/>
      <c r="BS1137" s="164"/>
      <c r="BT1137" s="164"/>
    </row>
    <row r="1138" spans="19:72" x14ac:dyDescent="0.25">
      <c r="S1138" s="164"/>
      <c r="T1138" s="164"/>
      <c r="U1138" s="164"/>
      <c r="V1138" s="164"/>
      <c r="W1138" s="164"/>
      <c r="X1138" s="164"/>
      <c r="Y1138" s="164"/>
      <c r="Z1138" s="164"/>
      <c r="AA1138" s="164"/>
      <c r="AB1138" s="164"/>
      <c r="AC1138" s="164"/>
      <c r="AD1138" s="164"/>
      <c r="AE1138" s="164"/>
      <c r="AF1138" s="164"/>
      <c r="AG1138" s="164"/>
      <c r="AH1138" s="164"/>
      <c r="AI1138" s="164"/>
      <c r="AJ1138" s="164"/>
      <c r="AK1138" s="164"/>
      <c r="AL1138" s="164"/>
      <c r="AM1138" s="164"/>
      <c r="AN1138" s="164"/>
      <c r="AO1138" s="164"/>
      <c r="AP1138" s="164"/>
      <c r="AQ1138" s="366"/>
      <c r="AR1138" s="164"/>
      <c r="AS1138" s="164"/>
      <c r="AT1138" s="164"/>
      <c r="AU1138" s="164"/>
      <c r="AV1138" s="164"/>
      <c r="AW1138" s="164"/>
      <c r="AX1138" s="164"/>
      <c r="AY1138" s="351"/>
      <c r="AZ1138" s="164"/>
      <c r="BA1138" s="164"/>
      <c r="BB1138" s="164"/>
      <c r="BC1138" s="164"/>
      <c r="BD1138" s="164"/>
      <c r="BE1138" s="164"/>
      <c r="BF1138" s="164"/>
      <c r="BG1138" s="164"/>
      <c r="BH1138" s="164"/>
      <c r="BI1138" s="351"/>
      <c r="BJ1138" s="164"/>
      <c r="BK1138" s="164"/>
      <c r="BL1138" s="164"/>
      <c r="BM1138" s="164"/>
      <c r="BN1138" s="164"/>
      <c r="BO1138" s="164"/>
      <c r="BP1138" s="164"/>
      <c r="BQ1138" s="164"/>
      <c r="BR1138" s="164"/>
      <c r="BS1138" s="164"/>
      <c r="BT1138" s="164"/>
    </row>
    <row r="1139" spans="19:72" x14ac:dyDescent="0.25">
      <c r="S1139" s="164"/>
      <c r="T1139" s="164"/>
      <c r="U1139" s="164"/>
      <c r="V1139" s="164"/>
      <c r="W1139" s="164"/>
      <c r="X1139" s="164"/>
      <c r="Y1139" s="164"/>
      <c r="Z1139" s="164"/>
      <c r="AA1139" s="164"/>
      <c r="AB1139" s="164"/>
      <c r="AC1139" s="164"/>
      <c r="AD1139" s="164"/>
      <c r="AE1139" s="164"/>
      <c r="AF1139" s="164"/>
      <c r="AG1139" s="164"/>
      <c r="AH1139" s="164"/>
      <c r="AI1139" s="164"/>
      <c r="AJ1139" s="164"/>
      <c r="AK1139" s="164"/>
      <c r="AL1139" s="164"/>
      <c r="AM1139" s="164"/>
      <c r="AN1139" s="164"/>
      <c r="AO1139" s="164"/>
      <c r="AP1139" s="164"/>
      <c r="AQ1139" s="366"/>
      <c r="AR1139" s="164"/>
      <c r="AS1139" s="164"/>
      <c r="AT1139" s="164"/>
      <c r="AU1139" s="164"/>
      <c r="AV1139" s="164"/>
      <c r="AW1139" s="164"/>
      <c r="AX1139" s="164"/>
      <c r="AY1139" s="351"/>
      <c r="AZ1139" s="164"/>
      <c r="BA1139" s="164"/>
      <c r="BB1139" s="164"/>
      <c r="BC1139" s="164"/>
      <c r="BD1139" s="164"/>
      <c r="BE1139" s="164"/>
      <c r="BF1139" s="164"/>
      <c r="BG1139" s="164"/>
      <c r="BH1139" s="164"/>
      <c r="BI1139" s="351"/>
      <c r="BJ1139" s="164"/>
      <c r="BK1139" s="164"/>
      <c r="BL1139" s="164"/>
      <c r="BM1139" s="164"/>
      <c r="BN1139" s="164"/>
      <c r="BO1139" s="164"/>
      <c r="BP1139" s="164"/>
      <c r="BQ1139" s="164"/>
      <c r="BR1139" s="164"/>
      <c r="BS1139" s="164"/>
      <c r="BT1139" s="164"/>
    </row>
    <row r="1140" spans="19:72" x14ac:dyDescent="0.25">
      <c r="S1140" s="164"/>
      <c r="T1140" s="164"/>
      <c r="U1140" s="164"/>
      <c r="V1140" s="164"/>
      <c r="W1140" s="164"/>
      <c r="X1140" s="164"/>
      <c r="Y1140" s="164"/>
      <c r="Z1140" s="164"/>
      <c r="AA1140" s="164"/>
      <c r="AB1140" s="164"/>
      <c r="AC1140" s="164"/>
      <c r="AD1140" s="164"/>
      <c r="AE1140" s="164"/>
      <c r="AF1140" s="164"/>
      <c r="AG1140" s="164"/>
      <c r="AH1140" s="164"/>
      <c r="AI1140" s="164"/>
      <c r="AJ1140" s="164"/>
      <c r="AK1140" s="164"/>
      <c r="AL1140" s="164"/>
      <c r="AM1140" s="164"/>
      <c r="AN1140" s="164"/>
      <c r="AO1140" s="164"/>
      <c r="AP1140" s="164"/>
      <c r="AQ1140" s="366"/>
      <c r="AR1140" s="164"/>
      <c r="AS1140" s="164"/>
      <c r="AT1140" s="164"/>
      <c r="AU1140" s="164"/>
      <c r="AV1140" s="164"/>
      <c r="AW1140" s="164"/>
      <c r="AX1140" s="164"/>
      <c r="AY1140" s="351"/>
      <c r="AZ1140" s="164"/>
      <c r="BA1140" s="164"/>
      <c r="BB1140" s="164"/>
      <c r="BC1140" s="164"/>
      <c r="BD1140" s="164"/>
      <c r="BE1140" s="164"/>
      <c r="BF1140" s="164"/>
      <c r="BG1140" s="164"/>
      <c r="BH1140" s="164"/>
      <c r="BI1140" s="351"/>
      <c r="BJ1140" s="164"/>
      <c r="BK1140" s="164"/>
      <c r="BL1140" s="164"/>
      <c r="BM1140" s="164"/>
      <c r="BN1140" s="164"/>
      <c r="BO1140" s="164"/>
      <c r="BP1140" s="164"/>
      <c r="BQ1140" s="164"/>
      <c r="BR1140" s="164"/>
      <c r="BS1140" s="164"/>
      <c r="BT1140" s="164"/>
    </row>
    <row r="1141" spans="19:72" x14ac:dyDescent="0.25">
      <c r="S1141" s="164"/>
      <c r="T1141" s="164"/>
      <c r="U1141" s="164"/>
      <c r="V1141" s="164"/>
      <c r="W1141" s="164"/>
      <c r="X1141" s="164"/>
      <c r="Y1141" s="164"/>
      <c r="Z1141" s="164"/>
      <c r="AA1141" s="164"/>
      <c r="AB1141" s="164"/>
      <c r="AC1141" s="164"/>
      <c r="AD1141" s="164"/>
      <c r="AE1141" s="164"/>
      <c r="AF1141" s="164"/>
      <c r="AG1141" s="164"/>
      <c r="AH1141" s="164"/>
      <c r="AI1141" s="164"/>
      <c r="AJ1141" s="164"/>
      <c r="AK1141" s="164"/>
      <c r="AL1141" s="164"/>
      <c r="AM1141" s="164"/>
      <c r="AN1141" s="164"/>
      <c r="AO1141" s="164"/>
      <c r="AP1141" s="164"/>
      <c r="AQ1141" s="366"/>
      <c r="AR1141" s="164"/>
      <c r="AS1141" s="164"/>
      <c r="AT1141" s="164"/>
      <c r="AU1141" s="164"/>
      <c r="AV1141" s="164"/>
      <c r="AW1141" s="164"/>
      <c r="AX1141" s="164"/>
      <c r="AY1141" s="351"/>
      <c r="AZ1141" s="164"/>
      <c r="BA1141" s="164"/>
      <c r="BB1141" s="164"/>
      <c r="BC1141" s="164"/>
      <c r="BD1141" s="164"/>
      <c r="BE1141" s="164"/>
      <c r="BF1141" s="164"/>
      <c r="BG1141" s="164"/>
      <c r="BH1141" s="164"/>
      <c r="BI1141" s="351"/>
      <c r="BJ1141" s="164"/>
      <c r="BK1141" s="164"/>
      <c r="BL1141" s="164"/>
      <c r="BM1141" s="164"/>
      <c r="BN1141" s="164"/>
      <c r="BO1141" s="164"/>
      <c r="BP1141" s="164"/>
      <c r="BQ1141" s="164"/>
      <c r="BR1141" s="164"/>
      <c r="BS1141" s="164"/>
      <c r="BT1141" s="164"/>
    </row>
    <row r="1142" spans="19:72" x14ac:dyDescent="0.25">
      <c r="S1142" s="164"/>
      <c r="T1142" s="164"/>
      <c r="U1142" s="164"/>
      <c r="V1142" s="164"/>
      <c r="W1142" s="164"/>
      <c r="X1142" s="164"/>
      <c r="Y1142" s="164"/>
      <c r="Z1142" s="164"/>
      <c r="AA1142" s="164"/>
      <c r="AB1142" s="164"/>
      <c r="AC1142" s="164"/>
      <c r="AD1142" s="164"/>
      <c r="AE1142" s="164"/>
      <c r="AF1142" s="164"/>
      <c r="AG1142" s="164"/>
      <c r="AH1142" s="164"/>
      <c r="AI1142" s="164"/>
      <c r="AJ1142" s="164"/>
      <c r="AK1142" s="164"/>
      <c r="AL1142" s="164"/>
      <c r="AM1142" s="164"/>
      <c r="AN1142" s="164"/>
      <c r="AO1142" s="164"/>
      <c r="AP1142" s="164"/>
      <c r="AQ1142" s="366"/>
      <c r="AR1142" s="164"/>
      <c r="AS1142" s="164"/>
      <c r="AT1142" s="164"/>
      <c r="AU1142" s="164"/>
      <c r="AV1142" s="164"/>
      <c r="AW1142" s="164"/>
      <c r="AX1142" s="164"/>
      <c r="AY1142" s="351"/>
      <c r="AZ1142" s="164"/>
      <c r="BA1142" s="164"/>
      <c r="BB1142" s="164"/>
      <c r="BC1142" s="164"/>
      <c r="BD1142" s="164"/>
      <c r="BE1142" s="164"/>
      <c r="BF1142" s="164"/>
      <c r="BG1142" s="164"/>
      <c r="BH1142" s="164"/>
      <c r="BI1142" s="351"/>
      <c r="BJ1142" s="164"/>
      <c r="BK1142" s="164"/>
      <c r="BL1142" s="164"/>
      <c r="BM1142" s="164"/>
      <c r="BN1142" s="164"/>
      <c r="BO1142" s="164"/>
      <c r="BP1142" s="164"/>
      <c r="BQ1142" s="164"/>
      <c r="BR1142" s="164"/>
      <c r="BS1142" s="164"/>
      <c r="BT1142" s="164"/>
    </row>
    <row r="1143" spans="19:72" x14ac:dyDescent="0.25">
      <c r="S1143" s="164"/>
      <c r="T1143" s="164"/>
      <c r="U1143" s="164"/>
      <c r="V1143" s="164"/>
      <c r="W1143" s="164"/>
      <c r="X1143" s="164"/>
      <c r="Y1143" s="164"/>
      <c r="Z1143" s="164"/>
      <c r="AA1143" s="164"/>
      <c r="AB1143" s="164"/>
      <c r="AC1143" s="164"/>
      <c r="AD1143" s="164"/>
      <c r="AE1143" s="164"/>
      <c r="AF1143" s="164"/>
      <c r="AG1143" s="164"/>
      <c r="AH1143" s="164"/>
      <c r="AI1143" s="164"/>
      <c r="AJ1143" s="164"/>
      <c r="AK1143" s="164"/>
      <c r="AL1143" s="164"/>
      <c r="AM1143" s="164"/>
      <c r="AN1143" s="164"/>
      <c r="AO1143" s="164"/>
      <c r="AP1143" s="164"/>
      <c r="AQ1143" s="366"/>
      <c r="AR1143" s="164"/>
      <c r="AS1143" s="164"/>
      <c r="AT1143" s="164"/>
      <c r="AU1143" s="164"/>
      <c r="AV1143" s="164"/>
      <c r="AW1143" s="164"/>
      <c r="AX1143" s="164"/>
      <c r="AY1143" s="351"/>
      <c r="AZ1143" s="164"/>
      <c r="BA1143" s="164"/>
      <c r="BB1143" s="164"/>
      <c r="BC1143" s="164"/>
      <c r="BD1143" s="164"/>
      <c r="BE1143" s="164"/>
      <c r="BF1143" s="164"/>
      <c r="BG1143" s="164"/>
      <c r="BH1143" s="164"/>
      <c r="BI1143" s="351"/>
      <c r="BJ1143" s="164"/>
      <c r="BK1143" s="164"/>
      <c r="BL1143" s="164"/>
      <c r="BM1143" s="164"/>
      <c r="BN1143" s="164"/>
      <c r="BO1143" s="164"/>
      <c r="BP1143" s="164"/>
      <c r="BQ1143" s="164"/>
      <c r="BR1143" s="164"/>
      <c r="BS1143" s="164"/>
      <c r="BT1143" s="164"/>
    </row>
    <row r="1144" spans="19:72" x14ac:dyDescent="0.25">
      <c r="S1144" s="164"/>
      <c r="T1144" s="164"/>
      <c r="U1144" s="164"/>
      <c r="V1144" s="164"/>
      <c r="W1144" s="164"/>
      <c r="X1144" s="164"/>
      <c r="Y1144" s="164"/>
      <c r="Z1144" s="164"/>
      <c r="AA1144" s="164"/>
      <c r="AB1144" s="164"/>
      <c r="AC1144" s="164"/>
      <c r="AD1144" s="164"/>
      <c r="AE1144" s="164"/>
      <c r="AF1144" s="164"/>
      <c r="AG1144" s="164"/>
      <c r="AH1144" s="164"/>
      <c r="AI1144" s="164"/>
      <c r="AJ1144" s="164"/>
      <c r="AK1144" s="164"/>
      <c r="AL1144" s="164"/>
      <c r="AM1144" s="164"/>
      <c r="AN1144" s="164"/>
      <c r="AO1144" s="164"/>
      <c r="AP1144" s="164"/>
      <c r="AQ1144" s="366"/>
      <c r="AR1144" s="164"/>
      <c r="AS1144" s="164"/>
      <c r="AT1144" s="164"/>
      <c r="AU1144" s="164"/>
      <c r="AV1144" s="164"/>
      <c r="AW1144" s="164"/>
      <c r="AX1144" s="164"/>
      <c r="AY1144" s="351"/>
      <c r="AZ1144" s="164"/>
      <c r="BA1144" s="164"/>
      <c r="BB1144" s="164"/>
      <c r="BC1144" s="164"/>
      <c r="BD1144" s="164"/>
      <c r="BE1144" s="164"/>
      <c r="BF1144" s="164"/>
      <c r="BG1144" s="164"/>
      <c r="BH1144" s="164"/>
      <c r="BI1144" s="351"/>
      <c r="BJ1144" s="164"/>
      <c r="BK1144" s="164"/>
      <c r="BL1144" s="164"/>
      <c r="BM1144" s="164"/>
      <c r="BN1144" s="164"/>
      <c r="BO1144" s="164"/>
      <c r="BP1144" s="164"/>
      <c r="BQ1144" s="164"/>
      <c r="BR1144" s="164"/>
      <c r="BS1144" s="164"/>
      <c r="BT1144" s="164"/>
    </row>
    <row r="1145" spans="19:72" x14ac:dyDescent="0.25">
      <c r="S1145" s="164"/>
      <c r="T1145" s="164"/>
      <c r="U1145" s="164"/>
      <c r="V1145" s="164"/>
      <c r="W1145" s="164"/>
      <c r="X1145" s="164"/>
      <c r="Y1145" s="164"/>
      <c r="Z1145" s="164"/>
      <c r="AA1145" s="164"/>
      <c r="AB1145" s="164"/>
      <c r="AC1145" s="164"/>
      <c r="AD1145" s="164"/>
      <c r="AE1145" s="164"/>
      <c r="AF1145" s="164"/>
      <c r="AG1145" s="164"/>
      <c r="AH1145" s="164"/>
      <c r="AI1145" s="164"/>
      <c r="AJ1145" s="164"/>
      <c r="AK1145" s="164"/>
      <c r="AL1145" s="164"/>
      <c r="AM1145" s="164"/>
      <c r="AN1145" s="164"/>
      <c r="AO1145" s="164"/>
      <c r="AP1145" s="164"/>
      <c r="AQ1145" s="366"/>
      <c r="AR1145" s="164"/>
      <c r="AS1145" s="164"/>
      <c r="AT1145" s="164"/>
      <c r="AU1145" s="164"/>
      <c r="AV1145" s="164"/>
      <c r="AW1145" s="164"/>
      <c r="AX1145" s="164"/>
      <c r="AY1145" s="351"/>
      <c r="AZ1145" s="164"/>
      <c r="BA1145" s="164"/>
      <c r="BB1145" s="164"/>
      <c r="BC1145" s="164"/>
      <c r="BD1145" s="164"/>
      <c r="BE1145" s="164"/>
      <c r="BF1145" s="164"/>
      <c r="BG1145" s="164"/>
      <c r="BH1145" s="164"/>
      <c r="BI1145" s="351"/>
      <c r="BJ1145" s="164"/>
      <c r="BK1145" s="164"/>
      <c r="BL1145" s="164"/>
      <c r="BM1145" s="164"/>
      <c r="BN1145" s="164"/>
      <c r="BO1145" s="164"/>
      <c r="BP1145" s="164"/>
      <c r="BQ1145" s="164"/>
      <c r="BR1145" s="164"/>
      <c r="BS1145" s="164"/>
      <c r="BT1145" s="164"/>
    </row>
    <row r="1146" spans="19:72" x14ac:dyDescent="0.25">
      <c r="S1146" s="164"/>
      <c r="T1146" s="164"/>
      <c r="U1146" s="164"/>
      <c r="V1146" s="164"/>
      <c r="W1146" s="164"/>
      <c r="X1146" s="164"/>
      <c r="Y1146" s="164"/>
      <c r="Z1146" s="164"/>
      <c r="AA1146" s="164"/>
      <c r="AB1146" s="164"/>
      <c r="AC1146" s="164"/>
      <c r="AD1146" s="164"/>
      <c r="AE1146" s="164"/>
      <c r="AF1146" s="164"/>
      <c r="AG1146" s="164"/>
      <c r="AH1146" s="164"/>
      <c r="AI1146" s="164"/>
      <c r="AJ1146" s="164"/>
      <c r="AK1146" s="164"/>
      <c r="AL1146" s="164"/>
      <c r="AM1146" s="164"/>
      <c r="AN1146" s="164"/>
      <c r="AO1146" s="164"/>
      <c r="AP1146" s="164"/>
      <c r="AQ1146" s="366"/>
      <c r="AR1146" s="164"/>
      <c r="AS1146" s="164"/>
      <c r="AT1146" s="164"/>
      <c r="AU1146" s="164"/>
      <c r="AV1146" s="164"/>
      <c r="AW1146" s="164"/>
      <c r="AX1146" s="164"/>
      <c r="AY1146" s="351"/>
      <c r="AZ1146" s="164"/>
      <c r="BA1146" s="164"/>
      <c r="BB1146" s="164"/>
      <c r="BC1146" s="164"/>
      <c r="BD1146" s="164"/>
      <c r="BE1146" s="164"/>
      <c r="BF1146" s="164"/>
      <c r="BG1146" s="164"/>
      <c r="BH1146" s="164"/>
      <c r="BI1146" s="351"/>
      <c r="BJ1146" s="164"/>
      <c r="BK1146" s="164"/>
      <c r="BL1146" s="164"/>
      <c r="BM1146" s="164"/>
      <c r="BN1146" s="164"/>
      <c r="BO1146" s="164"/>
      <c r="BP1146" s="164"/>
      <c r="BQ1146" s="164"/>
      <c r="BR1146" s="164"/>
      <c r="BS1146" s="164"/>
      <c r="BT1146" s="164"/>
    </row>
    <row r="1147" spans="19:72" x14ac:dyDescent="0.25">
      <c r="S1147" s="164"/>
      <c r="T1147" s="164"/>
      <c r="U1147" s="164"/>
      <c r="V1147" s="164"/>
      <c r="W1147" s="164"/>
      <c r="X1147" s="164"/>
      <c r="Y1147" s="164"/>
      <c r="Z1147" s="164"/>
      <c r="AA1147" s="164"/>
      <c r="AB1147" s="164"/>
      <c r="AC1147" s="164"/>
      <c r="AD1147" s="164"/>
      <c r="AE1147" s="164"/>
      <c r="AF1147" s="164"/>
      <c r="AG1147" s="164"/>
      <c r="AH1147" s="164"/>
      <c r="AI1147" s="164"/>
      <c r="AJ1147" s="164"/>
      <c r="AK1147" s="164"/>
      <c r="AL1147" s="164"/>
      <c r="AM1147" s="164"/>
      <c r="AN1147" s="164"/>
      <c r="AO1147" s="164"/>
      <c r="AP1147" s="164"/>
      <c r="AQ1147" s="366"/>
      <c r="AR1147" s="164"/>
      <c r="AS1147" s="164"/>
      <c r="AT1147" s="164"/>
      <c r="AU1147" s="164"/>
      <c r="AV1147" s="164"/>
      <c r="AW1147" s="164"/>
      <c r="AX1147" s="164"/>
      <c r="AY1147" s="351"/>
      <c r="AZ1147" s="164"/>
      <c r="BA1147" s="164"/>
      <c r="BB1147" s="164"/>
      <c r="BC1147" s="164"/>
      <c r="BD1147" s="164"/>
      <c r="BE1147" s="164"/>
      <c r="BF1147" s="164"/>
      <c r="BG1147" s="164"/>
      <c r="BH1147" s="164"/>
      <c r="BI1147" s="351"/>
      <c r="BJ1147" s="164"/>
      <c r="BK1147" s="164"/>
      <c r="BL1147" s="164"/>
      <c r="BM1147" s="164"/>
      <c r="BN1147" s="164"/>
      <c r="BO1147" s="164"/>
      <c r="BP1147" s="164"/>
      <c r="BQ1147" s="164"/>
      <c r="BR1147" s="164"/>
      <c r="BS1147" s="164"/>
      <c r="BT1147" s="164"/>
    </row>
    <row r="1148" spans="19:72" x14ac:dyDescent="0.25">
      <c r="S1148" s="164"/>
      <c r="T1148" s="164"/>
      <c r="U1148" s="164"/>
      <c r="V1148" s="164"/>
      <c r="W1148" s="164"/>
      <c r="X1148" s="164"/>
      <c r="Y1148" s="164"/>
      <c r="Z1148" s="164"/>
      <c r="AA1148" s="164"/>
      <c r="AB1148" s="164"/>
      <c r="AC1148" s="164"/>
      <c r="AD1148" s="164"/>
      <c r="AE1148" s="164"/>
      <c r="AF1148" s="164"/>
      <c r="AG1148" s="164"/>
      <c r="AH1148" s="164"/>
      <c r="AI1148" s="164"/>
      <c r="AJ1148" s="164"/>
      <c r="AK1148" s="164"/>
      <c r="AL1148" s="164"/>
      <c r="AM1148" s="164"/>
      <c r="AN1148" s="164"/>
      <c r="AO1148" s="164"/>
      <c r="AP1148" s="164"/>
      <c r="AQ1148" s="366"/>
      <c r="AR1148" s="164"/>
      <c r="AS1148" s="164"/>
      <c r="AT1148" s="164"/>
      <c r="AU1148" s="164"/>
      <c r="AV1148" s="164"/>
      <c r="AW1148" s="164"/>
      <c r="AX1148" s="164"/>
      <c r="AY1148" s="351"/>
      <c r="AZ1148" s="164"/>
      <c r="BA1148" s="164"/>
      <c r="BB1148" s="164"/>
      <c r="BC1148" s="164"/>
      <c r="BD1148" s="164"/>
      <c r="BE1148" s="164"/>
      <c r="BF1148" s="164"/>
      <c r="BG1148" s="164"/>
      <c r="BH1148" s="164"/>
      <c r="BI1148" s="351"/>
      <c r="BJ1148" s="164"/>
      <c r="BK1148" s="164"/>
      <c r="BL1148" s="164"/>
      <c r="BM1148" s="164"/>
      <c r="BN1148" s="164"/>
      <c r="BO1148" s="164"/>
      <c r="BP1148" s="164"/>
      <c r="BQ1148" s="164"/>
      <c r="BR1148" s="164"/>
      <c r="BS1148" s="164"/>
      <c r="BT1148" s="164"/>
    </row>
    <row r="1149" spans="19:72" x14ac:dyDescent="0.25">
      <c r="S1149" s="164"/>
      <c r="T1149" s="164"/>
      <c r="U1149" s="164"/>
      <c r="V1149" s="164"/>
      <c r="W1149" s="164"/>
      <c r="X1149" s="164"/>
      <c r="Y1149" s="164"/>
      <c r="Z1149" s="164"/>
      <c r="AA1149" s="164"/>
      <c r="AB1149" s="164"/>
      <c r="AC1149" s="164"/>
      <c r="AD1149" s="164"/>
      <c r="AE1149" s="164"/>
      <c r="AF1149" s="164"/>
      <c r="AG1149" s="164"/>
      <c r="AH1149" s="164"/>
      <c r="AI1149" s="164"/>
      <c r="AJ1149" s="164"/>
      <c r="AK1149" s="164"/>
      <c r="AL1149" s="164"/>
      <c r="AM1149" s="164"/>
      <c r="AN1149" s="164"/>
      <c r="AO1149" s="164"/>
      <c r="AP1149" s="164"/>
      <c r="AQ1149" s="366"/>
      <c r="AR1149" s="164"/>
      <c r="AS1149" s="164"/>
      <c r="AT1149" s="164"/>
      <c r="AU1149" s="164"/>
      <c r="AV1149" s="164"/>
      <c r="AW1149" s="164"/>
      <c r="AX1149" s="164"/>
      <c r="AY1149" s="351"/>
      <c r="AZ1149" s="164"/>
      <c r="BA1149" s="164"/>
      <c r="BB1149" s="164"/>
      <c r="BC1149" s="164"/>
      <c r="BD1149" s="164"/>
      <c r="BE1149" s="164"/>
      <c r="BF1149" s="164"/>
      <c r="BG1149" s="164"/>
      <c r="BH1149" s="164"/>
      <c r="BI1149" s="351"/>
      <c r="BJ1149" s="164"/>
      <c r="BK1149" s="164"/>
      <c r="BL1149" s="164"/>
      <c r="BM1149" s="164"/>
      <c r="BN1149" s="164"/>
      <c r="BO1149" s="164"/>
      <c r="BP1149" s="164"/>
      <c r="BQ1149" s="164"/>
      <c r="BR1149" s="164"/>
      <c r="BS1149" s="164"/>
      <c r="BT1149" s="164"/>
    </row>
    <row r="1150" spans="19:72" x14ac:dyDescent="0.25">
      <c r="S1150" s="164"/>
      <c r="T1150" s="164"/>
      <c r="U1150" s="164"/>
      <c r="V1150" s="164"/>
      <c r="W1150" s="164"/>
      <c r="X1150" s="164"/>
      <c r="Y1150" s="164"/>
      <c r="Z1150" s="164"/>
      <c r="AA1150" s="164"/>
      <c r="AB1150" s="164"/>
      <c r="AC1150" s="164"/>
      <c r="AD1150" s="164"/>
      <c r="AE1150" s="164"/>
      <c r="AF1150" s="164"/>
      <c r="AG1150" s="164"/>
      <c r="AH1150" s="164"/>
      <c r="AI1150" s="164"/>
      <c r="AJ1150" s="164"/>
      <c r="AK1150" s="164"/>
      <c r="AL1150" s="164"/>
      <c r="AM1150" s="164"/>
      <c r="AN1150" s="164"/>
      <c r="AO1150" s="164"/>
      <c r="AP1150" s="164"/>
      <c r="AQ1150" s="366"/>
      <c r="AR1150" s="164"/>
      <c r="AS1150" s="164"/>
      <c r="AT1150" s="164"/>
      <c r="AU1150" s="164"/>
      <c r="AV1150" s="164"/>
      <c r="AW1150" s="164"/>
      <c r="AX1150" s="164"/>
      <c r="AY1150" s="351"/>
      <c r="AZ1150" s="164"/>
      <c r="BA1150" s="164"/>
      <c r="BB1150" s="164"/>
      <c r="BC1150" s="164"/>
      <c r="BD1150" s="164"/>
      <c r="BE1150" s="164"/>
      <c r="BF1150" s="164"/>
      <c r="BG1150" s="164"/>
      <c r="BH1150" s="164"/>
      <c r="BI1150" s="351"/>
      <c r="BJ1150" s="164"/>
      <c r="BK1150" s="164"/>
      <c r="BL1150" s="164"/>
      <c r="BM1150" s="164"/>
      <c r="BN1150" s="164"/>
      <c r="BO1150" s="164"/>
      <c r="BP1150" s="164"/>
      <c r="BQ1150" s="164"/>
      <c r="BR1150" s="164"/>
      <c r="BS1150" s="164"/>
      <c r="BT1150" s="164"/>
    </row>
    <row r="1151" spans="19:72" x14ac:dyDescent="0.25">
      <c r="S1151" s="164"/>
      <c r="T1151" s="164"/>
      <c r="U1151" s="164"/>
      <c r="V1151" s="164"/>
      <c r="W1151" s="164"/>
      <c r="X1151" s="164"/>
      <c r="Y1151" s="164"/>
      <c r="Z1151" s="164"/>
      <c r="AA1151" s="164"/>
      <c r="AB1151" s="164"/>
      <c r="AC1151" s="164"/>
      <c r="AD1151" s="164"/>
      <c r="AE1151" s="164"/>
      <c r="AF1151" s="164"/>
      <c r="AG1151" s="164"/>
      <c r="AH1151" s="164"/>
      <c r="AI1151" s="164"/>
      <c r="AJ1151" s="164"/>
      <c r="AK1151" s="164"/>
      <c r="AL1151" s="164"/>
      <c r="AM1151" s="164"/>
      <c r="AN1151" s="164"/>
      <c r="AO1151" s="164"/>
      <c r="AP1151" s="164"/>
      <c r="AQ1151" s="366"/>
      <c r="AR1151" s="164"/>
      <c r="AS1151" s="164"/>
      <c r="AT1151" s="164"/>
      <c r="AU1151" s="164"/>
      <c r="AV1151" s="164"/>
      <c r="AW1151" s="164"/>
      <c r="AX1151" s="164"/>
      <c r="AY1151" s="351"/>
      <c r="AZ1151" s="164"/>
      <c r="BA1151" s="164"/>
      <c r="BB1151" s="164"/>
      <c r="BC1151" s="164"/>
      <c r="BD1151" s="164"/>
      <c r="BE1151" s="164"/>
      <c r="BF1151" s="164"/>
      <c r="BG1151" s="164"/>
      <c r="BH1151" s="164"/>
      <c r="BI1151" s="351"/>
      <c r="BJ1151" s="164"/>
      <c r="BK1151" s="164"/>
      <c r="BL1151" s="164"/>
      <c r="BM1151" s="164"/>
      <c r="BN1151" s="164"/>
      <c r="BO1151" s="164"/>
      <c r="BP1151" s="164"/>
      <c r="BQ1151" s="164"/>
      <c r="BR1151" s="164"/>
      <c r="BS1151" s="164"/>
      <c r="BT1151" s="164"/>
    </row>
    <row r="1152" spans="19:72" x14ac:dyDescent="0.25">
      <c r="S1152" s="164"/>
      <c r="T1152" s="164"/>
      <c r="U1152" s="164"/>
      <c r="V1152" s="164"/>
      <c r="W1152" s="164"/>
      <c r="X1152" s="164"/>
      <c r="Y1152" s="164"/>
      <c r="Z1152" s="164"/>
      <c r="AA1152" s="164"/>
      <c r="AB1152" s="164"/>
      <c r="AC1152" s="164"/>
      <c r="AD1152" s="164"/>
      <c r="AE1152" s="164"/>
      <c r="AF1152" s="164"/>
      <c r="AG1152" s="164"/>
      <c r="AH1152" s="164"/>
      <c r="AI1152" s="164"/>
      <c r="AJ1152" s="164"/>
      <c r="AK1152" s="164"/>
      <c r="AL1152" s="164"/>
      <c r="AM1152" s="164"/>
      <c r="AN1152" s="164"/>
      <c r="AO1152" s="164"/>
      <c r="AP1152" s="164"/>
      <c r="AQ1152" s="366"/>
      <c r="AR1152" s="164"/>
      <c r="AS1152" s="164"/>
      <c r="AT1152" s="164"/>
      <c r="AU1152" s="164"/>
      <c r="AV1152" s="164"/>
      <c r="AW1152" s="164"/>
      <c r="AX1152" s="164"/>
      <c r="AY1152" s="351"/>
      <c r="AZ1152" s="164"/>
      <c r="BA1152" s="164"/>
      <c r="BB1152" s="164"/>
      <c r="BC1152" s="164"/>
      <c r="BD1152" s="164"/>
      <c r="BE1152" s="164"/>
      <c r="BF1152" s="164"/>
      <c r="BG1152" s="164"/>
      <c r="BH1152" s="164"/>
      <c r="BI1152" s="351"/>
      <c r="BJ1152" s="164"/>
      <c r="BK1152" s="164"/>
      <c r="BL1152" s="164"/>
      <c r="BM1152" s="164"/>
      <c r="BN1152" s="164"/>
      <c r="BO1152" s="164"/>
      <c r="BP1152" s="164"/>
      <c r="BQ1152" s="164"/>
      <c r="BR1152" s="164"/>
      <c r="BS1152" s="164"/>
      <c r="BT1152" s="164"/>
    </row>
    <row r="1153" spans="19:72" x14ac:dyDescent="0.25">
      <c r="S1153" s="164"/>
      <c r="T1153" s="164"/>
      <c r="U1153" s="164"/>
      <c r="V1153" s="164"/>
      <c r="W1153" s="164"/>
      <c r="X1153" s="164"/>
      <c r="Y1153" s="164"/>
      <c r="Z1153" s="164"/>
      <c r="AA1153" s="164"/>
      <c r="AB1153" s="164"/>
      <c r="AC1153" s="164"/>
      <c r="AD1153" s="164"/>
      <c r="AE1153" s="164"/>
      <c r="AF1153" s="164"/>
      <c r="AG1153" s="164"/>
      <c r="AH1153" s="164"/>
      <c r="AI1153" s="164"/>
      <c r="AJ1153" s="164"/>
      <c r="AK1153" s="164"/>
      <c r="AL1153" s="164"/>
      <c r="AM1153" s="164"/>
      <c r="AN1153" s="164"/>
      <c r="AO1153" s="164"/>
      <c r="AP1153" s="164"/>
      <c r="AQ1153" s="366"/>
      <c r="AR1153" s="164"/>
      <c r="AS1153" s="164"/>
      <c r="AT1153" s="164"/>
      <c r="AU1153" s="164"/>
      <c r="AV1153" s="164"/>
      <c r="AW1153" s="164"/>
      <c r="AX1153" s="164"/>
      <c r="AY1153" s="351"/>
      <c r="AZ1153" s="164"/>
      <c r="BA1153" s="164"/>
      <c r="BB1153" s="164"/>
      <c r="BC1153" s="164"/>
      <c r="BD1153" s="164"/>
      <c r="BE1153" s="164"/>
      <c r="BF1153" s="164"/>
      <c r="BG1153" s="164"/>
      <c r="BH1153" s="164"/>
      <c r="BI1153" s="351"/>
      <c r="BJ1153" s="164"/>
      <c r="BK1153" s="164"/>
      <c r="BL1153" s="164"/>
      <c r="BM1153" s="164"/>
      <c r="BN1153" s="164"/>
      <c r="BO1153" s="164"/>
      <c r="BP1153" s="164"/>
      <c r="BQ1153" s="164"/>
      <c r="BR1153" s="164"/>
      <c r="BS1153" s="164"/>
      <c r="BT1153" s="164"/>
    </row>
    <row r="1154" spans="19:72" x14ac:dyDescent="0.25">
      <c r="S1154" s="164"/>
      <c r="T1154" s="164"/>
      <c r="U1154" s="164"/>
      <c r="V1154" s="164"/>
      <c r="W1154" s="164"/>
      <c r="X1154" s="164"/>
      <c r="Y1154" s="164"/>
      <c r="Z1154" s="164"/>
      <c r="AA1154" s="164"/>
      <c r="AB1154" s="164"/>
      <c r="AC1154" s="164"/>
      <c r="AD1154" s="164"/>
      <c r="AE1154" s="164"/>
      <c r="AF1154" s="164"/>
      <c r="AG1154" s="164"/>
      <c r="AH1154" s="164"/>
      <c r="AI1154" s="164"/>
      <c r="AJ1154" s="164"/>
      <c r="AK1154" s="164"/>
      <c r="AL1154" s="164"/>
      <c r="AM1154" s="164"/>
      <c r="AN1154" s="164"/>
      <c r="AO1154" s="164"/>
      <c r="AP1154" s="164"/>
      <c r="AQ1154" s="366"/>
      <c r="AR1154" s="164"/>
      <c r="AS1154" s="164"/>
      <c r="AT1154" s="164"/>
      <c r="AU1154" s="164"/>
      <c r="AV1154" s="164"/>
      <c r="AW1154" s="164"/>
      <c r="AX1154" s="164"/>
      <c r="AY1154" s="351"/>
      <c r="AZ1154" s="164"/>
      <c r="BA1154" s="164"/>
      <c r="BB1154" s="164"/>
      <c r="BC1154" s="164"/>
      <c r="BD1154" s="164"/>
      <c r="BE1154" s="164"/>
      <c r="BF1154" s="164"/>
      <c r="BG1154" s="164"/>
      <c r="BH1154" s="164"/>
      <c r="BI1154" s="351"/>
      <c r="BJ1154" s="164"/>
      <c r="BK1154" s="164"/>
      <c r="BL1154" s="164"/>
      <c r="BM1154" s="164"/>
      <c r="BN1154" s="164"/>
      <c r="BO1154" s="164"/>
      <c r="BP1154" s="164"/>
      <c r="BQ1154" s="164"/>
      <c r="BR1154" s="164"/>
      <c r="BS1154" s="164"/>
      <c r="BT1154" s="164"/>
    </row>
    <row r="1155" spans="19:72" x14ac:dyDescent="0.25">
      <c r="S1155" s="164"/>
      <c r="T1155" s="164"/>
      <c r="U1155" s="164"/>
      <c r="V1155" s="164"/>
      <c r="W1155" s="164"/>
      <c r="X1155" s="164"/>
      <c r="Y1155" s="164"/>
      <c r="Z1155" s="164"/>
      <c r="AA1155" s="164"/>
      <c r="AB1155" s="164"/>
      <c r="AC1155" s="164"/>
      <c r="AD1155" s="164"/>
      <c r="AE1155" s="164"/>
      <c r="AF1155" s="164"/>
      <c r="AG1155" s="164"/>
      <c r="AH1155" s="164"/>
      <c r="AI1155" s="164"/>
      <c r="AJ1155" s="164"/>
      <c r="AK1155" s="164"/>
      <c r="AL1155" s="164"/>
      <c r="AM1155" s="164"/>
      <c r="AN1155" s="164"/>
      <c r="AO1155" s="164"/>
      <c r="AP1155" s="164"/>
      <c r="AQ1155" s="366"/>
      <c r="AR1155" s="164"/>
      <c r="AS1155" s="164"/>
      <c r="AT1155" s="164"/>
      <c r="AU1155" s="164"/>
      <c r="AV1155" s="164"/>
      <c r="AW1155" s="164"/>
      <c r="AX1155" s="164"/>
      <c r="AY1155" s="351"/>
      <c r="AZ1155" s="164"/>
      <c r="BA1155" s="164"/>
      <c r="BB1155" s="164"/>
      <c r="BC1155" s="164"/>
      <c r="BD1155" s="164"/>
      <c r="BE1155" s="164"/>
      <c r="BF1155" s="164"/>
      <c r="BG1155" s="164"/>
      <c r="BH1155" s="164"/>
      <c r="BI1155" s="351"/>
      <c r="BJ1155" s="164"/>
      <c r="BK1155" s="164"/>
      <c r="BL1155" s="164"/>
      <c r="BM1155" s="164"/>
      <c r="BN1155" s="164"/>
      <c r="BO1155" s="164"/>
      <c r="BP1155" s="164"/>
      <c r="BQ1155" s="164"/>
      <c r="BR1155" s="164"/>
      <c r="BS1155" s="164"/>
      <c r="BT1155" s="164"/>
    </row>
    <row r="1156" spans="19:72" x14ac:dyDescent="0.25">
      <c r="S1156" s="164"/>
      <c r="T1156" s="164"/>
      <c r="U1156" s="164"/>
      <c r="V1156" s="164"/>
      <c r="W1156" s="164"/>
      <c r="X1156" s="164"/>
      <c r="Y1156" s="164"/>
      <c r="Z1156" s="164"/>
      <c r="AA1156" s="164"/>
      <c r="AB1156" s="164"/>
      <c r="AC1156" s="164"/>
      <c r="AD1156" s="164"/>
      <c r="AE1156" s="164"/>
      <c r="AF1156" s="164"/>
      <c r="AG1156" s="164"/>
      <c r="AH1156" s="164"/>
      <c r="AI1156" s="164"/>
      <c r="AJ1156" s="164"/>
      <c r="AK1156" s="164"/>
      <c r="AL1156" s="164"/>
      <c r="AM1156" s="164"/>
      <c r="AN1156" s="164"/>
      <c r="AO1156" s="164"/>
      <c r="AP1156" s="164"/>
      <c r="AQ1156" s="366"/>
      <c r="AR1156" s="164"/>
      <c r="AS1156" s="164"/>
      <c r="AT1156" s="164"/>
      <c r="AU1156" s="164"/>
      <c r="AV1156" s="164"/>
      <c r="AW1156" s="164"/>
      <c r="AX1156" s="164"/>
      <c r="AY1156" s="351"/>
      <c r="AZ1156" s="164"/>
      <c r="BA1156" s="164"/>
      <c r="BB1156" s="164"/>
      <c r="BC1156" s="164"/>
      <c r="BD1156" s="164"/>
      <c r="BE1156" s="164"/>
      <c r="BF1156" s="164"/>
      <c r="BG1156" s="164"/>
      <c r="BH1156" s="164"/>
      <c r="BI1156" s="351"/>
      <c r="BJ1156" s="164"/>
      <c r="BK1156" s="164"/>
      <c r="BL1156" s="164"/>
      <c r="BM1156" s="164"/>
      <c r="BN1156" s="164"/>
      <c r="BO1156" s="164"/>
      <c r="BP1156" s="164"/>
      <c r="BQ1156" s="164"/>
      <c r="BR1156" s="164"/>
      <c r="BS1156" s="164"/>
      <c r="BT1156" s="164"/>
    </row>
    <row r="1157" spans="19:72" x14ac:dyDescent="0.25">
      <c r="S1157" s="164"/>
      <c r="T1157" s="164"/>
      <c r="U1157" s="164"/>
      <c r="V1157" s="164"/>
      <c r="W1157" s="164"/>
      <c r="X1157" s="164"/>
      <c r="Y1157" s="164"/>
      <c r="Z1157" s="164"/>
      <c r="AA1157" s="164"/>
      <c r="AB1157" s="164"/>
      <c r="AC1157" s="164"/>
      <c r="AD1157" s="164"/>
      <c r="AE1157" s="164"/>
      <c r="AF1157" s="164"/>
      <c r="AG1157" s="164"/>
      <c r="AH1157" s="164"/>
      <c r="AI1157" s="164"/>
      <c r="AJ1157" s="164"/>
      <c r="AK1157" s="164"/>
      <c r="AL1157" s="164"/>
      <c r="AM1157" s="164"/>
      <c r="AN1157" s="164"/>
      <c r="AO1157" s="164"/>
      <c r="AP1157" s="164"/>
      <c r="AQ1157" s="366"/>
      <c r="AR1157" s="164"/>
      <c r="AS1157" s="164"/>
      <c r="AT1157" s="164"/>
      <c r="AU1157" s="164"/>
      <c r="AV1157" s="164"/>
      <c r="AW1157" s="164"/>
      <c r="AX1157" s="164"/>
      <c r="AY1157" s="351"/>
      <c r="AZ1157" s="164"/>
      <c r="BA1157" s="164"/>
      <c r="BB1157" s="164"/>
      <c r="BC1157" s="164"/>
      <c r="BD1157" s="164"/>
      <c r="BE1157" s="164"/>
      <c r="BF1157" s="164"/>
      <c r="BG1157" s="164"/>
      <c r="BH1157" s="164"/>
      <c r="BI1157" s="351"/>
      <c r="BJ1157" s="164"/>
      <c r="BK1157" s="164"/>
      <c r="BL1157" s="164"/>
      <c r="BM1157" s="164"/>
      <c r="BN1157" s="164"/>
      <c r="BO1157" s="164"/>
      <c r="BP1157" s="164"/>
      <c r="BQ1157" s="164"/>
      <c r="BR1157" s="164"/>
      <c r="BS1157" s="164"/>
      <c r="BT1157" s="164"/>
    </row>
    <row r="1158" spans="19:72" x14ac:dyDescent="0.25">
      <c r="S1158" s="164"/>
      <c r="T1158" s="164"/>
      <c r="U1158" s="164"/>
      <c r="V1158" s="164"/>
      <c r="W1158" s="164"/>
      <c r="X1158" s="164"/>
      <c r="Y1158" s="164"/>
      <c r="Z1158" s="164"/>
      <c r="AA1158" s="164"/>
      <c r="AB1158" s="164"/>
      <c r="AC1158" s="164"/>
      <c r="AD1158" s="164"/>
      <c r="AE1158" s="164"/>
      <c r="AF1158" s="164"/>
      <c r="AG1158" s="164"/>
      <c r="AH1158" s="164"/>
      <c r="AI1158" s="164"/>
      <c r="AJ1158" s="164"/>
      <c r="AK1158" s="164"/>
      <c r="AL1158" s="164"/>
      <c r="AM1158" s="164"/>
      <c r="AN1158" s="164"/>
      <c r="AO1158" s="164"/>
      <c r="AP1158" s="164"/>
      <c r="AQ1158" s="366"/>
      <c r="AR1158" s="164"/>
      <c r="AS1158" s="164"/>
      <c r="AT1158" s="164"/>
      <c r="AU1158" s="164"/>
      <c r="AV1158" s="164"/>
      <c r="AW1158" s="164"/>
      <c r="AX1158" s="164"/>
      <c r="AY1158" s="351"/>
      <c r="AZ1158" s="164"/>
      <c r="BA1158" s="164"/>
      <c r="BB1158" s="164"/>
      <c r="BC1158" s="164"/>
      <c r="BD1158" s="164"/>
      <c r="BE1158" s="164"/>
      <c r="BF1158" s="164"/>
      <c r="BG1158" s="164"/>
      <c r="BH1158" s="164"/>
      <c r="BI1158" s="351"/>
      <c r="BJ1158" s="164"/>
      <c r="BK1158" s="164"/>
      <c r="BL1158" s="164"/>
      <c r="BM1158" s="164"/>
      <c r="BN1158" s="164"/>
      <c r="BO1158" s="164"/>
      <c r="BP1158" s="164"/>
      <c r="BQ1158" s="164"/>
      <c r="BR1158" s="164"/>
      <c r="BS1158" s="164"/>
      <c r="BT1158" s="164"/>
    </row>
    <row r="1159" spans="19:72" x14ac:dyDescent="0.25">
      <c r="S1159" s="164"/>
      <c r="T1159" s="164"/>
      <c r="U1159" s="164"/>
      <c r="V1159" s="164"/>
      <c r="W1159" s="164"/>
      <c r="X1159" s="164"/>
      <c r="Y1159" s="164"/>
      <c r="Z1159" s="164"/>
      <c r="AA1159" s="164"/>
      <c r="AB1159" s="164"/>
      <c r="AC1159" s="164"/>
      <c r="AD1159" s="164"/>
      <c r="AE1159" s="164"/>
      <c r="AF1159" s="164"/>
      <c r="AG1159" s="164"/>
      <c r="AH1159" s="164"/>
      <c r="AI1159" s="164"/>
      <c r="AJ1159" s="164"/>
      <c r="AK1159" s="164"/>
      <c r="AL1159" s="164"/>
      <c r="AM1159" s="164"/>
      <c r="AN1159" s="164"/>
      <c r="AO1159" s="164"/>
      <c r="AP1159" s="164"/>
      <c r="AQ1159" s="366"/>
      <c r="AR1159" s="164"/>
      <c r="AS1159" s="164"/>
      <c r="AT1159" s="164"/>
      <c r="AU1159" s="164"/>
      <c r="AV1159" s="164"/>
      <c r="AW1159" s="164"/>
      <c r="AX1159" s="164"/>
      <c r="AY1159" s="351"/>
      <c r="AZ1159" s="164"/>
      <c r="BA1159" s="164"/>
      <c r="BB1159" s="164"/>
      <c r="BC1159" s="164"/>
      <c r="BD1159" s="164"/>
      <c r="BE1159" s="164"/>
      <c r="BF1159" s="164"/>
      <c r="BG1159" s="164"/>
      <c r="BH1159" s="164"/>
      <c r="BI1159" s="351"/>
      <c r="BJ1159" s="164"/>
      <c r="BK1159" s="164"/>
      <c r="BL1159" s="164"/>
      <c r="BM1159" s="164"/>
      <c r="BN1159" s="164"/>
      <c r="BO1159" s="164"/>
      <c r="BP1159" s="164"/>
      <c r="BQ1159" s="164"/>
      <c r="BR1159" s="164"/>
      <c r="BS1159" s="164"/>
      <c r="BT1159" s="164"/>
    </row>
    <row r="1160" spans="19:72" x14ac:dyDescent="0.25">
      <c r="S1160" s="164"/>
      <c r="T1160" s="164"/>
      <c r="U1160" s="164"/>
      <c r="V1160" s="164"/>
      <c r="W1160" s="164"/>
      <c r="X1160" s="164"/>
      <c r="Y1160" s="164"/>
      <c r="Z1160" s="164"/>
      <c r="AA1160" s="164"/>
      <c r="AB1160" s="164"/>
      <c r="AC1160" s="164"/>
      <c r="AD1160" s="164"/>
      <c r="AE1160" s="164"/>
      <c r="AF1160" s="164"/>
      <c r="AG1160" s="164"/>
      <c r="AH1160" s="164"/>
      <c r="AI1160" s="164"/>
      <c r="AJ1160" s="164"/>
      <c r="AK1160" s="164"/>
      <c r="AL1160" s="164"/>
      <c r="AM1160" s="164"/>
      <c r="AN1160" s="164"/>
      <c r="AO1160" s="164"/>
      <c r="AP1160" s="164"/>
      <c r="AQ1160" s="366"/>
      <c r="AR1160" s="164"/>
      <c r="AS1160" s="164"/>
      <c r="AT1160" s="164"/>
      <c r="AU1160" s="164"/>
      <c r="AV1160" s="164"/>
      <c r="AW1160" s="164"/>
      <c r="AX1160" s="164"/>
      <c r="AY1160" s="351"/>
      <c r="AZ1160" s="164"/>
      <c r="BA1160" s="164"/>
      <c r="BB1160" s="164"/>
      <c r="BC1160" s="164"/>
      <c r="BD1160" s="164"/>
      <c r="BE1160" s="164"/>
      <c r="BF1160" s="164"/>
      <c r="BG1160" s="164"/>
      <c r="BH1160" s="164"/>
      <c r="BI1160" s="351"/>
      <c r="BJ1160" s="164"/>
      <c r="BK1160" s="164"/>
      <c r="BL1160" s="164"/>
      <c r="BM1160" s="164"/>
      <c r="BN1160" s="164"/>
      <c r="BO1160" s="164"/>
      <c r="BP1160" s="164"/>
      <c r="BQ1160" s="164"/>
      <c r="BR1160" s="164"/>
      <c r="BS1160" s="164"/>
      <c r="BT1160" s="164"/>
    </row>
    <row r="1161" spans="19:72" x14ac:dyDescent="0.25">
      <c r="S1161" s="164"/>
      <c r="T1161" s="164"/>
      <c r="U1161" s="164"/>
      <c r="V1161" s="164"/>
      <c r="W1161" s="164"/>
      <c r="X1161" s="164"/>
      <c r="Y1161" s="164"/>
      <c r="Z1161" s="164"/>
      <c r="AA1161" s="164"/>
      <c r="AB1161" s="164"/>
      <c r="AC1161" s="164"/>
      <c r="AD1161" s="164"/>
      <c r="AE1161" s="164"/>
      <c r="AF1161" s="164"/>
      <c r="AG1161" s="164"/>
      <c r="AH1161" s="164"/>
      <c r="AI1161" s="164"/>
      <c r="AJ1161" s="164"/>
      <c r="AK1161" s="164"/>
      <c r="AL1161" s="164"/>
      <c r="AM1161" s="164"/>
      <c r="AN1161" s="164"/>
      <c r="AO1161" s="164"/>
      <c r="AP1161" s="164"/>
      <c r="AQ1161" s="366"/>
      <c r="AR1161" s="164"/>
      <c r="AS1161" s="164"/>
      <c r="AT1161" s="164"/>
      <c r="AU1161" s="164"/>
      <c r="AV1161" s="164"/>
      <c r="AW1161" s="164"/>
      <c r="AX1161" s="164"/>
      <c r="AY1161" s="351"/>
      <c r="AZ1161" s="164"/>
      <c r="BA1161" s="164"/>
      <c r="BB1161" s="164"/>
      <c r="BC1161" s="164"/>
      <c r="BD1161" s="164"/>
      <c r="BE1161" s="164"/>
      <c r="BF1161" s="164"/>
      <c r="BG1161" s="164"/>
      <c r="BH1161" s="164"/>
      <c r="BI1161" s="351"/>
      <c r="BJ1161" s="164"/>
      <c r="BK1161" s="164"/>
      <c r="BL1161" s="164"/>
      <c r="BM1161" s="164"/>
      <c r="BN1161" s="164"/>
      <c r="BO1161" s="164"/>
      <c r="BP1161" s="164"/>
      <c r="BQ1161" s="164"/>
      <c r="BR1161" s="164"/>
      <c r="BS1161" s="164"/>
      <c r="BT1161" s="164"/>
    </row>
    <row r="1162" spans="19:72" x14ac:dyDescent="0.25">
      <c r="S1162" s="164"/>
      <c r="T1162" s="164"/>
      <c r="U1162" s="164"/>
      <c r="V1162" s="164"/>
      <c r="W1162" s="164"/>
      <c r="X1162" s="164"/>
      <c r="Y1162" s="164"/>
      <c r="Z1162" s="164"/>
      <c r="AA1162" s="164"/>
      <c r="AB1162" s="164"/>
      <c r="AC1162" s="164"/>
      <c r="AD1162" s="164"/>
      <c r="AE1162" s="164"/>
      <c r="AF1162" s="164"/>
      <c r="AG1162" s="164"/>
      <c r="AH1162" s="164"/>
      <c r="AI1162" s="164"/>
      <c r="AJ1162" s="164"/>
      <c r="AK1162" s="164"/>
      <c r="AL1162" s="164"/>
      <c r="AM1162" s="164"/>
      <c r="AN1162" s="164"/>
      <c r="AO1162" s="164"/>
      <c r="AP1162" s="164"/>
      <c r="AQ1162" s="366"/>
      <c r="AR1162" s="164"/>
      <c r="AS1162" s="164"/>
      <c r="AT1162" s="164"/>
      <c r="AU1162" s="164"/>
      <c r="AV1162" s="164"/>
      <c r="AW1162" s="164"/>
      <c r="AX1162" s="164"/>
      <c r="AY1162" s="351"/>
      <c r="AZ1162" s="164"/>
      <c r="BA1162" s="164"/>
      <c r="BB1162" s="164"/>
      <c r="BC1162" s="164"/>
      <c r="BD1162" s="164"/>
      <c r="BE1162" s="164"/>
      <c r="BF1162" s="164"/>
      <c r="BG1162" s="164"/>
      <c r="BH1162" s="164"/>
      <c r="BI1162" s="351"/>
      <c r="BJ1162" s="164"/>
      <c r="BK1162" s="164"/>
      <c r="BL1162" s="164"/>
      <c r="BM1162" s="164"/>
      <c r="BN1162" s="164"/>
      <c r="BO1162" s="164"/>
      <c r="BP1162" s="164"/>
      <c r="BQ1162" s="164"/>
      <c r="BR1162" s="164"/>
      <c r="BS1162" s="164"/>
      <c r="BT1162" s="164"/>
    </row>
    <row r="1163" spans="19:72" x14ac:dyDescent="0.25">
      <c r="S1163" s="164"/>
      <c r="T1163" s="164"/>
      <c r="U1163" s="164"/>
      <c r="V1163" s="164"/>
      <c r="W1163" s="164"/>
      <c r="X1163" s="164"/>
      <c r="Y1163" s="164"/>
      <c r="Z1163" s="164"/>
      <c r="AA1163" s="164"/>
      <c r="AB1163" s="164"/>
      <c r="AC1163" s="164"/>
      <c r="AD1163" s="164"/>
      <c r="AE1163" s="164"/>
      <c r="AF1163" s="164"/>
      <c r="AG1163" s="164"/>
      <c r="AH1163" s="164"/>
      <c r="AI1163" s="164"/>
      <c r="AJ1163" s="164"/>
      <c r="AK1163" s="164"/>
      <c r="AL1163" s="164"/>
      <c r="AM1163" s="164"/>
      <c r="AN1163" s="164"/>
      <c r="AO1163" s="164"/>
      <c r="AP1163" s="164"/>
      <c r="AQ1163" s="366"/>
      <c r="AR1163" s="164"/>
      <c r="AS1163" s="164"/>
      <c r="AT1163" s="164"/>
      <c r="AU1163" s="164"/>
      <c r="AV1163" s="164"/>
      <c r="AW1163" s="164"/>
      <c r="AX1163" s="164"/>
      <c r="AY1163" s="351"/>
      <c r="AZ1163" s="164"/>
      <c r="BA1163" s="164"/>
      <c r="BB1163" s="164"/>
      <c r="BC1163" s="164"/>
      <c r="BD1163" s="164"/>
      <c r="BE1163" s="164"/>
      <c r="BF1163" s="164"/>
      <c r="BG1163" s="164"/>
      <c r="BH1163" s="164"/>
      <c r="BI1163" s="351"/>
      <c r="BJ1163" s="164"/>
      <c r="BK1163" s="164"/>
      <c r="BL1163" s="164"/>
      <c r="BM1163" s="164"/>
      <c r="BN1163" s="164"/>
      <c r="BO1163" s="164"/>
      <c r="BP1163" s="164"/>
      <c r="BQ1163" s="164"/>
      <c r="BR1163" s="164"/>
      <c r="BS1163" s="164"/>
      <c r="BT1163" s="164"/>
    </row>
    <row r="1164" spans="19:72" x14ac:dyDescent="0.25">
      <c r="S1164" s="164"/>
      <c r="T1164" s="164"/>
      <c r="U1164" s="164"/>
      <c r="V1164" s="164"/>
      <c r="W1164" s="164"/>
      <c r="X1164" s="164"/>
      <c r="Y1164" s="164"/>
      <c r="Z1164" s="164"/>
      <c r="AA1164" s="164"/>
      <c r="AB1164" s="164"/>
      <c r="AC1164" s="164"/>
      <c r="AD1164" s="164"/>
      <c r="AE1164" s="164"/>
      <c r="AF1164" s="164"/>
      <c r="AG1164" s="164"/>
      <c r="AH1164" s="164"/>
      <c r="AI1164" s="164"/>
      <c r="AJ1164" s="164"/>
      <c r="AK1164" s="164"/>
      <c r="AL1164" s="164"/>
      <c r="AM1164" s="164"/>
      <c r="AN1164" s="164"/>
      <c r="AO1164" s="164"/>
      <c r="AP1164" s="164"/>
      <c r="AQ1164" s="366"/>
      <c r="AR1164" s="164"/>
      <c r="AS1164" s="164"/>
      <c r="AT1164" s="164"/>
      <c r="AU1164" s="164"/>
      <c r="AV1164" s="164"/>
      <c r="AW1164" s="164"/>
      <c r="AX1164" s="164"/>
      <c r="AY1164" s="351"/>
      <c r="AZ1164" s="164"/>
      <c r="BA1164" s="164"/>
      <c r="BB1164" s="164"/>
      <c r="BC1164" s="164"/>
      <c r="BD1164" s="164"/>
      <c r="BE1164" s="164"/>
      <c r="BF1164" s="164"/>
      <c r="BG1164" s="164"/>
      <c r="BH1164" s="164"/>
      <c r="BI1164" s="351"/>
      <c r="BJ1164" s="164"/>
      <c r="BK1164" s="164"/>
      <c r="BL1164" s="164"/>
      <c r="BM1164" s="164"/>
      <c r="BN1164" s="164"/>
      <c r="BO1164" s="164"/>
      <c r="BP1164" s="164"/>
      <c r="BQ1164" s="164"/>
      <c r="BR1164" s="164"/>
      <c r="BS1164" s="164"/>
      <c r="BT1164" s="164"/>
    </row>
    <row r="1165" spans="19:72" x14ac:dyDescent="0.25">
      <c r="S1165" s="164"/>
      <c r="T1165" s="164"/>
      <c r="U1165" s="164"/>
      <c r="V1165" s="164"/>
      <c r="W1165" s="164"/>
      <c r="X1165" s="164"/>
      <c r="Y1165" s="164"/>
      <c r="Z1165" s="164"/>
      <c r="AA1165" s="164"/>
      <c r="AB1165" s="164"/>
      <c r="AC1165" s="164"/>
      <c r="AD1165" s="164"/>
      <c r="AE1165" s="164"/>
      <c r="AF1165" s="164"/>
      <c r="AG1165" s="164"/>
      <c r="AH1165" s="164"/>
      <c r="AI1165" s="164"/>
      <c r="AJ1165" s="164"/>
      <c r="AK1165" s="164"/>
      <c r="AL1165" s="164"/>
      <c r="AM1165" s="164"/>
      <c r="AN1165" s="164"/>
      <c r="AO1165" s="164"/>
      <c r="AP1165" s="164"/>
      <c r="AQ1165" s="366"/>
      <c r="AR1165" s="164"/>
      <c r="AS1165" s="164"/>
      <c r="AT1165" s="164"/>
      <c r="AU1165" s="164"/>
      <c r="AV1165" s="164"/>
      <c r="AW1165" s="164"/>
      <c r="AX1165" s="164"/>
      <c r="AY1165" s="351"/>
      <c r="AZ1165" s="164"/>
      <c r="BA1165" s="164"/>
      <c r="BB1165" s="164"/>
      <c r="BC1165" s="164"/>
      <c r="BD1165" s="164"/>
      <c r="BE1165" s="164"/>
      <c r="BF1165" s="164"/>
      <c r="BG1165" s="164"/>
      <c r="BH1165" s="164"/>
      <c r="BI1165" s="351"/>
      <c r="BJ1165" s="164"/>
      <c r="BK1165" s="164"/>
      <c r="BL1165" s="164"/>
      <c r="BM1165" s="164"/>
      <c r="BN1165" s="164"/>
      <c r="BO1165" s="164"/>
      <c r="BP1165" s="164"/>
      <c r="BQ1165" s="164"/>
      <c r="BR1165" s="164"/>
      <c r="BS1165" s="164"/>
      <c r="BT1165" s="164"/>
    </row>
    <row r="1166" spans="19:72" x14ac:dyDescent="0.25">
      <c r="S1166" s="164"/>
      <c r="T1166" s="164"/>
      <c r="U1166" s="164"/>
      <c r="V1166" s="164"/>
      <c r="W1166" s="164"/>
      <c r="X1166" s="164"/>
      <c r="Y1166" s="164"/>
      <c r="Z1166" s="164"/>
      <c r="AA1166" s="164"/>
      <c r="AB1166" s="164"/>
      <c r="AC1166" s="164"/>
      <c r="AD1166" s="164"/>
      <c r="AE1166" s="164"/>
      <c r="AF1166" s="164"/>
      <c r="AG1166" s="164"/>
      <c r="AH1166" s="164"/>
      <c r="AI1166" s="164"/>
      <c r="AJ1166" s="164"/>
      <c r="AK1166" s="164"/>
      <c r="AL1166" s="164"/>
      <c r="AM1166" s="164"/>
      <c r="AN1166" s="164"/>
      <c r="AO1166" s="164"/>
      <c r="AP1166" s="164"/>
      <c r="AQ1166" s="366"/>
      <c r="AR1166" s="164"/>
      <c r="AS1166" s="164"/>
      <c r="AT1166" s="164"/>
      <c r="AU1166" s="164"/>
      <c r="AV1166" s="164"/>
      <c r="AW1166" s="164"/>
      <c r="AX1166" s="164"/>
      <c r="AY1166" s="351"/>
      <c r="AZ1166" s="164"/>
      <c r="BA1166" s="164"/>
      <c r="BB1166" s="164"/>
      <c r="BC1166" s="164"/>
      <c r="BD1166" s="164"/>
      <c r="BE1166" s="164"/>
      <c r="BF1166" s="164"/>
      <c r="BG1166" s="164"/>
      <c r="BH1166" s="164"/>
      <c r="BI1166" s="351"/>
      <c r="BJ1166" s="164"/>
      <c r="BK1166" s="164"/>
      <c r="BL1166" s="164"/>
      <c r="BM1166" s="164"/>
      <c r="BN1166" s="164"/>
      <c r="BO1166" s="164"/>
      <c r="BP1166" s="164"/>
      <c r="BQ1166" s="164"/>
      <c r="BR1166" s="164"/>
      <c r="BS1166" s="164"/>
      <c r="BT1166" s="164"/>
    </row>
    <row r="1167" spans="19:72" x14ac:dyDescent="0.25">
      <c r="S1167" s="164"/>
      <c r="T1167" s="164"/>
      <c r="U1167" s="164"/>
      <c r="V1167" s="164"/>
      <c r="W1167" s="164"/>
      <c r="X1167" s="164"/>
      <c r="Y1167" s="164"/>
      <c r="Z1167" s="164"/>
      <c r="AA1167" s="164"/>
      <c r="AB1167" s="164"/>
      <c r="AC1167" s="164"/>
      <c r="AD1167" s="164"/>
      <c r="AE1167" s="164"/>
      <c r="AF1167" s="164"/>
      <c r="AG1167" s="164"/>
      <c r="AH1167" s="164"/>
      <c r="AI1167" s="164"/>
      <c r="AJ1167" s="164"/>
      <c r="AK1167" s="164"/>
      <c r="AL1167" s="164"/>
      <c r="AM1167" s="164"/>
      <c r="AN1167" s="164"/>
      <c r="AO1167" s="164"/>
      <c r="AP1167" s="164"/>
      <c r="AQ1167" s="366"/>
      <c r="AR1167" s="164"/>
      <c r="AS1167" s="164"/>
      <c r="AT1167" s="164"/>
      <c r="AU1167" s="164"/>
      <c r="AV1167" s="164"/>
      <c r="AW1167" s="164"/>
      <c r="AX1167" s="164"/>
      <c r="AY1167" s="351"/>
      <c r="AZ1167" s="164"/>
      <c r="BA1167" s="164"/>
      <c r="BB1167" s="164"/>
      <c r="BC1167" s="164"/>
      <c r="BD1167" s="164"/>
      <c r="BE1167" s="164"/>
      <c r="BF1167" s="164"/>
      <c r="BG1167" s="164"/>
      <c r="BH1167" s="164"/>
      <c r="BI1167" s="351"/>
      <c r="BJ1167" s="164"/>
      <c r="BK1167" s="164"/>
      <c r="BL1167" s="164"/>
      <c r="BM1167" s="164"/>
      <c r="BN1167" s="164"/>
      <c r="BO1167" s="164"/>
      <c r="BP1167" s="164"/>
      <c r="BQ1167" s="164"/>
      <c r="BR1167" s="164"/>
      <c r="BS1167" s="164"/>
      <c r="BT1167" s="164"/>
    </row>
    <row r="1168" spans="19:72" x14ac:dyDescent="0.25">
      <c r="S1168" s="164"/>
      <c r="T1168" s="164"/>
      <c r="U1168" s="164"/>
      <c r="V1168" s="164"/>
      <c r="W1168" s="164"/>
      <c r="X1168" s="164"/>
      <c r="Y1168" s="164"/>
      <c r="Z1168" s="164"/>
      <c r="AA1168" s="164"/>
      <c r="AB1168" s="164"/>
      <c r="AC1168" s="164"/>
      <c r="AD1168" s="164"/>
      <c r="AE1168" s="164"/>
      <c r="AF1168" s="164"/>
      <c r="AG1168" s="164"/>
      <c r="AH1168" s="164"/>
      <c r="AI1168" s="164"/>
      <c r="AJ1168" s="164"/>
      <c r="AK1168" s="164"/>
      <c r="AL1168" s="164"/>
      <c r="AM1168" s="164"/>
      <c r="AN1168" s="164"/>
      <c r="AO1168" s="164"/>
      <c r="AP1168" s="164"/>
      <c r="AQ1168" s="366"/>
      <c r="AR1168" s="164"/>
      <c r="AS1168" s="164"/>
      <c r="AT1168" s="164"/>
      <c r="AU1168" s="164"/>
      <c r="AV1168" s="164"/>
      <c r="AW1168" s="164"/>
      <c r="AX1168" s="164"/>
      <c r="AY1168" s="351"/>
      <c r="AZ1168" s="164"/>
      <c r="BA1168" s="164"/>
      <c r="BB1168" s="164"/>
      <c r="BC1168" s="164"/>
      <c r="BD1168" s="164"/>
      <c r="BE1168" s="164"/>
      <c r="BF1168" s="164"/>
      <c r="BG1168" s="164"/>
      <c r="BH1168" s="164"/>
      <c r="BI1168" s="351"/>
      <c r="BJ1168" s="164"/>
      <c r="BK1168" s="164"/>
      <c r="BL1168" s="164"/>
      <c r="BM1168" s="164"/>
      <c r="BN1168" s="164"/>
      <c r="BO1168" s="164"/>
      <c r="BP1168" s="164"/>
      <c r="BQ1168" s="164"/>
      <c r="BR1168" s="164"/>
      <c r="BS1168" s="164"/>
      <c r="BT1168" s="164"/>
    </row>
    <row r="1169" spans="19:72" x14ac:dyDescent="0.25">
      <c r="S1169" s="164"/>
      <c r="T1169" s="164"/>
      <c r="U1169" s="164"/>
      <c r="V1169" s="164"/>
      <c r="W1169" s="164"/>
      <c r="X1169" s="164"/>
      <c r="Y1169" s="164"/>
      <c r="Z1169" s="164"/>
      <c r="AA1169" s="164"/>
      <c r="AB1169" s="164"/>
      <c r="AC1169" s="164"/>
      <c r="AD1169" s="164"/>
      <c r="AE1169" s="164"/>
      <c r="AF1169" s="164"/>
      <c r="AG1169" s="164"/>
      <c r="AH1169" s="164"/>
      <c r="AI1169" s="164"/>
      <c r="AJ1169" s="164"/>
      <c r="AK1169" s="164"/>
      <c r="AL1169" s="164"/>
      <c r="AM1169" s="164"/>
      <c r="AN1169" s="164"/>
      <c r="AO1169" s="164"/>
      <c r="AP1169" s="164"/>
      <c r="AQ1169" s="366"/>
      <c r="AR1169" s="164"/>
      <c r="AS1169" s="164"/>
      <c r="AT1169" s="164"/>
      <c r="AU1169" s="164"/>
      <c r="AV1169" s="164"/>
      <c r="AW1169" s="164"/>
      <c r="AX1169" s="164"/>
      <c r="AY1169" s="351"/>
      <c r="AZ1169" s="164"/>
      <c r="BA1169" s="164"/>
      <c r="BB1169" s="164"/>
      <c r="BC1169" s="164"/>
      <c r="BD1169" s="164"/>
      <c r="BE1169" s="164"/>
      <c r="BF1169" s="164"/>
      <c r="BG1169" s="164"/>
      <c r="BH1169" s="164"/>
      <c r="BI1169" s="351"/>
      <c r="BJ1169" s="164"/>
      <c r="BK1169" s="164"/>
      <c r="BL1169" s="164"/>
      <c r="BM1169" s="164"/>
      <c r="BN1169" s="164"/>
      <c r="BO1169" s="164"/>
      <c r="BP1169" s="164"/>
      <c r="BQ1169" s="164"/>
      <c r="BR1169" s="164"/>
      <c r="BS1169" s="164"/>
      <c r="BT1169" s="164"/>
    </row>
    <row r="1170" spans="19:72" x14ac:dyDescent="0.25">
      <c r="S1170" s="164"/>
      <c r="T1170" s="164"/>
      <c r="U1170" s="164"/>
      <c r="V1170" s="164"/>
      <c r="W1170" s="164"/>
      <c r="X1170" s="164"/>
      <c r="Y1170" s="164"/>
      <c r="Z1170" s="164"/>
      <c r="AA1170" s="164"/>
      <c r="AB1170" s="164"/>
      <c r="AC1170" s="164"/>
      <c r="AD1170" s="164"/>
      <c r="AE1170" s="164"/>
      <c r="AF1170" s="164"/>
      <c r="AG1170" s="164"/>
      <c r="AH1170" s="164"/>
      <c r="AI1170" s="164"/>
      <c r="AJ1170" s="164"/>
      <c r="AK1170" s="164"/>
      <c r="AL1170" s="164"/>
      <c r="AM1170" s="164"/>
      <c r="AN1170" s="164"/>
      <c r="AO1170" s="164"/>
      <c r="AP1170" s="164"/>
      <c r="AQ1170" s="366"/>
      <c r="AR1170" s="164"/>
      <c r="AS1170" s="164"/>
      <c r="AT1170" s="164"/>
      <c r="AU1170" s="164"/>
      <c r="AV1170" s="164"/>
      <c r="AW1170" s="164"/>
      <c r="AX1170" s="164"/>
      <c r="AY1170" s="351"/>
      <c r="AZ1170" s="164"/>
      <c r="BA1170" s="164"/>
      <c r="BB1170" s="164"/>
      <c r="BC1170" s="164"/>
      <c r="BD1170" s="164"/>
      <c r="BE1170" s="164"/>
      <c r="BF1170" s="164"/>
      <c r="BG1170" s="164"/>
      <c r="BH1170" s="164"/>
      <c r="BI1170" s="351"/>
      <c r="BJ1170" s="164"/>
      <c r="BK1170" s="164"/>
      <c r="BL1170" s="164"/>
      <c r="BM1170" s="164"/>
      <c r="BN1170" s="164"/>
      <c r="BO1170" s="164"/>
      <c r="BP1170" s="164"/>
      <c r="BQ1170" s="164"/>
      <c r="BR1170" s="164"/>
      <c r="BS1170" s="164"/>
      <c r="BT1170" s="164"/>
    </row>
    <row r="1171" spans="19:72" x14ac:dyDescent="0.25">
      <c r="S1171" s="164"/>
      <c r="T1171" s="164"/>
      <c r="U1171" s="164"/>
      <c r="V1171" s="164"/>
      <c r="W1171" s="164"/>
      <c r="X1171" s="164"/>
      <c r="Y1171" s="164"/>
      <c r="Z1171" s="164"/>
      <c r="AA1171" s="164"/>
      <c r="AB1171" s="164"/>
      <c r="AC1171" s="164"/>
      <c r="AD1171" s="164"/>
      <c r="AE1171" s="164"/>
      <c r="AF1171" s="164"/>
      <c r="AG1171" s="164"/>
      <c r="AH1171" s="164"/>
      <c r="AI1171" s="164"/>
      <c r="AJ1171" s="164"/>
      <c r="AK1171" s="164"/>
      <c r="AL1171" s="164"/>
      <c r="AM1171" s="164"/>
      <c r="AN1171" s="164"/>
      <c r="AO1171" s="164"/>
      <c r="AP1171" s="164"/>
      <c r="AQ1171" s="366"/>
      <c r="AR1171" s="164"/>
      <c r="AS1171" s="164"/>
      <c r="AT1171" s="164"/>
      <c r="AU1171" s="164"/>
      <c r="AV1171" s="164"/>
      <c r="AW1171" s="164"/>
      <c r="AX1171" s="164"/>
      <c r="AY1171" s="351"/>
      <c r="AZ1171" s="164"/>
      <c r="BA1171" s="164"/>
      <c r="BB1171" s="164"/>
      <c r="BC1171" s="164"/>
      <c r="BD1171" s="164"/>
      <c r="BE1171" s="164"/>
      <c r="BF1171" s="164"/>
      <c r="BG1171" s="164"/>
      <c r="BH1171" s="164"/>
      <c r="BI1171" s="351"/>
      <c r="BJ1171" s="164"/>
      <c r="BK1171" s="164"/>
      <c r="BL1171" s="164"/>
      <c r="BM1171" s="164"/>
      <c r="BN1171" s="164"/>
      <c r="BO1171" s="164"/>
      <c r="BP1171" s="164"/>
      <c r="BQ1171" s="164"/>
      <c r="BR1171" s="164"/>
      <c r="BS1171" s="164"/>
      <c r="BT1171" s="164"/>
    </row>
    <row r="1172" spans="19:72" x14ac:dyDescent="0.25">
      <c r="S1172" s="164"/>
      <c r="T1172" s="164"/>
      <c r="U1172" s="164"/>
      <c r="V1172" s="164"/>
      <c r="W1172" s="164"/>
      <c r="X1172" s="164"/>
      <c r="Y1172" s="164"/>
      <c r="Z1172" s="164"/>
      <c r="AA1172" s="164"/>
      <c r="AB1172" s="164"/>
      <c r="AC1172" s="164"/>
      <c r="AD1172" s="164"/>
      <c r="AE1172" s="164"/>
      <c r="AF1172" s="164"/>
      <c r="AG1172" s="164"/>
      <c r="AH1172" s="164"/>
      <c r="AI1172" s="164"/>
      <c r="AJ1172" s="164"/>
      <c r="AK1172" s="164"/>
      <c r="AL1172" s="164"/>
      <c r="AM1172" s="164"/>
      <c r="AN1172" s="164"/>
      <c r="AO1172" s="164"/>
      <c r="AP1172" s="164"/>
      <c r="AQ1172" s="366"/>
      <c r="AR1172" s="164"/>
      <c r="AS1172" s="164"/>
      <c r="AT1172" s="164"/>
      <c r="AU1172" s="164"/>
      <c r="AV1172" s="164"/>
      <c r="AW1172" s="164"/>
      <c r="AX1172" s="164"/>
      <c r="AY1172" s="351"/>
      <c r="AZ1172" s="164"/>
      <c r="BA1172" s="164"/>
      <c r="BB1172" s="164"/>
      <c r="BC1172" s="164"/>
      <c r="BD1172" s="164"/>
      <c r="BE1172" s="164"/>
      <c r="BF1172" s="164"/>
      <c r="BG1172" s="164"/>
      <c r="BH1172" s="164"/>
      <c r="BI1172" s="351"/>
      <c r="BJ1172" s="164"/>
      <c r="BK1172" s="164"/>
      <c r="BL1172" s="164"/>
      <c r="BM1172" s="164"/>
      <c r="BN1172" s="164"/>
      <c r="BO1172" s="164"/>
      <c r="BP1172" s="164"/>
      <c r="BQ1172" s="164"/>
      <c r="BR1172" s="164"/>
      <c r="BS1172" s="164"/>
      <c r="BT1172" s="164"/>
    </row>
    <row r="1173" spans="19:72" x14ac:dyDescent="0.25">
      <c r="S1173" s="164"/>
      <c r="T1173" s="164"/>
      <c r="U1173" s="164"/>
      <c r="V1173" s="164"/>
      <c r="W1173" s="164"/>
      <c r="X1173" s="164"/>
      <c r="Y1173" s="164"/>
      <c r="Z1173" s="164"/>
      <c r="AA1173" s="164"/>
      <c r="AB1173" s="164"/>
      <c r="AC1173" s="164"/>
      <c r="AD1173" s="164"/>
      <c r="AE1173" s="164"/>
      <c r="AF1173" s="164"/>
      <c r="AG1173" s="164"/>
      <c r="AH1173" s="164"/>
      <c r="AI1173" s="164"/>
      <c r="AJ1173" s="164"/>
      <c r="AK1173" s="164"/>
      <c r="AL1173" s="164"/>
      <c r="AM1173" s="164"/>
      <c r="AN1173" s="164"/>
      <c r="AO1173" s="164"/>
      <c r="AP1173" s="164"/>
      <c r="AQ1173" s="366"/>
      <c r="AR1173" s="164"/>
      <c r="AS1173" s="164"/>
      <c r="AT1173" s="164"/>
      <c r="AU1173" s="164"/>
      <c r="AV1173" s="164"/>
      <c r="AW1173" s="164"/>
      <c r="AX1173" s="164"/>
      <c r="AY1173" s="351"/>
      <c r="AZ1173" s="164"/>
      <c r="BA1173" s="164"/>
      <c r="BB1173" s="164"/>
      <c r="BC1173" s="164"/>
      <c r="BD1173" s="164"/>
      <c r="BE1173" s="164"/>
      <c r="BF1173" s="164"/>
      <c r="BG1173" s="164"/>
      <c r="BH1173" s="164"/>
      <c r="BI1173" s="351"/>
      <c r="BJ1173" s="164"/>
      <c r="BK1173" s="164"/>
      <c r="BL1173" s="164"/>
      <c r="BM1173" s="164"/>
      <c r="BN1173" s="164"/>
      <c r="BO1173" s="164"/>
      <c r="BP1173" s="164"/>
      <c r="BQ1173" s="164"/>
      <c r="BR1173" s="164"/>
      <c r="BS1173" s="164"/>
      <c r="BT1173" s="164"/>
    </row>
    <row r="1174" spans="19:72" x14ac:dyDescent="0.25">
      <c r="S1174" s="164"/>
      <c r="T1174" s="164"/>
      <c r="U1174" s="164"/>
      <c r="V1174" s="164"/>
      <c r="W1174" s="164"/>
      <c r="X1174" s="164"/>
      <c r="Y1174" s="164"/>
      <c r="Z1174" s="164"/>
      <c r="AA1174" s="164"/>
      <c r="AB1174" s="164"/>
      <c r="AC1174" s="164"/>
      <c r="AD1174" s="164"/>
      <c r="AE1174" s="164"/>
      <c r="AF1174" s="164"/>
      <c r="AG1174" s="164"/>
      <c r="AH1174" s="164"/>
      <c r="AI1174" s="164"/>
      <c r="AJ1174" s="164"/>
      <c r="AK1174" s="164"/>
      <c r="AL1174" s="164"/>
      <c r="AM1174" s="164"/>
      <c r="AN1174" s="164"/>
      <c r="AO1174" s="164"/>
      <c r="AP1174" s="164"/>
      <c r="AQ1174" s="366"/>
      <c r="AR1174" s="164"/>
      <c r="AS1174" s="164"/>
      <c r="AT1174" s="164"/>
      <c r="AU1174" s="164"/>
      <c r="AV1174" s="164"/>
      <c r="AW1174" s="164"/>
      <c r="AX1174" s="164"/>
      <c r="AY1174" s="351"/>
      <c r="AZ1174" s="164"/>
      <c r="BA1174" s="164"/>
      <c r="BB1174" s="164"/>
      <c r="BC1174" s="164"/>
      <c r="BD1174" s="164"/>
      <c r="BE1174" s="164"/>
      <c r="BF1174" s="164"/>
      <c r="BG1174" s="164"/>
      <c r="BH1174" s="164"/>
      <c r="BI1174" s="351"/>
      <c r="BJ1174" s="164"/>
      <c r="BK1174" s="164"/>
      <c r="BL1174" s="164"/>
      <c r="BM1174" s="164"/>
      <c r="BN1174" s="164"/>
      <c r="BO1174" s="164"/>
      <c r="BP1174" s="164"/>
      <c r="BQ1174" s="164"/>
      <c r="BR1174" s="164"/>
      <c r="BS1174" s="164"/>
      <c r="BT1174" s="164"/>
    </row>
    <row r="1175" spans="19:72" x14ac:dyDescent="0.25">
      <c r="S1175" s="164"/>
      <c r="T1175" s="164"/>
      <c r="U1175" s="164"/>
      <c r="V1175" s="164"/>
      <c r="W1175" s="164"/>
      <c r="X1175" s="164"/>
      <c r="Y1175" s="164"/>
      <c r="Z1175" s="164"/>
      <c r="AA1175" s="164"/>
      <c r="AB1175" s="164"/>
      <c r="AC1175" s="164"/>
      <c r="AD1175" s="164"/>
      <c r="AE1175" s="164"/>
      <c r="AF1175" s="164"/>
      <c r="AG1175" s="164"/>
      <c r="AH1175" s="164"/>
      <c r="AI1175" s="164"/>
      <c r="AJ1175" s="164"/>
      <c r="AK1175" s="164"/>
      <c r="AL1175" s="164"/>
      <c r="AM1175" s="164"/>
      <c r="AN1175" s="164"/>
      <c r="AO1175" s="164"/>
      <c r="AP1175" s="164"/>
      <c r="AQ1175" s="366"/>
      <c r="AR1175" s="164"/>
      <c r="AS1175" s="164"/>
      <c r="AT1175" s="164"/>
      <c r="AU1175" s="164"/>
      <c r="AV1175" s="164"/>
      <c r="AW1175" s="164"/>
      <c r="AX1175" s="164"/>
      <c r="AY1175" s="351"/>
      <c r="AZ1175" s="164"/>
      <c r="BA1175" s="164"/>
      <c r="BB1175" s="164"/>
      <c r="BC1175" s="164"/>
      <c r="BD1175" s="164"/>
      <c r="BE1175" s="164"/>
      <c r="BF1175" s="164"/>
      <c r="BG1175" s="164"/>
      <c r="BH1175" s="164"/>
      <c r="BI1175" s="351"/>
      <c r="BJ1175" s="164"/>
      <c r="BK1175" s="164"/>
      <c r="BL1175" s="164"/>
      <c r="BM1175" s="164"/>
      <c r="BN1175" s="164"/>
      <c r="BO1175" s="164"/>
      <c r="BP1175" s="164"/>
      <c r="BQ1175" s="164"/>
      <c r="BR1175" s="164"/>
      <c r="BS1175" s="164"/>
      <c r="BT1175" s="164"/>
    </row>
    <row r="1176" spans="19:72" x14ac:dyDescent="0.25">
      <c r="S1176" s="164"/>
      <c r="T1176" s="164"/>
      <c r="U1176" s="164"/>
      <c r="V1176" s="164"/>
      <c r="W1176" s="164"/>
      <c r="X1176" s="164"/>
      <c r="Y1176" s="164"/>
      <c r="Z1176" s="164"/>
      <c r="AA1176" s="164"/>
      <c r="AB1176" s="164"/>
      <c r="AC1176" s="164"/>
      <c r="AD1176" s="164"/>
      <c r="AE1176" s="164"/>
      <c r="AF1176" s="164"/>
      <c r="AG1176" s="164"/>
      <c r="AH1176" s="164"/>
      <c r="AI1176" s="164"/>
      <c r="AJ1176" s="164"/>
      <c r="AK1176" s="164"/>
      <c r="AL1176" s="164"/>
      <c r="AM1176" s="164"/>
      <c r="AN1176" s="164"/>
      <c r="AO1176" s="164"/>
      <c r="AP1176" s="164"/>
      <c r="AQ1176" s="366"/>
      <c r="AR1176" s="164"/>
      <c r="AS1176" s="164"/>
      <c r="AT1176" s="164"/>
      <c r="AU1176" s="164"/>
      <c r="AV1176" s="164"/>
      <c r="AW1176" s="164"/>
      <c r="AX1176" s="164"/>
      <c r="AY1176" s="351"/>
      <c r="AZ1176" s="164"/>
      <c r="BA1176" s="164"/>
      <c r="BB1176" s="164"/>
      <c r="BC1176" s="164"/>
      <c r="BD1176" s="164"/>
      <c r="BE1176" s="164"/>
      <c r="BF1176" s="164"/>
      <c r="BG1176" s="164"/>
      <c r="BH1176" s="164"/>
      <c r="BI1176" s="351"/>
      <c r="BJ1176" s="164"/>
      <c r="BK1176" s="164"/>
      <c r="BL1176" s="164"/>
      <c r="BM1176" s="164"/>
      <c r="BN1176" s="164"/>
      <c r="BO1176" s="164"/>
      <c r="BP1176" s="164"/>
      <c r="BQ1176" s="164"/>
      <c r="BR1176" s="164"/>
      <c r="BS1176" s="164"/>
      <c r="BT1176" s="164"/>
    </row>
    <row r="1177" spans="19:72" x14ac:dyDescent="0.25">
      <c r="S1177" s="164"/>
      <c r="T1177" s="164"/>
      <c r="U1177" s="164"/>
      <c r="V1177" s="164"/>
      <c r="W1177" s="164"/>
      <c r="X1177" s="164"/>
      <c r="Y1177" s="164"/>
      <c r="Z1177" s="164"/>
      <c r="AA1177" s="164"/>
      <c r="AB1177" s="164"/>
      <c r="AC1177" s="164"/>
      <c r="AD1177" s="164"/>
      <c r="AE1177" s="164"/>
      <c r="AF1177" s="164"/>
      <c r="AG1177" s="164"/>
      <c r="AH1177" s="164"/>
      <c r="AI1177" s="164"/>
      <c r="AJ1177" s="164"/>
      <c r="AK1177" s="164"/>
      <c r="AL1177" s="164"/>
      <c r="AM1177" s="164"/>
      <c r="AN1177" s="164"/>
      <c r="AO1177" s="164"/>
      <c r="AP1177" s="164"/>
      <c r="AQ1177" s="366"/>
      <c r="AR1177" s="164"/>
      <c r="AS1177" s="164"/>
      <c r="AT1177" s="164"/>
      <c r="AU1177" s="164"/>
      <c r="AV1177" s="164"/>
      <c r="AW1177" s="164"/>
      <c r="AX1177" s="164"/>
      <c r="AY1177" s="351"/>
      <c r="AZ1177" s="164"/>
      <c r="BA1177" s="164"/>
      <c r="BB1177" s="164"/>
      <c r="BC1177" s="164"/>
      <c r="BD1177" s="164"/>
      <c r="BE1177" s="164"/>
      <c r="BF1177" s="164"/>
      <c r="BG1177" s="164"/>
      <c r="BH1177" s="164"/>
      <c r="BI1177" s="351"/>
      <c r="BJ1177" s="164"/>
      <c r="BK1177" s="164"/>
      <c r="BL1177" s="164"/>
      <c r="BM1177" s="164"/>
      <c r="BN1177" s="164"/>
      <c r="BO1177" s="164"/>
      <c r="BP1177" s="164"/>
      <c r="BQ1177" s="164"/>
      <c r="BR1177" s="164"/>
      <c r="BS1177" s="164"/>
      <c r="BT1177" s="164"/>
    </row>
    <row r="1178" spans="19:72" x14ac:dyDescent="0.25">
      <c r="S1178" s="164"/>
      <c r="T1178" s="164"/>
      <c r="U1178" s="164"/>
      <c r="V1178" s="164"/>
      <c r="W1178" s="164"/>
      <c r="X1178" s="164"/>
      <c r="Y1178" s="164"/>
      <c r="Z1178" s="164"/>
      <c r="AA1178" s="164"/>
      <c r="AB1178" s="164"/>
      <c r="AC1178" s="164"/>
      <c r="AD1178" s="164"/>
      <c r="AE1178" s="164"/>
      <c r="AF1178" s="164"/>
      <c r="AG1178" s="164"/>
      <c r="AH1178" s="164"/>
      <c r="AI1178" s="164"/>
      <c r="AJ1178" s="164"/>
      <c r="AK1178" s="164"/>
      <c r="AL1178" s="164"/>
      <c r="AM1178" s="164"/>
      <c r="AN1178" s="164"/>
      <c r="AO1178" s="164"/>
      <c r="AP1178" s="164"/>
      <c r="AQ1178" s="366"/>
      <c r="AR1178" s="164"/>
      <c r="AS1178" s="164"/>
      <c r="AT1178" s="164"/>
      <c r="AU1178" s="164"/>
      <c r="AV1178" s="164"/>
      <c r="AW1178" s="164"/>
      <c r="AX1178" s="164"/>
      <c r="AY1178" s="351"/>
      <c r="AZ1178" s="164"/>
      <c r="BA1178" s="164"/>
      <c r="BB1178" s="164"/>
      <c r="BC1178" s="164"/>
      <c r="BD1178" s="164"/>
      <c r="BE1178" s="164"/>
      <c r="BF1178" s="164"/>
      <c r="BG1178" s="164"/>
      <c r="BH1178" s="164"/>
      <c r="BI1178" s="351"/>
      <c r="BJ1178" s="164"/>
      <c r="BK1178" s="164"/>
      <c r="BL1178" s="164"/>
      <c r="BM1178" s="164"/>
      <c r="BN1178" s="164"/>
      <c r="BO1178" s="164"/>
      <c r="BP1178" s="164"/>
      <c r="BQ1178" s="164"/>
      <c r="BR1178" s="164"/>
      <c r="BS1178" s="164"/>
      <c r="BT1178" s="164"/>
    </row>
    <row r="1179" spans="19:72" x14ac:dyDescent="0.25">
      <c r="S1179" s="164"/>
      <c r="T1179" s="164"/>
      <c r="U1179" s="164"/>
      <c r="V1179" s="164"/>
      <c r="W1179" s="164"/>
      <c r="X1179" s="164"/>
      <c r="Y1179" s="164"/>
      <c r="Z1179" s="164"/>
      <c r="AA1179" s="164"/>
      <c r="AB1179" s="164"/>
      <c r="AC1179" s="164"/>
      <c r="AD1179" s="164"/>
      <c r="AE1179" s="164"/>
      <c r="AF1179" s="164"/>
      <c r="AG1179" s="164"/>
      <c r="AH1179" s="164"/>
      <c r="AI1179" s="164"/>
      <c r="AJ1179" s="164"/>
      <c r="AK1179" s="164"/>
      <c r="AL1179" s="164"/>
      <c r="AM1179" s="164"/>
      <c r="AN1179" s="164"/>
      <c r="AO1179" s="164"/>
      <c r="AP1179" s="164"/>
      <c r="AQ1179" s="366"/>
      <c r="AR1179" s="164"/>
      <c r="AS1179" s="164"/>
      <c r="AT1179" s="164"/>
      <c r="AU1179" s="164"/>
      <c r="AV1179" s="164"/>
      <c r="AW1179" s="164"/>
      <c r="AX1179" s="164"/>
      <c r="AY1179" s="351"/>
      <c r="AZ1179" s="164"/>
      <c r="BA1179" s="164"/>
      <c r="BB1179" s="164"/>
      <c r="BC1179" s="164"/>
      <c r="BD1179" s="164"/>
      <c r="BE1179" s="164"/>
      <c r="BF1179" s="164"/>
      <c r="BG1179" s="164"/>
      <c r="BH1179" s="164"/>
      <c r="BI1179" s="351"/>
      <c r="BJ1179" s="164"/>
      <c r="BK1179" s="164"/>
      <c r="BL1179" s="164"/>
      <c r="BM1179" s="164"/>
      <c r="BN1179" s="164"/>
      <c r="BO1179" s="164"/>
      <c r="BP1179" s="164"/>
      <c r="BQ1179" s="164"/>
      <c r="BR1179" s="164"/>
      <c r="BS1179" s="164"/>
      <c r="BT1179" s="164"/>
    </row>
    <row r="1180" spans="19:72" x14ac:dyDescent="0.25">
      <c r="S1180" s="164"/>
      <c r="T1180" s="164"/>
      <c r="U1180" s="164"/>
      <c r="V1180" s="164"/>
      <c r="W1180" s="164"/>
      <c r="X1180" s="164"/>
      <c r="Y1180" s="164"/>
      <c r="Z1180" s="164"/>
      <c r="AA1180" s="164"/>
      <c r="AB1180" s="164"/>
      <c r="AC1180" s="164"/>
      <c r="AD1180" s="164"/>
      <c r="AE1180" s="164"/>
      <c r="AF1180" s="164"/>
      <c r="AG1180" s="164"/>
      <c r="AH1180" s="164"/>
      <c r="AI1180" s="164"/>
      <c r="AJ1180" s="164"/>
      <c r="AK1180" s="164"/>
      <c r="AL1180" s="164"/>
      <c r="AM1180" s="164"/>
      <c r="AN1180" s="164"/>
      <c r="AO1180" s="164"/>
      <c r="AP1180" s="164"/>
      <c r="AQ1180" s="366"/>
      <c r="AR1180" s="164"/>
      <c r="AS1180" s="164"/>
      <c r="AT1180" s="164"/>
      <c r="AU1180" s="164"/>
      <c r="AV1180" s="164"/>
      <c r="AW1180" s="164"/>
      <c r="AX1180" s="164"/>
      <c r="AY1180" s="351"/>
      <c r="AZ1180" s="164"/>
      <c r="BA1180" s="164"/>
      <c r="BB1180" s="164"/>
      <c r="BC1180" s="164"/>
      <c r="BD1180" s="164"/>
      <c r="BE1180" s="164"/>
      <c r="BF1180" s="164"/>
      <c r="BG1180" s="164"/>
      <c r="BH1180" s="164"/>
      <c r="BI1180" s="351"/>
      <c r="BJ1180" s="164"/>
      <c r="BK1180" s="164"/>
      <c r="BL1180" s="164"/>
      <c r="BM1180" s="164"/>
      <c r="BN1180" s="164"/>
      <c r="BO1180" s="164"/>
      <c r="BP1180" s="164"/>
      <c r="BQ1180" s="164"/>
      <c r="BR1180" s="164"/>
      <c r="BS1180" s="164"/>
      <c r="BT1180" s="164"/>
    </row>
    <row r="1181" spans="19:72" x14ac:dyDescent="0.25">
      <c r="S1181" s="164"/>
      <c r="T1181" s="164"/>
      <c r="U1181" s="164"/>
      <c r="V1181" s="164"/>
      <c r="W1181" s="164"/>
      <c r="X1181" s="164"/>
      <c r="Y1181" s="164"/>
      <c r="Z1181" s="164"/>
      <c r="AA1181" s="164"/>
      <c r="AB1181" s="164"/>
      <c r="AC1181" s="164"/>
      <c r="AD1181" s="164"/>
      <c r="AE1181" s="164"/>
      <c r="AF1181" s="164"/>
      <c r="AG1181" s="164"/>
      <c r="AH1181" s="164"/>
      <c r="AI1181" s="164"/>
      <c r="AJ1181" s="164"/>
      <c r="AK1181" s="164"/>
      <c r="AL1181" s="164"/>
      <c r="AM1181" s="164"/>
      <c r="AN1181" s="164"/>
      <c r="AO1181" s="164"/>
      <c r="AP1181" s="164"/>
      <c r="AQ1181" s="366"/>
      <c r="AR1181" s="164"/>
      <c r="AS1181" s="164"/>
      <c r="AT1181" s="164"/>
      <c r="AU1181" s="164"/>
      <c r="AV1181" s="164"/>
      <c r="AW1181" s="164"/>
      <c r="AX1181" s="164"/>
      <c r="AY1181" s="351"/>
      <c r="AZ1181" s="164"/>
      <c r="BA1181" s="164"/>
      <c r="BB1181" s="164"/>
      <c r="BC1181" s="164"/>
      <c r="BD1181" s="164"/>
      <c r="BE1181" s="164"/>
      <c r="BF1181" s="164"/>
      <c r="BG1181" s="164"/>
      <c r="BH1181" s="164"/>
      <c r="BI1181" s="351"/>
      <c r="BJ1181" s="164"/>
      <c r="BK1181" s="164"/>
      <c r="BL1181" s="164"/>
      <c r="BM1181" s="164"/>
      <c r="BN1181" s="164"/>
      <c r="BO1181" s="164"/>
      <c r="BP1181" s="164"/>
      <c r="BQ1181" s="164"/>
      <c r="BR1181" s="164"/>
      <c r="BS1181" s="164"/>
      <c r="BT1181" s="164"/>
    </row>
    <row r="1182" spans="19:72" x14ac:dyDescent="0.25">
      <c r="S1182" s="164"/>
      <c r="T1182" s="164"/>
      <c r="U1182" s="164"/>
      <c r="V1182" s="164"/>
      <c r="W1182" s="164"/>
      <c r="X1182" s="164"/>
      <c r="Y1182" s="164"/>
      <c r="Z1182" s="164"/>
      <c r="AA1182" s="164"/>
      <c r="AB1182" s="164"/>
      <c r="AC1182" s="164"/>
      <c r="AD1182" s="164"/>
      <c r="AE1182" s="164"/>
      <c r="AF1182" s="164"/>
      <c r="AG1182" s="164"/>
      <c r="AH1182" s="164"/>
      <c r="AI1182" s="164"/>
      <c r="AJ1182" s="164"/>
      <c r="AK1182" s="164"/>
      <c r="AL1182" s="164"/>
      <c r="AM1182" s="164"/>
      <c r="AN1182" s="164"/>
      <c r="AO1182" s="164"/>
      <c r="AP1182" s="164"/>
      <c r="AQ1182" s="366"/>
      <c r="AR1182" s="164"/>
      <c r="AS1182" s="164"/>
      <c r="AT1182" s="164"/>
      <c r="AU1182" s="164"/>
      <c r="AV1182" s="164"/>
      <c r="AW1182" s="164"/>
      <c r="AX1182" s="164"/>
      <c r="AY1182" s="351"/>
      <c r="AZ1182" s="164"/>
      <c r="BA1182" s="164"/>
      <c r="BB1182" s="164"/>
      <c r="BC1182" s="164"/>
      <c r="BD1182" s="164"/>
      <c r="BE1182" s="164"/>
      <c r="BF1182" s="164"/>
      <c r="BG1182" s="164"/>
      <c r="BH1182" s="164"/>
      <c r="BI1182" s="351"/>
      <c r="BJ1182" s="164"/>
      <c r="BK1182" s="164"/>
      <c r="BL1182" s="164"/>
      <c r="BM1182" s="164"/>
      <c r="BN1182" s="164"/>
      <c r="BO1182" s="164"/>
      <c r="BP1182" s="164"/>
      <c r="BQ1182" s="164"/>
      <c r="BR1182" s="164"/>
      <c r="BS1182" s="164"/>
      <c r="BT1182" s="164"/>
    </row>
    <row r="1183" spans="19:72" x14ac:dyDescent="0.25">
      <c r="S1183" s="164"/>
      <c r="T1183" s="164"/>
      <c r="U1183" s="164"/>
      <c r="V1183" s="164"/>
      <c r="W1183" s="164"/>
      <c r="X1183" s="164"/>
      <c r="Y1183" s="164"/>
      <c r="Z1183" s="164"/>
      <c r="AA1183" s="164"/>
      <c r="AB1183" s="164"/>
      <c r="AC1183" s="164"/>
      <c r="AD1183" s="164"/>
      <c r="AE1183" s="164"/>
      <c r="AF1183" s="164"/>
      <c r="AG1183" s="164"/>
      <c r="AH1183" s="164"/>
      <c r="AI1183" s="164"/>
      <c r="AJ1183" s="164"/>
      <c r="AK1183" s="164"/>
      <c r="AL1183" s="164"/>
      <c r="AM1183" s="164"/>
      <c r="AN1183" s="164"/>
      <c r="AO1183" s="164"/>
      <c r="AP1183" s="164"/>
      <c r="AQ1183" s="366"/>
      <c r="AR1183" s="164"/>
      <c r="AS1183" s="164"/>
      <c r="AT1183" s="164"/>
      <c r="AU1183" s="164"/>
      <c r="AV1183" s="164"/>
      <c r="AW1183" s="164"/>
      <c r="AX1183" s="164"/>
      <c r="AY1183" s="351"/>
      <c r="AZ1183" s="164"/>
      <c r="BA1183" s="164"/>
      <c r="BB1183" s="164"/>
      <c r="BC1183" s="164"/>
      <c r="BD1183" s="164"/>
      <c r="BE1183" s="164"/>
      <c r="BF1183" s="164"/>
      <c r="BG1183" s="164"/>
      <c r="BH1183" s="164"/>
      <c r="BI1183" s="351"/>
      <c r="BJ1183" s="164"/>
      <c r="BK1183" s="164"/>
      <c r="BL1183" s="164"/>
      <c r="BM1183" s="164"/>
      <c r="BN1183" s="164"/>
      <c r="BO1183" s="164"/>
      <c r="BP1183" s="164"/>
      <c r="BQ1183" s="164"/>
      <c r="BR1183" s="164"/>
      <c r="BS1183" s="164"/>
      <c r="BT1183" s="164"/>
    </row>
    <row r="1184" spans="19:72" x14ac:dyDescent="0.25">
      <c r="S1184" s="164"/>
      <c r="T1184" s="164"/>
      <c r="U1184" s="164"/>
      <c r="V1184" s="164"/>
      <c r="W1184" s="164"/>
      <c r="X1184" s="164"/>
      <c r="Y1184" s="164"/>
      <c r="Z1184" s="164"/>
      <c r="AA1184" s="164"/>
      <c r="AB1184" s="164"/>
      <c r="AC1184" s="164"/>
      <c r="AD1184" s="164"/>
      <c r="AE1184" s="164"/>
      <c r="AF1184" s="164"/>
      <c r="AG1184" s="164"/>
      <c r="AH1184" s="164"/>
      <c r="AI1184" s="164"/>
      <c r="AJ1184" s="164"/>
      <c r="AK1184" s="164"/>
      <c r="AL1184" s="164"/>
      <c r="AM1184" s="164"/>
      <c r="AN1184" s="164"/>
      <c r="AO1184" s="164"/>
      <c r="AP1184" s="164"/>
      <c r="AQ1184" s="366"/>
      <c r="AR1184" s="164"/>
      <c r="AS1184" s="164"/>
      <c r="AT1184" s="164"/>
      <c r="AU1184" s="164"/>
      <c r="AV1184" s="164"/>
      <c r="AW1184" s="164"/>
      <c r="AX1184" s="164"/>
      <c r="AY1184" s="351"/>
      <c r="AZ1184" s="164"/>
      <c r="BA1184" s="164"/>
      <c r="BB1184" s="164"/>
      <c r="BC1184" s="164"/>
      <c r="BD1184" s="164"/>
      <c r="BE1184" s="164"/>
      <c r="BF1184" s="164"/>
      <c r="BG1184" s="164"/>
      <c r="BH1184" s="164"/>
      <c r="BI1184" s="351"/>
      <c r="BJ1184" s="164"/>
      <c r="BK1184" s="164"/>
      <c r="BL1184" s="164"/>
      <c r="BM1184" s="164"/>
      <c r="BN1184" s="164"/>
      <c r="BO1184" s="164"/>
      <c r="BP1184" s="164"/>
      <c r="BQ1184" s="164"/>
      <c r="BR1184" s="164"/>
      <c r="BS1184" s="164"/>
      <c r="BT1184" s="164"/>
    </row>
    <row r="1185" spans="19:72" x14ac:dyDescent="0.25">
      <c r="S1185" s="164"/>
      <c r="T1185" s="164"/>
      <c r="U1185" s="164"/>
      <c r="V1185" s="164"/>
      <c r="W1185" s="164"/>
      <c r="X1185" s="164"/>
      <c r="Y1185" s="164"/>
      <c r="Z1185" s="164"/>
      <c r="AA1185" s="164"/>
      <c r="AB1185" s="164"/>
      <c r="AC1185" s="164"/>
      <c r="AD1185" s="164"/>
      <c r="AE1185" s="164"/>
      <c r="AF1185" s="164"/>
      <c r="AG1185" s="164"/>
      <c r="AH1185" s="164"/>
      <c r="AI1185" s="164"/>
      <c r="AJ1185" s="164"/>
      <c r="AK1185" s="164"/>
      <c r="AL1185" s="164"/>
      <c r="AM1185" s="164"/>
      <c r="AN1185" s="164"/>
      <c r="AO1185" s="164"/>
      <c r="AP1185" s="164"/>
      <c r="AQ1185" s="366"/>
      <c r="AR1185" s="164"/>
      <c r="AS1185" s="164"/>
      <c r="AT1185" s="164"/>
      <c r="AU1185" s="164"/>
      <c r="AV1185" s="164"/>
      <c r="AW1185" s="164"/>
      <c r="AX1185" s="164"/>
      <c r="AY1185" s="351"/>
      <c r="AZ1185" s="164"/>
      <c r="BA1185" s="164"/>
      <c r="BB1185" s="164"/>
      <c r="BC1185" s="164"/>
      <c r="BD1185" s="164"/>
      <c r="BE1185" s="164"/>
      <c r="BF1185" s="164"/>
      <c r="BG1185" s="164"/>
      <c r="BH1185" s="164"/>
      <c r="BI1185" s="351"/>
      <c r="BJ1185" s="164"/>
      <c r="BK1185" s="164"/>
      <c r="BL1185" s="164"/>
      <c r="BM1185" s="164"/>
      <c r="BN1185" s="164"/>
      <c r="BO1185" s="164"/>
      <c r="BP1185" s="164"/>
      <c r="BQ1185" s="164"/>
      <c r="BR1185" s="164"/>
      <c r="BS1185" s="164"/>
      <c r="BT1185" s="164"/>
    </row>
    <row r="1186" spans="19:72" x14ac:dyDescent="0.25">
      <c r="S1186" s="164"/>
      <c r="T1186" s="164"/>
      <c r="U1186" s="164"/>
      <c r="V1186" s="164"/>
      <c r="W1186" s="164"/>
      <c r="X1186" s="164"/>
      <c r="Y1186" s="164"/>
      <c r="Z1186" s="164"/>
      <c r="AA1186" s="164"/>
      <c r="AB1186" s="164"/>
      <c r="AC1186" s="164"/>
      <c r="AD1186" s="164"/>
      <c r="AE1186" s="164"/>
      <c r="AF1186" s="164"/>
      <c r="AG1186" s="164"/>
      <c r="AH1186" s="164"/>
      <c r="AI1186" s="164"/>
      <c r="AJ1186" s="164"/>
      <c r="AK1186" s="164"/>
      <c r="AL1186" s="164"/>
      <c r="AM1186" s="164"/>
      <c r="AN1186" s="164"/>
      <c r="AO1186" s="164"/>
      <c r="AP1186" s="164"/>
      <c r="AQ1186" s="366"/>
      <c r="AR1186" s="164"/>
      <c r="AS1186" s="164"/>
      <c r="AT1186" s="164"/>
      <c r="AU1186" s="164"/>
      <c r="AV1186" s="164"/>
      <c r="AW1186" s="164"/>
      <c r="AX1186" s="164"/>
      <c r="AY1186" s="351"/>
      <c r="AZ1186" s="164"/>
      <c r="BA1186" s="164"/>
      <c r="BB1186" s="164"/>
      <c r="BC1186" s="164"/>
      <c r="BD1186" s="164"/>
      <c r="BE1186" s="164"/>
      <c r="BF1186" s="164"/>
      <c r="BG1186" s="164"/>
      <c r="BH1186" s="164"/>
      <c r="BI1186" s="351"/>
      <c r="BJ1186" s="164"/>
      <c r="BK1186" s="164"/>
      <c r="BL1186" s="164"/>
      <c r="BM1186" s="164"/>
      <c r="BN1186" s="164"/>
      <c r="BO1186" s="164"/>
      <c r="BP1186" s="164"/>
      <c r="BQ1186" s="164"/>
      <c r="BR1186" s="164"/>
      <c r="BS1186" s="164"/>
      <c r="BT1186" s="164"/>
    </row>
    <row r="1187" spans="19:72" x14ac:dyDescent="0.25">
      <c r="S1187" s="164"/>
      <c r="T1187" s="164"/>
      <c r="U1187" s="164"/>
      <c r="V1187" s="164"/>
      <c r="W1187" s="164"/>
      <c r="X1187" s="164"/>
      <c r="Y1187" s="164"/>
      <c r="Z1187" s="164"/>
      <c r="AA1187" s="164"/>
      <c r="AB1187" s="164"/>
      <c r="AC1187" s="164"/>
      <c r="AD1187" s="164"/>
      <c r="AE1187" s="164"/>
      <c r="AF1187" s="164"/>
      <c r="AG1187" s="164"/>
      <c r="AH1187" s="164"/>
      <c r="AI1187" s="164"/>
      <c r="AJ1187" s="164"/>
      <c r="AK1187" s="164"/>
      <c r="AL1187" s="164"/>
      <c r="AM1187" s="164"/>
      <c r="AN1187" s="164"/>
      <c r="AO1187" s="164"/>
      <c r="AP1187" s="164"/>
      <c r="AQ1187" s="366"/>
      <c r="AR1187" s="164"/>
      <c r="AS1187" s="164"/>
      <c r="AT1187" s="164"/>
      <c r="AU1187" s="164"/>
      <c r="AV1187" s="164"/>
      <c r="AW1187" s="164"/>
      <c r="AX1187" s="164"/>
      <c r="AY1187" s="351"/>
      <c r="AZ1187" s="164"/>
      <c r="BA1187" s="164"/>
      <c r="BB1187" s="164"/>
      <c r="BC1187" s="164"/>
      <c r="BD1187" s="164"/>
      <c r="BE1187" s="164"/>
      <c r="BF1187" s="164"/>
      <c r="BG1187" s="164"/>
      <c r="BH1187" s="164"/>
      <c r="BI1187" s="351"/>
      <c r="BJ1187" s="164"/>
      <c r="BK1187" s="164"/>
      <c r="BL1187" s="164"/>
      <c r="BM1187" s="164"/>
      <c r="BN1187" s="164"/>
      <c r="BO1187" s="164"/>
      <c r="BP1187" s="164"/>
      <c r="BQ1187" s="164"/>
      <c r="BR1187" s="164"/>
      <c r="BS1187" s="164"/>
      <c r="BT1187" s="164"/>
    </row>
    <row r="1188" spans="19:72" x14ac:dyDescent="0.25">
      <c r="S1188" s="164"/>
      <c r="T1188" s="164"/>
      <c r="U1188" s="164"/>
      <c r="V1188" s="164"/>
      <c r="W1188" s="164"/>
      <c r="X1188" s="164"/>
      <c r="Y1188" s="164"/>
      <c r="Z1188" s="164"/>
      <c r="AA1188" s="164"/>
      <c r="AB1188" s="164"/>
      <c r="AC1188" s="164"/>
      <c r="AD1188" s="164"/>
      <c r="AE1188" s="164"/>
      <c r="AF1188" s="164"/>
      <c r="AG1188" s="164"/>
      <c r="AH1188" s="164"/>
      <c r="AI1188" s="164"/>
      <c r="AJ1188" s="164"/>
      <c r="AK1188" s="164"/>
      <c r="AL1188" s="164"/>
      <c r="AM1188" s="164"/>
      <c r="AN1188" s="164"/>
      <c r="AO1188" s="164"/>
      <c r="AP1188" s="164"/>
      <c r="AQ1188" s="366"/>
      <c r="AR1188" s="164"/>
      <c r="AS1188" s="164"/>
      <c r="AT1188" s="164"/>
      <c r="AU1188" s="164"/>
      <c r="AV1188" s="164"/>
      <c r="AW1188" s="164"/>
      <c r="AX1188" s="164"/>
      <c r="AY1188" s="351"/>
      <c r="AZ1188" s="164"/>
      <c r="BA1188" s="164"/>
      <c r="BB1188" s="164"/>
      <c r="BC1188" s="164"/>
      <c r="BD1188" s="164"/>
      <c r="BE1188" s="164"/>
      <c r="BF1188" s="164"/>
      <c r="BG1188" s="164"/>
      <c r="BH1188" s="164"/>
      <c r="BI1188" s="351"/>
      <c r="BJ1188" s="164"/>
      <c r="BK1188" s="164"/>
      <c r="BL1188" s="164"/>
      <c r="BM1188" s="164"/>
      <c r="BN1188" s="164"/>
      <c r="BO1188" s="164"/>
      <c r="BP1188" s="164"/>
      <c r="BQ1188" s="164"/>
      <c r="BR1188" s="164"/>
      <c r="BS1188" s="164"/>
      <c r="BT1188" s="164"/>
    </row>
    <row r="1189" spans="19:72" x14ac:dyDescent="0.25">
      <c r="S1189" s="164"/>
      <c r="T1189" s="164"/>
      <c r="U1189" s="164"/>
      <c r="V1189" s="164"/>
      <c r="W1189" s="164"/>
      <c r="X1189" s="164"/>
      <c r="Y1189" s="164"/>
      <c r="Z1189" s="164"/>
      <c r="AA1189" s="164"/>
      <c r="AB1189" s="164"/>
      <c r="AC1189" s="164"/>
      <c r="AD1189" s="164"/>
      <c r="AE1189" s="164"/>
      <c r="AF1189" s="164"/>
      <c r="AG1189" s="164"/>
      <c r="AH1189" s="164"/>
      <c r="AI1189" s="164"/>
      <c r="AJ1189" s="164"/>
      <c r="AK1189" s="164"/>
      <c r="AL1189" s="164"/>
      <c r="AM1189" s="164"/>
      <c r="AN1189" s="164"/>
      <c r="AO1189" s="164"/>
      <c r="AP1189" s="164"/>
      <c r="AQ1189" s="366"/>
      <c r="AR1189" s="164"/>
      <c r="AS1189" s="164"/>
      <c r="AT1189" s="164"/>
      <c r="AU1189" s="164"/>
      <c r="AV1189" s="164"/>
      <c r="AW1189" s="164"/>
      <c r="AX1189" s="164"/>
      <c r="AY1189" s="351"/>
      <c r="AZ1189" s="164"/>
      <c r="BA1189" s="164"/>
      <c r="BB1189" s="164"/>
      <c r="BC1189" s="164"/>
      <c r="BD1189" s="164"/>
      <c r="BE1189" s="164"/>
      <c r="BF1189" s="164"/>
      <c r="BG1189" s="164"/>
      <c r="BH1189" s="164"/>
      <c r="BI1189" s="351"/>
      <c r="BJ1189" s="164"/>
      <c r="BK1189" s="164"/>
      <c r="BL1189" s="164"/>
      <c r="BM1189" s="164"/>
      <c r="BN1189" s="164"/>
      <c r="BO1189" s="164"/>
      <c r="BP1189" s="164"/>
      <c r="BQ1189" s="164"/>
      <c r="BR1189" s="164"/>
      <c r="BS1189" s="164"/>
      <c r="BT1189" s="164"/>
    </row>
    <row r="1190" spans="19:72" x14ac:dyDescent="0.25">
      <c r="S1190" s="164"/>
      <c r="T1190" s="164"/>
      <c r="U1190" s="164"/>
      <c r="V1190" s="164"/>
      <c r="W1190" s="164"/>
      <c r="X1190" s="164"/>
      <c r="Y1190" s="164"/>
      <c r="Z1190" s="164"/>
      <c r="AA1190" s="164"/>
      <c r="AB1190" s="164"/>
      <c r="AC1190" s="164"/>
      <c r="AD1190" s="164"/>
      <c r="AE1190" s="164"/>
      <c r="AF1190" s="164"/>
      <c r="AG1190" s="164"/>
      <c r="AH1190" s="164"/>
      <c r="AI1190" s="164"/>
      <c r="AJ1190" s="164"/>
      <c r="AK1190" s="164"/>
      <c r="AL1190" s="164"/>
      <c r="AM1190" s="164"/>
      <c r="AN1190" s="164"/>
      <c r="AO1190" s="164"/>
      <c r="AP1190" s="164"/>
      <c r="AQ1190" s="366"/>
      <c r="AR1190" s="164"/>
      <c r="AS1190" s="164"/>
      <c r="AT1190" s="164"/>
      <c r="AU1190" s="164"/>
      <c r="AV1190" s="164"/>
      <c r="AW1190" s="164"/>
      <c r="AX1190" s="164"/>
      <c r="AY1190" s="351"/>
      <c r="AZ1190" s="164"/>
      <c r="BA1190" s="164"/>
      <c r="BB1190" s="164"/>
      <c r="BC1190" s="164"/>
      <c r="BD1190" s="164"/>
      <c r="BE1190" s="164"/>
      <c r="BF1190" s="164"/>
      <c r="BG1190" s="164"/>
      <c r="BH1190" s="164"/>
      <c r="BI1190" s="351"/>
      <c r="BJ1190" s="164"/>
      <c r="BK1190" s="164"/>
      <c r="BL1190" s="164"/>
      <c r="BM1190" s="164"/>
      <c r="BN1190" s="164"/>
      <c r="BO1190" s="164"/>
      <c r="BP1190" s="164"/>
      <c r="BQ1190" s="164"/>
      <c r="BR1190" s="164"/>
      <c r="BS1190" s="164"/>
      <c r="BT1190" s="164"/>
    </row>
    <row r="1191" spans="19:72" x14ac:dyDescent="0.25">
      <c r="S1191" s="164"/>
      <c r="T1191" s="164"/>
      <c r="U1191" s="164"/>
      <c r="V1191" s="164"/>
      <c r="W1191" s="164"/>
      <c r="X1191" s="164"/>
      <c r="Y1191" s="164"/>
      <c r="Z1191" s="164"/>
      <c r="AA1191" s="164"/>
      <c r="AB1191" s="164"/>
      <c r="AC1191" s="164"/>
      <c r="AD1191" s="164"/>
      <c r="AE1191" s="164"/>
      <c r="AF1191" s="164"/>
      <c r="AG1191" s="164"/>
      <c r="AH1191" s="164"/>
      <c r="AI1191" s="164"/>
      <c r="AJ1191" s="164"/>
      <c r="AK1191" s="164"/>
      <c r="AL1191" s="164"/>
      <c r="AM1191" s="164"/>
      <c r="AN1191" s="164"/>
      <c r="AO1191" s="164"/>
      <c r="AP1191" s="164"/>
      <c r="AQ1191" s="366"/>
      <c r="AR1191" s="164"/>
      <c r="AS1191" s="164"/>
      <c r="AT1191" s="164"/>
      <c r="AU1191" s="164"/>
      <c r="AV1191" s="164"/>
      <c r="AW1191" s="164"/>
      <c r="AX1191" s="164"/>
      <c r="AY1191" s="351"/>
      <c r="AZ1191" s="164"/>
      <c r="BA1191" s="164"/>
      <c r="BB1191" s="164"/>
      <c r="BC1191" s="164"/>
      <c r="BD1191" s="164"/>
      <c r="BE1191" s="164"/>
      <c r="BF1191" s="164"/>
      <c r="BG1191" s="164"/>
      <c r="BH1191" s="164"/>
      <c r="BI1191" s="351"/>
      <c r="BJ1191" s="164"/>
      <c r="BK1191" s="164"/>
      <c r="BL1191" s="164"/>
      <c r="BM1191" s="164"/>
      <c r="BN1191" s="164"/>
      <c r="BO1191" s="164"/>
      <c r="BP1191" s="164"/>
      <c r="BQ1191" s="164"/>
      <c r="BR1191" s="164"/>
      <c r="BS1191" s="164"/>
      <c r="BT1191" s="164"/>
    </row>
    <row r="1192" spans="19:72" x14ac:dyDescent="0.25">
      <c r="S1192" s="164"/>
      <c r="T1192" s="164"/>
      <c r="U1192" s="164"/>
      <c r="V1192" s="164"/>
      <c r="W1192" s="164"/>
      <c r="X1192" s="164"/>
      <c r="Y1192" s="164"/>
      <c r="Z1192" s="164"/>
      <c r="AA1192" s="164"/>
      <c r="AB1192" s="164"/>
      <c r="AC1192" s="164"/>
      <c r="AD1192" s="164"/>
      <c r="AE1192" s="164"/>
      <c r="AF1192" s="164"/>
      <c r="AG1192" s="164"/>
      <c r="AH1192" s="164"/>
      <c r="AI1192" s="164"/>
      <c r="AJ1192" s="164"/>
      <c r="AK1192" s="164"/>
      <c r="AL1192" s="164"/>
      <c r="AM1192" s="164"/>
      <c r="AN1192" s="164"/>
      <c r="AO1192" s="164"/>
      <c r="AP1192" s="164"/>
      <c r="AQ1192" s="366"/>
      <c r="AR1192" s="164"/>
      <c r="AS1192" s="164"/>
      <c r="AT1192" s="164"/>
      <c r="AU1192" s="164"/>
      <c r="AV1192" s="164"/>
      <c r="AW1192" s="164"/>
      <c r="AX1192" s="164"/>
      <c r="AY1192" s="351"/>
      <c r="AZ1192" s="164"/>
      <c r="BA1192" s="164"/>
      <c r="BB1192" s="164"/>
      <c r="BC1192" s="164"/>
      <c r="BD1192" s="164"/>
      <c r="BE1192" s="164"/>
      <c r="BF1192" s="164"/>
      <c r="BG1192" s="164"/>
      <c r="BH1192" s="164"/>
      <c r="BI1192" s="351"/>
      <c r="BJ1192" s="164"/>
      <c r="BK1192" s="164"/>
      <c r="BL1192" s="164"/>
      <c r="BM1192" s="164"/>
      <c r="BN1192" s="164"/>
      <c r="BO1192" s="164"/>
      <c r="BP1192" s="164"/>
      <c r="BQ1192" s="164"/>
      <c r="BR1192" s="164"/>
      <c r="BS1192" s="164"/>
      <c r="BT1192" s="164"/>
    </row>
    <row r="1193" spans="19:72" x14ac:dyDescent="0.25">
      <c r="S1193" s="164"/>
      <c r="T1193" s="164"/>
      <c r="U1193" s="164"/>
      <c r="V1193" s="164"/>
      <c r="W1193" s="164"/>
      <c r="X1193" s="164"/>
      <c r="Y1193" s="164"/>
      <c r="Z1193" s="164"/>
      <c r="AA1193" s="164"/>
      <c r="AB1193" s="164"/>
      <c r="AC1193" s="164"/>
      <c r="AD1193" s="164"/>
      <c r="AE1193" s="164"/>
      <c r="AF1193" s="164"/>
      <c r="AG1193" s="164"/>
      <c r="AH1193" s="164"/>
      <c r="AI1193" s="164"/>
      <c r="AJ1193" s="164"/>
      <c r="AK1193" s="164"/>
      <c r="AL1193" s="164"/>
      <c r="AM1193" s="164"/>
      <c r="AN1193" s="164"/>
      <c r="AO1193" s="164"/>
      <c r="AP1193" s="164"/>
      <c r="AQ1193" s="366"/>
      <c r="AR1193" s="164"/>
      <c r="AS1193" s="164"/>
      <c r="AT1193" s="164"/>
      <c r="AU1193" s="164"/>
      <c r="AV1193" s="164"/>
      <c r="AW1193" s="164"/>
      <c r="AX1193" s="164"/>
      <c r="AY1193" s="351"/>
      <c r="AZ1193" s="164"/>
      <c r="BA1193" s="164"/>
      <c r="BB1193" s="164"/>
      <c r="BC1193" s="164"/>
      <c r="BD1193" s="164"/>
      <c r="BE1193" s="164"/>
      <c r="BF1193" s="164"/>
      <c r="BG1193" s="164"/>
      <c r="BH1193" s="164"/>
      <c r="BI1193" s="351"/>
      <c r="BJ1193" s="164"/>
      <c r="BK1193" s="164"/>
      <c r="BL1193" s="164"/>
      <c r="BM1193" s="164"/>
      <c r="BN1193" s="164"/>
      <c r="BO1193" s="164"/>
      <c r="BP1193" s="164"/>
      <c r="BQ1193" s="164"/>
      <c r="BR1193" s="164"/>
      <c r="BS1193" s="164"/>
      <c r="BT1193" s="164"/>
    </row>
    <row r="1194" spans="19:72" x14ac:dyDescent="0.25">
      <c r="S1194" s="164"/>
      <c r="T1194" s="164"/>
      <c r="U1194" s="164"/>
      <c r="V1194" s="164"/>
      <c r="W1194" s="164"/>
      <c r="X1194" s="164"/>
      <c r="Y1194" s="164"/>
      <c r="Z1194" s="164"/>
      <c r="AA1194" s="164"/>
      <c r="AB1194" s="164"/>
      <c r="AC1194" s="164"/>
      <c r="AD1194" s="164"/>
      <c r="AE1194" s="164"/>
      <c r="AF1194" s="164"/>
      <c r="AG1194" s="164"/>
      <c r="AH1194" s="164"/>
      <c r="AI1194" s="164"/>
      <c r="AJ1194" s="164"/>
      <c r="AK1194" s="164"/>
      <c r="AL1194" s="164"/>
      <c r="AM1194" s="164"/>
      <c r="AN1194" s="164"/>
      <c r="AO1194" s="164"/>
      <c r="AP1194" s="164"/>
      <c r="AQ1194" s="366"/>
      <c r="AR1194" s="164"/>
      <c r="AS1194" s="164"/>
      <c r="AT1194" s="164"/>
      <c r="AU1194" s="164"/>
      <c r="AV1194" s="164"/>
      <c r="AW1194" s="164"/>
      <c r="AX1194" s="164"/>
      <c r="AY1194" s="351"/>
      <c r="AZ1194" s="164"/>
      <c r="BA1194" s="164"/>
      <c r="BB1194" s="164"/>
      <c r="BC1194" s="164"/>
      <c r="BD1194" s="164"/>
      <c r="BE1194" s="164"/>
      <c r="BF1194" s="164"/>
      <c r="BG1194" s="164"/>
      <c r="BH1194" s="164"/>
      <c r="BI1194" s="351"/>
      <c r="BJ1194" s="164"/>
      <c r="BK1194" s="164"/>
      <c r="BL1194" s="164"/>
      <c r="BM1194" s="164"/>
      <c r="BN1194" s="164"/>
      <c r="BO1194" s="164"/>
      <c r="BP1194" s="164"/>
      <c r="BQ1194" s="164"/>
      <c r="BR1194" s="164"/>
      <c r="BS1194" s="164"/>
      <c r="BT1194" s="164"/>
    </row>
    <row r="1195" spans="19:72" x14ac:dyDescent="0.25">
      <c r="S1195" s="164"/>
      <c r="T1195" s="164"/>
      <c r="U1195" s="164"/>
      <c r="V1195" s="164"/>
      <c r="W1195" s="164"/>
      <c r="X1195" s="164"/>
      <c r="Y1195" s="164"/>
      <c r="Z1195" s="164"/>
      <c r="AA1195" s="164"/>
      <c r="AB1195" s="164"/>
      <c r="AC1195" s="164"/>
      <c r="AD1195" s="164"/>
      <c r="AE1195" s="164"/>
      <c r="AF1195" s="164"/>
      <c r="AG1195" s="164"/>
      <c r="AH1195" s="164"/>
      <c r="AI1195" s="164"/>
      <c r="AJ1195" s="164"/>
      <c r="AK1195" s="164"/>
      <c r="AL1195" s="164"/>
      <c r="AM1195" s="164"/>
      <c r="AN1195" s="164"/>
      <c r="AO1195" s="164"/>
      <c r="AP1195" s="164"/>
      <c r="AQ1195" s="366"/>
      <c r="AR1195" s="164"/>
      <c r="AS1195" s="164"/>
      <c r="AT1195" s="164"/>
      <c r="AU1195" s="164"/>
      <c r="AV1195" s="164"/>
      <c r="AW1195" s="164"/>
      <c r="AX1195" s="164"/>
      <c r="AY1195" s="351"/>
      <c r="AZ1195" s="164"/>
      <c r="BA1195" s="164"/>
      <c r="BB1195" s="164"/>
      <c r="BC1195" s="164"/>
      <c r="BD1195" s="164"/>
      <c r="BE1195" s="164"/>
      <c r="BF1195" s="164"/>
      <c r="BG1195" s="164"/>
      <c r="BH1195" s="164"/>
      <c r="BI1195" s="351"/>
      <c r="BJ1195" s="164"/>
      <c r="BK1195" s="164"/>
      <c r="BL1195" s="164"/>
      <c r="BM1195" s="164"/>
      <c r="BN1195" s="164"/>
      <c r="BO1195" s="164"/>
      <c r="BP1195" s="164"/>
      <c r="BQ1195" s="164"/>
      <c r="BR1195" s="164"/>
      <c r="BS1195" s="164"/>
      <c r="BT1195" s="164"/>
    </row>
    <row r="1196" spans="19:72" x14ac:dyDescent="0.25">
      <c r="S1196" s="164"/>
      <c r="T1196" s="164"/>
      <c r="U1196" s="164"/>
      <c r="V1196" s="164"/>
      <c r="W1196" s="164"/>
      <c r="X1196" s="164"/>
      <c r="Y1196" s="164"/>
      <c r="Z1196" s="164"/>
      <c r="AA1196" s="164"/>
      <c r="AB1196" s="164"/>
      <c r="AC1196" s="164"/>
      <c r="AD1196" s="164"/>
      <c r="AE1196" s="164"/>
      <c r="AF1196" s="164"/>
      <c r="AG1196" s="164"/>
      <c r="AH1196" s="164"/>
      <c r="AI1196" s="164"/>
      <c r="AJ1196" s="164"/>
      <c r="AK1196" s="164"/>
      <c r="AL1196" s="164"/>
      <c r="AM1196" s="164"/>
      <c r="AN1196" s="164"/>
      <c r="AO1196" s="164"/>
      <c r="AP1196" s="164"/>
      <c r="AQ1196" s="366"/>
      <c r="AR1196" s="164"/>
      <c r="AS1196" s="164"/>
      <c r="AT1196" s="164"/>
      <c r="AU1196" s="164"/>
      <c r="AV1196" s="164"/>
      <c r="AW1196" s="164"/>
      <c r="AX1196" s="164"/>
      <c r="AY1196" s="351"/>
      <c r="AZ1196" s="164"/>
      <c r="BA1196" s="164"/>
      <c r="BB1196" s="164"/>
      <c r="BC1196" s="164"/>
      <c r="BD1196" s="164"/>
      <c r="BE1196" s="164"/>
      <c r="BF1196" s="164"/>
      <c r="BG1196" s="164"/>
      <c r="BH1196" s="164"/>
      <c r="BI1196" s="351"/>
      <c r="BJ1196" s="164"/>
      <c r="BK1196" s="164"/>
      <c r="BL1196" s="164"/>
      <c r="BM1196" s="164"/>
      <c r="BN1196" s="164"/>
      <c r="BO1196" s="164"/>
      <c r="BP1196" s="164"/>
      <c r="BQ1196" s="164"/>
      <c r="BR1196" s="164"/>
      <c r="BS1196" s="164"/>
      <c r="BT1196" s="164"/>
    </row>
    <row r="1197" spans="19:72" x14ac:dyDescent="0.25">
      <c r="S1197" s="164"/>
      <c r="T1197" s="164"/>
      <c r="U1197" s="164"/>
      <c r="V1197" s="164"/>
      <c r="W1197" s="164"/>
      <c r="X1197" s="164"/>
      <c r="Y1197" s="164"/>
      <c r="Z1197" s="164"/>
      <c r="AA1197" s="164"/>
      <c r="AB1197" s="164"/>
      <c r="AC1197" s="164"/>
      <c r="AD1197" s="164"/>
      <c r="AE1197" s="164"/>
      <c r="AF1197" s="164"/>
      <c r="AG1197" s="164"/>
      <c r="AH1197" s="164"/>
      <c r="AI1197" s="164"/>
      <c r="AJ1197" s="164"/>
      <c r="AK1197" s="164"/>
      <c r="AL1197" s="164"/>
      <c r="AM1197" s="164"/>
      <c r="AN1197" s="164"/>
      <c r="AO1197" s="164"/>
      <c r="AP1197" s="164"/>
      <c r="AQ1197" s="366"/>
      <c r="AR1197" s="164"/>
      <c r="AS1197" s="164"/>
      <c r="AT1197" s="164"/>
      <c r="AU1197" s="164"/>
      <c r="AV1197" s="164"/>
      <c r="AW1197" s="164"/>
      <c r="AX1197" s="164"/>
      <c r="AY1197" s="351"/>
      <c r="AZ1197" s="164"/>
      <c r="BA1197" s="164"/>
      <c r="BB1197" s="164"/>
      <c r="BC1197" s="164"/>
      <c r="BD1197" s="164"/>
      <c r="BE1197" s="164"/>
      <c r="BF1197" s="164"/>
      <c r="BG1197" s="164"/>
      <c r="BH1197" s="164"/>
      <c r="BI1197" s="351"/>
      <c r="BJ1197" s="164"/>
      <c r="BK1197" s="164"/>
      <c r="BL1197" s="164"/>
      <c r="BM1197" s="164"/>
      <c r="BN1197" s="164"/>
      <c r="BO1197" s="164"/>
      <c r="BP1197" s="164"/>
      <c r="BQ1197" s="164"/>
      <c r="BR1197" s="164"/>
      <c r="BS1197" s="164"/>
      <c r="BT1197" s="164"/>
    </row>
    <row r="1198" spans="19:72" x14ac:dyDescent="0.25">
      <c r="S1198" s="164"/>
      <c r="T1198" s="164"/>
      <c r="U1198" s="164"/>
      <c r="V1198" s="164"/>
      <c r="W1198" s="164"/>
      <c r="X1198" s="164"/>
      <c r="Y1198" s="164"/>
      <c r="Z1198" s="164"/>
      <c r="AA1198" s="164"/>
      <c r="AB1198" s="164"/>
      <c r="AC1198" s="164"/>
      <c r="AD1198" s="164"/>
      <c r="AE1198" s="164"/>
      <c r="AF1198" s="164"/>
      <c r="AG1198" s="164"/>
      <c r="AH1198" s="164"/>
      <c r="AI1198" s="164"/>
      <c r="AJ1198" s="164"/>
      <c r="AK1198" s="164"/>
      <c r="AL1198" s="164"/>
      <c r="AM1198" s="164"/>
      <c r="AN1198" s="164"/>
      <c r="AO1198" s="164"/>
      <c r="AP1198" s="164"/>
      <c r="AQ1198" s="366"/>
      <c r="AR1198" s="164"/>
      <c r="AS1198" s="164"/>
      <c r="AT1198" s="164"/>
      <c r="AU1198" s="164"/>
      <c r="AV1198" s="164"/>
      <c r="AW1198" s="164"/>
      <c r="AX1198" s="164"/>
      <c r="AY1198" s="351"/>
      <c r="AZ1198" s="164"/>
      <c r="BA1198" s="164"/>
      <c r="BB1198" s="164"/>
      <c r="BC1198" s="164"/>
      <c r="BD1198" s="164"/>
      <c r="BE1198" s="164"/>
      <c r="BF1198" s="164"/>
      <c r="BG1198" s="164"/>
      <c r="BH1198" s="164"/>
      <c r="BI1198" s="351"/>
      <c r="BJ1198" s="164"/>
      <c r="BK1198" s="164"/>
      <c r="BL1198" s="164"/>
      <c r="BM1198" s="164"/>
      <c r="BN1198" s="164"/>
      <c r="BO1198" s="164"/>
      <c r="BP1198" s="164"/>
      <c r="BQ1198" s="164"/>
      <c r="BR1198" s="164"/>
      <c r="BS1198" s="164"/>
      <c r="BT1198" s="164"/>
    </row>
    <row r="1199" spans="19:72" x14ac:dyDescent="0.25">
      <c r="S1199" s="164"/>
      <c r="T1199" s="164"/>
      <c r="U1199" s="164"/>
      <c r="V1199" s="164"/>
      <c r="W1199" s="164"/>
      <c r="X1199" s="164"/>
      <c r="Y1199" s="164"/>
      <c r="Z1199" s="164"/>
      <c r="AA1199" s="164"/>
      <c r="AB1199" s="164"/>
      <c r="AC1199" s="164"/>
      <c r="AD1199" s="164"/>
      <c r="AE1199" s="164"/>
      <c r="AF1199" s="164"/>
      <c r="AG1199" s="164"/>
      <c r="AH1199" s="164"/>
      <c r="AI1199" s="164"/>
      <c r="AJ1199" s="164"/>
      <c r="AK1199" s="164"/>
      <c r="AL1199" s="164"/>
      <c r="AM1199" s="164"/>
      <c r="AN1199" s="164"/>
      <c r="AO1199" s="164"/>
      <c r="AP1199" s="164"/>
      <c r="AQ1199" s="366"/>
      <c r="AR1199" s="164"/>
      <c r="AS1199" s="164"/>
      <c r="AT1199" s="164"/>
      <c r="AU1199" s="164"/>
      <c r="AV1199" s="164"/>
      <c r="AW1199" s="164"/>
      <c r="AX1199" s="164"/>
      <c r="AY1199" s="351"/>
      <c r="AZ1199" s="164"/>
      <c r="BA1199" s="164"/>
      <c r="BB1199" s="164"/>
      <c r="BC1199" s="164"/>
      <c r="BD1199" s="164"/>
      <c r="BE1199" s="164"/>
      <c r="BF1199" s="164"/>
      <c r="BG1199" s="164"/>
      <c r="BH1199" s="164"/>
      <c r="BI1199" s="351"/>
      <c r="BJ1199" s="164"/>
      <c r="BK1199" s="164"/>
      <c r="BL1199" s="164"/>
      <c r="BM1199" s="164"/>
      <c r="BN1199" s="164"/>
      <c r="BO1199" s="164"/>
      <c r="BP1199" s="164"/>
      <c r="BQ1199" s="164"/>
      <c r="BR1199" s="164"/>
      <c r="BS1199" s="164"/>
      <c r="BT1199" s="164"/>
    </row>
    <row r="1200" spans="19:72" x14ac:dyDescent="0.25">
      <c r="S1200" s="164"/>
      <c r="T1200" s="164"/>
      <c r="U1200" s="164"/>
      <c r="V1200" s="164"/>
      <c r="W1200" s="164"/>
      <c r="X1200" s="164"/>
      <c r="Y1200" s="164"/>
      <c r="Z1200" s="164"/>
      <c r="AA1200" s="164"/>
      <c r="AB1200" s="164"/>
      <c r="AC1200" s="164"/>
      <c r="AD1200" s="164"/>
      <c r="AE1200" s="164"/>
      <c r="AF1200" s="164"/>
      <c r="AG1200" s="164"/>
      <c r="AH1200" s="164"/>
      <c r="AI1200" s="164"/>
      <c r="AJ1200" s="164"/>
      <c r="AK1200" s="164"/>
      <c r="AL1200" s="164"/>
      <c r="AM1200" s="164"/>
      <c r="AN1200" s="164"/>
      <c r="AO1200" s="164"/>
      <c r="AP1200" s="164"/>
      <c r="AQ1200" s="366"/>
      <c r="AR1200" s="164"/>
      <c r="AS1200" s="164"/>
      <c r="AT1200" s="164"/>
      <c r="AU1200" s="164"/>
      <c r="AV1200" s="164"/>
      <c r="AW1200" s="164"/>
      <c r="AX1200" s="164"/>
      <c r="AY1200" s="351"/>
      <c r="AZ1200" s="164"/>
      <c r="BA1200" s="164"/>
      <c r="BB1200" s="164"/>
      <c r="BC1200" s="164"/>
      <c r="BD1200" s="164"/>
      <c r="BE1200" s="164"/>
      <c r="BF1200" s="164"/>
      <c r="BG1200" s="164"/>
      <c r="BH1200" s="164"/>
      <c r="BI1200" s="351"/>
      <c r="BJ1200" s="164"/>
      <c r="BK1200" s="164"/>
      <c r="BL1200" s="164"/>
      <c r="BM1200" s="164"/>
      <c r="BN1200" s="164"/>
      <c r="BO1200" s="164"/>
      <c r="BP1200" s="164"/>
      <c r="BQ1200" s="164"/>
      <c r="BR1200" s="164"/>
      <c r="BS1200" s="164"/>
      <c r="BT1200" s="164"/>
    </row>
    <row r="1201" spans="19:72" x14ac:dyDescent="0.25">
      <c r="S1201" s="164"/>
      <c r="T1201" s="164"/>
      <c r="U1201" s="164"/>
      <c r="V1201" s="164"/>
      <c r="W1201" s="164"/>
      <c r="X1201" s="164"/>
      <c r="Y1201" s="164"/>
      <c r="Z1201" s="164"/>
      <c r="AA1201" s="164"/>
      <c r="AB1201" s="164"/>
      <c r="AC1201" s="164"/>
      <c r="AD1201" s="164"/>
      <c r="AE1201" s="164"/>
      <c r="AF1201" s="164"/>
      <c r="AG1201" s="164"/>
      <c r="AH1201" s="164"/>
      <c r="AI1201" s="164"/>
      <c r="AJ1201" s="164"/>
      <c r="AK1201" s="164"/>
      <c r="AL1201" s="164"/>
      <c r="AM1201" s="164"/>
      <c r="AN1201" s="164"/>
      <c r="AO1201" s="164"/>
      <c r="AP1201" s="164"/>
      <c r="AQ1201" s="366"/>
      <c r="AR1201" s="164"/>
      <c r="AS1201" s="164"/>
      <c r="AT1201" s="164"/>
      <c r="AU1201" s="164"/>
      <c r="AV1201" s="164"/>
      <c r="AW1201" s="164"/>
      <c r="AX1201" s="164"/>
      <c r="AY1201" s="351"/>
      <c r="AZ1201" s="164"/>
      <c r="BA1201" s="164"/>
      <c r="BB1201" s="164"/>
      <c r="BC1201" s="164"/>
      <c r="BD1201" s="164"/>
      <c r="BE1201" s="164"/>
      <c r="BF1201" s="164"/>
      <c r="BG1201" s="164"/>
      <c r="BH1201" s="164"/>
      <c r="BI1201" s="351"/>
      <c r="BJ1201" s="164"/>
      <c r="BK1201" s="164"/>
      <c r="BL1201" s="164"/>
      <c r="BM1201" s="164"/>
      <c r="BN1201" s="164"/>
      <c r="BO1201" s="164"/>
      <c r="BP1201" s="164"/>
      <c r="BQ1201" s="164"/>
      <c r="BR1201" s="164"/>
      <c r="BS1201" s="164"/>
      <c r="BT1201" s="164"/>
    </row>
    <row r="1202" spans="19:72" x14ac:dyDescent="0.25">
      <c r="S1202" s="164"/>
      <c r="T1202" s="164"/>
      <c r="U1202" s="164"/>
      <c r="V1202" s="164"/>
      <c r="W1202" s="164"/>
      <c r="X1202" s="164"/>
      <c r="Y1202" s="164"/>
      <c r="Z1202" s="164"/>
      <c r="AA1202" s="164"/>
      <c r="AB1202" s="164"/>
      <c r="AC1202" s="164"/>
      <c r="AD1202" s="164"/>
      <c r="AE1202" s="164"/>
      <c r="AF1202" s="164"/>
      <c r="AG1202" s="164"/>
      <c r="AH1202" s="164"/>
      <c r="AI1202" s="164"/>
      <c r="AJ1202" s="164"/>
      <c r="AK1202" s="164"/>
      <c r="AL1202" s="164"/>
      <c r="AM1202" s="164"/>
      <c r="AN1202" s="164"/>
      <c r="AO1202" s="164"/>
      <c r="AP1202" s="164"/>
      <c r="AQ1202" s="366"/>
      <c r="AR1202" s="164"/>
      <c r="AS1202" s="164"/>
      <c r="AT1202" s="164"/>
      <c r="AU1202" s="164"/>
      <c r="AV1202" s="164"/>
      <c r="AW1202" s="164"/>
      <c r="AX1202" s="164"/>
      <c r="AY1202" s="351"/>
      <c r="AZ1202" s="164"/>
      <c r="BA1202" s="164"/>
      <c r="BB1202" s="164"/>
      <c r="BC1202" s="164"/>
      <c r="BD1202" s="164"/>
      <c r="BE1202" s="164"/>
      <c r="BF1202" s="164"/>
      <c r="BG1202" s="164"/>
      <c r="BH1202" s="164"/>
      <c r="BI1202" s="351"/>
      <c r="BJ1202" s="164"/>
      <c r="BK1202" s="164"/>
      <c r="BL1202" s="164"/>
      <c r="BM1202" s="164"/>
      <c r="BN1202" s="164"/>
      <c r="BO1202" s="164"/>
      <c r="BP1202" s="164"/>
      <c r="BQ1202" s="164"/>
      <c r="BR1202" s="164"/>
      <c r="BS1202" s="164"/>
      <c r="BT1202" s="164"/>
    </row>
    <row r="1203" spans="19:72" x14ac:dyDescent="0.25">
      <c r="S1203" s="164"/>
      <c r="T1203" s="164"/>
      <c r="U1203" s="164"/>
      <c r="V1203" s="164"/>
      <c r="W1203" s="164"/>
      <c r="X1203" s="164"/>
      <c r="Y1203" s="164"/>
      <c r="Z1203" s="164"/>
      <c r="AA1203" s="164"/>
      <c r="AB1203" s="164"/>
      <c r="AC1203" s="164"/>
      <c r="AD1203" s="164"/>
      <c r="AE1203" s="164"/>
      <c r="AF1203" s="164"/>
      <c r="AG1203" s="164"/>
      <c r="AH1203" s="164"/>
      <c r="AI1203" s="164"/>
      <c r="AJ1203" s="164"/>
      <c r="AK1203" s="164"/>
      <c r="AL1203" s="164"/>
      <c r="AM1203" s="164"/>
      <c r="AN1203" s="164"/>
      <c r="AO1203" s="164"/>
      <c r="AP1203" s="164"/>
      <c r="AQ1203" s="366"/>
      <c r="AR1203" s="164"/>
      <c r="AS1203" s="164"/>
      <c r="AT1203" s="164"/>
      <c r="AU1203" s="164"/>
      <c r="AV1203" s="164"/>
      <c r="AW1203" s="164"/>
      <c r="AX1203" s="164"/>
      <c r="AY1203" s="351"/>
      <c r="AZ1203" s="164"/>
      <c r="BA1203" s="164"/>
      <c r="BB1203" s="164"/>
      <c r="BC1203" s="164"/>
      <c r="BD1203" s="164"/>
      <c r="BE1203" s="164"/>
      <c r="BF1203" s="164"/>
      <c r="BG1203" s="164"/>
      <c r="BH1203" s="164"/>
      <c r="BI1203" s="351"/>
      <c r="BJ1203" s="164"/>
      <c r="BK1203" s="164"/>
      <c r="BL1203" s="164"/>
      <c r="BM1203" s="164"/>
      <c r="BN1203" s="164"/>
      <c r="BO1203" s="164"/>
      <c r="BP1203" s="164"/>
      <c r="BQ1203" s="164"/>
      <c r="BR1203" s="164"/>
      <c r="BS1203" s="164"/>
      <c r="BT1203" s="164"/>
    </row>
    <row r="1204" spans="19:72" x14ac:dyDescent="0.25">
      <c r="S1204" s="164"/>
      <c r="T1204" s="164"/>
      <c r="U1204" s="164"/>
      <c r="V1204" s="164"/>
      <c r="W1204" s="164"/>
      <c r="X1204" s="164"/>
      <c r="Y1204" s="164"/>
      <c r="Z1204" s="164"/>
      <c r="AA1204" s="164"/>
      <c r="AB1204" s="164"/>
      <c r="AC1204" s="164"/>
      <c r="AD1204" s="164"/>
      <c r="AE1204" s="164"/>
      <c r="AF1204" s="164"/>
      <c r="AG1204" s="164"/>
      <c r="AH1204" s="164"/>
      <c r="AI1204" s="164"/>
      <c r="AJ1204" s="164"/>
      <c r="AK1204" s="164"/>
      <c r="AL1204" s="164"/>
      <c r="AM1204" s="164"/>
      <c r="AN1204" s="164"/>
      <c r="AO1204" s="164"/>
      <c r="AP1204" s="164"/>
      <c r="AQ1204" s="366"/>
      <c r="AR1204" s="164"/>
      <c r="AS1204" s="164"/>
      <c r="AT1204" s="164"/>
      <c r="AU1204" s="164"/>
      <c r="AV1204" s="164"/>
      <c r="AW1204" s="164"/>
      <c r="AX1204" s="164"/>
      <c r="AY1204" s="351"/>
      <c r="AZ1204" s="164"/>
      <c r="BA1204" s="164"/>
      <c r="BB1204" s="164"/>
      <c r="BC1204" s="164"/>
      <c r="BD1204" s="164"/>
      <c r="BE1204" s="164"/>
      <c r="BF1204" s="164"/>
      <c r="BG1204" s="164"/>
      <c r="BH1204" s="164"/>
      <c r="BI1204" s="351"/>
      <c r="BJ1204" s="164"/>
      <c r="BK1204" s="164"/>
      <c r="BL1204" s="164"/>
      <c r="BM1204" s="164"/>
      <c r="BN1204" s="164"/>
      <c r="BO1204" s="164"/>
      <c r="BP1204" s="164"/>
      <c r="BQ1204" s="164"/>
      <c r="BR1204" s="164"/>
      <c r="BS1204" s="164"/>
      <c r="BT1204" s="164"/>
    </row>
    <row r="1205" spans="19:72" x14ac:dyDescent="0.25">
      <c r="S1205" s="164"/>
      <c r="T1205" s="164"/>
      <c r="U1205" s="164"/>
      <c r="V1205" s="164"/>
      <c r="W1205" s="164"/>
      <c r="X1205" s="164"/>
      <c r="Y1205" s="164"/>
      <c r="Z1205" s="164"/>
      <c r="AA1205" s="164"/>
      <c r="AB1205" s="164"/>
      <c r="AC1205" s="164"/>
      <c r="AD1205" s="164"/>
      <c r="AE1205" s="164"/>
      <c r="AF1205" s="164"/>
      <c r="AG1205" s="164"/>
      <c r="AH1205" s="164"/>
      <c r="AI1205" s="164"/>
      <c r="AJ1205" s="164"/>
      <c r="AK1205" s="164"/>
      <c r="AL1205" s="164"/>
      <c r="AM1205" s="164"/>
      <c r="AN1205" s="164"/>
      <c r="AO1205" s="164"/>
      <c r="AP1205" s="164"/>
      <c r="AQ1205" s="366"/>
      <c r="AR1205" s="164"/>
      <c r="AS1205" s="164"/>
      <c r="AT1205" s="164"/>
      <c r="AU1205" s="164"/>
      <c r="AV1205" s="164"/>
      <c r="AW1205" s="164"/>
      <c r="AX1205" s="164"/>
      <c r="AY1205" s="351"/>
      <c r="AZ1205" s="164"/>
      <c r="BA1205" s="164"/>
      <c r="BB1205" s="164"/>
      <c r="BC1205" s="164"/>
      <c r="BD1205" s="164"/>
      <c r="BE1205" s="164"/>
      <c r="BF1205" s="164"/>
      <c r="BG1205" s="164"/>
      <c r="BH1205" s="164"/>
      <c r="BI1205" s="351"/>
      <c r="BJ1205" s="164"/>
      <c r="BK1205" s="164"/>
      <c r="BL1205" s="164"/>
      <c r="BM1205" s="164"/>
      <c r="BN1205" s="164"/>
      <c r="BO1205" s="164"/>
      <c r="BP1205" s="164"/>
      <c r="BQ1205" s="164"/>
      <c r="BR1205" s="164"/>
      <c r="BS1205" s="164"/>
      <c r="BT1205" s="164"/>
    </row>
    <row r="1206" spans="19:72" x14ac:dyDescent="0.25">
      <c r="S1206" s="164"/>
      <c r="T1206" s="164"/>
      <c r="U1206" s="164"/>
      <c r="V1206" s="164"/>
      <c r="W1206" s="164"/>
      <c r="X1206" s="164"/>
      <c r="Y1206" s="164"/>
      <c r="Z1206" s="164"/>
      <c r="AA1206" s="164"/>
      <c r="AB1206" s="164"/>
      <c r="AC1206" s="164"/>
      <c r="AD1206" s="164"/>
      <c r="AE1206" s="164"/>
      <c r="AF1206" s="164"/>
      <c r="AG1206" s="164"/>
      <c r="AH1206" s="164"/>
      <c r="AI1206" s="164"/>
      <c r="AJ1206" s="164"/>
      <c r="AK1206" s="164"/>
      <c r="AL1206" s="164"/>
      <c r="AM1206" s="164"/>
      <c r="AN1206" s="164"/>
      <c r="AO1206" s="164"/>
      <c r="AP1206" s="164"/>
      <c r="AQ1206" s="366"/>
      <c r="AR1206" s="164"/>
      <c r="AS1206" s="164"/>
      <c r="AT1206" s="164"/>
      <c r="AU1206" s="164"/>
      <c r="AV1206" s="164"/>
      <c r="AW1206" s="164"/>
      <c r="AX1206" s="164"/>
      <c r="AY1206" s="351"/>
      <c r="AZ1206" s="164"/>
      <c r="BA1206" s="164"/>
      <c r="BB1206" s="164"/>
      <c r="BC1206" s="164"/>
      <c r="BD1206" s="164"/>
      <c r="BE1206" s="164"/>
      <c r="BF1206" s="164"/>
      <c r="BG1206" s="164"/>
      <c r="BH1206" s="164"/>
      <c r="BI1206" s="351"/>
      <c r="BJ1206" s="164"/>
      <c r="BK1206" s="164"/>
      <c r="BL1206" s="164"/>
      <c r="BM1206" s="164"/>
      <c r="BN1206" s="164"/>
      <c r="BO1206" s="164"/>
      <c r="BP1206" s="164"/>
      <c r="BQ1206" s="164"/>
      <c r="BR1206" s="164"/>
      <c r="BS1206" s="164"/>
      <c r="BT1206" s="164"/>
    </row>
    <row r="1207" spans="19:72" x14ac:dyDescent="0.25">
      <c r="S1207" s="164"/>
      <c r="T1207" s="164"/>
      <c r="U1207" s="164"/>
      <c r="V1207" s="164"/>
      <c r="W1207" s="164"/>
      <c r="X1207" s="164"/>
      <c r="Y1207" s="164"/>
      <c r="Z1207" s="164"/>
      <c r="AA1207" s="164"/>
      <c r="AB1207" s="164"/>
      <c r="AC1207" s="164"/>
      <c r="AD1207" s="164"/>
      <c r="AE1207" s="164"/>
      <c r="AF1207" s="164"/>
      <c r="AG1207" s="164"/>
      <c r="AH1207" s="164"/>
      <c r="AI1207" s="164"/>
      <c r="AJ1207" s="164"/>
      <c r="AK1207" s="164"/>
      <c r="AL1207" s="164"/>
      <c r="AM1207" s="164"/>
      <c r="AN1207" s="164"/>
      <c r="AO1207" s="164"/>
      <c r="AP1207" s="164"/>
      <c r="AQ1207" s="366"/>
      <c r="AR1207" s="164"/>
      <c r="AS1207" s="164"/>
      <c r="AT1207" s="164"/>
      <c r="AU1207" s="164"/>
      <c r="AV1207" s="164"/>
      <c r="AW1207" s="164"/>
      <c r="AX1207" s="164"/>
      <c r="AY1207" s="351"/>
      <c r="AZ1207" s="164"/>
      <c r="BA1207" s="164"/>
      <c r="BB1207" s="164"/>
      <c r="BC1207" s="164"/>
      <c r="BD1207" s="164"/>
      <c r="BE1207" s="164"/>
      <c r="BF1207" s="164"/>
      <c r="BG1207" s="164"/>
      <c r="BH1207" s="164"/>
      <c r="BI1207" s="351"/>
      <c r="BJ1207" s="164"/>
      <c r="BK1207" s="164"/>
      <c r="BL1207" s="164"/>
      <c r="BM1207" s="164"/>
      <c r="BN1207" s="164"/>
      <c r="BO1207" s="164"/>
      <c r="BP1207" s="164"/>
      <c r="BQ1207" s="164"/>
      <c r="BR1207" s="164"/>
      <c r="BS1207" s="164"/>
      <c r="BT1207" s="164"/>
    </row>
    <row r="1208" spans="19:72" x14ac:dyDescent="0.25">
      <c r="S1208" s="164"/>
      <c r="T1208" s="164"/>
      <c r="U1208" s="164"/>
      <c r="V1208" s="164"/>
      <c r="W1208" s="164"/>
      <c r="X1208" s="164"/>
      <c r="Y1208" s="164"/>
      <c r="Z1208" s="164"/>
      <c r="AA1208" s="164"/>
      <c r="AB1208" s="164"/>
      <c r="AC1208" s="164"/>
      <c r="AD1208" s="164"/>
      <c r="AE1208" s="164"/>
      <c r="AF1208" s="164"/>
      <c r="AG1208" s="164"/>
      <c r="AH1208" s="164"/>
      <c r="AI1208" s="164"/>
      <c r="AJ1208" s="164"/>
      <c r="AK1208" s="164"/>
      <c r="AL1208" s="164"/>
      <c r="AM1208" s="164"/>
      <c r="AN1208" s="164"/>
      <c r="AO1208" s="164"/>
      <c r="AP1208" s="164"/>
      <c r="AQ1208" s="366"/>
      <c r="AR1208" s="164"/>
      <c r="AS1208" s="164"/>
      <c r="AT1208" s="164"/>
      <c r="AU1208" s="164"/>
      <c r="AV1208" s="164"/>
      <c r="AW1208" s="164"/>
      <c r="AX1208" s="164"/>
      <c r="AY1208" s="351"/>
      <c r="AZ1208" s="164"/>
      <c r="BA1208" s="164"/>
      <c r="BB1208" s="164"/>
      <c r="BC1208" s="164"/>
      <c r="BD1208" s="164"/>
      <c r="BE1208" s="164"/>
      <c r="BF1208" s="164"/>
      <c r="BG1208" s="164"/>
      <c r="BH1208" s="164"/>
      <c r="BI1208" s="351"/>
      <c r="BJ1208" s="164"/>
      <c r="BK1208" s="164"/>
      <c r="BL1208" s="164"/>
      <c r="BM1208" s="164"/>
      <c r="BN1208" s="164"/>
      <c r="BO1208" s="164"/>
      <c r="BP1208" s="164"/>
      <c r="BQ1208" s="164"/>
      <c r="BR1208" s="164"/>
      <c r="BS1208" s="164"/>
      <c r="BT1208" s="164"/>
    </row>
    <row r="1209" spans="19:72" x14ac:dyDescent="0.25">
      <c r="S1209" s="164"/>
      <c r="T1209" s="164"/>
      <c r="U1209" s="164"/>
      <c r="V1209" s="164"/>
      <c r="W1209" s="164"/>
      <c r="X1209" s="164"/>
      <c r="Y1209" s="164"/>
      <c r="Z1209" s="164"/>
      <c r="AA1209" s="164"/>
      <c r="AB1209" s="164"/>
      <c r="AC1209" s="164"/>
      <c r="AD1209" s="164"/>
      <c r="AE1209" s="164"/>
      <c r="AF1209" s="164"/>
      <c r="AG1209" s="164"/>
      <c r="AH1209" s="164"/>
      <c r="AI1209" s="164"/>
      <c r="AJ1209" s="164"/>
      <c r="AK1209" s="164"/>
      <c r="AL1209" s="164"/>
      <c r="AM1209" s="164"/>
      <c r="AN1209" s="164"/>
      <c r="AO1209" s="164"/>
      <c r="AP1209" s="164"/>
      <c r="AQ1209" s="366"/>
      <c r="AR1209" s="164"/>
      <c r="AS1209" s="164"/>
      <c r="AT1209" s="164"/>
      <c r="AU1209" s="164"/>
      <c r="AV1209" s="164"/>
      <c r="AW1209" s="164"/>
      <c r="AX1209" s="164"/>
      <c r="AY1209" s="351"/>
      <c r="AZ1209" s="164"/>
      <c r="BA1209" s="164"/>
      <c r="BB1209" s="164"/>
      <c r="BC1209" s="164"/>
      <c r="BD1209" s="164"/>
      <c r="BE1209" s="164"/>
      <c r="BF1209" s="164"/>
      <c r="BG1209" s="164"/>
      <c r="BH1209" s="164"/>
      <c r="BI1209" s="351"/>
      <c r="BJ1209" s="164"/>
      <c r="BK1209" s="164"/>
      <c r="BL1209" s="164"/>
      <c r="BM1209" s="164"/>
      <c r="BN1209" s="164"/>
      <c r="BO1209" s="164"/>
      <c r="BP1209" s="164"/>
      <c r="BQ1209" s="164"/>
      <c r="BR1209" s="164"/>
      <c r="BS1209" s="164"/>
      <c r="BT1209" s="164"/>
    </row>
    <row r="1210" spans="19:72" x14ac:dyDescent="0.25">
      <c r="S1210" s="164"/>
      <c r="T1210" s="164"/>
      <c r="U1210" s="164"/>
      <c r="V1210" s="164"/>
      <c r="W1210" s="164"/>
      <c r="X1210" s="164"/>
      <c r="Y1210" s="164"/>
      <c r="Z1210" s="164"/>
      <c r="AA1210" s="164"/>
      <c r="AB1210" s="164"/>
      <c r="AC1210" s="164"/>
      <c r="AD1210" s="164"/>
      <c r="AE1210" s="164"/>
      <c r="AF1210" s="164"/>
      <c r="AG1210" s="164"/>
      <c r="AH1210" s="164"/>
      <c r="AI1210" s="164"/>
      <c r="AJ1210" s="164"/>
      <c r="AK1210" s="164"/>
      <c r="AL1210" s="164"/>
      <c r="AM1210" s="164"/>
      <c r="AN1210" s="164"/>
      <c r="AO1210" s="164"/>
      <c r="AP1210" s="164"/>
      <c r="AQ1210" s="366"/>
      <c r="AR1210" s="164"/>
      <c r="AS1210" s="164"/>
      <c r="AT1210" s="164"/>
      <c r="AU1210" s="164"/>
      <c r="AV1210" s="164"/>
      <c r="AW1210" s="164"/>
      <c r="AX1210" s="164"/>
      <c r="AY1210" s="351"/>
      <c r="AZ1210" s="164"/>
      <c r="BA1210" s="164"/>
      <c r="BB1210" s="164"/>
      <c r="BC1210" s="164"/>
      <c r="BD1210" s="164"/>
      <c r="BE1210" s="164"/>
      <c r="BF1210" s="164"/>
      <c r="BG1210" s="164"/>
      <c r="BH1210" s="164"/>
      <c r="BI1210" s="351"/>
      <c r="BJ1210" s="164"/>
      <c r="BK1210" s="164"/>
      <c r="BL1210" s="164"/>
      <c r="BM1210" s="164"/>
      <c r="BN1210" s="164"/>
      <c r="BO1210" s="164"/>
      <c r="BP1210" s="164"/>
      <c r="BQ1210" s="164"/>
      <c r="BR1210" s="164"/>
      <c r="BS1210" s="164"/>
      <c r="BT1210" s="164"/>
    </row>
    <row r="1211" spans="19:72" x14ac:dyDescent="0.25">
      <c r="S1211" s="164"/>
      <c r="T1211" s="164"/>
      <c r="U1211" s="164"/>
      <c r="V1211" s="164"/>
      <c r="W1211" s="164"/>
      <c r="X1211" s="164"/>
      <c r="Y1211" s="164"/>
      <c r="Z1211" s="164"/>
      <c r="AA1211" s="164"/>
      <c r="AB1211" s="164"/>
      <c r="AC1211" s="164"/>
      <c r="AD1211" s="164"/>
      <c r="AE1211" s="164"/>
      <c r="AF1211" s="164"/>
      <c r="AG1211" s="164"/>
      <c r="AH1211" s="164"/>
      <c r="AI1211" s="164"/>
      <c r="AJ1211" s="164"/>
      <c r="AK1211" s="164"/>
      <c r="AL1211" s="164"/>
      <c r="AM1211" s="164"/>
      <c r="AN1211" s="164"/>
      <c r="AO1211" s="164"/>
      <c r="AP1211" s="164"/>
      <c r="AQ1211" s="366"/>
      <c r="AR1211" s="164"/>
      <c r="AS1211" s="164"/>
      <c r="AT1211" s="164"/>
      <c r="AU1211" s="164"/>
      <c r="AV1211" s="164"/>
      <c r="AW1211" s="164"/>
      <c r="AX1211" s="164"/>
      <c r="AY1211" s="351"/>
      <c r="AZ1211" s="164"/>
      <c r="BA1211" s="164"/>
      <c r="BB1211" s="164"/>
      <c r="BC1211" s="164"/>
      <c r="BD1211" s="164"/>
      <c r="BE1211" s="164"/>
      <c r="BF1211" s="164"/>
      <c r="BG1211" s="164"/>
      <c r="BH1211" s="164"/>
      <c r="BI1211" s="351"/>
      <c r="BJ1211" s="164"/>
      <c r="BK1211" s="164"/>
      <c r="BL1211" s="164"/>
      <c r="BM1211" s="164"/>
      <c r="BN1211" s="164"/>
      <c r="BO1211" s="164"/>
      <c r="BP1211" s="164"/>
      <c r="BQ1211" s="164"/>
      <c r="BR1211" s="164"/>
      <c r="BS1211" s="164"/>
      <c r="BT1211" s="164"/>
    </row>
    <row r="1212" spans="19:72" x14ac:dyDescent="0.25">
      <c r="S1212" s="164"/>
      <c r="T1212" s="164"/>
      <c r="U1212" s="164"/>
      <c r="V1212" s="164"/>
      <c r="W1212" s="164"/>
      <c r="X1212" s="164"/>
      <c r="Y1212" s="164"/>
      <c r="Z1212" s="164"/>
      <c r="AA1212" s="164"/>
      <c r="AB1212" s="164"/>
      <c r="AC1212" s="164"/>
      <c r="AD1212" s="164"/>
      <c r="AE1212" s="164"/>
      <c r="AF1212" s="164"/>
      <c r="AG1212" s="164"/>
      <c r="AH1212" s="164"/>
      <c r="AI1212" s="164"/>
      <c r="AJ1212" s="164"/>
      <c r="AK1212" s="164"/>
      <c r="AL1212" s="164"/>
      <c r="AM1212" s="164"/>
      <c r="AN1212" s="164"/>
      <c r="AO1212" s="164"/>
      <c r="AP1212" s="164"/>
      <c r="AQ1212" s="366"/>
      <c r="AR1212" s="164"/>
      <c r="AS1212" s="164"/>
      <c r="AT1212" s="164"/>
      <c r="AU1212" s="164"/>
      <c r="AV1212" s="164"/>
      <c r="AW1212" s="164"/>
      <c r="AX1212" s="164"/>
      <c r="AY1212" s="351"/>
      <c r="AZ1212" s="164"/>
      <c r="BA1212" s="164"/>
      <c r="BB1212" s="164"/>
      <c r="BC1212" s="164"/>
      <c r="BD1212" s="164"/>
      <c r="BE1212" s="164"/>
      <c r="BF1212" s="164"/>
      <c r="BG1212" s="164"/>
      <c r="BH1212" s="164"/>
      <c r="BI1212" s="351"/>
      <c r="BJ1212" s="164"/>
      <c r="BK1212" s="164"/>
      <c r="BL1212" s="164"/>
      <c r="BM1212" s="164"/>
      <c r="BN1212" s="164"/>
      <c r="BO1212" s="164"/>
      <c r="BP1212" s="164"/>
      <c r="BQ1212" s="164"/>
      <c r="BR1212" s="164"/>
      <c r="BS1212" s="164"/>
      <c r="BT1212" s="164"/>
    </row>
    <row r="1213" spans="19:72" x14ac:dyDescent="0.25">
      <c r="S1213" s="164"/>
      <c r="T1213" s="164"/>
      <c r="U1213" s="164"/>
      <c r="V1213" s="164"/>
      <c r="W1213" s="164"/>
      <c r="X1213" s="164"/>
      <c r="Y1213" s="164"/>
      <c r="Z1213" s="164"/>
      <c r="AA1213" s="164"/>
      <c r="AB1213" s="164"/>
      <c r="AC1213" s="164"/>
      <c r="AD1213" s="164"/>
      <c r="AE1213" s="164"/>
      <c r="AF1213" s="164"/>
      <c r="AG1213" s="164"/>
      <c r="AH1213" s="164"/>
      <c r="AI1213" s="164"/>
      <c r="AJ1213" s="164"/>
      <c r="AK1213" s="164"/>
      <c r="AL1213" s="164"/>
      <c r="AM1213" s="164"/>
      <c r="AN1213" s="164"/>
      <c r="AO1213" s="164"/>
      <c r="AP1213" s="164"/>
      <c r="AQ1213" s="366"/>
      <c r="AR1213" s="164"/>
      <c r="AS1213" s="164"/>
      <c r="AT1213" s="164"/>
      <c r="AU1213" s="164"/>
      <c r="AV1213" s="164"/>
      <c r="AW1213" s="164"/>
      <c r="AX1213" s="164"/>
      <c r="AY1213" s="351"/>
      <c r="AZ1213" s="164"/>
      <c r="BA1213" s="164"/>
      <c r="BB1213" s="164"/>
      <c r="BC1213" s="164"/>
      <c r="BD1213" s="164"/>
      <c r="BE1213" s="164"/>
      <c r="BF1213" s="164"/>
      <c r="BG1213" s="164"/>
      <c r="BH1213" s="164"/>
      <c r="BI1213" s="351"/>
      <c r="BJ1213" s="164"/>
      <c r="BK1213" s="164"/>
      <c r="BL1213" s="164"/>
      <c r="BM1213" s="164"/>
      <c r="BN1213" s="164"/>
      <c r="BO1213" s="164"/>
      <c r="BP1213" s="164"/>
      <c r="BQ1213" s="164"/>
      <c r="BR1213" s="164"/>
      <c r="BS1213" s="164"/>
      <c r="BT1213" s="164"/>
    </row>
    <row r="1214" spans="19:72" x14ac:dyDescent="0.25">
      <c r="S1214" s="164"/>
      <c r="T1214" s="164"/>
      <c r="U1214" s="164"/>
      <c r="V1214" s="164"/>
      <c r="W1214" s="164"/>
      <c r="X1214" s="164"/>
      <c r="Y1214" s="164"/>
      <c r="Z1214" s="164"/>
      <c r="AA1214" s="164"/>
      <c r="AB1214" s="164"/>
      <c r="AC1214" s="164"/>
      <c r="AD1214" s="164"/>
      <c r="AE1214" s="164"/>
      <c r="AF1214" s="164"/>
      <c r="AG1214" s="164"/>
      <c r="AH1214" s="164"/>
      <c r="AI1214" s="164"/>
      <c r="AJ1214" s="164"/>
      <c r="AK1214" s="164"/>
      <c r="AL1214" s="164"/>
      <c r="AM1214" s="164"/>
      <c r="AN1214" s="164"/>
      <c r="AO1214" s="164"/>
      <c r="AP1214" s="164"/>
      <c r="AQ1214" s="366"/>
      <c r="AR1214" s="164"/>
      <c r="AS1214" s="164"/>
      <c r="AT1214" s="164"/>
      <c r="AU1214" s="164"/>
      <c r="AV1214" s="164"/>
      <c r="AW1214" s="164"/>
      <c r="AX1214" s="164"/>
      <c r="AY1214" s="351"/>
      <c r="AZ1214" s="164"/>
      <c r="BA1214" s="164"/>
      <c r="BB1214" s="164"/>
      <c r="BC1214" s="164"/>
      <c r="BD1214" s="164"/>
      <c r="BE1214" s="164"/>
      <c r="BF1214" s="164"/>
      <c r="BG1214" s="164"/>
      <c r="BH1214" s="164"/>
      <c r="BI1214" s="351"/>
      <c r="BJ1214" s="164"/>
      <c r="BK1214" s="164"/>
      <c r="BL1214" s="164"/>
      <c r="BM1214" s="164"/>
      <c r="BN1214" s="164"/>
      <c r="BO1214" s="164"/>
      <c r="BP1214" s="164"/>
      <c r="BQ1214" s="164"/>
      <c r="BR1214" s="164"/>
      <c r="BS1214" s="164"/>
      <c r="BT1214" s="164"/>
    </row>
    <row r="1215" spans="19:72" x14ac:dyDescent="0.25">
      <c r="S1215" s="164"/>
      <c r="T1215" s="164"/>
      <c r="U1215" s="164"/>
      <c r="V1215" s="164"/>
      <c r="W1215" s="164"/>
      <c r="X1215" s="164"/>
      <c r="Y1215" s="164"/>
      <c r="Z1215" s="164"/>
      <c r="AA1215" s="164"/>
      <c r="AB1215" s="164"/>
      <c r="AC1215" s="164"/>
      <c r="AD1215" s="164"/>
      <c r="AE1215" s="164"/>
      <c r="AF1215" s="164"/>
      <c r="AG1215" s="164"/>
      <c r="AH1215" s="164"/>
      <c r="AI1215" s="164"/>
      <c r="AJ1215" s="164"/>
      <c r="AK1215" s="164"/>
      <c r="AL1215" s="164"/>
      <c r="AM1215" s="164"/>
      <c r="AN1215" s="164"/>
      <c r="AO1215" s="164"/>
      <c r="AP1215" s="164"/>
      <c r="AQ1215" s="366"/>
      <c r="AR1215" s="164"/>
      <c r="AS1215" s="164"/>
      <c r="AT1215" s="164"/>
      <c r="AU1215" s="164"/>
      <c r="AV1215" s="164"/>
      <c r="AW1215" s="164"/>
      <c r="AX1215" s="164"/>
      <c r="AY1215" s="351"/>
      <c r="AZ1215" s="164"/>
      <c r="BA1215" s="164"/>
      <c r="BB1215" s="164"/>
      <c r="BC1215" s="164"/>
      <c r="BD1215" s="164"/>
      <c r="BE1215" s="164"/>
      <c r="BF1215" s="164"/>
      <c r="BG1215" s="164"/>
      <c r="BH1215" s="164"/>
      <c r="BI1215" s="351"/>
      <c r="BJ1215" s="164"/>
      <c r="BK1215" s="164"/>
      <c r="BL1215" s="164"/>
      <c r="BM1215" s="164"/>
      <c r="BN1215" s="164"/>
      <c r="BO1215" s="164"/>
      <c r="BP1215" s="164"/>
      <c r="BQ1215" s="164"/>
      <c r="BR1215" s="164"/>
      <c r="BS1215" s="164"/>
      <c r="BT1215" s="164"/>
    </row>
    <row r="1216" spans="19:72" x14ac:dyDescent="0.25">
      <c r="S1216" s="164"/>
      <c r="T1216" s="164"/>
      <c r="U1216" s="164"/>
      <c r="V1216" s="164"/>
      <c r="W1216" s="164"/>
      <c r="X1216" s="164"/>
      <c r="Y1216" s="164"/>
      <c r="Z1216" s="164"/>
      <c r="AA1216" s="164"/>
      <c r="AB1216" s="164"/>
      <c r="AC1216" s="164"/>
      <c r="AD1216" s="164"/>
      <c r="AE1216" s="164"/>
      <c r="AF1216" s="164"/>
      <c r="AG1216" s="164"/>
      <c r="AH1216" s="164"/>
      <c r="AI1216" s="164"/>
      <c r="AJ1216" s="164"/>
      <c r="AK1216" s="164"/>
      <c r="AL1216" s="164"/>
      <c r="AM1216" s="164"/>
      <c r="AN1216" s="164"/>
      <c r="AO1216" s="164"/>
      <c r="AP1216" s="164"/>
      <c r="AQ1216" s="366"/>
      <c r="AR1216" s="164"/>
      <c r="AS1216" s="164"/>
      <c r="AT1216" s="164"/>
      <c r="AU1216" s="164"/>
      <c r="AV1216" s="164"/>
      <c r="AW1216" s="164"/>
      <c r="AX1216" s="164"/>
      <c r="AY1216" s="351"/>
      <c r="AZ1216" s="164"/>
      <c r="BA1216" s="164"/>
      <c r="BB1216" s="164"/>
      <c r="BC1216" s="164"/>
      <c r="BD1216" s="164"/>
      <c r="BE1216" s="164"/>
      <c r="BF1216" s="164"/>
      <c r="BG1216" s="164"/>
      <c r="BH1216" s="164"/>
      <c r="BI1216" s="351"/>
      <c r="BJ1216" s="164"/>
      <c r="BK1216" s="164"/>
      <c r="BL1216" s="164"/>
      <c r="BM1216" s="164"/>
      <c r="BN1216" s="164"/>
      <c r="BO1216" s="164"/>
      <c r="BP1216" s="164"/>
      <c r="BQ1216" s="164"/>
      <c r="BR1216" s="164"/>
      <c r="BS1216" s="164"/>
      <c r="BT1216" s="164"/>
    </row>
    <row r="1217" spans="19:72" x14ac:dyDescent="0.25">
      <c r="S1217" s="164"/>
      <c r="T1217" s="164"/>
      <c r="U1217" s="164"/>
      <c r="V1217" s="164"/>
      <c r="W1217" s="164"/>
      <c r="X1217" s="164"/>
      <c r="Y1217" s="164"/>
      <c r="Z1217" s="164"/>
      <c r="AA1217" s="164"/>
      <c r="AB1217" s="164"/>
      <c r="AC1217" s="164"/>
      <c r="AD1217" s="164"/>
      <c r="AE1217" s="164"/>
      <c r="AF1217" s="164"/>
      <c r="AG1217" s="164"/>
      <c r="AH1217" s="164"/>
      <c r="AI1217" s="164"/>
      <c r="AJ1217" s="164"/>
      <c r="AK1217" s="164"/>
      <c r="AL1217" s="164"/>
      <c r="AM1217" s="164"/>
      <c r="AN1217" s="164"/>
      <c r="AO1217" s="164"/>
      <c r="AP1217" s="164"/>
      <c r="AQ1217" s="366"/>
      <c r="AR1217" s="164"/>
      <c r="AS1217" s="164"/>
      <c r="AT1217" s="164"/>
      <c r="AU1217" s="164"/>
      <c r="AV1217" s="164"/>
      <c r="AW1217" s="164"/>
      <c r="AX1217" s="164"/>
      <c r="AY1217" s="351"/>
      <c r="AZ1217" s="164"/>
      <c r="BA1217" s="164"/>
      <c r="BB1217" s="164"/>
      <c r="BC1217" s="164"/>
      <c r="BD1217" s="164"/>
      <c r="BE1217" s="164"/>
      <c r="BF1217" s="164"/>
      <c r="BG1217" s="164"/>
      <c r="BH1217" s="164"/>
      <c r="BI1217" s="351"/>
      <c r="BJ1217" s="164"/>
      <c r="BK1217" s="164"/>
      <c r="BL1217" s="164"/>
      <c r="BM1217" s="164"/>
      <c r="BN1217" s="164"/>
      <c r="BO1217" s="164"/>
      <c r="BP1217" s="164"/>
      <c r="BQ1217" s="164"/>
      <c r="BR1217" s="164"/>
      <c r="BS1217" s="164"/>
      <c r="BT1217" s="164"/>
    </row>
    <row r="1218" spans="19:72" x14ac:dyDescent="0.25">
      <c r="S1218" s="164"/>
      <c r="T1218" s="164"/>
      <c r="U1218" s="164"/>
      <c r="V1218" s="164"/>
      <c r="W1218" s="164"/>
      <c r="X1218" s="164"/>
      <c r="Y1218" s="164"/>
      <c r="Z1218" s="164"/>
      <c r="AA1218" s="164"/>
      <c r="AB1218" s="164"/>
      <c r="AC1218" s="164"/>
      <c r="AD1218" s="164"/>
      <c r="AE1218" s="164"/>
      <c r="AF1218" s="164"/>
      <c r="AG1218" s="164"/>
      <c r="AH1218" s="164"/>
      <c r="AI1218" s="164"/>
      <c r="AJ1218" s="164"/>
      <c r="AK1218" s="164"/>
      <c r="AL1218" s="164"/>
      <c r="AM1218" s="164"/>
      <c r="AN1218" s="164"/>
      <c r="AO1218" s="164"/>
      <c r="AP1218" s="164"/>
      <c r="AQ1218" s="366"/>
      <c r="AR1218" s="164"/>
      <c r="AS1218" s="164"/>
      <c r="AT1218" s="164"/>
      <c r="AU1218" s="164"/>
      <c r="AV1218" s="164"/>
      <c r="AW1218" s="164"/>
      <c r="AX1218" s="164"/>
      <c r="AY1218" s="351"/>
      <c r="AZ1218" s="164"/>
      <c r="BA1218" s="164"/>
      <c r="BB1218" s="164"/>
      <c r="BC1218" s="164"/>
      <c r="BD1218" s="164"/>
      <c r="BE1218" s="164"/>
      <c r="BF1218" s="164"/>
      <c r="BG1218" s="164"/>
      <c r="BH1218" s="164"/>
      <c r="BI1218" s="351"/>
      <c r="BJ1218" s="164"/>
      <c r="BK1218" s="164"/>
      <c r="BL1218" s="164"/>
      <c r="BM1218" s="164"/>
      <c r="BN1218" s="164"/>
      <c r="BO1218" s="164"/>
      <c r="BP1218" s="164"/>
      <c r="BQ1218" s="164"/>
      <c r="BR1218" s="164"/>
      <c r="BS1218" s="164"/>
      <c r="BT1218" s="164"/>
    </row>
    <row r="1219" spans="19:72" x14ac:dyDescent="0.25">
      <c r="S1219" s="164"/>
      <c r="T1219" s="164"/>
      <c r="U1219" s="164"/>
      <c r="V1219" s="164"/>
      <c r="W1219" s="164"/>
      <c r="X1219" s="164"/>
      <c r="Y1219" s="164"/>
      <c r="Z1219" s="164"/>
      <c r="AA1219" s="164"/>
      <c r="AB1219" s="164"/>
      <c r="AC1219" s="164"/>
      <c r="AD1219" s="164"/>
      <c r="AE1219" s="164"/>
      <c r="AF1219" s="164"/>
      <c r="AG1219" s="164"/>
      <c r="AH1219" s="164"/>
      <c r="AI1219" s="164"/>
      <c r="AJ1219" s="164"/>
      <c r="AK1219" s="164"/>
      <c r="AL1219" s="164"/>
      <c r="AM1219" s="164"/>
      <c r="AN1219" s="164"/>
      <c r="AO1219" s="164"/>
      <c r="AP1219" s="164"/>
      <c r="AQ1219" s="366"/>
      <c r="AR1219" s="164"/>
      <c r="AS1219" s="164"/>
      <c r="AT1219" s="164"/>
      <c r="AU1219" s="164"/>
      <c r="AV1219" s="164"/>
      <c r="AW1219" s="164"/>
      <c r="AX1219" s="164"/>
      <c r="AY1219" s="351"/>
      <c r="AZ1219" s="164"/>
      <c r="BA1219" s="164"/>
      <c r="BB1219" s="164"/>
      <c r="BC1219" s="164"/>
      <c r="BD1219" s="164"/>
      <c r="BE1219" s="164"/>
      <c r="BF1219" s="164"/>
      <c r="BG1219" s="164"/>
      <c r="BH1219" s="164"/>
      <c r="BI1219" s="351"/>
      <c r="BJ1219" s="164"/>
      <c r="BK1219" s="164"/>
      <c r="BL1219" s="164"/>
      <c r="BM1219" s="164"/>
      <c r="BN1219" s="164"/>
      <c r="BO1219" s="164"/>
      <c r="BP1219" s="164"/>
      <c r="BQ1219" s="164"/>
      <c r="BR1219" s="164"/>
      <c r="BS1219" s="164"/>
      <c r="BT1219" s="164"/>
    </row>
    <row r="1220" spans="19:72" x14ac:dyDescent="0.25">
      <c r="S1220" s="164"/>
      <c r="T1220" s="164"/>
      <c r="U1220" s="164"/>
      <c r="V1220" s="164"/>
      <c r="W1220" s="164"/>
      <c r="X1220" s="164"/>
      <c r="Y1220" s="164"/>
      <c r="Z1220" s="164"/>
      <c r="AA1220" s="164"/>
      <c r="AB1220" s="164"/>
      <c r="AC1220" s="164"/>
      <c r="AD1220" s="164"/>
      <c r="AE1220" s="164"/>
      <c r="AF1220" s="164"/>
      <c r="AG1220" s="164"/>
      <c r="AH1220" s="164"/>
      <c r="AI1220" s="164"/>
      <c r="AJ1220" s="164"/>
      <c r="AK1220" s="164"/>
      <c r="AL1220" s="164"/>
      <c r="AM1220" s="164"/>
      <c r="AN1220" s="164"/>
      <c r="AO1220" s="164"/>
      <c r="AP1220" s="164"/>
      <c r="AQ1220" s="366"/>
      <c r="AR1220" s="164"/>
      <c r="AS1220" s="164"/>
      <c r="AT1220" s="164"/>
      <c r="AU1220" s="164"/>
      <c r="AV1220" s="164"/>
      <c r="AW1220" s="164"/>
      <c r="AX1220" s="164"/>
      <c r="AY1220" s="351"/>
      <c r="AZ1220" s="164"/>
      <c r="BA1220" s="164"/>
      <c r="BB1220" s="164"/>
      <c r="BC1220" s="164"/>
      <c r="BD1220" s="164"/>
      <c r="BE1220" s="164"/>
      <c r="BF1220" s="164"/>
      <c r="BG1220" s="164"/>
      <c r="BH1220" s="164"/>
      <c r="BI1220" s="351"/>
      <c r="BJ1220" s="164"/>
      <c r="BK1220" s="164"/>
      <c r="BL1220" s="164"/>
      <c r="BM1220" s="164"/>
      <c r="BN1220" s="164"/>
      <c r="BO1220" s="164"/>
      <c r="BP1220" s="164"/>
      <c r="BQ1220" s="164"/>
      <c r="BR1220" s="164"/>
      <c r="BS1220" s="164"/>
      <c r="BT1220" s="164"/>
    </row>
    <row r="1221" spans="19:72" x14ac:dyDescent="0.25">
      <c r="S1221" s="164"/>
      <c r="T1221" s="164"/>
      <c r="U1221" s="164"/>
      <c r="V1221" s="164"/>
      <c r="W1221" s="164"/>
      <c r="X1221" s="164"/>
      <c r="Y1221" s="164"/>
      <c r="Z1221" s="164"/>
      <c r="AA1221" s="164"/>
      <c r="AB1221" s="164"/>
      <c r="AC1221" s="164"/>
      <c r="AD1221" s="164"/>
      <c r="AE1221" s="164"/>
      <c r="AF1221" s="164"/>
      <c r="AG1221" s="164"/>
      <c r="AH1221" s="164"/>
      <c r="AI1221" s="164"/>
      <c r="AJ1221" s="164"/>
      <c r="AK1221" s="164"/>
      <c r="AL1221" s="164"/>
      <c r="AM1221" s="164"/>
      <c r="AN1221" s="164"/>
      <c r="AO1221" s="164"/>
      <c r="AP1221" s="164"/>
      <c r="AQ1221" s="366"/>
      <c r="AR1221" s="164"/>
      <c r="AS1221" s="164"/>
      <c r="AT1221" s="164"/>
      <c r="AU1221" s="164"/>
      <c r="AV1221" s="164"/>
      <c r="AW1221" s="164"/>
      <c r="AX1221" s="164"/>
      <c r="AY1221" s="351"/>
      <c r="AZ1221" s="164"/>
      <c r="BA1221" s="164"/>
      <c r="BB1221" s="164"/>
      <c r="BC1221" s="164"/>
      <c r="BD1221" s="164"/>
      <c r="BE1221" s="164"/>
      <c r="BF1221" s="164"/>
      <c r="BG1221" s="164"/>
      <c r="BH1221" s="164"/>
      <c r="BI1221" s="351"/>
      <c r="BJ1221" s="164"/>
      <c r="BK1221" s="164"/>
      <c r="BL1221" s="164"/>
      <c r="BM1221" s="164"/>
      <c r="BN1221" s="164"/>
      <c r="BO1221" s="164"/>
      <c r="BP1221" s="164"/>
      <c r="BQ1221" s="164"/>
      <c r="BR1221" s="164"/>
      <c r="BS1221" s="164"/>
      <c r="BT1221" s="164"/>
    </row>
    <row r="1222" spans="19:72" x14ac:dyDescent="0.25">
      <c r="S1222" s="164"/>
      <c r="T1222" s="164"/>
      <c r="U1222" s="164"/>
      <c r="V1222" s="164"/>
      <c r="W1222" s="164"/>
      <c r="X1222" s="164"/>
      <c r="Y1222" s="164"/>
      <c r="Z1222" s="164"/>
      <c r="AA1222" s="164"/>
      <c r="AB1222" s="164"/>
      <c r="AC1222" s="164"/>
      <c r="AD1222" s="164"/>
      <c r="AE1222" s="164"/>
      <c r="AF1222" s="164"/>
      <c r="AG1222" s="164"/>
      <c r="AH1222" s="164"/>
      <c r="AI1222" s="164"/>
      <c r="AJ1222" s="164"/>
      <c r="AK1222" s="164"/>
      <c r="AL1222" s="164"/>
      <c r="AM1222" s="164"/>
      <c r="AN1222" s="164"/>
      <c r="AO1222" s="164"/>
      <c r="AP1222" s="164"/>
      <c r="AQ1222" s="366"/>
      <c r="AR1222" s="164"/>
      <c r="AS1222" s="164"/>
      <c r="AT1222" s="164"/>
      <c r="AU1222" s="164"/>
      <c r="AV1222" s="164"/>
      <c r="AW1222" s="164"/>
      <c r="AX1222" s="164"/>
      <c r="AY1222" s="351"/>
      <c r="AZ1222" s="164"/>
      <c r="BA1222" s="164"/>
      <c r="BB1222" s="164"/>
      <c r="BC1222" s="164"/>
      <c r="BD1222" s="164"/>
      <c r="BE1222" s="164"/>
      <c r="BF1222" s="164"/>
      <c r="BG1222" s="164"/>
      <c r="BH1222" s="164"/>
      <c r="BI1222" s="351"/>
      <c r="BJ1222" s="164"/>
      <c r="BK1222" s="164"/>
      <c r="BL1222" s="164"/>
      <c r="BM1222" s="164"/>
      <c r="BN1222" s="164"/>
      <c r="BO1222" s="164"/>
      <c r="BP1222" s="164"/>
      <c r="BQ1222" s="164"/>
      <c r="BR1222" s="164"/>
      <c r="BS1222" s="164"/>
      <c r="BT1222" s="164"/>
    </row>
    <row r="1223" spans="19:72" x14ac:dyDescent="0.25">
      <c r="S1223" s="164"/>
      <c r="T1223" s="164"/>
      <c r="U1223" s="164"/>
      <c r="V1223" s="164"/>
      <c r="W1223" s="164"/>
      <c r="X1223" s="164"/>
      <c r="Y1223" s="164"/>
      <c r="Z1223" s="164"/>
      <c r="AA1223" s="164"/>
      <c r="AB1223" s="164"/>
      <c r="AC1223" s="164"/>
      <c r="AD1223" s="164"/>
      <c r="AE1223" s="164"/>
      <c r="AF1223" s="164"/>
      <c r="AG1223" s="164"/>
      <c r="AH1223" s="164"/>
      <c r="AI1223" s="164"/>
      <c r="AJ1223" s="164"/>
      <c r="AK1223" s="164"/>
      <c r="AL1223" s="164"/>
      <c r="AM1223" s="164"/>
      <c r="AN1223" s="164"/>
      <c r="AO1223" s="164"/>
      <c r="AP1223" s="164"/>
      <c r="AQ1223" s="366"/>
      <c r="AR1223" s="164"/>
      <c r="AS1223" s="164"/>
      <c r="AT1223" s="164"/>
      <c r="AU1223" s="164"/>
      <c r="AV1223" s="164"/>
      <c r="AW1223" s="164"/>
      <c r="AX1223" s="164"/>
      <c r="AY1223" s="351"/>
      <c r="AZ1223" s="164"/>
      <c r="BA1223" s="164"/>
      <c r="BB1223" s="164"/>
      <c r="BC1223" s="164"/>
      <c r="BD1223" s="164"/>
      <c r="BE1223" s="164"/>
      <c r="BF1223" s="164"/>
      <c r="BG1223" s="164"/>
      <c r="BH1223" s="164"/>
      <c r="BI1223" s="351"/>
      <c r="BJ1223" s="164"/>
      <c r="BK1223" s="164"/>
      <c r="BL1223" s="164"/>
      <c r="BM1223" s="164"/>
      <c r="BN1223" s="164"/>
      <c r="BO1223" s="164"/>
      <c r="BP1223" s="164"/>
      <c r="BQ1223" s="164"/>
      <c r="BR1223" s="164"/>
      <c r="BS1223" s="164"/>
      <c r="BT1223" s="164"/>
    </row>
    <row r="1224" spans="19:72" x14ac:dyDescent="0.25">
      <c r="S1224" s="164"/>
      <c r="T1224" s="164"/>
      <c r="U1224" s="164"/>
      <c r="V1224" s="164"/>
      <c r="W1224" s="164"/>
      <c r="X1224" s="164"/>
      <c r="Y1224" s="164"/>
      <c r="Z1224" s="164"/>
      <c r="AA1224" s="164"/>
      <c r="AB1224" s="164"/>
      <c r="AC1224" s="164"/>
      <c r="AD1224" s="164"/>
      <c r="AE1224" s="164"/>
      <c r="AF1224" s="164"/>
      <c r="AG1224" s="164"/>
      <c r="AH1224" s="164"/>
      <c r="AI1224" s="164"/>
      <c r="AJ1224" s="164"/>
      <c r="AK1224" s="164"/>
      <c r="AL1224" s="164"/>
      <c r="AM1224" s="164"/>
      <c r="AN1224" s="164"/>
      <c r="AO1224" s="164"/>
      <c r="AP1224" s="164"/>
      <c r="AQ1224" s="366"/>
      <c r="AR1224" s="164"/>
      <c r="AS1224" s="164"/>
      <c r="AT1224" s="164"/>
      <c r="AU1224" s="164"/>
      <c r="AV1224" s="164"/>
      <c r="AW1224" s="164"/>
      <c r="AX1224" s="164"/>
      <c r="AY1224" s="351"/>
      <c r="AZ1224" s="164"/>
      <c r="BA1224" s="164"/>
      <c r="BB1224" s="164"/>
      <c r="BC1224" s="164"/>
      <c r="BD1224" s="164"/>
      <c r="BE1224" s="164"/>
      <c r="BF1224" s="164"/>
      <c r="BG1224" s="164"/>
      <c r="BH1224" s="164"/>
      <c r="BI1224" s="351"/>
      <c r="BJ1224" s="164"/>
      <c r="BK1224" s="164"/>
      <c r="BL1224" s="164"/>
      <c r="BM1224" s="164"/>
      <c r="BN1224" s="164"/>
      <c r="BO1224" s="164"/>
      <c r="BP1224" s="164"/>
      <c r="BQ1224" s="164"/>
      <c r="BR1224" s="164"/>
      <c r="BS1224" s="164"/>
      <c r="BT1224" s="164"/>
    </row>
    <row r="1225" spans="19:72" x14ac:dyDescent="0.25">
      <c r="S1225" s="164"/>
      <c r="T1225" s="164"/>
      <c r="U1225" s="164"/>
      <c r="V1225" s="164"/>
      <c r="W1225" s="164"/>
      <c r="X1225" s="164"/>
      <c r="Y1225" s="164"/>
      <c r="Z1225" s="164"/>
      <c r="AA1225" s="164"/>
      <c r="AB1225" s="164"/>
      <c r="AC1225" s="164"/>
      <c r="AD1225" s="164"/>
      <c r="AE1225" s="164"/>
      <c r="AF1225" s="164"/>
      <c r="AG1225" s="164"/>
      <c r="AH1225" s="164"/>
      <c r="AI1225" s="164"/>
      <c r="AJ1225" s="164"/>
      <c r="AK1225" s="164"/>
      <c r="AL1225" s="164"/>
      <c r="AM1225" s="164"/>
      <c r="AN1225" s="164"/>
      <c r="AO1225" s="164"/>
      <c r="AP1225" s="164"/>
      <c r="AQ1225" s="366"/>
      <c r="AR1225" s="164"/>
      <c r="AS1225" s="164"/>
      <c r="AT1225" s="164"/>
      <c r="AU1225" s="164"/>
      <c r="AV1225" s="164"/>
      <c r="AW1225" s="164"/>
      <c r="AX1225" s="164"/>
      <c r="AY1225" s="351"/>
      <c r="AZ1225" s="164"/>
      <c r="BA1225" s="164"/>
      <c r="BB1225" s="164"/>
      <c r="BC1225" s="164"/>
      <c r="BD1225" s="164"/>
      <c r="BE1225" s="164"/>
      <c r="BF1225" s="164"/>
      <c r="BG1225" s="164"/>
      <c r="BH1225" s="164"/>
      <c r="BI1225" s="351"/>
      <c r="BJ1225" s="164"/>
      <c r="BK1225" s="164"/>
      <c r="BL1225" s="164"/>
      <c r="BM1225" s="164"/>
      <c r="BN1225" s="164"/>
      <c r="BO1225" s="164"/>
      <c r="BP1225" s="164"/>
      <c r="BQ1225" s="164"/>
      <c r="BR1225" s="164"/>
      <c r="BS1225" s="164"/>
      <c r="BT1225" s="164"/>
    </row>
    <row r="1226" spans="19:72" x14ac:dyDescent="0.25">
      <c r="S1226" s="164"/>
      <c r="T1226" s="164"/>
      <c r="U1226" s="164"/>
      <c r="V1226" s="164"/>
      <c r="W1226" s="164"/>
      <c r="X1226" s="164"/>
      <c r="Y1226" s="164"/>
      <c r="Z1226" s="164"/>
      <c r="AA1226" s="164"/>
      <c r="AB1226" s="164"/>
      <c r="AC1226" s="164"/>
      <c r="AD1226" s="164"/>
      <c r="AE1226" s="164"/>
      <c r="AF1226" s="164"/>
      <c r="AG1226" s="164"/>
      <c r="AH1226" s="164"/>
      <c r="AI1226" s="164"/>
      <c r="AJ1226" s="164"/>
      <c r="AK1226" s="164"/>
      <c r="AL1226" s="164"/>
      <c r="AM1226" s="164"/>
      <c r="AN1226" s="164"/>
      <c r="AO1226" s="164"/>
      <c r="AP1226" s="164"/>
      <c r="AQ1226" s="366"/>
      <c r="AR1226" s="164"/>
      <c r="AS1226" s="164"/>
      <c r="AT1226" s="164"/>
      <c r="AU1226" s="164"/>
      <c r="AV1226" s="164"/>
      <c r="AW1226" s="164"/>
      <c r="AX1226" s="164"/>
      <c r="AY1226" s="351"/>
      <c r="AZ1226" s="164"/>
      <c r="BA1226" s="164"/>
      <c r="BB1226" s="164"/>
      <c r="BC1226" s="164"/>
      <c r="BD1226" s="164"/>
      <c r="BE1226" s="164"/>
      <c r="BF1226" s="164"/>
      <c r="BG1226" s="164"/>
      <c r="BH1226" s="164"/>
      <c r="BI1226" s="351"/>
      <c r="BJ1226" s="164"/>
      <c r="BK1226" s="164"/>
      <c r="BL1226" s="164"/>
      <c r="BM1226" s="164"/>
      <c r="BN1226" s="164"/>
      <c r="BO1226" s="164"/>
      <c r="BP1226" s="164"/>
      <c r="BQ1226" s="164"/>
      <c r="BR1226" s="164"/>
      <c r="BS1226" s="164"/>
      <c r="BT1226" s="164"/>
    </row>
    <row r="1227" spans="19:72" x14ac:dyDescent="0.25">
      <c r="S1227" s="164"/>
      <c r="T1227" s="164"/>
      <c r="U1227" s="164"/>
      <c r="V1227" s="164"/>
      <c r="W1227" s="164"/>
      <c r="X1227" s="164"/>
      <c r="Y1227" s="164"/>
      <c r="Z1227" s="164"/>
      <c r="AA1227" s="164"/>
      <c r="AB1227" s="164"/>
      <c r="AC1227" s="164"/>
      <c r="AD1227" s="164"/>
      <c r="AE1227" s="164"/>
      <c r="AF1227" s="164"/>
      <c r="AG1227" s="164"/>
      <c r="AH1227" s="164"/>
      <c r="AI1227" s="164"/>
      <c r="AJ1227" s="164"/>
      <c r="AK1227" s="164"/>
      <c r="AL1227" s="164"/>
      <c r="AM1227" s="164"/>
      <c r="AN1227" s="164"/>
      <c r="AO1227" s="164"/>
      <c r="AP1227" s="164"/>
      <c r="AQ1227" s="366"/>
      <c r="AR1227" s="164"/>
      <c r="AS1227" s="164"/>
      <c r="AT1227" s="164"/>
      <c r="AU1227" s="164"/>
      <c r="AV1227" s="164"/>
      <c r="AW1227" s="164"/>
      <c r="AX1227" s="164"/>
      <c r="AY1227" s="351"/>
      <c r="AZ1227" s="164"/>
      <c r="BA1227" s="164"/>
      <c r="BB1227" s="164"/>
      <c r="BC1227" s="164"/>
      <c r="BD1227" s="164"/>
      <c r="BE1227" s="164"/>
      <c r="BF1227" s="164"/>
      <c r="BG1227" s="164"/>
      <c r="BH1227" s="164"/>
      <c r="BI1227" s="351"/>
      <c r="BJ1227" s="164"/>
      <c r="BK1227" s="164"/>
      <c r="BL1227" s="164"/>
      <c r="BM1227" s="164"/>
      <c r="BN1227" s="164"/>
      <c r="BO1227" s="164"/>
      <c r="BP1227" s="164"/>
      <c r="BQ1227" s="164"/>
      <c r="BR1227" s="164"/>
      <c r="BS1227" s="164"/>
      <c r="BT1227" s="164"/>
    </row>
    <row r="1228" spans="19:72" x14ac:dyDescent="0.25">
      <c r="S1228" s="164"/>
      <c r="T1228" s="164"/>
      <c r="U1228" s="164"/>
      <c r="V1228" s="164"/>
      <c r="W1228" s="164"/>
      <c r="X1228" s="164"/>
      <c r="Y1228" s="164"/>
      <c r="Z1228" s="164"/>
      <c r="AA1228" s="164"/>
      <c r="AB1228" s="164"/>
      <c r="AC1228" s="164"/>
      <c r="AD1228" s="164"/>
      <c r="AE1228" s="164"/>
      <c r="AF1228" s="164"/>
      <c r="AG1228" s="164"/>
      <c r="AH1228" s="164"/>
      <c r="AI1228" s="164"/>
      <c r="AJ1228" s="164"/>
      <c r="AK1228" s="164"/>
      <c r="AL1228" s="164"/>
      <c r="AM1228" s="164"/>
      <c r="AN1228" s="164"/>
      <c r="AO1228" s="164"/>
      <c r="AP1228" s="164"/>
      <c r="AQ1228" s="366"/>
      <c r="AR1228" s="164"/>
      <c r="AS1228" s="164"/>
      <c r="AT1228" s="164"/>
      <c r="AU1228" s="164"/>
      <c r="AV1228" s="164"/>
      <c r="AW1228" s="164"/>
      <c r="AX1228" s="164"/>
      <c r="AY1228" s="351"/>
      <c r="AZ1228" s="164"/>
      <c r="BA1228" s="164"/>
      <c r="BB1228" s="164"/>
      <c r="BC1228" s="164"/>
      <c r="BD1228" s="164"/>
      <c r="BE1228" s="164"/>
      <c r="BF1228" s="164"/>
      <c r="BG1228" s="164"/>
      <c r="BH1228" s="164"/>
      <c r="BI1228" s="351"/>
      <c r="BJ1228" s="164"/>
      <c r="BK1228" s="164"/>
      <c r="BL1228" s="164"/>
      <c r="BM1228" s="164"/>
      <c r="BN1228" s="164"/>
      <c r="BO1228" s="164"/>
      <c r="BP1228" s="164"/>
      <c r="BQ1228" s="164"/>
      <c r="BR1228" s="164"/>
      <c r="BS1228" s="164"/>
      <c r="BT1228" s="164"/>
    </row>
    <row r="1229" spans="19:72" x14ac:dyDescent="0.25">
      <c r="S1229" s="164"/>
      <c r="T1229" s="164"/>
      <c r="U1229" s="164"/>
      <c r="V1229" s="164"/>
      <c r="W1229" s="164"/>
      <c r="X1229" s="164"/>
      <c r="Y1229" s="164"/>
      <c r="Z1229" s="164"/>
      <c r="AA1229" s="164"/>
      <c r="AB1229" s="164"/>
      <c r="AC1229" s="164"/>
      <c r="AD1229" s="164"/>
      <c r="AE1229" s="164"/>
      <c r="AF1229" s="164"/>
      <c r="AG1229" s="164"/>
      <c r="AH1229" s="164"/>
      <c r="AI1229" s="164"/>
      <c r="AJ1229" s="164"/>
      <c r="AK1229" s="164"/>
      <c r="AL1229" s="164"/>
      <c r="AM1229" s="164"/>
      <c r="AN1229" s="164"/>
      <c r="AO1229" s="164"/>
      <c r="AP1229" s="164"/>
      <c r="AQ1229" s="366"/>
      <c r="AR1229" s="164"/>
      <c r="AS1229" s="164"/>
      <c r="AT1229" s="164"/>
      <c r="AU1229" s="164"/>
      <c r="AV1229" s="164"/>
      <c r="AW1229" s="164"/>
      <c r="AX1229" s="164"/>
      <c r="AY1229" s="351"/>
      <c r="AZ1229" s="164"/>
      <c r="BA1229" s="164"/>
      <c r="BB1229" s="164"/>
      <c r="BC1229" s="164"/>
      <c r="BD1229" s="164"/>
      <c r="BE1229" s="164"/>
      <c r="BF1229" s="164"/>
      <c r="BG1229" s="164"/>
      <c r="BH1229" s="164"/>
      <c r="BI1229" s="351"/>
      <c r="BJ1229" s="164"/>
      <c r="BK1229" s="164"/>
      <c r="BL1229" s="164"/>
      <c r="BM1229" s="164"/>
      <c r="BN1229" s="164"/>
      <c r="BO1229" s="164"/>
      <c r="BP1229" s="164"/>
      <c r="BQ1229" s="164"/>
      <c r="BR1229" s="164"/>
      <c r="BS1229" s="164"/>
      <c r="BT1229" s="164"/>
    </row>
    <row r="1230" spans="19:72" x14ac:dyDescent="0.25">
      <c r="S1230" s="164"/>
      <c r="T1230" s="164"/>
      <c r="U1230" s="164"/>
      <c r="V1230" s="164"/>
      <c r="W1230" s="164"/>
      <c r="X1230" s="164"/>
      <c r="Y1230" s="164"/>
      <c r="Z1230" s="164"/>
      <c r="AA1230" s="164"/>
      <c r="AB1230" s="164"/>
      <c r="AC1230" s="164"/>
      <c r="AD1230" s="164"/>
      <c r="AE1230" s="164"/>
      <c r="AF1230" s="164"/>
      <c r="AG1230" s="164"/>
      <c r="AH1230" s="164"/>
      <c r="AI1230" s="164"/>
      <c r="AJ1230" s="164"/>
      <c r="AK1230" s="164"/>
      <c r="AL1230" s="164"/>
      <c r="AM1230" s="164"/>
      <c r="AN1230" s="164"/>
      <c r="AO1230" s="164"/>
      <c r="AP1230" s="164"/>
      <c r="AQ1230" s="366"/>
      <c r="AR1230" s="164"/>
      <c r="AS1230" s="164"/>
      <c r="AT1230" s="164"/>
      <c r="AU1230" s="164"/>
      <c r="AV1230" s="164"/>
      <c r="AW1230" s="164"/>
      <c r="AX1230" s="164"/>
      <c r="AY1230" s="351"/>
      <c r="AZ1230" s="164"/>
      <c r="BA1230" s="164"/>
      <c r="BB1230" s="164"/>
      <c r="BC1230" s="164"/>
      <c r="BD1230" s="164"/>
      <c r="BE1230" s="164"/>
      <c r="BF1230" s="164"/>
      <c r="BG1230" s="164"/>
      <c r="BH1230" s="164"/>
      <c r="BI1230" s="351"/>
      <c r="BJ1230" s="164"/>
      <c r="BK1230" s="164"/>
      <c r="BL1230" s="164"/>
      <c r="BM1230" s="164"/>
      <c r="BN1230" s="164"/>
      <c r="BO1230" s="164"/>
      <c r="BP1230" s="164"/>
      <c r="BQ1230" s="164"/>
      <c r="BR1230" s="164"/>
      <c r="BS1230" s="164"/>
      <c r="BT1230" s="164"/>
    </row>
    <row r="1231" spans="19:72" x14ac:dyDescent="0.25">
      <c r="S1231" s="164"/>
      <c r="T1231" s="164"/>
      <c r="U1231" s="164"/>
      <c r="V1231" s="164"/>
      <c r="W1231" s="164"/>
      <c r="X1231" s="164"/>
      <c r="Y1231" s="164"/>
      <c r="Z1231" s="164"/>
      <c r="AA1231" s="164"/>
      <c r="AB1231" s="164"/>
      <c r="AC1231" s="164"/>
      <c r="AD1231" s="164"/>
      <c r="AE1231" s="164"/>
      <c r="AF1231" s="164"/>
      <c r="AG1231" s="164"/>
      <c r="AH1231" s="164"/>
      <c r="AI1231" s="164"/>
      <c r="AJ1231" s="164"/>
      <c r="AK1231" s="164"/>
      <c r="AL1231" s="164"/>
      <c r="AM1231" s="164"/>
      <c r="AN1231" s="164"/>
      <c r="AO1231" s="164"/>
      <c r="AP1231" s="164"/>
      <c r="AQ1231" s="366"/>
      <c r="AR1231" s="164"/>
      <c r="AS1231" s="164"/>
      <c r="AT1231" s="164"/>
      <c r="AU1231" s="164"/>
      <c r="AV1231" s="164"/>
      <c r="AW1231" s="164"/>
      <c r="AX1231" s="164"/>
      <c r="AY1231" s="351"/>
      <c r="AZ1231" s="164"/>
      <c r="BA1231" s="164"/>
      <c r="BB1231" s="164"/>
      <c r="BC1231" s="164"/>
      <c r="BD1231" s="164"/>
      <c r="BE1231" s="164"/>
      <c r="BF1231" s="164"/>
      <c r="BG1231" s="164"/>
      <c r="BH1231" s="164"/>
      <c r="BI1231" s="351"/>
      <c r="BJ1231" s="164"/>
      <c r="BK1231" s="164"/>
      <c r="BL1231" s="164"/>
      <c r="BM1231" s="164"/>
      <c r="BN1231" s="164"/>
      <c r="BO1231" s="164"/>
      <c r="BP1231" s="164"/>
      <c r="BQ1231" s="164"/>
      <c r="BR1231" s="164"/>
      <c r="BS1231" s="164"/>
      <c r="BT1231" s="164"/>
    </row>
    <row r="1232" spans="19:72" x14ac:dyDescent="0.25">
      <c r="S1232" s="164"/>
      <c r="T1232" s="164"/>
      <c r="U1232" s="164"/>
      <c r="V1232" s="164"/>
      <c r="W1232" s="164"/>
      <c r="X1232" s="164"/>
      <c r="Y1232" s="164"/>
      <c r="Z1232" s="164"/>
      <c r="AA1232" s="164"/>
      <c r="AB1232" s="164"/>
      <c r="AC1232" s="164"/>
      <c r="AD1232" s="164"/>
      <c r="AE1232" s="164"/>
      <c r="AF1232" s="164"/>
      <c r="AG1232" s="164"/>
      <c r="AH1232" s="164"/>
      <c r="AI1232" s="164"/>
      <c r="AJ1232" s="164"/>
      <c r="AK1232" s="164"/>
      <c r="AL1232" s="164"/>
      <c r="AM1232" s="164"/>
      <c r="AN1232" s="164"/>
      <c r="AO1232" s="164"/>
      <c r="AP1232" s="164"/>
      <c r="AQ1232" s="366"/>
      <c r="AR1232" s="164"/>
      <c r="AS1232" s="164"/>
      <c r="AT1232" s="164"/>
      <c r="AU1232" s="164"/>
      <c r="AV1232" s="164"/>
      <c r="AW1232" s="164"/>
      <c r="AX1232" s="164"/>
      <c r="AY1232" s="351"/>
      <c r="AZ1232" s="164"/>
      <c r="BA1232" s="164"/>
      <c r="BB1232" s="164"/>
      <c r="BC1232" s="164"/>
      <c r="BD1232" s="164"/>
      <c r="BE1232" s="164"/>
      <c r="BF1232" s="164"/>
      <c r="BG1232" s="164"/>
      <c r="BH1232" s="164"/>
      <c r="BI1232" s="351"/>
      <c r="BJ1232" s="164"/>
      <c r="BK1232" s="164"/>
      <c r="BL1232" s="164"/>
      <c r="BM1232" s="164"/>
      <c r="BN1232" s="164"/>
      <c r="BO1232" s="164"/>
      <c r="BP1232" s="164"/>
      <c r="BQ1232" s="164"/>
      <c r="BR1232" s="164"/>
      <c r="BS1232" s="164"/>
      <c r="BT1232" s="164"/>
    </row>
    <row r="1233" spans="19:72" x14ac:dyDescent="0.25">
      <c r="S1233" s="164"/>
      <c r="T1233" s="164"/>
      <c r="U1233" s="164"/>
      <c r="V1233" s="164"/>
      <c r="W1233" s="164"/>
      <c r="X1233" s="164"/>
      <c r="Y1233" s="164"/>
      <c r="Z1233" s="164"/>
      <c r="AA1233" s="164"/>
      <c r="AB1233" s="164"/>
      <c r="AC1233" s="164"/>
      <c r="AD1233" s="164"/>
      <c r="AE1233" s="164"/>
      <c r="AF1233" s="164"/>
      <c r="AG1233" s="164"/>
      <c r="AH1233" s="164"/>
      <c r="AI1233" s="164"/>
      <c r="AJ1233" s="164"/>
      <c r="AK1233" s="164"/>
      <c r="AL1233" s="164"/>
      <c r="AM1233" s="164"/>
      <c r="AN1233" s="164"/>
      <c r="AO1233" s="164"/>
      <c r="AP1233" s="164"/>
      <c r="AQ1233" s="366"/>
      <c r="AR1233" s="164"/>
      <c r="AS1233" s="164"/>
      <c r="AT1233" s="164"/>
      <c r="AU1233" s="164"/>
      <c r="AV1233" s="164"/>
      <c r="AW1233" s="164"/>
      <c r="AX1233" s="164"/>
      <c r="AY1233" s="351"/>
      <c r="AZ1233" s="164"/>
      <c r="BA1233" s="164"/>
      <c r="BB1233" s="164"/>
      <c r="BC1233" s="164"/>
      <c r="BD1233" s="164"/>
      <c r="BE1233" s="164"/>
      <c r="BF1233" s="164"/>
      <c r="BG1233" s="164"/>
      <c r="BH1233" s="164"/>
      <c r="BI1233" s="351"/>
      <c r="BJ1233" s="164"/>
      <c r="BK1233" s="164"/>
      <c r="BL1233" s="164"/>
      <c r="BM1233" s="164"/>
      <c r="BN1233" s="164"/>
      <c r="BO1233" s="164"/>
      <c r="BP1233" s="164"/>
      <c r="BQ1233" s="164"/>
      <c r="BR1233" s="164"/>
      <c r="BS1233" s="164"/>
      <c r="BT1233" s="164"/>
    </row>
    <row r="1234" spans="19:72" x14ac:dyDescent="0.25">
      <c r="S1234" s="164"/>
      <c r="T1234" s="164"/>
      <c r="U1234" s="164"/>
      <c r="V1234" s="164"/>
      <c r="W1234" s="164"/>
      <c r="X1234" s="164"/>
      <c r="Y1234" s="164"/>
      <c r="Z1234" s="164"/>
      <c r="AA1234" s="164"/>
      <c r="AB1234" s="164"/>
      <c r="AC1234" s="164"/>
      <c r="AD1234" s="164"/>
      <c r="AE1234" s="164"/>
      <c r="AF1234" s="164"/>
      <c r="AG1234" s="164"/>
      <c r="AH1234" s="164"/>
      <c r="AI1234" s="164"/>
      <c r="AJ1234" s="164"/>
      <c r="AK1234" s="164"/>
      <c r="AL1234" s="164"/>
      <c r="AM1234" s="164"/>
      <c r="AN1234" s="164"/>
      <c r="AO1234" s="164"/>
      <c r="AP1234" s="164"/>
      <c r="AQ1234" s="366"/>
      <c r="AR1234" s="164"/>
      <c r="AS1234" s="164"/>
      <c r="AT1234" s="164"/>
      <c r="AU1234" s="164"/>
      <c r="AV1234" s="164"/>
      <c r="AW1234" s="164"/>
      <c r="AX1234" s="164"/>
      <c r="AY1234" s="351"/>
      <c r="AZ1234" s="164"/>
      <c r="BA1234" s="164"/>
      <c r="BB1234" s="164"/>
      <c r="BC1234" s="164"/>
      <c r="BD1234" s="164"/>
      <c r="BE1234" s="164"/>
      <c r="BF1234" s="164"/>
      <c r="BG1234" s="164"/>
      <c r="BH1234" s="164"/>
      <c r="BI1234" s="351"/>
      <c r="BJ1234" s="164"/>
      <c r="BK1234" s="164"/>
      <c r="BL1234" s="164"/>
      <c r="BM1234" s="164"/>
      <c r="BN1234" s="164"/>
      <c r="BO1234" s="164"/>
      <c r="BP1234" s="164"/>
      <c r="BQ1234" s="164"/>
      <c r="BR1234" s="164"/>
      <c r="BS1234" s="164"/>
      <c r="BT1234" s="164"/>
    </row>
    <row r="1235" spans="19:72" x14ac:dyDescent="0.25">
      <c r="S1235" s="164"/>
      <c r="T1235" s="164"/>
      <c r="U1235" s="164"/>
      <c r="V1235" s="164"/>
      <c r="W1235" s="164"/>
      <c r="X1235" s="164"/>
      <c r="Y1235" s="164"/>
      <c r="Z1235" s="164"/>
      <c r="AA1235" s="164"/>
      <c r="AB1235" s="164"/>
      <c r="AC1235" s="164"/>
      <c r="AD1235" s="164"/>
      <c r="AE1235" s="164"/>
      <c r="AF1235" s="164"/>
      <c r="AG1235" s="164"/>
      <c r="AH1235" s="164"/>
      <c r="AI1235" s="164"/>
      <c r="AJ1235" s="164"/>
      <c r="AK1235" s="164"/>
      <c r="AL1235" s="164"/>
      <c r="AM1235" s="164"/>
      <c r="AN1235" s="164"/>
      <c r="AO1235" s="164"/>
      <c r="AP1235" s="164"/>
      <c r="AQ1235" s="366"/>
      <c r="AR1235" s="164"/>
      <c r="AS1235" s="164"/>
      <c r="AT1235" s="164"/>
      <c r="AU1235" s="164"/>
      <c r="AV1235" s="164"/>
      <c r="AW1235" s="164"/>
      <c r="AX1235" s="164"/>
      <c r="AY1235" s="351"/>
      <c r="AZ1235" s="164"/>
      <c r="BA1235" s="164"/>
      <c r="BB1235" s="164"/>
      <c r="BC1235" s="164"/>
      <c r="BD1235" s="164"/>
      <c r="BE1235" s="164"/>
      <c r="BF1235" s="164"/>
      <c r="BG1235" s="164"/>
      <c r="BH1235" s="164"/>
      <c r="BI1235" s="351"/>
      <c r="BJ1235" s="164"/>
      <c r="BK1235" s="164"/>
      <c r="BL1235" s="164"/>
      <c r="BM1235" s="164"/>
      <c r="BN1235" s="164"/>
      <c r="BO1235" s="164"/>
      <c r="BP1235" s="164"/>
      <c r="BQ1235" s="164"/>
      <c r="BR1235" s="164"/>
      <c r="BS1235" s="164"/>
      <c r="BT1235" s="164"/>
    </row>
    <row r="1236" spans="19:72" x14ac:dyDescent="0.25">
      <c r="S1236" s="164"/>
      <c r="T1236" s="164"/>
      <c r="U1236" s="164"/>
      <c r="V1236" s="164"/>
      <c r="W1236" s="164"/>
      <c r="X1236" s="164"/>
      <c r="Y1236" s="164"/>
      <c r="Z1236" s="164"/>
      <c r="AA1236" s="164"/>
      <c r="AB1236" s="164"/>
      <c r="AC1236" s="164"/>
      <c r="AD1236" s="164"/>
      <c r="AE1236" s="164"/>
      <c r="AF1236" s="164"/>
      <c r="AG1236" s="164"/>
      <c r="AH1236" s="164"/>
      <c r="AI1236" s="164"/>
      <c r="AJ1236" s="164"/>
      <c r="AK1236" s="164"/>
      <c r="AL1236" s="164"/>
      <c r="AM1236" s="164"/>
      <c r="AN1236" s="164"/>
      <c r="AO1236" s="164"/>
      <c r="AP1236" s="164"/>
      <c r="AQ1236" s="366"/>
      <c r="AR1236" s="164"/>
      <c r="AS1236" s="164"/>
      <c r="AT1236" s="164"/>
      <c r="AU1236" s="164"/>
      <c r="AV1236" s="164"/>
      <c r="AW1236" s="164"/>
      <c r="AX1236" s="164"/>
      <c r="AY1236" s="351"/>
      <c r="AZ1236" s="164"/>
      <c r="BA1236" s="164"/>
      <c r="BB1236" s="164"/>
      <c r="BC1236" s="164"/>
      <c r="BD1236" s="164"/>
      <c r="BE1236" s="164"/>
      <c r="BF1236" s="164"/>
      <c r="BG1236" s="164"/>
      <c r="BH1236" s="164"/>
      <c r="BI1236" s="351"/>
      <c r="BJ1236" s="164"/>
      <c r="BK1236" s="164"/>
      <c r="BL1236" s="164"/>
      <c r="BM1236" s="164"/>
      <c r="BN1236" s="164"/>
      <c r="BO1236" s="164"/>
      <c r="BP1236" s="164"/>
      <c r="BQ1236" s="164"/>
      <c r="BR1236" s="164"/>
      <c r="BS1236" s="164"/>
      <c r="BT1236" s="164"/>
    </row>
    <row r="1237" spans="19:72" x14ac:dyDescent="0.25">
      <c r="S1237" s="164"/>
      <c r="T1237" s="164"/>
      <c r="U1237" s="164"/>
      <c r="V1237" s="164"/>
      <c r="W1237" s="164"/>
      <c r="X1237" s="164"/>
      <c r="Y1237" s="164"/>
      <c r="Z1237" s="164"/>
      <c r="AA1237" s="164"/>
      <c r="AB1237" s="164"/>
      <c r="AC1237" s="164"/>
      <c r="AD1237" s="164"/>
      <c r="AE1237" s="164"/>
      <c r="AF1237" s="164"/>
      <c r="AG1237" s="164"/>
      <c r="AH1237" s="164"/>
      <c r="AI1237" s="164"/>
      <c r="AJ1237" s="164"/>
      <c r="AK1237" s="164"/>
      <c r="AL1237" s="164"/>
      <c r="AM1237" s="164"/>
      <c r="AN1237" s="164"/>
      <c r="AO1237" s="164"/>
      <c r="AP1237" s="164"/>
      <c r="AQ1237" s="366"/>
      <c r="AR1237" s="164"/>
      <c r="AS1237" s="164"/>
      <c r="AT1237" s="164"/>
      <c r="AU1237" s="164"/>
      <c r="AV1237" s="164"/>
      <c r="AW1237" s="164"/>
      <c r="AX1237" s="164"/>
      <c r="AY1237" s="351"/>
      <c r="AZ1237" s="164"/>
      <c r="BA1237" s="164"/>
      <c r="BB1237" s="164"/>
      <c r="BC1237" s="164"/>
      <c r="BD1237" s="164"/>
      <c r="BE1237" s="164"/>
      <c r="BF1237" s="164"/>
      <c r="BG1237" s="164"/>
      <c r="BH1237" s="164"/>
      <c r="BI1237" s="351"/>
      <c r="BJ1237" s="164"/>
      <c r="BK1237" s="164"/>
      <c r="BL1237" s="164"/>
      <c r="BM1237" s="164"/>
      <c r="BN1237" s="164"/>
      <c r="BO1237" s="164"/>
      <c r="BP1237" s="164"/>
      <c r="BQ1237" s="164"/>
      <c r="BR1237" s="164"/>
      <c r="BS1237" s="164"/>
      <c r="BT1237" s="164"/>
    </row>
    <row r="1238" spans="19:72" x14ac:dyDescent="0.25">
      <c r="S1238" s="164"/>
      <c r="T1238" s="164"/>
      <c r="U1238" s="164"/>
      <c r="V1238" s="164"/>
      <c r="W1238" s="164"/>
      <c r="X1238" s="164"/>
      <c r="Y1238" s="164"/>
      <c r="Z1238" s="164"/>
      <c r="AA1238" s="164"/>
      <c r="AB1238" s="164"/>
      <c r="AC1238" s="164"/>
      <c r="AD1238" s="164"/>
      <c r="AE1238" s="164"/>
      <c r="AF1238" s="164"/>
      <c r="AG1238" s="164"/>
      <c r="AH1238" s="164"/>
      <c r="AI1238" s="164"/>
      <c r="AJ1238" s="164"/>
      <c r="AK1238" s="164"/>
      <c r="AL1238" s="164"/>
      <c r="AM1238" s="164"/>
      <c r="AN1238" s="164"/>
      <c r="AO1238" s="164"/>
      <c r="AP1238" s="164"/>
      <c r="AQ1238" s="366"/>
      <c r="AR1238" s="164"/>
      <c r="AS1238" s="164"/>
      <c r="AT1238" s="164"/>
      <c r="AU1238" s="164"/>
      <c r="AV1238" s="164"/>
      <c r="AW1238" s="164"/>
      <c r="AX1238" s="164"/>
      <c r="AY1238" s="351"/>
      <c r="AZ1238" s="164"/>
      <c r="BA1238" s="164"/>
      <c r="BB1238" s="164"/>
      <c r="BC1238" s="164"/>
      <c r="BD1238" s="164"/>
      <c r="BE1238" s="164"/>
      <c r="BF1238" s="164"/>
      <c r="BG1238" s="164"/>
      <c r="BH1238" s="164"/>
      <c r="BI1238" s="351"/>
      <c r="BJ1238" s="164"/>
      <c r="BK1238" s="164"/>
      <c r="BL1238" s="164"/>
      <c r="BM1238" s="164"/>
      <c r="BN1238" s="164"/>
      <c r="BO1238" s="164"/>
      <c r="BP1238" s="164"/>
      <c r="BQ1238" s="164"/>
      <c r="BR1238" s="164"/>
      <c r="BS1238" s="164"/>
      <c r="BT1238" s="164"/>
    </row>
    <row r="1239" spans="19:72" x14ac:dyDescent="0.25">
      <c r="S1239" s="164"/>
      <c r="T1239" s="164"/>
      <c r="U1239" s="164"/>
      <c r="V1239" s="164"/>
      <c r="W1239" s="164"/>
      <c r="X1239" s="164"/>
      <c r="Y1239" s="164"/>
      <c r="Z1239" s="164"/>
      <c r="AA1239" s="164"/>
      <c r="AB1239" s="164"/>
      <c r="AC1239" s="164"/>
      <c r="AD1239" s="164"/>
      <c r="AE1239" s="164"/>
      <c r="AF1239" s="164"/>
      <c r="AG1239" s="164"/>
      <c r="AH1239" s="164"/>
      <c r="AI1239" s="164"/>
      <c r="AJ1239" s="164"/>
      <c r="AK1239" s="164"/>
      <c r="AL1239" s="164"/>
      <c r="AM1239" s="164"/>
      <c r="AN1239" s="164"/>
      <c r="AO1239" s="164"/>
      <c r="AP1239" s="164"/>
      <c r="AQ1239" s="366"/>
      <c r="AR1239" s="164"/>
      <c r="AS1239" s="164"/>
      <c r="AT1239" s="164"/>
      <c r="AU1239" s="164"/>
      <c r="AV1239" s="164"/>
      <c r="AW1239" s="164"/>
      <c r="AX1239" s="164"/>
      <c r="AY1239" s="351"/>
      <c r="AZ1239" s="164"/>
      <c r="BA1239" s="164"/>
      <c r="BB1239" s="164"/>
      <c r="BC1239" s="164"/>
      <c r="BD1239" s="164"/>
      <c r="BE1239" s="164"/>
      <c r="BF1239" s="164"/>
      <c r="BG1239" s="164"/>
      <c r="BH1239" s="164"/>
      <c r="BI1239" s="351"/>
      <c r="BJ1239" s="164"/>
      <c r="BK1239" s="164"/>
      <c r="BL1239" s="164"/>
      <c r="BM1239" s="164"/>
      <c r="BN1239" s="164"/>
      <c r="BO1239" s="164"/>
      <c r="BP1239" s="164"/>
      <c r="BQ1239" s="164"/>
      <c r="BR1239" s="164"/>
      <c r="BS1239" s="164"/>
      <c r="BT1239" s="164"/>
    </row>
    <row r="1240" spans="19:72" x14ac:dyDescent="0.25">
      <c r="S1240" s="164"/>
      <c r="T1240" s="164"/>
      <c r="U1240" s="164"/>
      <c r="V1240" s="164"/>
      <c r="W1240" s="164"/>
      <c r="X1240" s="164"/>
      <c r="Y1240" s="164"/>
      <c r="Z1240" s="164"/>
      <c r="AA1240" s="164"/>
      <c r="AB1240" s="164"/>
      <c r="AC1240" s="164"/>
      <c r="AD1240" s="164"/>
      <c r="AE1240" s="164"/>
      <c r="AF1240" s="164"/>
      <c r="AG1240" s="164"/>
      <c r="AH1240" s="164"/>
      <c r="AI1240" s="164"/>
      <c r="AJ1240" s="164"/>
      <c r="AK1240" s="164"/>
      <c r="AL1240" s="164"/>
      <c r="AM1240" s="164"/>
      <c r="AN1240" s="164"/>
      <c r="AO1240" s="164"/>
      <c r="AP1240" s="164"/>
      <c r="AQ1240" s="366"/>
      <c r="AR1240" s="164"/>
      <c r="AS1240" s="164"/>
      <c r="AT1240" s="164"/>
      <c r="AU1240" s="164"/>
      <c r="AV1240" s="164"/>
      <c r="AW1240" s="164"/>
      <c r="AX1240" s="164"/>
      <c r="AY1240" s="351"/>
      <c r="AZ1240" s="164"/>
      <c r="BA1240" s="164"/>
      <c r="BB1240" s="164"/>
      <c r="BC1240" s="164"/>
      <c r="BD1240" s="164"/>
      <c r="BE1240" s="164"/>
      <c r="BF1240" s="164"/>
      <c r="BG1240" s="164"/>
      <c r="BH1240" s="164"/>
      <c r="BI1240" s="351"/>
      <c r="BJ1240" s="164"/>
      <c r="BK1240" s="164"/>
      <c r="BL1240" s="164"/>
      <c r="BM1240" s="164"/>
      <c r="BN1240" s="164"/>
      <c r="BO1240" s="164"/>
      <c r="BP1240" s="164"/>
      <c r="BQ1240" s="164"/>
      <c r="BR1240" s="164"/>
      <c r="BS1240" s="164"/>
      <c r="BT1240" s="164"/>
    </row>
    <row r="1241" spans="19:72" x14ac:dyDescent="0.25">
      <c r="S1241" s="164"/>
      <c r="T1241" s="164"/>
      <c r="U1241" s="164"/>
      <c r="V1241" s="164"/>
      <c r="W1241" s="164"/>
      <c r="X1241" s="164"/>
      <c r="Y1241" s="164"/>
      <c r="Z1241" s="164"/>
      <c r="AA1241" s="164"/>
      <c r="AB1241" s="164"/>
      <c r="AC1241" s="164"/>
      <c r="AD1241" s="164"/>
      <c r="AE1241" s="164"/>
      <c r="AF1241" s="164"/>
      <c r="AG1241" s="164"/>
      <c r="AH1241" s="164"/>
      <c r="AI1241" s="164"/>
      <c r="AJ1241" s="164"/>
      <c r="AK1241" s="164"/>
      <c r="AL1241" s="164"/>
      <c r="AM1241" s="164"/>
      <c r="AN1241" s="164"/>
      <c r="AO1241" s="164"/>
      <c r="AP1241" s="164"/>
      <c r="AQ1241" s="366"/>
      <c r="AR1241" s="164"/>
      <c r="AS1241" s="164"/>
      <c r="AT1241" s="164"/>
      <c r="AU1241" s="164"/>
      <c r="AV1241" s="164"/>
      <c r="AW1241" s="164"/>
      <c r="AX1241" s="164"/>
      <c r="AY1241" s="351"/>
      <c r="AZ1241" s="164"/>
      <c r="BA1241" s="164"/>
      <c r="BB1241" s="164"/>
      <c r="BC1241" s="164"/>
      <c r="BD1241" s="164"/>
      <c r="BE1241" s="164"/>
      <c r="BF1241" s="164"/>
      <c r="BG1241" s="164"/>
      <c r="BH1241" s="164"/>
      <c r="BI1241" s="351"/>
      <c r="BJ1241" s="164"/>
      <c r="BK1241" s="164"/>
      <c r="BL1241" s="164"/>
      <c r="BM1241" s="164"/>
      <c r="BN1241" s="164"/>
      <c r="BO1241" s="164"/>
      <c r="BP1241" s="164"/>
      <c r="BQ1241" s="164"/>
      <c r="BR1241" s="164"/>
      <c r="BS1241" s="164"/>
      <c r="BT1241" s="164"/>
    </row>
    <row r="1242" spans="19:72" x14ac:dyDescent="0.25">
      <c r="S1242" s="164"/>
      <c r="T1242" s="164"/>
      <c r="U1242" s="164"/>
      <c r="V1242" s="164"/>
      <c r="W1242" s="164"/>
      <c r="X1242" s="164"/>
      <c r="Y1242" s="164"/>
      <c r="Z1242" s="164"/>
      <c r="AA1242" s="164"/>
      <c r="AB1242" s="164"/>
      <c r="AC1242" s="164"/>
      <c r="AD1242" s="164"/>
      <c r="AE1242" s="164"/>
      <c r="AF1242" s="164"/>
      <c r="AG1242" s="164"/>
      <c r="AH1242" s="164"/>
      <c r="AI1242" s="164"/>
      <c r="AJ1242" s="164"/>
      <c r="AK1242" s="164"/>
      <c r="AL1242" s="164"/>
      <c r="AM1242" s="164"/>
      <c r="AN1242" s="164"/>
      <c r="AO1242" s="164"/>
      <c r="AP1242" s="164"/>
      <c r="AQ1242" s="366"/>
      <c r="AR1242" s="164"/>
      <c r="AS1242" s="164"/>
      <c r="AT1242" s="164"/>
      <c r="AU1242" s="164"/>
      <c r="AV1242" s="164"/>
      <c r="AW1242" s="164"/>
      <c r="AX1242" s="164"/>
      <c r="AY1242" s="351"/>
      <c r="AZ1242" s="164"/>
      <c r="BA1242" s="164"/>
      <c r="BB1242" s="164"/>
      <c r="BC1242" s="164"/>
      <c r="BD1242" s="164"/>
      <c r="BE1242" s="164"/>
      <c r="BF1242" s="164"/>
      <c r="BG1242" s="164"/>
      <c r="BH1242" s="164"/>
      <c r="BI1242" s="351"/>
      <c r="BJ1242" s="164"/>
      <c r="BK1242" s="164"/>
      <c r="BL1242" s="164"/>
      <c r="BM1242" s="164"/>
      <c r="BN1242" s="164"/>
      <c r="BO1242" s="164"/>
      <c r="BP1242" s="164"/>
      <c r="BQ1242" s="164"/>
      <c r="BR1242" s="164"/>
      <c r="BS1242" s="164"/>
      <c r="BT1242" s="164"/>
    </row>
    <row r="1243" spans="19:72" x14ac:dyDescent="0.25">
      <c r="S1243" s="164"/>
      <c r="T1243" s="164"/>
      <c r="U1243" s="164"/>
      <c r="V1243" s="164"/>
      <c r="W1243" s="164"/>
      <c r="X1243" s="164"/>
      <c r="Y1243" s="164"/>
      <c r="Z1243" s="164"/>
      <c r="AA1243" s="164"/>
      <c r="AB1243" s="164"/>
      <c r="AC1243" s="164"/>
      <c r="AD1243" s="164"/>
      <c r="AE1243" s="164"/>
      <c r="AF1243" s="164"/>
      <c r="AG1243" s="164"/>
      <c r="AH1243" s="164"/>
      <c r="AI1243" s="164"/>
      <c r="AJ1243" s="164"/>
      <c r="AK1243" s="164"/>
      <c r="AL1243" s="164"/>
      <c r="AM1243" s="164"/>
      <c r="AN1243" s="164"/>
      <c r="AO1243" s="164"/>
      <c r="AP1243" s="164"/>
      <c r="AQ1243" s="366"/>
      <c r="AR1243" s="164"/>
      <c r="AS1243" s="164"/>
      <c r="AT1243" s="164"/>
      <c r="AU1243" s="164"/>
      <c r="AV1243" s="164"/>
      <c r="AW1243" s="164"/>
      <c r="AX1243" s="164"/>
      <c r="AY1243" s="351"/>
      <c r="AZ1243" s="164"/>
      <c r="BA1243" s="164"/>
      <c r="BB1243" s="164"/>
      <c r="BC1243" s="164"/>
      <c r="BD1243" s="164"/>
      <c r="BE1243" s="164"/>
      <c r="BF1243" s="164"/>
      <c r="BG1243" s="164"/>
      <c r="BH1243" s="164"/>
      <c r="BI1243" s="351"/>
      <c r="BJ1243" s="164"/>
      <c r="BK1243" s="164"/>
      <c r="BL1243" s="164"/>
      <c r="BM1243" s="164"/>
      <c r="BN1243" s="164"/>
      <c r="BO1243" s="164"/>
      <c r="BP1243" s="164"/>
      <c r="BQ1243" s="164"/>
      <c r="BR1243" s="164"/>
      <c r="BS1243" s="164"/>
      <c r="BT1243" s="164"/>
    </row>
    <row r="1244" spans="19:72" x14ac:dyDescent="0.25">
      <c r="S1244" s="164"/>
      <c r="T1244" s="164"/>
      <c r="U1244" s="164"/>
      <c r="V1244" s="164"/>
      <c r="W1244" s="164"/>
      <c r="X1244" s="164"/>
      <c r="Y1244" s="164"/>
      <c r="Z1244" s="164"/>
      <c r="AA1244" s="164"/>
      <c r="AB1244" s="164"/>
      <c r="AC1244" s="164"/>
      <c r="AD1244" s="164"/>
      <c r="AE1244" s="164"/>
      <c r="AF1244" s="164"/>
      <c r="AG1244" s="164"/>
      <c r="AH1244" s="164"/>
      <c r="AI1244" s="164"/>
      <c r="AJ1244" s="164"/>
      <c r="AK1244" s="164"/>
      <c r="AL1244" s="164"/>
      <c r="AM1244" s="164"/>
      <c r="AN1244" s="164"/>
      <c r="AO1244" s="164"/>
      <c r="AP1244" s="164"/>
      <c r="AQ1244" s="366"/>
      <c r="AR1244" s="164"/>
      <c r="AS1244" s="164"/>
      <c r="AT1244" s="164"/>
      <c r="AU1244" s="164"/>
      <c r="AV1244" s="164"/>
      <c r="AW1244" s="164"/>
      <c r="AX1244" s="164"/>
      <c r="AY1244" s="351"/>
      <c r="AZ1244" s="164"/>
      <c r="BA1244" s="164"/>
      <c r="BB1244" s="164"/>
      <c r="BC1244" s="164"/>
      <c r="BD1244" s="164"/>
      <c r="BE1244" s="164"/>
      <c r="BF1244" s="164"/>
      <c r="BG1244" s="164"/>
      <c r="BH1244" s="164"/>
      <c r="BI1244" s="351"/>
      <c r="BJ1244" s="164"/>
      <c r="BK1244" s="164"/>
      <c r="BL1244" s="164"/>
      <c r="BM1244" s="164"/>
      <c r="BN1244" s="164"/>
      <c r="BO1244" s="164"/>
      <c r="BP1244" s="164"/>
      <c r="BQ1244" s="164"/>
      <c r="BR1244" s="164"/>
      <c r="BS1244" s="164"/>
      <c r="BT1244" s="164"/>
    </row>
    <row r="1245" spans="19:72" x14ac:dyDescent="0.25">
      <c r="S1245" s="164"/>
      <c r="T1245" s="164"/>
      <c r="U1245" s="164"/>
      <c r="V1245" s="164"/>
      <c r="W1245" s="164"/>
      <c r="X1245" s="164"/>
      <c r="Y1245" s="164"/>
      <c r="Z1245" s="164"/>
      <c r="AA1245" s="164"/>
      <c r="AB1245" s="164"/>
      <c r="AC1245" s="164"/>
      <c r="AD1245" s="164"/>
      <c r="AE1245" s="164"/>
      <c r="AF1245" s="164"/>
      <c r="AG1245" s="164"/>
      <c r="AH1245" s="164"/>
      <c r="AI1245" s="164"/>
      <c r="AJ1245" s="164"/>
      <c r="AK1245" s="164"/>
      <c r="AL1245" s="164"/>
      <c r="AM1245" s="164"/>
      <c r="AN1245" s="164"/>
      <c r="AO1245" s="164"/>
      <c r="AP1245" s="164"/>
      <c r="AQ1245" s="366"/>
      <c r="AR1245" s="164"/>
      <c r="AS1245" s="164"/>
      <c r="AT1245" s="164"/>
      <c r="AU1245" s="164"/>
      <c r="AV1245" s="164"/>
      <c r="AW1245" s="164"/>
      <c r="AX1245" s="164"/>
      <c r="AY1245" s="351"/>
      <c r="AZ1245" s="164"/>
      <c r="BA1245" s="164"/>
      <c r="BB1245" s="164"/>
      <c r="BC1245" s="164"/>
      <c r="BD1245" s="164"/>
      <c r="BE1245" s="164"/>
      <c r="BF1245" s="164"/>
      <c r="BG1245" s="164"/>
      <c r="BH1245" s="164"/>
      <c r="BI1245" s="351"/>
      <c r="BJ1245" s="164"/>
      <c r="BK1245" s="164"/>
      <c r="BL1245" s="164"/>
      <c r="BM1245" s="164"/>
      <c r="BN1245" s="164"/>
      <c r="BO1245" s="164"/>
      <c r="BP1245" s="164"/>
      <c r="BQ1245" s="164"/>
      <c r="BR1245" s="164"/>
      <c r="BS1245" s="164"/>
      <c r="BT1245" s="164"/>
    </row>
    <row r="1246" spans="19:72" x14ac:dyDescent="0.25">
      <c r="S1246" s="164"/>
      <c r="T1246" s="164"/>
      <c r="U1246" s="164"/>
      <c r="V1246" s="164"/>
      <c r="W1246" s="164"/>
      <c r="X1246" s="164"/>
      <c r="Y1246" s="164"/>
      <c r="Z1246" s="164"/>
      <c r="AA1246" s="164"/>
      <c r="AB1246" s="164"/>
      <c r="AC1246" s="164"/>
      <c r="AD1246" s="164"/>
      <c r="AE1246" s="164"/>
      <c r="AF1246" s="164"/>
      <c r="AG1246" s="164"/>
      <c r="AH1246" s="164"/>
      <c r="AI1246" s="164"/>
      <c r="AJ1246" s="164"/>
      <c r="AK1246" s="164"/>
      <c r="AL1246" s="164"/>
      <c r="AM1246" s="164"/>
      <c r="AN1246" s="164"/>
      <c r="AO1246" s="164"/>
      <c r="AP1246" s="164"/>
      <c r="AQ1246" s="366"/>
      <c r="AR1246" s="164"/>
      <c r="AS1246" s="164"/>
      <c r="AT1246" s="164"/>
      <c r="AU1246" s="164"/>
      <c r="AV1246" s="164"/>
      <c r="AW1246" s="164"/>
      <c r="AX1246" s="164"/>
      <c r="AY1246" s="351"/>
      <c r="AZ1246" s="164"/>
      <c r="BA1246" s="164"/>
      <c r="BB1246" s="164"/>
      <c r="BC1246" s="164"/>
      <c r="BD1246" s="164"/>
      <c r="BE1246" s="164"/>
      <c r="BF1246" s="164"/>
      <c r="BG1246" s="164"/>
      <c r="BH1246" s="164"/>
      <c r="BI1246" s="351"/>
      <c r="BJ1246" s="164"/>
      <c r="BK1246" s="164"/>
      <c r="BL1246" s="164"/>
      <c r="BM1246" s="164"/>
      <c r="BN1246" s="164"/>
      <c r="BO1246" s="164"/>
      <c r="BP1246" s="164"/>
      <c r="BQ1246" s="164"/>
      <c r="BR1246" s="164"/>
      <c r="BS1246" s="164"/>
      <c r="BT1246" s="164"/>
    </row>
    <row r="1247" spans="19:72" x14ac:dyDescent="0.25">
      <c r="S1247" s="164"/>
      <c r="T1247" s="164"/>
      <c r="U1247" s="164"/>
      <c r="V1247" s="164"/>
      <c r="W1247" s="164"/>
      <c r="X1247" s="164"/>
      <c r="Y1247" s="164"/>
      <c r="Z1247" s="164"/>
      <c r="AA1247" s="164"/>
      <c r="AB1247" s="164"/>
      <c r="AC1247" s="164"/>
      <c r="AD1247" s="164"/>
      <c r="AE1247" s="164"/>
      <c r="AF1247" s="164"/>
      <c r="AG1247" s="164"/>
      <c r="AH1247" s="164"/>
      <c r="AI1247" s="164"/>
      <c r="AJ1247" s="164"/>
      <c r="AK1247" s="164"/>
      <c r="AL1247" s="164"/>
      <c r="AM1247" s="164"/>
      <c r="AN1247" s="164"/>
      <c r="AO1247" s="164"/>
      <c r="AP1247" s="164"/>
      <c r="AQ1247" s="366"/>
      <c r="AR1247" s="164"/>
      <c r="AS1247" s="164"/>
      <c r="AT1247" s="164"/>
      <c r="AU1247" s="164"/>
      <c r="AV1247" s="164"/>
      <c r="AW1247" s="164"/>
      <c r="AX1247" s="164"/>
      <c r="AY1247" s="351"/>
      <c r="AZ1247" s="164"/>
      <c r="BA1247" s="164"/>
      <c r="BB1247" s="164"/>
      <c r="BC1247" s="164"/>
      <c r="BD1247" s="164"/>
      <c r="BE1247" s="164"/>
      <c r="BF1247" s="164"/>
      <c r="BG1247" s="164"/>
      <c r="BH1247" s="164"/>
      <c r="BI1247" s="351"/>
      <c r="BJ1247" s="164"/>
      <c r="BK1247" s="164"/>
      <c r="BL1247" s="164"/>
      <c r="BM1247" s="164"/>
      <c r="BN1247" s="164"/>
      <c r="BO1247" s="164"/>
      <c r="BP1247" s="164"/>
      <c r="BQ1247" s="164"/>
      <c r="BR1247" s="164"/>
      <c r="BS1247" s="164"/>
      <c r="BT1247" s="164"/>
    </row>
    <row r="1248" spans="19:72" x14ac:dyDescent="0.25">
      <c r="S1248" s="164"/>
      <c r="T1248" s="164"/>
      <c r="U1248" s="164"/>
      <c r="V1248" s="164"/>
      <c r="W1248" s="164"/>
      <c r="X1248" s="164"/>
      <c r="Y1248" s="164"/>
      <c r="Z1248" s="164"/>
      <c r="AA1248" s="164"/>
      <c r="AB1248" s="164"/>
      <c r="AC1248" s="164"/>
      <c r="AD1248" s="164"/>
      <c r="AE1248" s="164"/>
      <c r="AF1248" s="164"/>
      <c r="AG1248" s="164"/>
      <c r="AH1248" s="164"/>
      <c r="AI1248" s="164"/>
      <c r="AJ1248" s="164"/>
      <c r="AK1248" s="164"/>
      <c r="AL1248" s="164"/>
      <c r="AM1248" s="164"/>
      <c r="AN1248" s="164"/>
      <c r="AO1248" s="164"/>
      <c r="AP1248" s="164"/>
      <c r="AQ1248" s="366"/>
      <c r="AR1248" s="164"/>
      <c r="AS1248" s="164"/>
      <c r="AT1248" s="164"/>
      <c r="AU1248" s="164"/>
      <c r="AV1248" s="164"/>
      <c r="AW1248" s="164"/>
      <c r="AX1248" s="164"/>
      <c r="AY1248" s="351"/>
      <c r="AZ1248" s="164"/>
      <c r="BA1248" s="164"/>
      <c r="BB1248" s="164"/>
      <c r="BC1248" s="164"/>
      <c r="BD1248" s="164"/>
      <c r="BE1248" s="164"/>
      <c r="BF1248" s="164"/>
      <c r="BG1248" s="164"/>
      <c r="BH1248" s="164"/>
      <c r="BI1248" s="351"/>
      <c r="BJ1248" s="164"/>
      <c r="BK1248" s="164"/>
      <c r="BL1248" s="164"/>
      <c r="BM1248" s="164"/>
      <c r="BN1248" s="164"/>
      <c r="BO1248" s="164"/>
      <c r="BP1248" s="164"/>
      <c r="BQ1248" s="164"/>
      <c r="BR1248" s="164"/>
      <c r="BS1248" s="164"/>
      <c r="BT1248" s="164"/>
    </row>
    <row r="1249" spans="19:72" x14ac:dyDescent="0.25">
      <c r="S1249" s="164"/>
      <c r="T1249" s="164"/>
      <c r="U1249" s="164"/>
      <c r="V1249" s="164"/>
      <c r="W1249" s="164"/>
      <c r="X1249" s="164"/>
      <c r="Y1249" s="164"/>
      <c r="Z1249" s="164"/>
      <c r="AA1249" s="164"/>
      <c r="AB1249" s="164"/>
      <c r="AC1249" s="164"/>
      <c r="AD1249" s="164"/>
      <c r="AE1249" s="164"/>
      <c r="AF1249" s="164"/>
      <c r="AG1249" s="164"/>
      <c r="AH1249" s="164"/>
      <c r="AI1249" s="164"/>
      <c r="AJ1249" s="164"/>
      <c r="AK1249" s="164"/>
      <c r="AL1249" s="164"/>
      <c r="AM1249" s="164"/>
      <c r="AN1249" s="164"/>
      <c r="AO1249" s="164"/>
      <c r="AP1249" s="164"/>
      <c r="AQ1249" s="366"/>
      <c r="AR1249" s="164"/>
      <c r="AS1249" s="164"/>
      <c r="AT1249" s="164"/>
      <c r="AU1249" s="164"/>
      <c r="AV1249" s="164"/>
      <c r="AW1249" s="164"/>
      <c r="AX1249" s="164"/>
      <c r="AY1249" s="351"/>
      <c r="AZ1249" s="164"/>
      <c r="BA1249" s="164"/>
      <c r="BB1249" s="164"/>
      <c r="BC1249" s="164"/>
      <c r="BD1249" s="164"/>
      <c r="BE1249" s="164"/>
      <c r="BF1249" s="164"/>
      <c r="BG1249" s="164"/>
      <c r="BH1249" s="164"/>
      <c r="BI1249" s="351"/>
      <c r="BJ1249" s="164"/>
      <c r="BK1249" s="164"/>
      <c r="BL1249" s="164"/>
      <c r="BM1249" s="164"/>
      <c r="BN1249" s="164"/>
      <c r="BO1249" s="164"/>
      <c r="BP1249" s="164"/>
      <c r="BQ1249" s="164"/>
      <c r="BR1249" s="164"/>
      <c r="BS1249" s="164"/>
      <c r="BT1249" s="164"/>
    </row>
    <row r="1250" spans="19:72" x14ac:dyDescent="0.25">
      <c r="S1250" s="164"/>
      <c r="T1250" s="164"/>
      <c r="U1250" s="164"/>
      <c r="V1250" s="164"/>
      <c r="W1250" s="164"/>
      <c r="X1250" s="164"/>
      <c r="Y1250" s="164"/>
      <c r="Z1250" s="164"/>
      <c r="AA1250" s="164"/>
      <c r="AB1250" s="164"/>
      <c r="AC1250" s="164"/>
      <c r="AD1250" s="164"/>
      <c r="AE1250" s="164"/>
      <c r="AF1250" s="164"/>
      <c r="AG1250" s="164"/>
      <c r="AH1250" s="164"/>
      <c r="AI1250" s="164"/>
      <c r="AJ1250" s="164"/>
      <c r="AK1250" s="164"/>
      <c r="AL1250" s="164"/>
      <c r="AM1250" s="164"/>
      <c r="AN1250" s="164"/>
      <c r="AO1250" s="164"/>
      <c r="AP1250" s="164"/>
      <c r="AQ1250" s="366"/>
      <c r="AR1250" s="164"/>
      <c r="AS1250" s="164"/>
      <c r="AT1250" s="164"/>
      <c r="AU1250" s="164"/>
      <c r="AV1250" s="164"/>
      <c r="AW1250" s="164"/>
      <c r="AX1250" s="164"/>
      <c r="AY1250" s="351"/>
      <c r="AZ1250" s="164"/>
      <c r="BA1250" s="164"/>
      <c r="BB1250" s="164"/>
      <c r="BC1250" s="164"/>
      <c r="BD1250" s="164"/>
      <c r="BE1250" s="164"/>
      <c r="BF1250" s="164"/>
      <c r="BG1250" s="164"/>
      <c r="BH1250" s="164"/>
      <c r="BI1250" s="351"/>
      <c r="BJ1250" s="164"/>
      <c r="BK1250" s="164"/>
      <c r="BL1250" s="164"/>
      <c r="BM1250" s="164"/>
      <c r="BN1250" s="164"/>
      <c r="BO1250" s="164"/>
      <c r="BP1250" s="164"/>
      <c r="BQ1250" s="164"/>
      <c r="BR1250" s="164"/>
      <c r="BS1250" s="164"/>
      <c r="BT1250" s="164"/>
    </row>
    <row r="1251" spans="19:72" x14ac:dyDescent="0.25">
      <c r="S1251" s="164"/>
      <c r="T1251" s="164"/>
      <c r="U1251" s="164"/>
      <c r="V1251" s="164"/>
      <c r="W1251" s="164"/>
      <c r="X1251" s="164"/>
      <c r="Y1251" s="164"/>
      <c r="Z1251" s="164"/>
      <c r="AA1251" s="164"/>
      <c r="AB1251" s="164"/>
      <c r="AC1251" s="164"/>
      <c r="AD1251" s="164"/>
      <c r="AE1251" s="164"/>
      <c r="AF1251" s="164"/>
      <c r="AG1251" s="164"/>
      <c r="AH1251" s="164"/>
      <c r="AI1251" s="164"/>
      <c r="AJ1251" s="164"/>
      <c r="AK1251" s="164"/>
      <c r="AL1251" s="164"/>
      <c r="AM1251" s="164"/>
      <c r="AN1251" s="164"/>
      <c r="AO1251" s="164"/>
      <c r="AP1251" s="164"/>
      <c r="AQ1251" s="366"/>
      <c r="AR1251" s="164"/>
      <c r="AS1251" s="164"/>
      <c r="AT1251" s="164"/>
      <c r="AU1251" s="164"/>
      <c r="AV1251" s="164"/>
      <c r="AW1251" s="164"/>
      <c r="AX1251" s="164"/>
      <c r="AY1251" s="351"/>
      <c r="AZ1251" s="164"/>
      <c r="BA1251" s="164"/>
      <c r="BB1251" s="164"/>
      <c r="BC1251" s="164"/>
      <c r="BD1251" s="164"/>
      <c r="BE1251" s="164"/>
      <c r="BF1251" s="164"/>
      <c r="BG1251" s="164"/>
      <c r="BH1251" s="164"/>
      <c r="BI1251" s="351"/>
      <c r="BJ1251" s="164"/>
      <c r="BK1251" s="164"/>
      <c r="BL1251" s="164"/>
      <c r="BM1251" s="164"/>
      <c r="BN1251" s="164"/>
      <c r="BO1251" s="164"/>
      <c r="BP1251" s="164"/>
      <c r="BQ1251" s="164"/>
      <c r="BR1251" s="164"/>
      <c r="BS1251" s="164"/>
      <c r="BT1251" s="164"/>
    </row>
    <row r="1252" spans="19:72" x14ac:dyDescent="0.25">
      <c r="S1252" s="164"/>
      <c r="T1252" s="164"/>
      <c r="U1252" s="164"/>
      <c r="V1252" s="164"/>
      <c r="W1252" s="164"/>
      <c r="X1252" s="164"/>
      <c r="Y1252" s="164"/>
      <c r="Z1252" s="164"/>
      <c r="AA1252" s="164"/>
      <c r="AB1252" s="164"/>
      <c r="AC1252" s="164"/>
      <c r="AD1252" s="164"/>
      <c r="AE1252" s="164"/>
      <c r="AF1252" s="164"/>
      <c r="AG1252" s="164"/>
      <c r="AH1252" s="164"/>
      <c r="AI1252" s="164"/>
      <c r="AJ1252" s="164"/>
      <c r="AK1252" s="164"/>
      <c r="AL1252" s="164"/>
      <c r="AM1252" s="164"/>
      <c r="AN1252" s="164"/>
      <c r="AO1252" s="164"/>
      <c r="AP1252" s="164"/>
      <c r="AQ1252" s="366"/>
      <c r="AR1252" s="164"/>
      <c r="AS1252" s="164"/>
      <c r="AT1252" s="164"/>
      <c r="AU1252" s="164"/>
      <c r="AV1252" s="164"/>
      <c r="AW1252" s="164"/>
      <c r="AX1252" s="164"/>
      <c r="AY1252" s="351"/>
      <c r="AZ1252" s="164"/>
      <c r="BA1252" s="164"/>
      <c r="BB1252" s="164"/>
      <c r="BC1252" s="164"/>
      <c r="BD1252" s="164"/>
      <c r="BE1252" s="164"/>
      <c r="BF1252" s="164"/>
      <c r="BG1252" s="164"/>
      <c r="BH1252" s="164"/>
      <c r="BI1252" s="351"/>
      <c r="BJ1252" s="164"/>
      <c r="BK1252" s="164"/>
      <c r="BL1252" s="164"/>
      <c r="BM1252" s="164"/>
      <c r="BN1252" s="164"/>
      <c r="BO1252" s="164"/>
      <c r="BP1252" s="164"/>
      <c r="BQ1252" s="164"/>
      <c r="BR1252" s="164"/>
      <c r="BS1252" s="164"/>
      <c r="BT1252" s="164"/>
    </row>
    <row r="1253" spans="19:72" x14ac:dyDescent="0.25">
      <c r="S1253" s="164"/>
      <c r="T1253" s="164"/>
      <c r="U1253" s="164"/>
      <c r="V1253" s="164"/>
      <c r="W1253" s="164"/>
      <c r="X1253" s="164"/>
      <c r="Y1253" s="164"/>
      <c r="Z1253" s="164"/>
      <c r="AA1253" s="164"/>
      <c r="AB1253" s="164"/>
      <c r="AC1253" s="164"/>
      <c r="AD1253" s="164"/>
      <c r="AE1253" s="164"/>
      <c r="AF1253" s="164"/>
      <c r="AG1253" s="164"/>
      <c r="AH1253" s="164"/>
      <c r="AI1253" s="164"/>
      <c r="AJ1253" s="164"/>
      <c r="AK1253" s="164"/>
      <c r="AL1253" s="164"/>
      <c r="AM1253" s="164"/>
      <c r="AN1253" s="164"/>
      <c r="AO1253" s="164"/>
      <c r="AP1253" s="164"/>
      <c r="AQ1253" s="366"/>
      <c r="AR1253" s="164"/>
      <c r="AS1253" s="164"/>
      <c r="AT1253" s="164"/>
      <c r="AU1253" s="164"/>
      <c r="AV1253" s="164"/>
      <c r="AW1253" s="164"/>
      <c r="AX1253" s="164"/>
      <c r="AY1253" s="351"/>
      <c r="AZ1253" s="164"/>
      <c r="BA1253" s="164"/>
      <c r="BB1253" s="164"/>
      <c r="BC1253" s="164"/>
      <c r="BD1253" s="164"/>
      <c r="BE1253" s="164"/>
      <c r="BF1253" s="164"/>
      <c r="BG1253" s="164"/>
      <c r="BH1253" s="164"/>
      <c r="BI1253" s="351"/>
      <c r="BJ1253" s="164"/>
      <c r="BK1253" s="164"/>
      <c r="BL1253" s="164"/>
      <c r="BM1253" s="164"/>
      <c r="BN1253" s="164"/>
      <c r="BO1253" s="164"/>
      <c r="BP1253" s="164"/>
      <c r="BQ1253" s="164"/>
      <c r="BR1253" s="164"/>
      <c r="BS1253" s="164"/>
      <c r="BT1253" s="164"/>
    </row>
    <row r="1254" spans="19:72" x14ac:dyDescent="0.25">
      <c r="S1254" s="164"/>
      <c r="T1254" s="164"/>
      <c r="U1254" s="164"/>
      <c r="V1254" s="164"/>
      <c r="W1254" s="164"/>
      <c r="X1254" s="164"/>
      <c r="Y1254" s="164"/>
      <c r="Z1254" s="164"/>
      <c r="AA1254" s="164"/>
      <c r="AB1254" s="164"/>
      <c r="AC1254" s="164"/>
      <c r="AD1254" s="164"/>
      <c r="AE1254" s="164"/>
      <c r="AF1254" s="164"/>
      <c r="AG1254" s="164"/>
      <c r="AH1254" s="164"/>
      <c r="AI1254" s="164"/>
      <c r="AJ1254" s="164"/>
      <c r="AK1254" s="164"/>
      <c r="AL1254" s="164"/>
      <c r="AM1254" s="164"/>
      <c r="AN1254" s="164"/>
      <c r="AO1254" s="164"/>
      <c r="AP1254" s="164"/>
      <c r="AQ1254" s="366"/>
      <c r="AR1254" s="164"/>
      <c r="AS1254" s="164"/>
      <c r="AT1254" s="164"/>
      <c r="AU1254" s="164"/>
      <c r="AV1254" s="164"/>
      <c r="AW1254" s="164"/>
      <c r="AX1254" s="164"/>
      <c r="AY1254" s="351"/>
      <c r="AZ1254" s="164"/>
      <c r="BA1254" s="164"/>
      <c r="BB1254" s="164"/>
      <c r="BC1254" s="164"/>
      <c r="BD1254" s="164"/>
      <c r="BE1254" s="164"/>
      <c r="BF1254" s="164"/>
      <c r="BG1254" s="164"/>
      <c r="BH1254" s="164"/>
      <c r="BI1254" s="351"/>
      <c r="BJ1254" s="164"/>
      <c r="BK1254" s="164"/>
      <c r="BL1254" s="164"/>
      <c r="BM1254" s="164"/>
      <c r="BN1254" s="164"/>
      <c r="BO1254" s="164"/>
      <c r="BP1254" s="164"/>
      <c r="BQ1254" s="164"/>
      <c r="BR1254" s="164"/>
      <c r="BS1254" s="164"/>
      <c r="BT1254" s="164"/>
    </row>
    <row r="1255" spans="19:72" x14ac:dyDescent="0.25">
      <c r="S1255" s="164"/>
      <c r="T1255" s="164"/>
      <c r="U1255" s="164"/>
      <c r="V1255" s="164"/>
      <c r="W1255" s="164"/>
      <c r="X1255" s="164"/>
      <c r="Y1255" s="164"/>
      <c r="Z1255" s="164"/>
      <c r="AA1255" s="164"/>
      <c r="AB1255" s="164"/>
      <c r="AC1255" s="164"/>
      <c r="AD1255" s="164"/>
      <c r="AE1255" s="164"/>
      <c r="AF1255" s="164"/>
      <c r="AG1255" s="164"/>
      <c r="AH1255" s="164"/>
      <c r="AI1255" s="164"/>
      <c r="AJ1255" s="164"/>
      <c r="AK1255" s="164"/>
      <c r="AL1255" s="164"/>
      <c r="AM1255" s="164"/>
      <c r="AN1255" s="164"/>
      <c r="AO1255" s="164"/>
      <c r="AP1255" s="164"/>
      <c r="AQ1255" s="366"/>
      <c r="AR1255" s="164"/>
      <c r="AS1255" s="164"/>
      <c r="AT1255" s="164"/>
      <c r="AU1255" s="164"/>
      <c r="AV1255" s="164"/>
      <c r="AW1255" s="164"/>
      <c r="AX1255" s="164"/>
      <c r="AY1255" s="351"/>
      <c r="AZ1255" s="164"/>
      <c r="BA1255" s="164"/>
      <c r="BB1255" s="164"/>
      <c r="BC1255" s="164"/>
      <c r="BD1255" s="164"/>
      <c r="BE1255" s="164"/>
      <c r="BF1255" s="164"/>
      <c r="BG1255" s="164"/>
      <c r="BH1255" s="164"/>
      <c r="BI1255" s="351"/>
      <c r="BJ1255" s="164"/>
      <c r="BK1255" s="164"/>
      <c r="BL1255" s="164"/>
      <c r="BM1255" s="164"/>
      <c r="BN1255" s="164"/>
      <c r="BO1255" s="164"/>
      <c r="BP1255" s="164"/>
      <c r="BQ1255" s="164"/>
      <c r="BR1255" s="164"/>
      <c r="BS1255" s="164"/>
      <c r="BT1255" s="164"/>
    </row>
    <row r="1256" spans="19:72" x14ac:dyDescent="0.25">
      <c r="S1256" s="164"/>
      <c r="T1256" s="164"/>
      <c r="U1256" s="164"/>
      <c r="V1256" s="164"/>
      <c r="W1256" s="164"/>
      <c r="X1256" s="164"/>
      <c r="Y1256" s="164"/>
      <c r="Z1256" s="164"/>
      <c r="AA1256" s="164"/>
      <c r="AB1256" s="164"/>
      <c r="AC1256" s="164"/>
      <c r="AD1256" s="164"/>
      <c r="AE1256" s="164"/>
      <c r="AF1256" s="164"/>
      <c r="AG1256" s="164"/>
      <c r="AH1256" s="164"/>
      <c r="AI1256" s="164"/>
      <c r="AJ1256" s="164"/>
      <c r="AK1256" s="164"/>
      <c r="AL1256" s="164"/>
      <c r="AM1256" s="164"/>
      <c r="AN1256" s="164"/>
      <c r="AO1256" s="164"/>
      <c r="AP1256" s="164"/>
      <c r="AQ1256" s="366"/>
      <c r="AR1256" s="164"/>
      <c r="AS1256" s="164"/>
      <c r="AT1256" s="164"/>
      <c r="AU1256" s="164"/>
      <c r="AV1256" s="164"/>
      <c r="AW1256" s="164"/>
      <c r="AX1256" s="164"/>
      <c r="AY1256" s="351"/>
      <c r="AZ1256" s="164"/>
      <c r="BA1256" s="164"/>
      <c r="BB1256" s="164"/>
      <c r="BC1256" s="164"/>
      <c r="BD1256" s="164"/>
      <c r="BE1256" s="164"/>
      <c r="BF1256" s="164"/>
      <c r="BG1256" s="164"/>
      <c r="BH1256" s="164"/>
      <c r="BI1256" s="351"/>
      <c r="BJ1256" s="164"/>
      <c r="BK1256" s="164"/>
      <c r="BL1256" s="164"/>
      <c r="BM1256" s="164"/>
      <c r="BN1256" s="164"/>
      <c r="BO1256" s="164"/>
      <c r="BP1256" s="164"/>
      <c r="BQ1256" s="164"/>
      <c r="BR1256" s="164"/>
      <c r="BS1256" s="164"/>
      <c r="BT1256" s="164"/>
    </row>
    <row r="1257" spans="19:72" x14ac:dyDescent="0.25">
      <c r="S1257" s="164"/>
      <c r="T1257" s="164"/>
      <c r="U1257" s="164"/>
      <c r="V1257" s="164"/>
      <c r="W1257" s="164"/>
      <c r="X1257" s="164"/>
      <c r="Y1257" s="164"/>
      <c r="Z1257" s="164"/>
      <c r="AA1257" s="164"/>
      <c r="AB1257" s="164"/>
      <c r="AC1257" s="164"/>
      <c r="AD1257" s="164"/>
      <c r="AE1257" s="164"/>
      <c r="AF1257" s="164"/>
      <c r="AG1257" s="164"/>
      <c r="AH1257" s="164"/>
      <c r="AI1257" s="164"/>
      <c r="AJ1257" s="164"/>
      <c r="AK1257" s="164"/>
      <c r="AL1257" s="164"/>
      <c r="AM1257" s="164"/>
      <c r="AN1257" s="164"/>
      <c r="AO1257" s="164"/>
      <c r="AP1257" s="164"/>
      <c r="AQ1257" s="366"/>
      <c r="AR1257" s="164"/>
      <c r="AS1257" s="164"/>
      <c r="AT1257" s="164"/>
      <c r="AU1257" s="164"/>
      <c r="AV1257" s="164"/>
      <c r="AW1257" s="164"/>
      <c r="AX1257" s="164"/>
      <c r="AY1257" s="351"/>
      <c r="AZ1257" s="164"/>
      <c r="BA1257" s="164"/>
      <c r="BB1257" s="164"/>
      <c r="BC1257" s="164"/>
      <c r="BD1257" s="164"/>
      <c r="BE1257" s="164"/>
      <c r="BF1257" s="164"/>
      <c r="BG1257" s="164"/>
      <c r="BH1257" s="164"/>
      <c r="BI1257" s="351"/>
      <c r="BJ1257" s="164"/>
      <c r="BK1257" s="164"/>
      <c r="BL1257" s="164"/>
      <c r="BM1257" s="164"/>
      <c r="BN1257" s="164"/>
      <c r="BO1257" s="164"/>
      <c r="BP1257" s="164"/>
      <c r="BQ1257" s="164"/>
      <c r="BR1257" s="164"/>
      <c r="BS1257" s="164"/>
      <c r="BT1257" s="164"/>
    </row>
    <row r="1258" spans="19:72" x14ac:dyDescent="0.25">
      <c r="S1258" s="164"/>
      <c r="T1258" s="164"/>
      <c r="U1258" s="164"/>
      <c r="V1258" s="164"/>
      <c r="W1258" s="164"/>
      <c r="X1258" s="164"/>
      <c r="Y1258" s="164"/>
      <c r="Z1258" s="164"/>
      <c r="AA1258" s="164"/>
      <c r="AB1258" s="164"/>
      <c r="AC1258" s="164"/>
      <c r="AD1258" s="164"/>
      <c r="AE1258" s="164"/>
      <c r="AF1258" s="164"/>
      <c r="AG1258" s="164"/>
      <c r="AH1258" s="164"/>
      <c r="AI1258" s="164"/>
      <c r="AJ1258" s="164"/>
      <c r="AK1258" s="164"/>
      <c r="AL1258" s="164"/>
      <c r="AM1258" s="164"/>
      <c r="AN1258" s="164"/>
      <c r="AO1258" s="164"/>
      <c r="AP1258" s="164"/>
      <c r="AQ1258" s="366"/>
      <c r="AR1258" s="164"/>
      <c r="AS1258" s="164"/>
      <c r="AT1258" s="164"/>
      <c r="AU1258" s="164"/>
      <c r="AV1258" s="164"/>
      <c r="AW1258" s="164"/>
      <c r="AX1258" s="164"/>
      <c r="AY1258" s="351"/>
      <c r="AZ1258" s="164"/>
      <c r="BA1258" s="164"/>
      <c r="BB1258" s="164"/>
      <c r="BC1258" s="164"/>
      <c r="BD1258" s="164"/>
      <c r="BE1258" s="164"/>
      <c r="BF1258" s="164"/>
      <c r="BG1258" s="164"/>
      <c r="BH1258" s="164"/>
      <c r="BI1258" s="351"/>
      <c r="BJ1258" s="164"/>
      <c r="BK1258" s="164"/>
      <c r="BL1258" s="164"/>
      <c r="BM1258" s="164"/>
      <c r="BN1258" s="164"/>
      <c r="BO1258" s="164"/>
      <c r="BP1258" s="164"/>
      <c r="BQ1258" s="164"/>
      <c r="BR1258" s="164"/>
      <c r="BS1258" s="164"/>
      <c r="BT1258" s="164"/>
    </row>
    <row r="1259" spans="19:72" x14ac:dyDescent="0.25">
      <c r="S1259" s="164"/>
      <c r="T1259" s="164"/>
      <c r="U1259" s="164"/>
      <c r="V1259" s="164"/>
      <c r="W1259" s="164"/>
      <c r="X1259" s="164"/>
      <c r="Y1259" s="164"/>
      <c r="Z1259" s="164"/>
      <c r="AA1259" s="164"/>
      <c r="AB1259" s="164"/>
      <c r="AC1259" s="164"/>
      <c r="AD1259" s="164"/>
      <c r="AE1259" s="164"/>
      <c r="AF1259" s="164"/>
      <c r="AG1259" s="164"/>
      <c r="AH1259" s="164"/>
      <c r="AI1259" s="164"/>
      <c r="AJ1259" s="164"/>
      <c r="AK1259" s="164"/>
      <c r="AL1259" s="164"/>
      <c r="AM1259" s="164"/>
      <c r="AN1259" s="164"/>
      <c r="AO1259" s="164"/>
      <c r="AP1259" s="164"/>
      <c r="AQ1259" s="366"/>
      <c r="AR1259" s="164"/>
      <c r="AS1259" s="164"/>
      <c r="AT1259" s="164"/>
      <c r="AU1259" s="164"/>
      <c r="AV1259" s="164"/>
      <c r="AW1259" s="164"/>
      <c r="AX1259" s="164"/>
      <c r="AY1259" s="351"/>
      <c r="AZ1259" s="164"/>
      <c r="BA1259" s="164"/>
      <c r="BB1259" s="164"/>
      <c r="BC1259" s="164"/>
      <c r="BD1259" s="164"/>
      <c r="BE1259" s="164"/>
      <c r="BF1259" s="164"/>
      <c r="BG1259" s="164"/>
      <c r="BH1259" s="164"/>
      <c r="BI1259" s="351"/>
      <c r="BJ1259" s="164"/>
      <c r="BK1259" s="164"/>
      <c r="BL1259" s="164"/>
      <c r="BM1259" s="164"/>
      <c r="BN1259" s="164"/>
      <c r="BO1259" s="164"/>
      <c r="BP1259" s="164"/>
      <c r="BQ1259" s="164"/>
      <c r="BR1259" s="164"/>
      <c r="BS1259" s="164"/>
      <c r="BT1259" s="164"/>
    </row>
    <row r="1260" spans="19:72" x14ac:dyDescent="0.25">
      <c r="S1260" s="164"/>
      <c r="T1260" s="164"/>
      <c r="U1260" s="164"/>
      <c r="V1260" s="164"/>
      <c r="W1260" s="164"/>
      <c r="X1260" s="164"/>
      <c r="Y1260" s="164"/>
      <c r="Z1260" s="164"/>
      <c r="AA1260" s="164"/>
      <c r="AB1260" s="164"/>
      <c r="AC1260" s="164"/>
      <c r="AD1260" s="164"/>
      <c r="AE1260" s="164"/>
      <c r="AF1260" s="164"/>
      <c r="AG1260" s="164"/>
      <c r="AH1260" s="164"/>
      <c r="AI1260" s="164"/>
      <c r="AJ1260" s="164"/>
      <c r="AK1260" s="164"/>
      <c r="AL1260" s="164"/>
      <c r="AM1260" s="164"/>
      <c r="AN1260" s="164"/>
      <c r="AO1260" s="164"/>
      <c r="AP1260" s="164"/>
      <c r="AQ1260" s="366"/>
      <c r="AR1260" s="164"/>
      <c r="AS1260" s="164"/>
      <c r="AT1260" s="164"/>
      <c r="AU1260" s="164"/>
      <c r="AV1260" s="164"/>
      <c r="AW1260" s="164"/>
      <c r="AX1260" s="164"/>
      <c r="AY1260" s="351"/>
      <c r="AZ1260" s="164"/>
      <c r="BA1260" s="164"/>
      <c r="BB1260" s="164"/>
      <c r="BC1260" s="164"/>
      <c r="BD1260" s="164"/>
      <c r="BE1260" s="164"/>
      <c r="BF1260" s="164"/>
      <c r="BG1260" s="164"/>
      <c r="BH1260" s="164"/>
      <c r="BI1260" s="351"/>
      <c r="BJ1260" s="164"/>
      <c r="BK1260" s="164"/>
      <c r="BL1260" s="164"/>
      <c r="BM1260" s="164"/>
      <c r="BN1260" s="164"/>
      <c r="BO1260" s="164"/>
      <c r="BP1260" s="164"/>
      <c r="BQ1260" s="164"/>
      <c r="BR1260" s="164"/>
      <c r="BS1260" s="164"/>
      <c r="BT1260" s="164"/>
    </row>
    <row r="1261" spans="19:72" x14ac:dyDescent="0.25">
      <c r="S1261" s="164"/>
      <c r="T1261" s="164"/>
      <c r="U1261" s="164"/>
      <c r="V1261" s="164"/>
      <c r="W1261" s="164"/>
      <c r="X1261" s="164"/>
      <c r="Y1261" s="164"/>
      <c r="Z1261" s="164"/>
      <c r="AA1261" s="164"/>
      <c r="AB1261" s="164"/>
      <c r="AC1261" s="164"/>
      <c r="AD1261" s="164"/>
      <c r="AE1261" s="164"/>
      <c r="AF1261" s="164"/>
      <c r="AG1261" s="164"/>
      <c r="AH1261" s="164"/>
      <c r="AI1261" s="164"/>
      <c r="AJ1261" s="164"/>
      <c r="AK1261" s="164"/>
      <c r="AL1261" s="164"/>
      <c r="AM1261" s="164"/>
      <c r="AN1261" s="164"/>
      <c r="AO1261" s="164"/>
      <c r="AP1261" s="164"/>
      <c r="AQ1261" s="366"/>
      <c r="AR1261" s="164"/>
      <c r="AS1261" s="164"/>
      <c r="AT1261" s="164"/>
      <c r="AU1261" s="164"/>
      <c r="AV1261" s="164"/>
      <c r="AW1261" s="164"/>
      <c r="AX1261" s="164"/>
      <c r="AY1261" s="351"/>
      <c r="AZ1261" s="164"/>
      <c r="BA1261" s="164"/>
      <c r="BB1261" s="164"/>
      <c r="BC1261" s="164"/>
      <c r="BD1261" s="164"/>
      <c r="BE1261" s="164"/>
      <c r="BF1261" s="164"/>
      <c r="BG1261" s="164"/>
      <c r="BH1261" s="164"/>
      <c r="BI1261" s="351"/>
      <c r="BJ1261" s="164"/>
      <c r="BK1261" s="164"/>
      <c r="BL1261" s="164"/>
      <c r="BM1261" s="164"/>
      <c r="BN1261" s="164"/>
      <c r="BO1261" s="164"/>
      <c r="BP1261" s="164"/>
      <c r="BQ1261" s="164"/>
      <c r="BR1261" s="164"/>
      <c r="BS1261" s="164"/>
      <c r="BT1261" s="164"/>
    </row>
    <row r="1262" spans="19:72" x14ac:dyDescent="0.25">
      <c r="S1262" s="164"/>
      <c r="T1262" s="164"/>
      <c r="U1262" s="164"/>
      <c r="V1262" s="164"/>
      <c r="W1262" s="164"/>
      <c r="X1262" s="164"/>
      <c r="Y1262" s="164"/>
      <c r="Z1262" s="164"/>
      <c r="AA1262" s="164"/>
      <c r="AB1262" s="164"/>
      <c r="AC1262" s="164"/>
      <c r="AD1262" s="164"/>
      <c r="AE1262" s="164"/>
      <c r="AF1262" s="164"/>
      <c r="AG1262" s="164"/>
      <c r="AH1262" s="164"/>
      <c r="AI1262" s="164"/>
      <c r="AJ1262" s="164"/>
      <c r="AK1262" s="164"/>
      <c r="AL1262" s="164"/>
      <c r="AM1262" s="164"/>
      <c r="AN1262" s="164"/>
      <c r="AO1262" s="164"/>
      <c r="AP1262" s="164"/>
      <c r="AQ1262" s="366"/>
      <c r="AR1262" s="164"/>
      <c r="AS1262" s="164"/>
      <c r="AT1262" s="164"/>
      <c r="AU1262" s="164"/>
      <c r="AV1262" s="164"/>
      <c r="AW1262" s="164"/>
      <c r="AX1262" s="164"/>
      <c r="AY1262" s="351"/>
      <c r="AZ1262" s="164"/>
      <c r="BA1262" s="164"/>
      <c r="BB1262" s="164"/>
      <c r="BC1262" s="164"/>
      <c r="BD1262" s="164"/>
      <c r="BE1262" s="164"/>
      <c r="BF1262" s="164"/>
      <c r="BG1262" s="164"/>
      <c r="BH1262" s="164"/>
      <c r="BI1262" s="351"/>
      <c r="BJ1262" s="164"/>
      <c r="BK1262" s="164"/>
      <c r="BL1262" s="164"/>
      <c r="BM1262" s="164"/>
      <c r="BN1262" s="164"/>
      <c r="BO1262" s="164"/>
      <c r="BP1262" s="164"/>
      <c r="BQ1262" s="164"/>
      <c r="BR1262" s="164"/>
      <c r="BS1262" s="164"/>
      <c r="BT1262" s="164"/>
    </row>
    <row r="1263" spans="19:72" x14ac:dyDescent="0.25">
      <c r="S1263" s="164"/>
      <c r="T1263" s="164"/>
      <c r="U1263" s="164"/>
      <c r="V1263" s="164"/>
      <c r="W1263" s="164"/>
      <c r="X1263" s="164"/>
      <c r="Y1263" s="164"/>
      <c r="Z1263" s="164"/>
      <c r="AA1263" s="164"/>
      <c r="AB1263" s="164"/>
      <c r="AC1263" s="164"/>
      <c r="AD1263" s="164"/>
      <c r="AE1263" s="164"/>
      <c r="AF1263" s="164"/>
      <c r="AG1263" s="164"/>
      <c r="AH1263" s="164"/>
      <c r="AI1263" s="164"/>
      <c r="AJ1263" s="164"/>
      <c r="AK1263" s="164"/>
      <c r="AL1263" s="164"/>
      <c r="AM1263" s="164"/>
      <c r="AN1263" s="164"/>
      <c r="AO1263" s="164"/>
      <c r="AP1263" s="164"/>
      <c r="AQ1263" s="366"/>
      <c r="AR1263" s="164"/>
      <c r="AS1263" s="164"/>
      <c r="AT1263" s="164"/>
      <c r="AU1263" s="164"/>
      <c r="AV1263" s="164"/>
      <c r="AW1263" s="164"/>
      <c r="AX1263" s="164"/>
      <c r="AY1263" s="351"/>
      <c r="AZ1263" s="164"/>
      <c r="BA1263" s="164"/>
      <c r="BB1263" s="164"/>
      <c r="BC1263" s="164"/>
      <c r="BD1263" s="164"/>
      <c r="BE1263" s="164"/>
      <c r="BF1263" s="164"/>
      <c r="BG1263" s="164"/>
      <c r="BH1263" s="164"/>
      <c r="BI1263" s="351"/>
      <c r="BJ1263" s="164"/>
      <c r="BK1263" s="164"/>
      <c r="BL1263" s="164"/>
      <c r="BM1263" s="164"/>
      <c r="BN1263" s="164"/>
      <c r="BO1263" s="164"/>
      <c r="BP1263" s="164"/>
      <c r="BQ1263" s="164"/>
      <c r="BR1263" s="164"/>
      <c r="BS1263" s="164"/>
      <c r="BT1263" s="164"/>
    </row>
    <row r="1264" spans="19:72" x14ac:dyDescent="0.25">
      <c r="S1264" s="164"/>
      <c r="T1264" s="164"/>
      <c r="U1264" s="164"/>
      <c r="V1264" s="164"/>
      <c r="W1264" s="164"/>
      <c r="X1264" s="164"/>
      <c r="Y1264" s="164"/>
      <c r="Z1264" s="164"/>
      <c r="AA1264" s="164"/>
      <c r="AB1264" s="164"/>
      <c r="AC1264" s="164"/>
      <c r="AD1264" s="164"/>
      <c r="AE1264" s="164"/>
      <c r="AF1264" s="164"/>
      <c r="AG1264" s="164"/>
      <c r="AH1264" s="164"/>
      <c r="AI1264" s="164"/>
      <c r="AJ1264" s="164"/>
      <c r="AK1264" s="164"/>
      <c r="AL1264" s="164"/>
      <c r="AM1264" s="164"/>
      <c r="AN1264" s="164"/>
      <c r="AO1264" s="164"/>
      <c r="AP1264" s="164"/>
      <c r="AQ1264" s="366"/>
      <c r="AR1264" s="164"/>
      <c r="AS1264" s="164"/>
      <c r="AT1264" s="164"/>
      <c r="AU1264" s="164"/>
      <c r="AV1264" s="164"/>
      <c r="AW1264" s="164"/>
      <c r="AX1264" s="164"/>
      <c r="AY1264" s="351"/>
      <c r="AZ1264" s="164"/>
      <c r="BA1264" s="164"/>
      <c r="BB1264" s="164"/>
      <c r="BC1264" s="164"/>
      <c r="BD1264" s="164"/>
      <c r="BE1264" s="164"/>
      <c r="BF1264" s="164"/>
      <c r="BG1264" s="164"/>
      <c r="BH1264" s="164"/>
      <c r="BI1264" s="351"/>
      <c r="BJ1264" s="164"/>
      <c r="BK1264" s="164"/>
      <c r="BL1264" s="164"/>
      <c r="BM1264" s="164"/>
      <c r="BN1264" s="164"/>
      <c r="BO1264" s="164"/>
      <c r="BP1264" s="164"/>
      <c r="BQ1264" s="164"/>
      <c r="BR1264" s="164"/>
      <c r="BS1264" s="164"/>
      <c r="BT1264" s="164"/>
    </row>
    <row r="1265" spans="19:72" x14ac:dyDescent="0.25">
      <c r="S1265" s="164"/>
      <c r="T1265" s="164"/>
      <c r="U1265" s="164"/>
      <c r="V1265" s="164"/>
      <c r="W1265" s="164"/>
      <c r="X1265" s="164"/>
      <c r="Y1265" s="164"/>
      <c r="Z1265" s="164"/>
      <c r="AA1265" s="164"/>
      <c r="AB1265" s="164"/>
      <c r="AC1265" s="164"/>
      <c r="AD1265" s="164"/>
      <c r="AE1265" s="164"/>
      <c r="AF1265" s="164"/>
      <c r="AG1265" s="164"/>
      <c r="AH1265" s="164"/>
      <c r="AI1265" s="164"/>
      <c r="AJ1265" s="164"/>
      <c r="AK1265" s="164"/>
      <c r="AL1265" s="164"/>
      <c r="AM1265" s="164"/>
      <c r="AN1265" s="164"/>
      <c r="AO1265" s="164"/>
      <c r="AP1265" s="164"/>
      <c r="AQ1265" s="366"/>
      <c r="AR1265" s="164"/>
      <c r="AS1265" s="164"/>
      <c r="AT1265" s="164"/>
      <c r="AU1265" s="164"/>
      <c r="AV1265" s="164"/>
      <c r="AW1265" s="164"/>
      <c r="AX1265" s="164"/>
      <c r="AY1265" s="351"/>
      <c r="AZ1265" s="164"/>
      <c r="BA1265" s="164"/>
      <c r="BB1265" s="164"/>
      <c r="BC1265" s="164"/>
      <c r="BD1265" s="164"/>
      <c r="BE1265" s="164"/>
      <c r="BF1265" s="164"/>
      <c r="BG1265" s="164"/>
      <c r="BH1265" s="164"/>
      <c r="BI1265" s="351"/>
      <c r="BJ1265" s="164"/>
      <c r="BK1265" s="164"/>
      <c r="BL1265" s="164"/>
      <c r="BM1265" s="164"/>
      <c r="BN1265" s="164"/>
      <c r="BO1265" s="164"/>
      <c r="BP1265" s="164"/>
      <c r="BQ1265" s="164"/>
      <c r="BR1265" s="164"/>
      <c r="BS1265" s="164"/>
      <c r="BT1265" s="164"/>
    </row>
    <row r="1266" spans="19:72" x14ac:dyDescent="0.25">
      <c r="S1266" s="164"/>
      <c r="T1266" s="164"/>
      <c r="U1266" s="164"/>
      <c r="V1266" s="164"/>
      <c r="W1266" s="164"/>
      <c r="X1266" s="164"/>
      <c r="Y1266" s="164"/>
      <c r="Z1266" s="164"/>
      <c r="AA1266" s="164"/>
      <c r="AB1266" s="164"/>
      <c r="AC1266" s="164"/>
      <c r="AD1266" s="164"/>
      <c r="AE1266" s="164"/>
      <c r="AF1266" s="164"/>
      <c r="AG1266" s="164"/>
      <c r="AH1266" s="164"/>
      <c r="AI1266" s="164"/>
      <c r="AJ1266" s="164"/>
      <c r="AK1266" s="164"/>
      <c r="AL1266" s="164"/>
      <c r="AM1266" s="164"/>
      <c r="AN1266" s="164"/>
      <c r="AO1266" s="164"/>
      <c r="AP1266" s="164"/>
      <c r="AQ1266" s="366"/>
      <c r="AR1266" s="164"/>
      <c r="AS1266" s="164"/>
      <c r="AT1266" s="164"/>
      <c r="AU1266" s="164"/>
      <c r="AV1266" s="164"/>
      <c r="AW1266" s="164"/>
      <c r="AX1266" s="164"/>
      <c r="AY1266" s="351"/>
      <c r="AZ1266" s="164"/>
      <c r="BA1266" s="164"/>
      <c r="BB1266" s="164"/>
      <c r="BC1266" s="164"/>
      <c r="BD1266" s="164"/>
      <c r="BE1266" s="164"/>
      <c r="BF1266" s="164"/>
      <c r="BG1266" s="164"/>
      <c r="BH1266" s="164"/>
      <c r="BI1266" s="351"/>
      <c r="BJ1266" s="164"/>
      <c r="BK1266" s="164"/>
      <c r="BL1266" s="164"/>
      <c r="BM1266" s="164"/>
      <c r="BN1266" s="164"/>
      <c r="BO1266" s="164"/>
      <c r="BP1266" s="164"/>
      <c r="BQ1266" s="164"/>
      <c r="BR1266" s="164"/>
      <c r="BS1266" s="164"/>
      <c r="BT1266" s="164"/>
    </row>
    <row r="1267" spans="19:72" x14ac:dyDescent="0.25">
      <c r="S1267" s="164"/>
      <c r="T1267" s="164"/>
      <c r="U1267" s="164"/>
      <c r="V1267" s="164"/>
      <c r="W1267" s="164"/>
      <c r="X1267" s="164"/>
      <c r="Y1267" s="164"/>
      <c r="Z1267" s="164"/>
      <c r="AA1267" s="164"/>
      <c r="AB1267" s="164"/>
      <c r="AC1267" s="164"/>
      <c r="AD1267" s="164"/>
      <c r="AE1267" s="164"/>
      <c r="AF1267" s="164"/>
      <c r="AG1267" s="164"/>
      <c r="AH1267" s="164"/>
      <c r="AI1267" s="164"/>
      <c r="AJ1267" s="164"/>
      <c r="AK1267" s="164"/>
      <c r="AL1267" s="164"/>
      <c r="AM1267" s="164"/>
      <c r="AN1267" s="164"/>
      <c r="AO1267" s="164"/>
      <c r="AP1267" s="164"/>
      <c r="AQ1267" s="366"/>
      <c r="AR1267" s="164"/>
      <c r="AS1267" s="164"/>
      <c r="AT1267" s="164"/>
      <c r="AU1267" s="164"/>
      <c r="AV1267" s="164"/>
      <c r="AW1267" s="164"/>
      <c r="AX1267" s="164"/>
      <c r="AY1267" s="351"/>
      <c r="AZ1267" s="164"/>
      <c r="BA1267" s="164"/>
      <c r="BB1267" s="164"/>
      <c r="BC1267" s="164"/>
      <c r="BD1267" s="164"/>
      <c r="BE1267" s="164"/>
      <c r="BF1267" s="164"/>
      <c r="BG1267" s="164"/>
      <c r="BH1267" s="164"/>
      <c r="BI1267" s="351"/>
      <c r="BJ1267" s="164"/>
      <c r="BK1267" s="164"/>
      <c r="BL1267" s="164"/>
      <c r="BM1267" s="164"/>
      <c r="BN1267" s="164"/>
      <c r="BO1267" s="164"/>
      <c r="BP1267" s="164"/>
      <c r="BQ1267" s="164"/>
      <c r="BR1267" s="164"/>
      <c r="BS1267" s="164"/>
      <c r="BT1267" s="164"/>
    </row>
    <row r="1268" spans="19:72" x14ac:dyDescent="0.25">
      <c r="S1268" s="164"/>
      <c r="T1268" s="164"/>
      <c r="U1268" s="164"/>
      <c r="V1268" s="164"/>
      <c r="W1268" s="164"/>
      <c r="X1268" s="164"/>
      <c r="Y1268" s="164"/>
      <c r="Z1268" s="164"/>
      <c r="AA1268" s="164"/>
      <c r="AB1268" s="164"/>
      <c r="AC1268" s="164"/>
      <c r="AD1268" s="164"/>
      <c r="AE1268" s="164"/>
      <c r="AF1268" s="164"/>
      <c r="AG1268" s="164"/>
      <c r="AH1268" s="164"/>
      <c r="AI1268" s="164"/>
      <c r="AJ1268" s="164"/>
      <c r="AK1268" s="164"/>
      <c r="AL1268" s="164"/>
      <c r="AM1268" s="164"/>
      <c r="AN1268" s="164"/>
      <c r="AO1268" s="164"/>
      <c r="AP1268" s="164"/>
      <c r="AQ1268" s="366"/>
      <c r="AR1268" s="164"/>
      <c r="AS1268" s="164"/>
      <c r="AT1268" s="164"/>
      <c r="AU1268" s="164"/>
      <c r="AV1268" s="164"/>
      <c r="AW1268" s="164"/>
      <c r="AX1268" s="164"/>
      <c r="AY1268" s="351"/>
      <c r="AZ1268" s="164"/>
      <c r="BA1268" s="164"/>
      <c r="BB1268" s="164"/>
      <c r="BC1268" s="164"/>
      <c r="BD1268" s="164"/>
      <c r="BE1268" s="164"/>
      <c r="BF1268" s="164"/>
      <c r="BG1268" s="164"/>
      <c r="BH1268" s="164"/>
      <c r="BI1268" s="351"/>
      <c r="BJ1268" s="164"/>
      <c r="BK1268" s="164"/>
      <c r="BL1268" s="164"/>
      <c r="BM1268" s="164"/>
      <c r="BN1268" s="164"/>
      <c r="BO1268" s="164"/>
      <c r="BP1268" s="164"/>
      <c r="BQ1268" s="164"/>
      <c r="BR1268" s="164"/>
      <c r="BS1268" s="164"/>
      <c r="BT1268" s="164"/>
    </row>
    <row r="1269" spans="19:72" x14ac:dyDescent="0.25">
      <c r="S1269" s="164"/>
      <c r="T1269" s="164"/>
      <c r="U1269" s="164"/>
      <c r="V1269" s="164"/>
      <c r="W1269" s="164"/>
      <c r="X1269" s="164"/>
      <c r="Y1269" s="164"/>
      <c r="Z1269" s="164"/>
      <c r="AA1269" s="164"/>
      <c r="AB1269" s="164"/>
      <c r="AC1269" s="164"/>
      <c r="AD1269" s="164"/>
      <c r="AE1269" s="164"/>
      <c r="AF1269" s="164"/>
      <c r="AG1269" s="164"/>
      <c r="AH1269" s="164"/>
      <c r="AI1269" s="164"/>
      <c r="AJ1269" s="164"/>
      <c r="AK1269" s="164"/>
      <c r="AL1269" s="164"/>
      <c r="AM1269" s="164"/>
      <c r="AN1269" s="164"/>
      <c r="AO1269" s="164"/>
      <c r="AP1269" s="164"/>
      <c r="AQ1269" s="366"/>
      <c r="AR1269" s="164"/>
      <c r="AS1269" s="164"/>
      <c r="AT1269" s="164"/>
      <c r="AU1269" s="164"/>
      <c r="AV1269" s="164"/>
      <c r="AW1269" s="164"/>
      <c r="AX1269" s="164"/>
      <c r="AY1269" s="351"/>
      <c r="AZ1269" s="164"/>
      <c r="BA1269" s="164"/>
      <c r="BB1269" s="164"/>
      <c r="BC1269" s="164"/>
      <c r="BD1269" s="164"/>
      <c r="BE1269" s="164"/>
      <c r="BF1269" s="164"/>
      <c r="BG1269" s="164"/>
      <c r="BH1269" s="164"/>
      <c r="BI1269" s="351"/>
      <c r="BJ1269" s="164"/>
      <c r="BK1269" s="164"/>
      <c r="BL1269" s="164"/>
      <c r="BM1269" s="164"/>
      <c r="BN1269" s="164"/>
      <c r="BO1269" s="164"/>
      <c r="BP1269" s="164"/>
      <c r="BQ1269" s="164"/>
      <c r="BR1269" s="164"/>
      <c r="BS1269" s="164"/>
      <c r="BT1269" s="164"/>
    </row>
    <row r="1270" spans="19:72" x14ac:dyDescent="0.25">
      <c r="S1270" s="164"/>
      <c r="T1270" s="164"/>
      <c r="U1270" s="164"/>
      <c r="V1270" s="164"/>
      <c r="W1270" s="164"/>
      <c r="X1270" s="164"/>
      <c r="Y1270" s="164"/>
      <c r="Z1270" s="164"/>
      <c r="AA1270" s="164"/>
      <c r="AB1270" s="164"/>
      <c r="AC1270" s="164"/>
      <c r="AD1270" s="164"/>
      <c r="AE1270" s="164"/>
      <c r="AF1270" s="164"/>
      <c r="AG1270" s="164"/>
      <c r="AH1270" s="164"/>
      <c r="AI1270" s="164"/>
      <c r="AJ1270" s="164"/>
      <c r="AK1270" s="164"/>
      <c r="AL1270" s="164"/>
      <c r="AM1270" s="164"/>
      <c r="AN1270" s="164"/>
      <c r="AO1270" s="164"/>
      <c r="AP1270" s="164"/>
      <c r="AQ1270" s="366"/>
      <c r="AR1270" s="164"/>
      <c r="AS1270" s="164"/>
      <c r="AT1270" s="164"/>
      <c r="AU1270" s="164"/>
      <c r="AV1270" s="164"/>
      <c r="AW1270" s="164"/>
      <c r="AX1270" s="164"/>
      <c r="AY1270" s="351"/>
      <c r="AZ1270" s="164"/>
      <c r="BA1270" s="164"/>
      <c r="BB1270" s="164"/>
      <c r="BC1270" s="164"/>
      <c r="BD1270" s="164"/>
      <c r="BE1270" s="164"/>
      <c r="BF1270" s="164"/>
      <c r="BG1270" s="164"/>
      <c r="BH1270" s="164"/>
      <c r="BI1270" s="351"/>
      <c r="BJ1270" s="164"/>
      <c r="BK1270" s="164"/>
      <c r="BL1270" s="164"/>
      <c r="BM1270" s="164"/>
      <c r="BN1270" s="164"/>
      <c r="BO1270" s="164"/>
      <c r="BP1270" s="164"/>
      <c r="BQ1270" s="164"/>
      <c r="BR1270" s="164"/>
      <c r="BS1270" s="164"/>
      <c r="BT1270" s="164"/>
    </row>
    <row r="1271" spans="19:72" x14ac:dyDescent="0.25">
      <c r="S1271" s="164"/>
      <c r="T1271" s="164"/>
      <c r="U1271" s="164"/>
      <c r="V1271" s="164"/>
      <c r="W1271" s="164"/>
      <c r="X1271" s="164"/>
      <c r="Y1271" s="164"/>
      <c r="Z1271" s="164"/>
      <c r="AA1271" s="164"/>
      <c r="AB1271" s="164"/>
      <c r="AC1271" s="164"/>
      <c r="AD1271" s="164"/>
      <c r="AE1271" s="164"/>
      <c r="AF1271" s="164"/>
      <c r="AG1271" s="164"/>
      <c r="AH1271" s="164"/>
      <c r="AI1271" s="164"/>
      <c r="AJ1271" s="164"/>
      <c r="AK1271" s="164"/>
      <c r="AL1271" s="164"/>
      <c r="AM1271" s="164"/>
      <c r="AN1271" s="164"/>
      <c r="AO1271" s="164"/>
      <c r="AP1271" s="164"/>
      <c r="AQ1271" s="366"/>
      <c r="AR1271" s="164"/>
      <c r="AS1271" s="164"/>
      <c r="AT1271" s="164"/>
      <c r="AU1271" s="164"/>
      <c r="AV1271" s="164"/>
      <c r="AW1271" s="164"/>
      <c r="AX1271" s="164"/>
      <c r="AY1271" s="351"/>
      <c r="AZ1271" s="164"/>
      <c r="BA1271" s="164"/>
      <c r="BB1271" s="164"/>
      <c r="BC1271" s="164"/>
      <c r="BD1271" s="164"/>
      <c r="BE1271" s="164"/>
      <c r="BF1271" s="164"/>
      <c r="BG1271" s="164"/>
      <c r="BH1271" s="164"/>
      <c r="BI1271" s="351"/>
      <c r="BJ1271" s="164"/>
      <c r="BK1271" s="164"/>
      <c r="BL1271" s="164"/>
      <c r="BM1271" s="164"/>
      <c r="BN1271" s="164"/>
      <c r="BO1271" s="164"/>
      <c r="BP1271" s="164"/>
      <c r="BQ1271" s="164"/>
      <c r="BR1271" s="164"/>
      <c r="BS1271" s="164"/>
      <c r="BT1271" s="164"/>
    </row>
    <row r="1272" spans="19:72" x14ac:dyDescent="0.25">
      <c r="S1272" s="164"/>
      <c r="T1272" s="164"/>
      <c r="U1272" s="164"/>
      <c r="V1272" s="164"/>
      <c r="W1272" s="164"/>
      <c r="X1272" s="164"/>
      <c r="Y1272" s="164"/>
      <c r="Z1272" s="164"/>
      <c r="AA1272" s="164"/>
      <c r="AB1272" s="164"/>
      <c r="AC1272" s="164"/>
      <c r="AD1272" s="164"/>
      <c r="AE1272" s="164"/>
      <c r="AF1272" s="164"/>
      <c r="AG1272" s="164"/>
      <c r="AH1272" s="164"/>
      <c r="AI1272" s="164"/>
      <c r="AJ1272" s="164"/>
      <c r="AK1272" s="164"/>
      <c r="AL1272" s="164"/>
      <c r="AM1272" s="164"/>
      <c r="AN1272" s="164"/>
      <c r="AO1272" s="164"/>
      <c r="AP1272" s="164"/>
      <c r="AQ1272" s="366"/>
      <c r="AR1272" s="164"/>
      <c r="AS1272" s="164"/>
      <c r="AT1272" s="164"/>
      <c r="AU1272" s="164"/>
      <c r="AV1272" s="164"/>
      <c r="AW1272" s="164"/>
      <c r="AX1272" s="164"/>
      <c r="AY1272" s="351"/>
      <c r="AZ1272" s="164"/>
      <c r="BA1272" s="164"/>
      <c r="BB1272" s="164"/>
      <c r="BC1272" s="164"/>
      <c r="BD1272" s="164"/>
      <c r="BE1272" s="164"/>
      <c r="BF1272" s="164"/>
      <c r="BG1272" s="164"/>
      <c r="BH1272" s="164"/>
      <c r="BI1272" s="351"/>
      <c r="BJ1272" s="164"/>
      <c r="BK1272" s="164"/>
      <c r="BL1272" s="164"/>
      <c r="BM1272" s="164"/>
      <c r="BN1272" s="164"/>
      <c r="BO1272" s="164"/>
      <c r="BP1272" s="164"/>
      <c r="BQ1272" s="164"/>
      <c r="BR1272" s="164"/>
      <c r="BS1272" s="164"/>
      <c r="BT1272" s="164"/>
    </row>
    <row r="1273" spans="19:72" x14ac:dyDescent="0.25">
      <c r="S1273" s="164"/>
      <c r="T1273" s="164"/>
      <c r="U1273" s="164"/>
      <c r="V1273" s="164"/>
      <c r="W1273" s="164"/>
      <c r="X1273" s="164"/>
      <c r="Y1273" s="164"/>
      <c r="Z1273" s="164"/>
      <c r="AA1273" s="164"/>
      <c r="AB1273" s="164"/>
      <c r="AC1273" s="164"/>
      <c r="AD1273" s="164"/>
      <c r="AE1273" s="164"/>
      <c r="AF1273" s="164"/>
      <c r="AG1273" s="164"/>
      <c r="AH1273" s="164"/>
      <c r="AI1273" s="164"/>
      <c r="AJ1273" s="164"/>
      <c r="AK1273" s="164"/>
      <c r="AL1273" s="164"/>
      <c r="AM1273" s="164"/>
      <c r="AN1273" s="164"/>
      <c r="AO1273" s="164"/>
      <c r="AP1273" s="164"/>
      <c r="AQ1273" s="366"/>
      <c r="AR1273" s="164"/>
      <c r="AS1273" s="164"/>
      <c r="AT1273" s="164"/>
      <c r="AU1273" s="164"/>
      <c r="AV1273" s="164"/>
      <c r="AW1273" s="164"/>
      <c r="AX1273" s="164"/>
      <c r="AY1273" s="351"/>
      <c r="AZ1273" s="164"/>
      <c r="BA1273" s="164"/>
      <c r="BB1273" s="164"/>
      <c r="BC1273" s="164"/>
      <c r="BD1273" s="164"/>
      <c r="BE1273" s="164"/>
      <c r="BF1273" s="164"/>
      <c r="BG1273" s="164"/>
      <c r="BH1273" s="164"/>
      <c r="BI1273" s="351"/>
      <c r="BJ1273" s="164"/>
      <c r="BK1273" s="164"/>
      <c r="BL1273" s="164"/>
      <c r="BM1273" s="164"/>
      <c r="BN1273" s="164"/>
      <c r="BO1273" s="164"/>
      <c r="BP1273" s="164"/>
      <c r="BQ1273" s="164"/>
      <c r="BR1273" s="164"/>
      <c r="BS1273" s="164"/>
      <c r="BT1273" s="164"/>
    </row>
    <row r="1274" spans="19:72" x14ac:dyDescent="0.25">
      <c r="S1274" s="164"/>
      <c r="T1274" s="164"/>
      <c r="U1274" s="164"/>
      <c r="V1274" s="164"/>
      <c r="W1274" s="164"/>
      <c r="X1274" s="164"/>
      <c r="Y1274" s="164"/>
      <c r="Z1274" s="164"/>
      <c r="AA1274" s="164"/>
      <c r="AB1274" s="164"/>
      <c r="AC1274" s="164"/>
      <c r="AD1274" s="164"/>
      <c r="AE1274" s="164"/>
      <c r="AF1274" s="164"/>
      <c r="AG1274" s="164"/>
      <c r="AH1274" s="164"/>
      <c r="AI1274" s="164"/>
      <c r="AJ1274" s="164"/>
      <c r="AK1274" s="164"/>
      <c r="AL1274" s="164"/>
      <c r="AM1274" s="164"/>
      <c r="AN1274" s="164"/>
      <c r="AO1274" s="164"/>
      <c r="AP1274" s="164"/>
      <c r="AQ1274" s="366"/>
      <c r="AR1274" s="164"/>
      <c r="AS1274" s="164"/>
      <c r="AT1274" s="164"/>
      <c r="AU1274" s="164"/>
      <c r="AV1274" s="164"/>
      <c r="AW1274" s="164"/>
      <c r="AX1274" s="164"/>
      <c r="AY1274" s="351"/>
      <c r="AZ1274" s="164"/>
      <c r="BA1274" s="164"/>
      <c r="BB1274" s="164"/>
      <c r="BC1274" s="164"/>
      <c r="BD1274" s="164"/>
      <c r="BE1274" s="164"/>
      <c r="BF1274" s="164"/>
      <c r="BG1274" s="164"/>
      <c r="BH1274" s="164"/>
      <c r="BI1274" s="351"/>
      <c r="BJ1274" s="164"/>
      <c r="BK1274" s="164"/>
      <c r="BL1274" s="164"/>
      <c r="BM1274" s="164"/>
      <c r="BN1274" s="164"/>
      <c r="BO1274" s="164"/>
      <c r="BP1274" s="164"/>
      <c r="BQ1274" s="164"/>
      <c r="BR1274" s="164"/>
      <c r="BS1274" s="164"/>
      <c r="BT1274" s="164"/>
    </row>
    <row r="1275" spans="19:72" x14ac:dyDescent="0.25">
      <c r="S1275" s="164"/>
      <c r="T1275" s="164"/>
      <c r="U1275" s="164"/>
      <c r="V1275" s="164"/>
      <c r="W1275" s="164"/>
      <c r="X1275" s="164"/>
      <c r="Y1275" s="164"/>
      <c r="Z1275" s="164"/>
      <c r="AA1275" s="164"/>
      <c r="AB1275" s="164"/>
      <c r="AC1275" s="164"/>
      <c r="AD1275" s="164"/>
      <c r="AE1275" s="164"/>
      <c r="AF1275" s="164"/>
      <c r="AG1275" s="164"/>
      <c r="AH1275" s="164"/>
      <c r="AI1275" s="164"/>
      <c r="AJ1275" s="164"/>
      <c r="AK1275" s="164"/>
      <c r="AL1275" s="164"/>
      <c r="AM1275" s="164"/>
      <c r="AN1275" s="164"/>
      <c r="AO1275" s="164"/>
      <c r="AP1275" s="164"/>
      <c r="AQ1275" s="366"/>
      <c r="AR1275" s="164"/>
      <c r="AS1275" s="164"/>
      <c r="AT1275" s="164"/>
      <c r="AU1275" s="164"/>
      <c r="AV1275" s="164"/>
      <c r="AW1275" s="164"/>
      <c r="AX1275" s="164"/>
      <c r="AY1275" s="351"/>
      <c r="AZ1275" s="164"/>
      <c r="BA1275" s="164"/>
      <c r="BB1275" s="164"/>
      <c r="BC1275" s="164"/>
      <c r="BD1275" s="164"/>
      <c r="BE1275" s="164"/>
      <c r="BF1275" s="164"/>
      <c r="BG1275" s="164"/>
      <c r="BH1275" s="164"/>
      <c r="BI1275" s="351"/>
      <c r="BJ1275" s="164"/>
      <c r="BK1275" s="164"/>
      <c r="BL1275" s="164"/>
      <c r="BM1275" s="164"/>
      <c r="BN1275" s="164"/>
      <c r="BO1275" s="164"/>
      <c r="BP1275" s="164"/>
      <c r="BQ1275" s="164"/>
      <c r="BR1275" s="164"/>
      <c r="BS1275" s="164"/>
      <c r="BT1275" s="164"/>
    </row>
    <row r="1276" spans="19:72" x14ac:dyDescent="0.25">
      <c r="S1276" s="164"/>
      <c r="T1276" s="164"/>
      <c r="U1276" s="164"/>
      <c r="V1276" s="164"/>
      <c r="W1276" s="164"/>
      <c r="X1276" s="164"/>
      <c r="Y1276" s="164"/>
      <c r="Z1276" s="164"/>
      <c r="AA1276" s="164"/>
      <c r="AB1276" s="164"/>
      <c r="AC1276" s="164"/>
      <c r="AD1276" s="164"/>
      <c r="AE1276" s="164"/>
      <c r="AF1276" s="164"/>
      <c r="AG1276" s="164"/>
      <c r="AH1276" s="164"/>
      <c r="AI1276" s="164"/>
      <c r="AJ1276" s="164"/>
      <c r="AK1276" s="164"/>
      <c r="AL1276" s="164"/>
      <c r="AM1276" s="164"/>
      <c r="AN1276" s="164"/>
      <c r="AO1276" s="164"/>
      <c r="AP1276" s="164"/>
      <c r="AQ1276" s="366"/>
      <c r="AR1276" s="164"/>
      <c r="AS1276" s="164"/>
      <c r="AT1276" s="164"/>
      <c r="AU1276" s="164"/>
      <c r="AV1276" s="164"/>
      <c r="AW1276" s="164"/>
      <c r="AX1276" s="164"/>
      <c r="AY1276" s="351"/>
      <c r="AZ1276" s="164"/>
      <c r="BA1276" s="164"/>
      <c r="BB1276" s="164"/>
      <c r="BC1276" s="164"/>
      <c r="BD1276" s="164"/>
      <c r="BE1276" s="164"/>
      <c r="BF1276" s="164"/>
      <c r="BG1276" s="164"/>
      <c r="BH1276" s="164"/>
      <c r="BI1276" s="351"/>
      <c r="BJ1276" s="164"/>
      <c r="BK1276" s="164"/>
      <c r="BL1276" s="164"/>
      <c r="BM1276" s="164"/>
      <c r="BN1276" s="164"/>
      <c r="BO1276" s="164"/>
      <c r="BP1276" s="164"/>
      <c r="BQ1276" s="164"/>
      <c r="BR1276" s="164"/>
      <c r="BS1276" s="164"/>
      <c r="BT1276" s="164"/>
    </row>
    <row r="1277" spans="19:72" x14ac:dyDescent="0.25">
      <c r="S1277" s="164"/>
      <c r="T1277" s="164"/>
      <c r="U1277" s="164"/>
      <c r="V1277" s="164"/>
      <c r="W1277" s="164"/>
      <c r="X1277" s="164"/>
      <c r="Y1277" s="164"/>
      <c r="Z1277" s="164"/>
      <c r="AA1277" s="164"/>
      <c r="AB1277" s="164"/>
      <c r="AC1277" s="164"/>
      <c r="AD1277" s="164"/>
      <c r="AE1277" s="164"/>
      <c r="AF1277" s="164"/>
      <c r="AG1277" s="164"/>
      <c r="AH1277" s="164"/>
      <c r="AI1277" s="164"/>
      <c r="AJ1277" s="164"/>
      <c r="AK1277" s="164"/>
      <c r="AL1277" s="164"/>
      <c r="AM1277" s="164"/>
      <c r="AN1277" s="164"/>
      <c r="AO1277" s="164"/>
      <c r="AP1277" s="164"/>
      <c r="AQ1277" s="366"/>
      <c r="AR1277" s="164"/>
      <c r="AS1277" s="164"/>
      <c r="AT1277" s="164"/>
      <c r="AU1277" s="164"/>
      <c r="AV1277" s="164"/>
      <c r="AW1277" s="164"/>
      <c r="AX1277" s="164"/>
      <c r="AY1277" s="351"/>
      <c r="AZ1277" s="164"/>
      <c r="BA1277" s="164"/>
      <c r="BB1277" s="164"/>
      <c r="BC1277" s="164"/>
      <c r="BD1277" s="164"/>
      <c r="BE1277" s="164"/>
      <c r="BF1277" s="164"/>
      <c r="BG1277" s="164"/>
      <c r="BH1277" s="164"/>
      <c r="BI1277" s="351"/>
      <c r="BJ1277" s="164"/>
      <c r="BK1277" s="164"/>
      <c r="BL1277" s="164"/>
      <c r="BM1277" s="164"/>
      <c r="BN1277" s="164"/>
      <c r="BO1277" s="164"/>
      <c r="BP1277" s="164"/>
      <c r="BQ1277" s="164"/>
      <c r="BR1277" s="164"/>
      <c r="BS1277" s="164"/>
      <c r="BT1277" s="164"/>
    </row>
    <row r="1278" spans="19:72" x14ac:dyDescent="0.25">
      <c r="S1278" s="164"/>
      <c r="T1278" s="164"/>
      <c r="U1278" s="164"/>
      <c r="V1278" s="164"/>
      <c r="W1278" s="164"/>
      <c r="X1278" s="164"/>
      <c r="Y1278" s="164"/>
      <c r="Z1278" s="164"/>
      <c r="AA1278" s="164"/>
      <c r="AB1278" s="164"/>
      <c r="AC1278" s="164"/>
      <c r="AD1278" s="164"/>
      <c r="AE1278" s="164"/>
      <c r="AF1278" s="164"/>
      <c r="AG1278" s="164"/>
      <c r="AH1278" s="164"/>
      <c r="AI1278" s="164"/>
      <c r="AJ1278" s="164"/>
      <c r="AK1278" s="164"/>
      <c r="AL1278" s="164"/>
      <c r="AM1278" s="164"/>
      <c r="AN1278" s="164"/>
      <c r="AO1278" s="164"/>
      <c r="AP1278" s="164"/>
      <c r="AQ1278" s="366"/>
      <c r="AR1278" s="164"/>
      <c r="AS1278" s="164"/>
      <c r="AT1278" s="164"/>
      <c r="AU1278" s="164"/>
      <c r="AV1278" s="164"/>
      <c r="AW1278" s="164"/>
      <c r="AX1278" s="164"/>
      <c r="AY1278" s="351"/>
      <c r="AZ1278" s="164"/>
      <c r="BA1278" s="164"/>
      <c r="BB1278" s="164"/>
      <c r="BC1278" s="164"/>
      <c r="BD1278" s="164"/>
      <c r="BE1278" s="164"/>
      <c r="BF1278" s="164"/>
      <c r="BG1278" s="164"/>
      <c r="BH1278" s="164"/>
      <c r="BI1278" s="351"/>
      <c r="BJ1278" s="164"/>
      <c r="BK1278" s="164"/>
      <c r="BL1278" s="164"/>
      <c r="BM1278" s="164"/>
      <c r="BN1278" s="164"/>
      <c r="BO1278" s="164"/>
      <c r="BP1278" s="164"/>
      <c r="BQ1278" s="164"/>
      <c r="BR1278" s="164"/>
      <c r="BS1278" s="164"/>
      <c r="BT1278" s="164"/>
    </row>
    <row r="1279" spans="19:72" x14ac:dyDescent="0.25">
      <c r="S1279" s="164"/>
      <c r="T1279" s="164"/>
      <c r="U1279" s="164"/>
      <c r="V1279" s="164"/>
      <c r="W1279" s="164"/>
      <c r="X1279" s="164"/>
      <c r="Y1279" s="164"/>
      <c r="Z1279" s="164"/>
      <c r="AA1279" s="164"/>
      <c r="AB1279" s="164"/>
      <c r="AC1279" s="164"/>
      <c r="AD1279" s="164"/>
      <c r="AE1279" s="164"/>
      <c r="AF1279" s="164"/>
      <c r="AG1279" s="164"/>
      <c r="AH1279" s="164"/>
      <c r="AI1279" s="164"/>
      <c r="AJ1279" s="164"/>
      <c r="AK1279" s="164"/>
      <c r="AL1279" s="164"/>
      <c r="AM1279" s="164"/>
      <c r="AN1279" s="164"/>
      <c r="AO1279" s="164"/>
      <c r="AP1279" s="164"/>
      <c r="AQ1279" s="366"/>
      <c r="AR1279" s="164"/>
      <c r="AS1279" s="164"/>
      <c r="AT1279" s="164"/>
      <c r="AU1279" s="164"/>
      <c r="AV1279" s="164"/>
      <c r="AW1279" s="164"/>
      <c r="AX1279" s="164"/>
      <c r="AY1279" s="351"/>
      <c r="AZ1279" s="164"/>
      <c r="BA1279" s="164"/>
      <c r="BB1279" s="164"/>
      <c r="BC1279" s="164"/>
      <c r="BD1279" s="164"/>
      <c r="BE1279" s="164"/>
      <c r="BF1279" s="164"/>
      <c r="BG1279" s="164"/>
      <c r="BH1279" s="164"/>
      <c r="BI1279" s="351"/>
      <c r="BJ1279" s="164"/>
      <c r="BK1279" s="164"/>
      <c r="BL1279" s="164"/>
      <c r="BM1279" s="164"/>
      <c r="BN1279" s="164"/>
      <c r="BO1279" s="164"/>
      <c r="BP1279" s="164"/>
      <c r="BQ1279" s="164"/>
      <c r="BR1279" s="164"/>
      <c r="BS1279" s="164"/>
      <c r="BT1279" s="164"/>
    </row>
    <row r="1280" spans="19:72" x14ac:dyDescent="0.25">
      <c r="S1280" s="164"/>
      <c r="T1280" s="164"/>
      <c r="U1280" s="164"/>
      <c r="V1280" s="164"/>
      <c r="W1280" s="164"/>
      <c r="X1280" s="164"/>
      <c r="Y1280" s="164"/>
      <c r="Z1280" s="164"/>
      <c r="AA1280" s="164"/>
      <c r="AB1280" s="164"/>
      <c r="AC1280" s="164"/>
      <c r="AD1280" s="164"/>
      <c r="AE1280" s="164"/>
      <c r="AF1280" s="164"/>
      <c r="AG1280" s="164"/>
      <c r="AH1280" s="164"/>
      <c r="AI1280" s="164"/>
      <c r="AJ1280" s="164"/>
      <c r="AK1280" s="164"/>
      <c r="AL1280" s="164"/>
      <c r="AM1280" s="164"/>
      <c r="AN1280" s="164"/>
      <c r="AO1280" s="164"/>
      <c r="AP1280" s="164"/>
      <c r="AQ1280" s="366"/>
      <c r="AR1280" s="164"/>
      <c r="AS1280" s="164"/>
      <c r="AT1280" s="164"/>
      <c r="AU1280" s="164"/>
      <c r="AV1280" s="164"/>
      <c r="AW1280" s="164"/>
      <c r="AX1280" s="164"/>
      <c r="AY1280" s="351"/>
      <c r="AZ1280" s="164"/>
      <c r="BA1280" s="164"/>
      <c r="BB1280" s="164"/>
      <c r="BC1280" s="164"/>
      <c r="BD1280" s="164"/>
      <c r="BE1280" s="164"/>
      <c r="BF1280" s="164"/>
      <c r="BG1280" s="164"/>
      <c r="BH1280" s="164"/>
      <c r="BI1280" s="351"/>
      <c r="BJ1280" s="164"/>
      <c r="BK1280" s="164"/>
      <c r="BL1280" s="164"/>
      <c r="BM1280" s="164"/>
      <c r="BN1280" s="164"/>
      <c r="BO1280" s="164"/>
      <c r="BP1280" s="164"/>
      <c r="BQ1280" s="164"/>
      <c r="BR1280" s="164"/>
      <c r="BS1280" s="164"/>
      <c r="BT1280" s="164"/>
    </row>
    <row r="1281" spans="19:72" x14ac:dyDescent="0.25">
      <c r="S1281" s="164"/>
      <c r="T1281" s="164"/>
      <c r="U1281" s="164"/>
      <c r="V1281" s="164"/>
      <c r="W1281" s="164"/>
      <c r="X1281" s="164"/>
      <c r="Y1281" s="164"/>
      <c r="Z1281" s="164"/>
      <c r="AA1281" s="164"/>
      <c r="AB1281" s="164"/>
      <c r="AC1281" s="164"/>
      <c r="AD1281" s="164"/>
      <c r="AE1281" s="164"/>
      <c r="AF1281" s="164"/>
      <c r="AG1281" s="164"/>
      <c r="AH1281" s="164"/>
      <c r="AI1281" s="164"/>
      <c r="AJ1281" s="164"/>
      <c r="AK1281" s="164"/>
      <c r="AL1281" s="164"/>
      <c r="AM1281" s="164"/>
      <c r="AN1281" s="164"/>
      <c r="AO1281" s="164"/>
      <c r="AP1281" s="164"/>
      <c r="AQ1281" s="366"/>
      <c r="AR1281" s="164"/>
      <c r="AS1281" s="164"/>
      <c r="AT1281" s="164"/>
      <c r="AU1281" s="164"/>
      <c r="AV1281" s="164"/>
      <c r="AW1281" s="164"/>
      <c r="AX1281" s="164"/>
      <c r="AY1281" s="351"/>
      <c r="AZ1281" s="164"/>
      <c r="BA1281" s="164"/>
      <c r="BB1281" s="164"/>
      <c r="BC1281" s="164"/>
      <c r="BD1281" s="164"/>
      <c r="BE1281" s="164"/>
      <c r="BF1281" s="164"/>
      <c r="BG1281" s="164"/>
      <c r="BH1281" s="164"/>
      <c r="BI1281" s="351"/>
      <c r="BJ1281" s="164"/>
      <c r="BK1281" s="164"/>
      <c r="BL1281" s="164"/>
      <c r="BM1281" s="164"/>
      <c r="BN1281" s="164"/>
      <c r="BO1281" s="164"/>
      <c r="BP1281" s="164"/>
      <c r="BQ1281" s="164"/>
      <c r="BR1281" s="164"/>
      <c r="BS1281" s="164"/>
      <c r="BT1281" s="164"/>
    </row>
    <row r="1282" spans="19:72" x14ac:dyDescent="0.25">
      <c r="S1282" s="164"/>
      <c r="T1282" s="164"/>
      <c r="U1282" s="164"/>
      <c r="V1282" s="164"/>
      <c r="W1282" s="164"/>
      <c r="X1282" s="164"/>
      <c r="Y1282" s="164"/>
      <c r="Z1282" s="164"/>
      <c r="AA1282" s="164"/>
      <c r="AB1282" s="164"/>
      <c r="AC1282" s="164"/>
      <c r="AD1282" s="164"/>
      <c r="AE1282" s="164"/>
      <c r="AF1282" s="164"/>
      <c r="AG1282" s="164"/>
      <c r="AH1282" s="164"/>
      <c r="AI1282" s="164"/>
      <c r="AJ1282" s="164"/>
      <c r="AK1282" s="164"/>
      <c r="AL1282" s="164"/>
      <c r="AM1282" s="164"/>
      <c r="AN1282" s="164"/>
      <c r="AO1282" s="164"/>
      <c r="AP1282" s="164"/>
      <c r="AQ1282" s="366"/>
      <c r="AR1282" s="164"/>
      <c r="AS1282" s="164"/>
      <c r="AT1282" s="164"/>
      <c r="AU1282" s="164"/>
      <c r="AV1282" s="164"/>
      <c r="AW1282" s="164"/>
      <c r="AX1282" s="164"/>
      <c r="AY1282" s="351"/>
      <c r="AZ1282" s="164"/>
      <c r="BA1282" s="164"/>
      <c r="BB1282" s="164"/>
      <c r="BC1282" s="164"/>
      <c r="BD1282" s="164"/>
      <c r="BE1282" s="164"/>
      <c r="BF1282" s="164"/>
      <c r="BG1282" s="164"/>
      <c r="BH1282" s="164"/>
      <c r="BI1282" s="351"/>
      <c r="BJ1282" s="164"/>
      <c r="BK1282" s="164"/>
      <c r="BL1282" s="164"/>
      <c r="BM1282" s="164"/>
      <c r="BN1282" s="164"/>
      <c r="BO1282" s="164"/>
      <c r="BP1282" s="164"/>
      <c r="BQ1282" s="164"/>
      <c r="BR1282" s="164"/>
      <c r="BS1282" s="164"/>
      <c r="BT1282" s="164"/>
    </row>
    <row r="1283" spans="19:72" x14ac:dyDescent="0.25">
      <c r="S1283" s="164"/>
      <c r="T1283" s="164"/>
      <c r="U1283" s="164"/>
      <c r="V1283" s="164"/>
      <c r="W1283" s="164"/>
      <c r="X1283" s="164"/>
      <c r="Y1283" s="164"/>
      <c r="Z1283" s="164"/>
      <c r="AA1283" s="164"/>
      <c r="AB1283" s="164"/>
      <c r="AC1283" s="164"/>
      <c r="AD1283" s="164"/>
      <c r="AE1283" s="164"/>
      <c r="AF1283" s="164"/>
      <c r="AG1283" s="164"/>
      <c r="AH1283" s="164"/>
      <c r="AI1283" s="164"/>
      <c r="AJ1283" s="164"/>
      <c r="AK1283" s="164"/>
      <c r="AL1283" s="164"/>
      <c r="AM1283" s="164"/>
      <c r="AN1283" s="164"/>
      <c r="AO1283" s="164"/>
      <c r="AP1283" s="164"/>
      <c r="AQ1283" s="366"/>
      <c r="AR1283" s="164"/>
      <c r="AS1283" s="164"/>
      <c r="AT1283" s="164"/>
      <c r="AU1283" s="164"/>
      <c r="AV1283" s="164"/>
      <c r="AW1283" s="164"/>
      <c r="AX1283" s="164"/>
      <c r="AY1283" s="351"/>
      <c r="AZ1283" s="164"/>
      <c r="BA1283" s="164"/>
      <c r="BB1283" s="164"/>
      <c r="BC1283" s="164"/>
      <c r="BD1283" s="164"/>
      <c r="BE1283" s="164"/>
      <c r="BF1283" s="164"/>
      <c r="BG1283" s="164"/>
      <c r="BH1283" s="164"/>
      <c r="BI1283" s="351"/>
      <c r="BJ1283" s="164"/>
      <c r="BK1283" s="164"/>
      <c r="BL1283" s="164"/>
      <c r="BM1283" s="164"/>
      <c r="BN1283" s="164"/>
      <c r="BO1283" s="164"/>
      <c r="BP1283" s="164"/>
      <c r="BQ1283" s="164"/>
      <c r="BR1283" s="164"/>
      <c r="BS1283" s="164"/>
      <c r="BT1283" s="164"/>
    </row>
    <row r="1284" spans="19:72" x14ac:dyDescent="0.25">
      <c r="S1284" s="164"/>
      <c r="T1284" s="164"/>
      <c r="U1284" s="164"/>
      <c r="V1284" s="164"/>
      <c r="W1284" s="164"/>
      <c r="X1284" s="164"/>
      <c r="Y1284" s="164"/>
      <c r="Z1284" s="164"/>
      <c r="AA1284" s="164"/>
      <c r="AB1284" s="164"/>
      <c r="AC1284" s="164"/>
      <c r="AD1284" s="164"/>
      <c r="AE1284" s="164"/>
      <c r="AF1284" s="164"/>
      <c r="AG1284" s="164"/>
      <c r="AH1284" s="164"/>
      <c r="AI1284" s="164"/>
      <c r="AJ1284" s="164"/>
      <c r="AK1284" s="164"/>
      <c r="AL1284" s="164"/>
      <c r="AM1284" s="164"/>
      <c r="AN1284" s="164"/>
      <c r="AO1284" s="164"/>
      <c r="AP1284" s="164"/>
      <c r="AQ1284" s="366"/>
      <c r="AR1284" s="164"/>
      <c r="AS1284" s="164"/>
      <c r="AT1284" s="164"/>
      <c r="AU1284" s="164"/>
      <c r="AV1284" s="164"/>
      <c r="AW1284" s="164"/>
      <c r="AX1284" s="164"/>
      <c r="AY1284" s="351"/>
      <c r="AZ1284" s="164"/>
      <c r="BA1284" s="164"/>
      <c r="BB1284" s="164"/>
      <c r="BC1284" s="164"/>
      <c r="BD1284" s="164"/>
      <c r="BE1284" s="164"/>
      <c r="BF1284" s="164"/>
      <c r="BG1284" s="164"/>
      <c r="BH1284" s="164"/>
      <c r="BI1284" s="351"/>
      <c r="BJ1284" s="164"/>
      <c r="BK1284" s="164"/>
      <c r="BL1284" s="164"/>
      <c r="BM1284" s="164"/>
      <c r="BN1284" s="164"/>
      <c r="BO1284" s="164"/>
      <c r="BP1284" s="164"/>
      <c r="BQ1284" s="164"/>
      <c r="BR1284" s="164"/>
      <c r="BS1284" s="164"/>
      <c r="BT1284" s="164"/>
    </row>
    <row r="1285" spans="19:72" x14ac:dyDescent="0.25">
      <c r="S1285" s="164"/>
      <c r="T1285" s="164"/>
      <c r="U1285" s="164"/>
      <c r="V1285" s="164"/>
      <c r="W1285" s="164"/>
      <c r="X1285" s="164"/>
      <c r="Y1285" s="164"/>
      <c r="Z1285" s="164"/>
      <c r="AA1285" s="164"/>
      <c r="AB1285" s="164"/>
      <c r="AC1285" s="164"/>
      <c r="AD1285" s="164"/>
      <c r="AE1285" s="164"/>
      <c r="AF1285" s="164"/>
      <c r="AG1285" s="164"/>
      <c r="AH1285" s="164"/>
      <c r="AI1285" s="164"/>
      <c r="AJ1285" s="164"/>
      <c r="AK1285" s="164"/>
      <c r="AL1285" s="164"/>
      <c r="AM1285" s="164"/>
      <c r="AN1285" s="164"/>
      <c r="AO1285" s="164"/>
      <c r="AP1285" s="164"/>
      <c r="AQ1285" s="366"/>
      <c r="AR1285" s="164"/>
      <c r="AS1285" s="164"/>
      <c r="AT1285" s="164"/>
      <c r="AU1285" s="164"/>
      <c r="AV1285" s="164"/>
      <c r="AW1285" s="164"/>
      <c r="AX1285" s="164"/>
      <c r="AY1285" s="351"/>
      <c r="AZ1285" s="164"/>
      <c r="BA1285" s="164"/>
      <c r="BB1285" s="164"/>
      <c r="BC1285" s="164"/>
      <c r="BD1285" s="164"/>
      <c r="BE1285" s="164"/>
      <c r="BF1285" s="164"/>
      <c r="BG1285" s="164"/>
      <c r="BH1285" s="164"/>
      <c r="BI1285" s="351"/>
      <c r="BJ1285" s="164"/>
      <c r="BK1285" s="164"/>
      <c r="BL1285" s="164"/>
      <c r="BM1285" s="164"/>
      <c r="BN1285" s="164"/>
      <c r="BO1285" s="164"/>
      <c r="BP1285" s="164"/>
      <c r="BQ1285" s="164"/>
      <c r="BR1285" s="164"/>
      <c r="BS1285" s="164"/>
      <c r="BT1285" s="164"/>
    </row>
    <row r="1286" spans="19:72" x14ac:dyDescent="0.25">
      <c r="S1286" s="164"/>
      <c r="T1286" s="164"/>
      <c r="U1286" s="164"/>
      <c r="V1286" s="164"/>
      <c r="W1286" s="164"/>
      <c r="X1286" s="164"/>
      <c r="Y1286" s="164"/>
      <c r="Z1286" s="164"/>
      <c r="AA1286" s="164"/>
      <c r="AB1286" s="164"/>
      <c r="AC1286" s="164"/>
      <c r="AD1286" s="164"/>
      <c r="AE1286" s="164"/>
      <c r="AF1286" s="164"/>
      <c r="AG1286" s="164"/>
      <c r="AH1286" s="164"/>
      <c r="AI1286" s="164"/>
      <c r="AJ1286" s="164"/>
      <c r="AK1286" s="164"/>
      <c r="AL1286" s="164"/>
      <c r="AM1286" s="164"/>
      <c r="AN1286" s="164"/>
      <c r="AO1286" s="164"/>
      <c r="AP1286" s="164"/>
      <c r="AQ1286" s="366"/>
      <c r="AR1286" s="164"/>
      <c r="AS1286" s="164"/>
      <c r="AT1286" s="164"/>
      <c r="AU1286" s="164"/>
      <c r="AV1286" s="164"/>
      <c r="AW1286" s="164"/>
      <c r="AX1286" s="164"/>
      <c r="AY1286" s="351"/>
      <c r="AZ1286" s="164"/>
      <c r="BA1286" s="164"/>
      <c r="BB1286" s="164"/>
      <c r="BC1286" s="164"/>
      <c r="BD1286" s="164"/>
      <c r="BE1286" s="164"/>
      <c r="BF1286" s="164"/>
      <c r="BG1286" s="164"/>
      <c r="BH1286" s="164"/>
      <c r="BI1286" s="351"/>
      <c r="BJ1286" s="164"/>
      <c r="BK1286" s="164"/>
      <c r="BL1286" s="164"/>
      <c r="BM1286" s="164"/>
      <c r="BN1286" s="164"/>
      <c r="BO1286" s="164"/>
      <c r="BP1286" s="164"/>
      <c r="BQ1286" s="164"/>
      <c r="BR1286" s="164"/>
      <c r="BS1286" s="164"/>
      <c r="BT1286" s="164"/>
    </row>
    <row r="1287" spans="19:72" x14ac:dyDescent="0.25">
      <c r="S1287" s="164"/>
      <c r="T1287" s="164"/>
      <c r="U1287" s="164"/>
      <c r="V1287" s="164"/>
      <c r="W1287" s="164"/>
      <c r="X1287" s="164"/>
      <c r="Y1287" s="164"/>
      <c r="Z1287" s="164"/>
      <c r="AA1287" s="164"/>
      <c r="AB1287" s="164"/>
      <c r="AC1287" s="164"/>
      <c r="AD1287" s="164"/>
      <c r="AE1287" s="164"/>
      <c r="AF1287" s="164"/>
      <c r="AG1287" s="164"/>
      <c r="AH1287" s="164"/>
      <c r="AI1287" s="164"/>
      <c r="AJ1287" s="164"/>
      <c r="AK1287" s="164"/>
      <c r="AL1287" s="164"/>
      <c r="AM1287" s="164"/>
      <c r="AN1287" s="164"/>
      <c r="AO1287" s="164"/>
      <c r="AP1287" s="164"/>
      <c r="AQ1287" s="366"/>
      <c r="AR1287" s="164"/>
      <c r="AS1287" s="164"/>
      <c r="AT1287" s="164"/>
      <c r="AU1287" s="164"/>
      <c r="AV1287" s="164"/>
      <c r="AW1287" s="164"/>
      <c r="AX1287" s="164"/>
      <c r="AY1287" s="351"/>
      <c r="AZ1287" s="164"/>
      <c r="BA1287" s="164"/>
      <c r="BB1287" s="164"/>
      <c r="BC1287" s="164"/>
      <c r="BD1287" s="164"/>
      <c r="BE1287" s="164"/>
      <c r="BF1287" s="164"/>
      <c r="BG1287" s="164"/>
      <c r="BH1287" s="164"/>
      <c r="BI1287" s="351"/>
      <c r="BJ1287" s="164"/>
      <c r="BK1287" s="164"/>
      <c r="BL1287" s="164"/>
      <c r="BM1287" s="164"/>
      <c r="BN1287" s="164"/>
      <c r="BO1287" s="164"/>
      <c r="BP1287" s="164"/>
      <c r="BQ1287" s="164"/>
      <c r="BR1287" s="164"/>
      <c r="BS1287" s="164"/>
      <c r="BT1287" s="164"/>
    </row>
    <row r="1288" spans="19:72" x14ac:dyDescent="0.25">
      <c r="S1288" s="164"/>
      <c r="T1288" s="164"/>
      <c r="U1288" s="164"/>
      <c r="V1288" s="164"/>
      <c r="W1288" s="164"/>
      <c r="X1288" s="164"/>
      <c r="Y1288" s="164"/>
      <c r="Z1288" s="164"/>
      <c r="AA1288" s="164"/>
      <c r="AB1288" s="164"/>
      <c r="AC1288" s="164"/>
      <c r="AD1288" s="164"/>
      <c r="AE1288" s="164"/>
      <c r="AF1288" s="164"/>
      <c r="AG1288" s="164"/>
      <c r="AH1288" s="164"/>
      <c r="AI1288" s="164"/>
      <c r="AJ1288" s="164"/>
      <c r="AK1288" s="164"/>
      <c r="AL1288" s="164"/>
      <c r="AM1288" s="164"/>
      <c r="AN1288" s="164"/>
      <c r="AO1288" s="164"/>
      <c r="AP1288" s="164"/>
      <c r="AQ1288" s="366"/>
      <c r="AR1288" s="164"/>
      <c r="AS1288" s="164"/>
      <c r="AT1288" s="164"/>
      <c r="AU1288" s="164"/>
      <c r="AV1288" s="164"/>
      <c r="AW1288" s="164"/>
      <c r="AX1288" s="164"/>
      <c r="AY1288" s="351"/>
      <c r="AZ1288" s="164"/>
      <c r="BA1288" s="164"/>
      <c r="BB1288" s="164"/>
      <c r="BC1288" s="164"/>
      <c r="BD1288" s="164"/>
      <c r="BE1288" s="164"/>
      <c r="BF1288" s="164"/>
      <c r="BG1288" s="164"/>
      <c r="BH1288" s="164"/>
      <c r="BI1288" s="351"/>
      <c r="BJ1288" s="164"/>
      <c r="BK1288" s="164"/>
      <c r="BL1288" s="164"/>
      <c r="BM1288" s="164"/>
      <c r="BN1288" s="164"/>
      <c r="BO1288" s="164"/>
      <c r="BP1288" s="164"/>
      <c r="BQ1288" s="164"/>
      <c r="BR1288" s="164"/>
      <c r="BS1288" s="164"/>
      <c r="BT1288" s="164"/>
    </row>
    <row r="1289" spans="19:72" x14ac:dyDescent="0.25">
      <c r="S1289" s="164"/>
      <c r="T1289" s="164"/>
      <c r="U1289" s="164"/>
      <c r="V1289" s="164"/>
      <c r="W1289" s="164"/>
      <c r="X1289" s="164"/>
      <c r="Y1289" s="164"/>
      <c r="Z1289" s="164"/>
      <c r="AA1289" s="164"/>
      <c r="AB1289" s="164"/>
      <c r="AC1289" s="164"/>
      <c r="AD1289" s="164"/>
      <c r="AE1289" s="164"/>
      <c r="AF1289" s="164"/>
      <c r="AG1289" s="164"/>
      <c r="AH1289" s="164"/>
      <c r="AI1289" s="164"/>
      <c r="AJ1289" s="164"/>
      <c r="AK1289" s="164"/>
      <c r="AL1289" s="164"/>
      <c r="AM1289" s="164"/>
      <c r="AN1289" s="164"/>
      <c r="AO1289" s="164"/>
      <c r="AP1289" s="164"/>
      <c r="AQ1289" s="366"/>
      <c r="AR1289" s="164"/>
      <c r="AS1289" s="164"/>
      <c r="AT1289" s="164"/>
      <c r="AU1289" s="164"/>
      <c r="AV1289" s="164"/>
      <c r="AW1289" s="164"/>
      <c r="AX1289" s="164"/>
      <c r="AY1289" s="351"/>
      <c r="AZ1289" s="164"/>
      <c r="BA1289" s="164"/>
      <c r="BB1289" s="164"/>
      <c r="BC1289" s="164"/>
      <c r="BD1289" s="164"/>
      <c r="BE1289" s="164"/>
      <c r="BF1289" s="164"/>
      <c r="BG1289" s="164"/>
      <c r="BH1289" s="164"/>
      <c r="BI1289" s="351"/>
      <c r="BJ1289" s="164"/>
      <c r="BK1289" s="164"/>
      <c r="BL1289" s="164"/>
      <c r="BM1289" s="164"/>
      <c r="BN1289" s="164"/>
      <c r="BO1289" s="164"/>
      <c r="BP1289" s="164"/>
      <c r="BQ1289" s="164"/>
      <c r="BR1289" s="164"/>
      <c r="BS1289" s="164"/>
      <c r="BT1289" s="164"/>
    </row>
    <row r="1290" spans="19:72" x14ac:dyDescent="0.25">
      <c r="S1290" s="164"/>
      <c r="T1290" s="164"/>
      <c r="U1290" s="164"/>
      <c r="V1290" s="164"/>
      <c r="W1290" s="164"/>
      <c r="X1290" s="164"/>
      <c r="Y1290" s="164"/>
      <c r="Z1290" s="164"/>
      <c r="AA1290" s="164"/>
      <c r="AB1290" s="164"/>
      <c r="AC1290" s="164"/>
      <c r="AD1290" s="164"/>
      <c r="AE1290" s="164"/>
      <c r="AF1290" s="164"/>
      <c r="AG1290" s="164"/>
      <c r="AH1290" s="164"/>
      <c r="AI1290" s="164"/>
      <c r="AJ1290" s="164"/>
      <c r="AK1290" s="164"/>
      <c r="AL1290" s="164"/>
      <c r="AM1290" s="164"/>
      <c r="AN1290" s="164"/>
      <c r="AO1290" s="164"/>
      <c r="AP1290" s="164"/>
      <c r="AQ1290" s="366"/>
      <c r="AR1290" s="164"/>
      <c r="AS1290" s="164"/>
      <c r="AT1290" s="164"/>
      <c r="AU1290" s="164"/>
      <c r="AV1290" s="164"/>
      <c r="AW1290" s="164"/>
      <c r="AX1290" s="164"/>
      <c r="AY1290" s="351"/>
      <c r="AZ1290" s="164"/>
      <c r="BA1290" s="164"/>
      <c r="BB1290" s="164"/>
      <c r="BC1290" s="164"/>
      <c r="BD1290" s="164"/>
      <c r="BE1290" s="164"/>
      <c r="BF1290" s="164"/>
      <c r="BG1290" s="164"/>
      <c r="BH1290" s="164"/>
      <c r="BI1290" s="351"/>
      <c r="BJ1290" s="164"/>
      <c r="BK1290" s="164"/>
      <c r="BL1290" s="164"/>
      <c r="BM1290" s="164"/>
      <c r="BN1290" s="164"/>
      <c r="BO1290" s="164"/>
      <c r="BP1290" s="164"/>
      <c r="BQ1290" s="164"/>
      <c r="BR1290" s="164"/>
      <c r="BS1290" s="164"/>
      <c r="BT1290" s="164"/>
    </row>
    <row r="1291" spans="19:72" x14ac:dyDescent="0.25">
      <c r="S1291" s="164"/>
      <c r="T1291" s="164"/>
      <c r="U1291" s="164"/>
      <c r="V1291" s="164"/>
      <c r="W1291" s="164"/>
      <c r="X1291" s="164"/>
      <c r="Y1291" s="164"/>
      <c r="Z1291" s="164"/>
      <c r="AA1291" s="164"/>
      <c r="AB1291" s="164"/>
      <c r="AC1291" s="164"/>
      <c r="AD1291" s="164"/>
      <c r="AE1291" s="164"/>
      <c r="AF1291" s="164"/>
      <c r="AG1291" s="164"/>
      <c r="AH1291" s="164"/>
      <c r="AI1291" s="164"/>
      <c r="AJ1291" s="164"/>
      <c r="AK1291" s="164"/>
      <c r="AL1291" s="164"/>
      <c r="AM1291" s="164"/>
      <c r="AN1291" s="164"/>
      <c r="AO1291" s="164"/>
      <c r="AP1291" s="164"/>
      <c r="AQ1291" s="366"/>
      <c r="AR1291" s="164"/>
      <c r="AS1291" s="164"/>
      <c r="AT1291" s="164"/>
      <c r="AU1291" s="164"/>
      <c r="AV1291" s="164"/>
      <c r="AW1291" s="164"/>
      <c r="AX1291" s="164"/>
      <c r="AY1291" s="351"/>
      <c r="AZ1291" s="164"/>
      <c r="BA1291" s="164"/>
      <c r="BB1291" s="164"/>
      <c r="BC1291" s="164"/>
      <c r="BD1291" s="164"/>
      <c r="BE1291" s="164"/>
      <c r="BF1291" s="164"/>
      <c r="BG1291" s="164"/>
      <c r="BH1291" s="164"/>
      <c r="BI1291" s="351"/>
      <c r="BJ1291" s="164"/>
      <c r="BK1291" s="164"/>
      <c r="BL1291" s="164"/>
      <c r="BM1291" s="164"/>
      <c r="BN1291" s="164"/>
      <c r="BO1291" s="164"/>
      <c r="BP1291" s="164"/>
      <c r="BQ1291" s="164"/>
      <c r="BR1291" s="164"/>
      <c r="BS1291" s="164"/>
      <c r="BT1291" s="164"/>
    </row>
    <row r="1292" spans="19:72" x14ac:dyDescent="0.25">
      <c r="S1292" s="164"/>
      <c r="T1292" s="164"/>
      <c r="U1292" s="164"/>
      <c r="V1292" s="164"/>
      <c r="W1292" s="164"/>
      <c r="X1292" s="164"/>
      <c r="Y1292" s="164"/>
      <c r="Z1292" s="164"/>
      <c r="AA1292" s="164"/>
      <c r="AB1292" s="164"/>
      <c r="AC1292" s="164"/>
      <c r="AD1292" s="164"/>
      <c r="AE1292" s="164"/>
      <c r="AF1292" s="164"/>
      <c r="AG1292" s="164"/>
      <c r="AH1292" s="164"/>
      <c r="AI1292" s="164"/>
      <c r="AJ1292" s="164"/>
      <c r="AK1292" s="164"/>
      <c r="AL1292" s="164"/>
      <c r="AM1292" s="164"/>
      <c r="AN1292" s="164"/>
      <c r="AO1292" s="164"/>
      <c r="AP1292" s="164"/>
      <c r="AQ1292" s="366"/>
      <c r="AR1292" s="164"/>
      <c r="AS1292" s="164"/>
      <c r="AT1292" s="164"/>
      <c r="AU1292" s="164"/>
      <c r="AV1292" s="164"/>
      <c r="AW1292" s="164"/>
      <c r="AX1292" s="164"/>
      <c r="AY1292" s="351"/>
      <c r="AZ1292" s="164"/>
      <c r="BA1292" s="164"/>
      <c r="BB1292" s="164"/>
      <c r="BC1292" s="164"/>
      <c r="BD1292" s="164"/>
      <c r="BE1292" s="164"/>
      <c r="BF1292" s="164"/>
      <c r="BG1292" s="164"/>
      <c r="BH1292" s="164"/>
      <c r="BI1292" s="351"/>
      <c r="BJ1292" s="164"/>
      <c r="BK1292" s="164"/>
      <c r="BL1292" s="164"/>
      <c r="BM1292" s="164"/>
      <c r="BN1292" s="164"/>
      <c r="BO1292" s="164"/>
      <c r="BP1292" s="164"/>
      <c r="BQ1292" s="164"/>
      <c r="BR1292" s="164"/>
      <c r="BS1292" s="164"/>
      <c r="BT1292" s="164"/>
    </row>
    <row r="1293" spans="19:72" x14ac:dyDescent="0.25">
      <c r="S1293" s="164"/>
      <c r="T1293" s="164"/>
      <c r="U1293" s="164"/>
      <c r="V1293" s="164"/>
      <c r="W1293" s="164"/>
      <c r="X1293" s="164"/>
      <c r="Y1293" s="164"/>
      <c r="Z1293" s="164"/>
      <c r="AA1293" s="164"/>
      <c r="AB1293" s="164"/>
      <c r="AC1293" s="164"/>
      <c r="AD1293" s="164"/>
      <c r="AE1293" s="164"/>
      <c r="AF1293" s="164"/>
      <c r="AG1293" s="164"/>
      <c r="AH1293" s="164"/>
      <c r="AI1293" s="164"/>
      <c r="AJ1293" s="164"/>
      <c r="AK1293" s="164"/>
      <c r="AL1293" s="164"/>
      <c r="AM1293" s="164"/>
      <c r="AN1293" s="164"/>
      <c r="AO1293" s="164"/>
      <c r="AP1293" s="164"/>
      <c r="AQ1293" s="366"/>
      <c r="AR1293" s="164"/>
      <c r="AS1293" s="164"/>
      <c r="AT1293" s="164"/>
      <c r="AU1293" s="164"/>
      <c r="AV1293" s="164"/>
      <c r="AW1293" s="164"/>
      <c r="AX1293" s="164"/>
      <c r="AY1293" s="351"/>
      <c r="AZ1293" s="164"/>
      <c r="BA1293" s="164"/>
      <c r="BB1293" s="164"/>
      <c r="BC1293" s="164"/>
      <c r="BD1293" s="164"/>
      <c r="BE1293" s="164"/>
      <c r="BF1293" s="164"/>
      <c r="BG1293" s="164"/>
      <c r="BH1293" s="164"/>
      <c r="BI1293" s="351"/>
      <c r="BJ1293" s="164"/>
      <c r="BK1293" s="164"/>
      <c r="BL1293" s="164"/>
      <c r="BM1293" s="164"/>
      <c r="BN1293" s="164"/>
      <c r="BO1293" s="164"/>
      <c r="BP1293" s="164"/>
      <c r="BQ1293" s="164"/>
      <c r="BR1293" s="164"/>
      <c r="BS1293" s="164"/>
      <c r="BT1293" s="164"/>
    </row>
    <row r="1294" spans="19:72" x14ac:dyDescent="0.25">
      <c r="S1294" s="164"/>
      <c r="T1294" s="164"/>
      <c r="U1294" s="164"/>
      <c r="V1294" s="164"/>
      <c r="W1294" s="164"/>
      <c r="X1294" s="164"/>
      <c r="Y1294" s="164"/>
      <c r="Z1294" s="164"/>
      <c r="AA1294" s="164"/>
      <c r="AB1294" s="164"/>
      <c r="AC1294" s="164"/>
      <c r="AD1294" s="164"/>
      <c r="AE1294" s="164"/>
      <c r="AF1294" s="164"/>
      <c r="AG1294" s="164"/>
      <c r="AH1294" s="164"/>
      <c r="AI1294" s="164"/>
      <c r="AJ1294" s="164"/>
      <c r="AK1294" s="164"/>
      <c r="AL1294" s="164"/>
      <c r="AM1294" s="164"/>
      <c r="AN1294" s="164"/>
      <c r="AO1294" s="164"/>
      <c r="AP1294" s="164"/>
      <c r="AQ1294" s="366"/>
      <c r="AR1294" s="164"/>
      <c r="AS1294" s="164"/>
      <c r="AT1294" s="164"/>
      <c r="AU1294" s="164"/>
      <c r="AV1294" s="164"/>
      <c r="AW1294" s="164"/>
      <c r="AX1294" s="164"/>
      <c r="AY1294" s="351"/>
      <c r="AZ1294" s="164"/>
      <c r="BA1294" s="164"/>
      <c r="BB1294" s="164"/>
      <c r="BC1294" s="164"/>
      <c r="BD1294" s="164"/>
      <c r="BE1294" s="164"/>
      <c r="BF1294" s="164"/>
      <c r="BG1294" s="164"/>
      <c r="BH1294" s="164"/>
      <c r="BI1294" s="351"/>
      <c r="BJ1294" s="164"/>
      <c r="BK1294" s="164"/>
      <c r="BL1294" s="164"/>
      <c r="BM1294" s="164"/>
      <c r="BN1294" s="164"/>
      <c r="BO1294" s="164"/>
      <c r="BP1294" s="164"/>
      <c r="BQ1294" s="164"/>
      <c r="BR1294" s="164"/>
      <c r="BS1294" s="164"/>
      <c r="BT1294" s="164"/>
    </row>
    <row r="1295" spans="19:72" x14ac:dyDescent="0.25">
      <c r="S1295" s="164"/>
      <c r="T1295" s="164"/>
      <c r="U1295" s="164"/>
      <c r="V1295" s="164"/>
      <c r="W1295" s="164"/>
      <c r="X1295" s="164"/>
      <c r="Y1295" s="164"/>
      <c r="Z1295" s="164"/>
      <c r="AA1295" s="164"/>
      <c r="AB1295" s="164"/>
      <c r="AC1295" s="164"/>
      <c r="AD1295" s="164"/>
      <c r="AE1295" s="164"/>
      <c r="AF1295" s="164"/>
      <c r="AG1295" s="164"/>
      <c r="AH1295" s="164"/>
      <c r="AI1295" s="164"/>
      <c r="AJ1295" s="164"/>
      <c r="AK1295" s="164"/>
      <c r="AL1295" s="164"/>
      <c r="AM1295" s="164"/>
      <c r="AN1295" s="164"/>
      <c r="AO1295" s="164"/>
      <c r="AP1295" s="164"/>
      <c r="AQ1295" s="366"/>
      <c r="AR1295" s="164"/>
      <c r="AS1295" s="164"/>
      <c r="AT1295" s="164"/>
      <c r="AU1295" s="164"/>
      <c r="AV1295" s="164"/>
      <c r="AW1295" s="164"/>
      <c r="AX1295" s="164"/>
      <c r="AY1295" s="351"/>
      <c r="AZ1295" s="164"/>
      <c r="BA1295" s="164"/>
      <c r="BB1295" s="164"/>
      <c r="BC1295" s="164"/>
      <c r="BD1295" s="164"/>
      <c r="BE1295" s="164"/>
      <c r="BF1295" s="164"/>
      <c r="BG1295" s="164"/>
      <c r="BH1295" s="164"/>
      <c r="BI1295" s="351"/>
      <c r="BJ1295" s="164"/>
      <c r="BK1295" s="164"/>
      <c r="BL1295" s="164"/>
      <c r="BM1295" s="164"/>
      <c r="BN1295" s="164"/>
      <c r="BO1295" s="164"/>
      <c r="BP1295" s="164"/>
      <c r="BQ1295" s="164"/>
      <c r="BR1295" s="164"/>
      <c r="BS1295" s="164"/>
      <c r="BT1295" s="164"/>
    </row>
    <row r="1296" spans="19:72" x14ac:dyDescent="0.25">
      <c r="S1296" s="164"/>
      <c r="T1296" s="164"/>
      <c r="U1296" s="164"/>
      <c r="V1296" s="164"/>
      <c r="W1296" s="164"/>
      <c r="X1296" s="164"/>
      <c r="Y1296" s="164"/>
      <c r="Z1296" s="164"/>
      <c r="AA1296" s="164"/>
      <c r="AB1296" s="164"/>
      <c r="AC1296" s="164"/>
      <c r="AD1296" s="164"/>
      <c r="AE1296" s="164"/>
      <c r="AF1296" s="164"/>
      <c r="AG1296" s="164"/>
      <c r="AH1296" s="164"/>
      <c r="AI1296" s="164"/>
      <c r="AJ1296" s="164"/>
      <c r="AK1296" s="164"/>
      <c r="AL1296" s="164"/>
      <c r="AM1296" s="164"/>
      <c r="AN1296" s="164"/>
      <c r="AO1296" s="164"/>
      <c r="AP1296" s="164"/>
      <c r="AQ1296" s="366"/>
      <c r="AR1296" s="164"/>
      <c r="AS1296" s="164"/>
      <c r="AT1296" s="164"/>
      <c r="AU1296" s="164"/>
      <c r="AV1296" s="164"/>
      <c r="AW1296" s="164"/>
      <c r="AX1296" s="164"/>
      <c r="AY1296" s="351"/>
      <c r="AZ1296" s="164"/>
      <c r="BA1296" s="164"/>
      <c r="BB1296" s="164"/>
      <c r="BC1296" s="164"/>
      <c r="BD1296" s="164"/>
      <c r="BE1296" s="164"/>
      <c r="BF1296" s="164"/>
      <c r="BG1296" s="164"/>
      <c r="BH1296" s="164"/>
      <c r="BI1296" s="351"/>
      <c r="BJ1296" s="164"/>
      <c r="BK1296" s="164"/>
      <c r="BL1296" s="164"/>
      <c r="BM1296" s="164"/>
      <c r="BN1296" s="164"/>
      <c r="BO1296" s="164"/>
      <c r="BP1296" s="164"/>
      <c r="BQ1296" s="164"/>
      <c r="BR1296" s="164"/>
      <c r="BS1296" s="164"/>
      <c r="BT1296" s="164"/>
    </row>
    <row r="1297" spans="19:72" x14ac:dyDescent="0.25">
      <c r="S1297" s="164"/>
      <c r="T1297" s="164"/>
      <c r="U1297" s="164"/>
      <c r="V1297" s="164"/>
      <c r="W1297" s="164"/>
      <c r="X1297" s="164"/>
      <c r="Y1297" s="164"/>
      <c r="Z1297" s="164"/>
      <c r="AA1297" s="164"/>
      <c r="AB1297" s="164"/>
      <c r="AC1297" s="164"/>
      <c r="AD1297" s="164"/>
      <c r="AE1297" s="164"/>
      <c r="AF1297" s="164"/>
      <c r="AG1297" s="164"/>
      <c r="AH1297" s="164"/>
      <c r="AI1297" s="164"/>
      <c r="AJ1297" s="164"/>
      <c r="AK1297" s="164"/>
      <c r="AL1297" s="164"/>
      <c r="AM1297" s="164"/>
      <c r="AN1297" s="164"/>
      <c r="AO1297" s="164"/>
      <c r="AP1297" s="164"/>
      <c r="AQ1297" s="366"/>
      <c r="AR1297" s="164"/>
      <c r="AS1297" s="164"/>
      <c r="AT1297" s="164"/>
      <c r="AU1297" s="164"/>
      <c r="AV1297" s="164"/>
      <c r="AW1297" s="164"/>
      <c r="AX1297" s="164"/>
      <c r="AY1297" s="351"/>
      <c r="AZ1297" s="164"/>
      <c r="BA1297" s="164"/>
      <c r="BB1297" s="164"/>
      <c r="BC1297" s="164"/>
      <c r="BD1297" s="164"/>
      <c r="BE1297" s="164"/>
      <c r="BF1297" s="164"/>
      <c r="BG1297" s="164"/>
      <c r="BH1297" s="164"/>
      <c r="BI1297" s="351"/>
      <c r="BJ1297" s="164"/>
      <c r="BK1297" s="164"/>
      <c r="BL1297" s="164"/>
      <c r="BM1297" s="164"/>
      <c r="BN1297" s="164"/>
      <c r="BO1297" s="164"/>
      <c r="BP1297" s="164"/>
      <c r="BQ1297" s="164"/>
      <c r="BR1297" s="164"/>
      <c r="BS1297" s="164"/>
      <c r="BT1297" s="164"/>
    </row>
    <row r="1298" spans="19:72" x14ac:dyDescent="0.25">
      <c r="S1298" s="164"/>
      <c r="T1298" s="164"/>
      <c r="U1298" s="164"/>
      <c r="V1298" s="164"/>
      <c r="W1298" s="164"/>
      <c r="X1298" s="164"/>
      <c r="Y1298" s="164"/>
      <c r="Z1298" s="164"/>
      <c r="AA1298" s="164"/>
      <c r="AB1298" s="164"/>
      <c r="AC1298" s="164"/>
      <c r="AD1298" s="164"/>
      <c r="AE1298" s="164"/>
      <c r="AF1298" s="164"/>
      <c r="AG1298" s="164"/>
      <c r="AH1298" s="164"/>
      <c r="AI1298" s="164"/>
      <c r="AJ1298" s="164"/>
      <c r="AK1298" s="164"/>
      <c r="AL1298" s="164"/>
      <c r="AM1298" s="164"/>
      <c r="AN1298" s="164"/>
      <c r="AO1298" s="164"/>
      <c r="AP1298" s="164"/>
      <c r="AQ1298" s="366"/>
      <c r="AR1298" s="164"/>
      <c r="AS1298" s="164"/>
      <c r="AT1298" s="164"/>
      <c r="AU1298" s="164"/>
      <c r="AV1298" s="164"/>
      <c r="AW1298" s="164"/>
      <c r="AX1298" s="164"/>
      <c r="AY1298" s="351"/>
      <c r="AZ1298" s="164"/>
      <c r="BA1298" s="164"/>
      <c r="BB1298" s="164"/>
      <c r="BC1298" s="164"/>
      <c r="BD1298" s="164"/>
      <c r="BE1298" s="164"/>
      <c r="BF1298" s="164"/>
      <c r="BG1298" s="164"/>
      <c r="BH1298" s="164"/>
      <c r="BI1298" s="351"/>
      <c r="BJ1298" s="164"/>
      <c r="BK1298" s="164"/>
      <c r="BL1298" s="164"/>
      <c r="BM1298" s="164"/>
      <c r="BN1298" s="164"/>
      <c r="BO1298" s="164"/>
      <c r="BP1298" s="164"/>
      <c r="BQ1298" s="164"/>
      <c r="BR1298" s="164"/>
      <c r="BS1298" s="164"/>
      <c r="BT1298" s="164"/>
    </row>
    <row r="1299" spans="19:72" x14ac:dyDescent="0.25">
      <c r="S1299" s="164"/>
      <c r="T1299" s="164"/>
      <c r="U1299" s="164"/>
      <c r="V1299" s="164"/>
      <c r="W1299" s="164"/>
      <c r="X1299" s="164"/>
      <c r="Y1299" s="164"/>
      <c r="Z1299" s="164"/>
      <c r="AA1299" s="164"/>
      <c r="AB1299" s="164"/>
      <c r="AC1299" s="164"/>
      <c r="AD1299" s="164"/>
      <c r="AE1299" s="164"/>
      <c r="AF1299" s="164"/>
      <c r="AG1299" s="164"/>
      <c r="AH1299" s="164"/>
      <c r="AI1299" s="164"/>
      <c r="AJ1299" s="164"/>
      <c r="AK1299" s="164"/>
      <c r="AL1299" s="164"/>
      <c r="AM1299" s="164"/>
      <c r="AN1299" s="164"/>
      <c r="AO1299" s="164"/>
      <c r="AP1299" s="164"/>
      <c r="AQ1299" s="366"/>
      <c r="AR1299" s="164"/>
      <c r="AS1299" s="164"/>
      <c r="AT1299" s="164"/>
      <c r="AU1299" s="164"/>
      <c r="AV1299" s="164"/>
      <c r="AW1299" s="164"/>
      <c r="AX1299" s="164"/>
      <c r="AY1299" s="351"/>
      <c r="AZ1299" s="164"/>
      <c r="BA1299" s="164"/>
      <c r="BB1299" s="164"/>
      <c r="BC1299" s="164"/>
      <c r="BD1299" s="164"/>
      <c r="BE1299" s="164"/>
      <c r="BF1299" s="164"/>
      <c r="BG1299" s="164"/>
      <c r="BH1299" s="164"/>
      <c r="BI1299" s="351"/>
      <c r="BJ1299" s="164"/>
      <c r="BK1299" s="164"/>
      <c r="BL1299" s="164"/>
      <c r="BM1299" s="164"/>
      <c r="BN1299" s="164"/>
      <c r="BO1299" s="164"/>
      <c r="BP1299" s="164"/>
      <c r="BQ1299" s="164"/>
      <c r="BR1299" s="164"/>
      <c r="BS1299" s="164"/>
      <c r="BT1299" s="164"/>
    </row>
    <row r="1300" spans="19:72" x14ac:dyDescent="0.25">
      <c r="S1300" s="164"/>
      <c r="T1300" s="164"/>
      <c r="U1300" s="164"/>
      <c r="V1300" s="164"/>
      <c r="W1300" s="164"/>
      <c r="X1300" s="164"/>
      <c r="Y1300" s="164"/>
      <c r="Z1300" s="164"/>
      <c r="AA1300" s="164"/>
      <c r="AB1300" s="164"/>
      <c r="AC1300" s="164"/>
      <c r="AD1300" s="164"/>
      <c r="AE1300" s="164"/>
      <c r="AF1300" s="164"/>
      <c r="AG1300" s="164"/>
      <c r="AH1300" s="164"/>
      <c r="AI1300" s="164"/>
      <c r="AJ1300" s="164"/>
      <c r="AK1300" s="164"/>
      <c r="AL1300" s="164"/>
      <c r="AM1300" s="164"/>
      <c r="AN1300" s="164"/>
      <c r="AO1300" s="164"/>
      <c r="AP1300" s="164"/>
      <c r="AQ1300" s="366"/>
      <c r="AR1300" s="164"/>
      <c r="AS1300" s="164"/>
      <c r="AT1300" s="164"/>
      <c r="AU1300" s="164"/>
      <c r="AV1300" s="164"/>
      <c r="AW1300" s="164"/>
      <c r="AX1300" s="164"/>
      <c r="AY1300" s="351"/>
      <c r="AZ1300" s="164"/>
      <c r="BA1300" s="164"/>
      <c r="BB1300" s="164"/>
      <c r="BC1300" s="164"/>
      <c r="BD1300" s="164"/>
      <c r="BE1300" s="164"/>
      <c r="BF1300" s="164"/>
      <c r="BG1300" s="164"/>
      <c r="BH1300" s="164"/>
      <c r="BI1300" s="351"/>
      <c r="BJ1300" s="164"/>
      <c r="BK1300" s="164"/>
      <c r="BL1300" s="164"/>
      <c r="BM1300" s="164"/>
      <c r="BN1300" s="164"/>
      <c r="BO1300" s="164"/>
      <c r="BP1300" s="164"/>
      <c r="BQ1300" s="164"/>
      <c r="BR1300" s="164"/>
      <c r="BS1300" s="164"/>
      <c r="BT1300" s="164"/>
    </row>
    <row r="1301" spans="19:72" x14ac:dyDescent="0.25">
      <c r="S1301" s="164"/>
      <c r="T1301" s="164"/>
      <c r="U1301" s="164"/>
      <c r="V1301" s="164"/>
      <c r="W1301" s="164"/>
      <c r="X1301" s="164"/>
      <c r="Y1301" s="164"/>
      <c r="Z1301" s="164"/>
      <c r="AA1301" s="164"/>
      <c r="AB1301" s="164"/>
      <c r="AC1301" s="164"/>
      <c r="AD1301" s="164"/>
      <c r="AE1301" s="164"/>
      <c r="AF1301" s="164"/>
      <c r="AG1301" s="164"/>
      <c r="AH1301" s="164"/>
      <c r="AI1301" s="164"/>
      <c r="AJ1301" s="164"/>
      <c r="AK1301" s="164"/>
      <c r="AL1301" s="164"/>
      <c r="AM1301" s="164"/>
      <c r="AN1301" s="164"/>
      <c r="AO1301" s="164"/>
      <c r="AP1301" s="164"/>
      <c r="AQ1301" s="366"/>
      <c r="AR1301" s="164"/>
      <c r="AS1301" s="164"/>
      <c r="AT1301" s="164"/>
      <c r="AU1301" s="164"/>
      <c r="AV1301" s="164"/>
      <c r="AW1301" s="164"/>
      <c r="AX1301" s="164"/>
      <c r="AY1301" s="351"/>
      <c r="AZ1301" s="164"/>
      <c r="BA1301" s="164"/>
      <c r="BB1301" s="164"/>
      <c r="BC1301" s="164"/>
      <c r="BD1301" s="164"/>
      <c r="BE1301" s="164"/>
      <c r="BF1301" s="164"/>
      <c r="BG1301" s="164"/>
      <c r="BH1301" s="164"/>
      <c r="BI1301" s="351"/>
      <c r="BJ1301" s="164"/>
      <c r="BK1301" s="164"/>
      <c r="BL1301" s="164"/>
      <c r="BM1301" s="164"/>
      <c r="BN1301" s="164"/>
      <c r="BO1301" s="164"/>
      <c r="BP1301" s="164"/>
      <c r="BQ1301" s="164"/>
      <c r="BR1301" s="164"/>
      <c r="BS1301" s="164"/>
      <c r="BT1301" s="164"/>
    </row>
    <row r="1302" spans="19:72" x14ac:dyDescent="0.25">
      <c r="S1302" s="164"/>
      <c r="T1302" s="164"/>
      <c r="U1302" s="164"/>
      <c r="V1302" s="164"/>
      <c r="W1302" s="164"/>
      <c r="X1302" s="164"/>
      <c r="Y1302" s="164"/>
      <c r="Z1302" s="164"/>
      <c r="AA1302" s="164"/>
      <c r="AB1302" s="164"/>
      <c r="AC1302" s="164"/>
      <c r="AD1302" s="164"/>
      <c r="AE1302" s="164"/>
      <c r="AF1302" s="164"/>
      <c r="AG1302" s="164"/>
      <c r="AH1302" s="164"/>
      <c r="AI1302" s="164"/>
      <c r="AJ1302" s="164"/>
      <c r="AK1302" s="164"/>
      <c r="AL1302" s="164"/>
      <c r="AM1302" s="164"/>
      <c r="AN1302" s="164"/>
      <c r="AO1302" s="164"/>
      <c r="AP1302" s="164"/>
      <c r="AQ1302" s="366"/>
      <c r="AR1302" s="164"/>
      <c r="AS1302" s="164"/>
      <c r="AT1302" s="164"/>
      <c r="AU1302" s="164"/>
      <c r="AV1302" s="164"/>
      <c r="AW1302" s="164"/>
      <c r="AX1302" s="164"/>
      <c r="AY1302" s="351"/>
      <c r="AZ1302" s="164"/>
      <c r="BA1302" s="164"/>
      <c r="BB1302" s="164"/>
      <c r="BC1302" s="164"/>
      <c r="BD1302" s="164"/>
      <c r="BE1302" s="164"/>
      <c r="BF1302" s="164"/>
      <c r="BG1302" s="164"/>
      <c r="BH1302" s="164"/>
      <c r="BI1302" s="351"/>
      <c r="BJ1302" s="164"/>
      <c r="BK1302" s="164"/>
      <c r="BL1302" s="164"/>
      <c r="BM1302" s="164"/>
      <c r="BN1302" s="164"/>
      <c r="BO1302" s="164"/>
      <c r="BP1302" s="164"/>
      <c r="BQ1302" s="164"/>
      <c r="BR1302" s="164"/>
      <c r="BS1302" s="164"/>
      <c r="BT1302" s="164"/>
    </row>
    <row r="1303" spans="19:72" x14ac:dyDescent="0.25">
      <c r="S1303" s="164"/>
      <c r="T1303" s="164"/>
      <c r="U1303" s="164"/>
      <c r="V1303" s="164"/>
      <c r="W1303" s="164"/>
      <c r="X1303" s="164"/>
      <c r="Y1303" s="164"/>
      <c r="Z1303" s="164"/>
      <c r="AA1303" s="164"/>
      <c r="AB1303" s="164"/>
      <c r="AC1303" s="164"/>
      <c r="AD1303" s="164"/>
      <c r="AE1303" s="164"/>
      <c r="AF1303" s="164"/>
      <c r="AG1303" s="164"/>
      <c r="AH1303" s="164"/>
      <c r="AI1303" s="164"/>
      <c r="AJ1303" s="164"/>
      <c r="AK1303" s="164"/>
      <c r="AL1303" s="164"/>
      <c r="AM1303" s="164"/>
      <c r="AN1303" s="164"/>
      <c r="AO1303" s="164"/>
      <c r="AP1303" s="164"/>
      <c r="AQ1303" s="366"/>
      <c r="AR1303" s="164"/>
      <c r="AS1303" s="164"/>
      <c r="AT1303" s="164"/>
      <c r="AU1303" s="164"/>
      <c r="AV1303" s="164"/>
      <c r="AW1303" s="164"/>
      <c r="AX1303" s="164"/>
      <c r="AY1303" s="351"/>
      <c r="AZ1303" s="164"/>
      <c r="BA1303" s="164"/>
      <c r="BB1303" s="164"/>
      <c r="BC1303" s="164"/>
      <c r="BD1303" s="164"/>
      <c r="BE1303" s="164"/>
      <c r="BF1303" s="164"/>
      <c r="BG1303" s="164"/>
      <c r="BH1303" s="164"/>
      <c r="BI1303" s="351"/>
      <c r="BJ1303" s="164"/>
      <c r="BK1303" s="164"/>
      <c r="BL1303" s="164"/>
      <c r="BM1303" s="164"/>
      <c r="BN1303" s="164"/>
      <c r="BO1303" s="164"/>
      <c r="BP1303" s="164"/>
      <c r="BQ1303" s="164"/>
      <c r="BR1303" s="164"/>
      <c r="BS1303" s="164"/>
      <c r="BT1303" s="164"/>
    </row>
    <row r="1304" spans="19:72" x14ac:dyDescent="0.25">
      <c r="S1304" s="164"/>
      <c r="T1304" s="164"/>
      <c r="U1304" s="164"/>
      <c r="V1304" s="164"/>
      <c r="W1304" s="164"/>
      <c r="X1304" s="164"/>
      <c r="Y1304" s="164"/>
      <c r="Z1304" s="164"/>
      <c r="AA1304" s="164"/>
      <c r="AB1304" s="164"/>
      <c r="AC1304" s="164"/>
      <c r="AD1304" s="164"/>
      <c r="AE1304" s="164"/>
      <c r="AF1304" s="164"/>
      <c r="AG1304" s="164"/>
      <c r="AH1304" s="164"/>
      <c r="AI1304" s="164"/>
      <c r="AJ1304" s="164"/>
      <c r="AK1304" s="164"/>
      <c r="AL1304" s="164"/>
      <c r="AM1304" s="164"/>
      <c r="AN1304" s="164"/>
      <c r="AO1304" s="164"/>
      <c r="AP1304" s="164"/>
      <c r="AQ1304" s="366"/>
      <c r="AR1304" s="164"/>
      <c r="AS1304" s="164"/>
      <c r="AT1304" s="164"/>
      <c r="AU1304" s="164"/>
      <c r="AV1304" s="164"/>
      <c r="AW1304" s="164"/>
      <c r="AX1304" s="164"/>
      <c r="AY1304" s="351"/>
      <c r="AZ1304" s="164"/>
      <c r="BA1304" s="164"/>
      <c r="BB1304" s="164"/>
      <c r="BC1304" s="164"/>
      <c r="BD1304" s="164"/>
      <c r="BE1304" s="164"/>
      <c r="BF1304" s="164"/>
      <c r="BG1304" s="164"/>
      <c r="BH1304" s="164"/>
      <c r="BI1304" s="351"/>
      <c r="BJ1304" s="164"/>
      <c r="BK1304" s="164"/>
      <c r="BL1304" s="164"/>
      <c r="BM1304" s="164"/>
      <c r="BN1304" s="164"/>
      <c r="BO1304" s="164"/>
      <c r="BP1304" s="164"/>
      <c r="BQ1304" s="164"/>
      <c r="BR1304" s="164"/>
      <c r="BS1304" s="164"/>
      <c r="BT1304" s="164"/>
    </row>
    <row r="1305" spans="19:72" x14ac:dyDescent="0.25">
      <c r="S1305" s="164"/>
      <c r="T1305" s="164"/>
      <c r="U1305" s="164"/>
      <c r="V1305" s="164"/>
      <c r="W1305" s="164"/>
      <c r="X1305" s="164"/>
      <c r="Y1305" s="164"/>
      <c r="Z1305" s="164"/>
      <c r="AA1305" s="164"/>
      <c r="AB1305" s="164"/>
      <c r="AC1305" s="164"/>
      <c r="AD1305" s="164"/>
      <c r="AE1305" s="164"/>
      <c r="AF1305" s="164"/>
      <c r="AG1305" s="164"/>
      <c r="AH1305" s="164"/>
      <c r="AI1305" s="164"/>
      <c r="AJ1305" s="164"/>
      <c r="AK1305" s="164"/>
      <c r="AL1305" s="164"/>
      <c r="AM1305" s="164"/>
      <c r="AN1305" s="164"/>
      <c r="AO1305" s="164"/>
      <c r="AP1305" s="164"/>
      <c r="AQ1305" s="366"/>
      <c r="AR1305" s="164"/>
      <c r="AS1305" s="164"/>
      <c r="AT1305" s="164"/>
      <c r="AU1305" s="164"/>
      <c r="AV1305" s="164"/>
      <c r="AW1305" s="164"/>
      <c r="AX1305" s="164"/>
      <c r="AY1305" s="351"/>
      <c r="AZ1305" s="164"/>
      <c r="BA1305" s="164"/>
      <c r="BB1305" s="164"/>
      <c r="BC1305" s="164"/>
      <c r="BD1305" s="164"/>
      <c r="BE1305" s="164"/>
      <c r="BF1305" s="164"/>
      <c r="BG1305" s="164"/>
      <c r="BH1305" s="164"/>
      <c r="BI1305" s="351"/>
      <c r="BJ1305" s="164"/>
      <c r="BK1305" s="164"/>
      <c r="BL1305" s="164"/>
      <c r="BM1305" s="164"/>
      <c r="BN1305" s="164"/>
      <c r="BO1305" s="164"/>
      <c r="BP1305" s="164"/>
      <c r="BQ1305" s="164"/>
      <c r="BR1305" s="164"/>
      <c r="BS1305" s="164"/>
      <c r="BT1305" s="164"/>
    </row>
    <row r="1306" spans="19:72" x14ac:dyDescent="0.25">
      <c r="S1306" s="164"/>
      <c r="T1306" s="164"/>
      <c r="U1306" s="164"/>
      <c r="V1306" s="164"/>
      <c r="W1306" s="164"/>
      <c r="X1306" s="164"/>
      <c r="Y1306" s="164"/>
      <c r="Z1306" s="164"/>
      <c r="AA1306" s="164"/>
      <c r="AB1306" s="164"/>
      <c r="AC1306" s="164"/>
      <c r="AD1306" s="164"/>
      <c r="AE1306" s="164"/>
      <c r="AF1306" s="164"/>
      <c r="AG1306" s="164"/>
      <c r="AH1306" s="164"/>
      <c r="AI1306" s="164"/>
      <c r="AJ1306" s="164"/>
      <c r="AK1306" s="164"/>
      <c r="AL1306" s="164"/>
      <c r="AM1306" s="164"/>
      <c r="AN1306" s="164"/>
      <c r="AO1306" s="164"/>
      <c r="AP1306" s="164"/>
      <c r="AQ1306" s="366"/>
      <c r="AR1306" s="164"/>
      <c r="AS1306" s="164"/>
      <c r="AT1306" s="164"/>
      <c r="AU1306" s="164"/>
      <c r="AV1306" s="164"/>
      <c r="AW1306" s="164"/>
      <c r="AX1306" s="164"/>
      <c r="AY1306" s="351"/>
      <c r="AZ1306" s="164"/>
      <c r="BA1306" s="164"/>
      <c r="BB1306" s="164"/>
      <c r="BC1306" s="164"/>
      <c r="BD1306" s="164"/>
      <c r="BE1306" s="164"/>
      <c r="BF1306" s="164"/>
      <c r="BG1306" s="164"/>
      <c r="BH1306" s="164"/>
      <c r="BI1306" s="351"/>
      <c r="BJ1306" s="164"/>
      <c r="BK1306" s="164"/>
      <c r="BL1306" s="164"/>
      <c r="BM1306" s="164"/>
      <c r="BN1306" s="164"/>
      <c r="BO1306" s="164"/>
      <c r="BP1306" s="164"/>
      <c r="BQ1306" s="164"/>
      <c r="BR1306" s="164"/>
      <c r="BS1306" s="164"/>
      <c r="BT1306" s="164"/>
    </row>
    <row r="1307" spans="19:72" x14ac:dyDescent="0.25">
      <c r="S1307" s="164"/>
      <c r="T1307" s="164"/>
      <c r="U1307" s="164"/>
      <c r="V1307" s="164"/>
      <c r="W1307" s="164"/>
      <c r="X1307" s="164"/>
      <c r="Y1307" s="164"/>
      <c r="Z1307" s="164"/>
      <c r="AA1307" s="164"/>
      <c r="AB1307" s="164"/>
      <c r="AC1307" s="164"/>
      <c r="AD1307" s="164"/>
      <c r="AE1307" s="164"/>
      <c r="AF1307" s="164"/>
      <c r="AG1307" s="164"/>
      <c r="AH1307" s="164"/>
      <c r="AI1307" s="164"/>
      <c r="AJ1307" s="164"/>
      <c r="AK1307" s="164"/>
      <c r="AL1307" s="164"/>
      <c r="AM1307" s="164"/>
      <c r="AN1307" s="164"/>
      <c r="AO1307" s="164"/>
      <c r="AP1307" s="164"/>
      <c r="AQ1307" s="366"/>
      <c r="AR1307" s="164"/>
      <c r="AS1307" s="164"/>
      <c r="AT1307" s="164"/>
      <c r="AU1307" s="164"/>
      <c r="AV1307" s="164"/>
      <c r="AW1307" s="164"/>
      <c r="AX1307" s="164"/>
      <c r="AY1307" s="351"/>
      <c r="AZ1307" s="164"/>
      <c r="BA1307" s="164"/>
      <c r="BB1307" s="164"/>
      <c r="BC1307" s="164"/>
      <c r="BD1307" s="164"/>
      <c r="BE1307" s="164"/>
      <c r="BF1307" s="164"/>
      <c r="BG1307" s="164"/>
      <c r="BH1307" s="164"/>
      <c r="BI1307" s="351"/>
      <c r="BJ1307" s="164"/>
      <c r="BK1307" s="164"/>
      <c r="BL1307" s="164"/>
      <c r="BM1307" s="164"/>
      <c r="BN1307" s="164"/>
      <c r="BO1307" s="164"/>
      <c r="BP1307" s="164"/>
      <c r="BQ1307" s="164"/>
      <c r="BR1307" s="164"/>
      <c r="BS1307" s="164"/>
      <c r="BT1307" s="164"/>
    </row>
    <row r="1308" spans="19:72" x14ac:dyDescent="0.25">
      <c r="S1308" s="164"/>
      <c r="T1308" s="164"/>
      <c r="U1308" s="164"/>
      <c r="V1308" s="164"/>
      <c r="W1308" s="164"/>
      <c r="X1308" s="164"/>
      <c r="Y1308" s="164"/>
      <c r="Z1308" s="164"/>
      <c r="AA1308" s="164"/>
      <c r="AB1308" s="164"/>
      <c r="AC1308" s="164"/>
      <c r="AD1308" s="164"/>
      <c r="AE1308" s="164"/>
      <c r="AF1308" s="164"/>
      <c r="AG1308" s="164"/>
      <c r="AH1308" s="164"/>
      <c r="AI1308" s="164"/>
      <c r="AJ1308" s="164"/>
      <c r="AK1308" s="164"/>
      <c r="AL1308" s="164"/>
      <c r="AM1308" s="164"/>
      <c r="AN1308" s="164"/>
      <c r="AO1308" s="164"/>
      <c r="AP1308" s="164"/>
      <c r="AQ1308" s="366"/>
      <c r="AR1308" s="164"/>
      <c r="AS1308" s="164"/>
      <c r="AT1308" s="164"/>
      <c r="AU1308" s="164"/>
      <c r="AV1308" s="164"/>
      <c r="AW1308" s="164"/>
      <c r="AX1308" s="164"/>
      <c r="AY1308" s="351"/>
      <c r="AZ1308" s="164"/>
      <c r="BA1308" s="164"/>
      <c r="BB1308" s="164"/>
      <c r="BC1308" s="164"/>
      <c r="BD1308" s="164"/>
      <c r="BE1308" s="164"/>
      <c r="BF1308" s="164"/>
      <c r="BG1308" s="164"/>
      <c r="BH1308" s="164"/>
      <c r="BI1308" s="351"/>
      <c r="BJ1308" s="164"/>
      <c r="BK1308" s="164"/>
      <c r="BL1308" s="164"/>
      <c r="BM1308" s="164"/>
      <c r="BN1308" s="164"/>
      <c r="BO1308" s="164"/>
      <c r="BP1308" s="164"/>
      <c r="BQ1308" s="164"/>
      <c r="BR1308" s="164"/>
      <c r="BS1308" s="164"/>
      <c r="BT1308" s="164"/>
    </row>
    <row r="1309" spans="19:72" x14ac:dyDescent="0.25">
      <c r="S1309" s="164"/>
      <c r="T1309" s="164"/>
      <c r="U1309" s="164"/>
      <c r="V1309" s="164"/>
      <c r="W1309" s="164"/>
      <c r="X1309" s="164"/>
      <c r="Y1309" s="164"/>
      <c r="Z1309" s="164"/>
      <c r="AA1309" s="164"/>
      <c r="AB1309" s="164"/>
      <c r="AC1309" s="164"/>
      <c r="AD1309" s="164"/>
      <c r="AE1309" s="164"/>
      <c r="AF1309" s="164"/>
      <c r="AG1309" s="164"/>
      <c r="AH1309" s="164"/>
      <c r="AI1309" s="164"/>
      <c r="AJ1309" s="164"/>
      <c r="AK1309" s="164"/>
      <c r="AL1309" s="164"/>
      <c r="AM1309" s="164"/>
      <c r="AN1309" s="164"/>
      <c r="AO1309" s="164"/>
      <c r="AP1309" s="164"/>
      <c r="AQ1309" s="366"/>
      <c r="AR1309" s="164"/>
      <c r="AS1309" s="164"/>
      <c r="AT1309" s="164"/>
      <c r="AU1309" s="164"/>
      <c r="AV1309" s="164"/>
      <c r="AW1309" s="164"/>
      <c r="AX1309" s="164"/>
      <c r="AY1309" s="351"/>
      <c r="AZ1309" s="164"/>
      <c r="BA1309" s="164"/>
      <c r="BB1309" s="164"/>
      <c r="BC1309" s="164"/>
      <c r="BD1309" s="164"/>
      <c r="BE1309" s="164"/>
      <c r="BF1309" s="164"/>
      <c r="BG1309" s="164"/>
      <c r="BH1309" s="164"/>
      <c r="BI1309" s="351"/>
      <c r="BJ1309" s="164"/>
      <c r="BK1309" s="164"/>
      <c r="BL1309" s="164"/>
      <c r="BM1309" s="164"/>
      <c r="BN1309" s="164"/>
      <c r="BO1309" s="164"/>
      <c r="BP1309" s="164"/>
      <c r="BQ1309" s="164"/>
      <c r="BR1309" s="164"/>
      <c r="BS1309" s="164"/>
      <c r="BT1309" s="164"/>
    </row>
    <row r="1310" spans="19:72" x14ac:dyDescent="0.25">
      <c r="S1310" s="164"/>
      <c r="T1310" s="164"/>
      <c r="U1310" s="164"/>
      <c r="V1310" s="164"/>
      <c r="W1310" s="164"/>
      <c r="X1310" s="164"/>
      <c r="Y1310" s="164"/>
      <c r="Z1310" s="164"/>
      <c r="AA1310" s="164"/>
      <c r="AB1310" s="164"/>
      <c r="AC1310" s="164"/>
      <c r="AD1310" s="164"/>
      <c r="AE1310" s="164"/>
      <c r="AF1310" s="164"/>
      <c r="AG1310" s="164"/>
      <c r="AH1310" s="164"/>
      <c r="AI1310" s="164"/>
      <c r="AJ1310" s="164"/>
      <c r="AK1310" s="164"/>
      <c r="AL1310" s="164"/>
      <c r="AM1310" s="164"/>
      <c r="AN1310" s="164"/>
      <c r="AO1310" s="164"/>
      <c r="AP1310" s="164"/>
      <c r="AQ1310" s="366"/>
      <c r="AR1310" s="164"/>
      <c r="AS1310" s="164"/>
      <c r="AT1310" s="164"/>
      <c r="AU1310" s="164"/>
      <c r="AV1310" s="164"/>
      <c r="AW1310" s="164"/>
      <c r="AX1310" s="164"/>
      <c r="AY1310" s="351"/>
      <c r="AZ1310" s="164"/>
      <c r="BA1310" s="164"/>
      <c r="BB1310" s="164"/>
      <c r="BC1310" s="164"/>
      <c r="BD1310" s="164"/>
      <c r="BE1310" s="164"/>
      <c r="BF1310" s="164"/>
      <c r="BG1310" s="164"/>
      <c r="BH1310" s="164"/>
      <c r="BI1310" s="351"/>
      <c r="BJ1310" s="164"/>
      <c r="BK1310" s="164"/>
      <c r="BL1310" s="164"/>
      <c r="BM1310" s="164"/>
      <c r="BN1310" s="164"/>
      <c r="BO1310" s="164"/>
      <c r="BP1310" s="164"/>
      <c r="BQ1310" s="164"/>
      <c r="BR1310" s="164"/>
      <c r="BS1310" s="164"/>
      <c r="BT1310" s="164"/>
    </row>
    <row r="1311" spans="19:72" x14ac:dyDescent="0.25">
      <c r="S1311" s="164"/>
      <c r="T1311" s="164"/>
      <c r="U1311" s="164"/>
      <c r="V1311" s="164"/>
      <c r="W1311" s="164"/>
      <c r="X1311" s="164"/>
      <c r="Y1311" s="164"/>
      <c r="Z1311" s="164"/>
      <c r="AA1311" s="164"/>
      <c r="AB1311" s="164"/>
      <c r="AC1311" s="164"/>
      <c r="AD1311" s="164"/>
      <c r="AE1311" s="164"/>
      <c r="AF1311" s="164"/>
      <c r="AG1311" s="164"/>
      <c r="AH1311" s="164"/>
      <c r="AI1311" s="164"/>
      <c r="AJ1311" s="164"/>
      <c r="AK1311" s="164"/>
      <c r="AL1311" s="164"/>
      <c r="AM1311" s="164"/>
      <c r="AN1311" s="164"/>
      <c r="AO1311" s="164"/>
      <c r="AP1311" s="164"/>
      <c r="AQ1311" s="366"/>
      <c r="AR1311" s="164"/>
      <c r="AS1311" s="164"/>
      <c r="AT1311" s="164"/>
      <c r="AU1311" s="164"/>
      <c r="AV1311" s="164"/>
      <c r="AW1311" s="164"/>
      <c r="AX1311" s="164"/>
      <c r="AY1311" s="351"/>
      <c r="AZ1311" s="164"/>
      <c r="BA1311" s="164"/>
      <c r="BB1311" s="164"/>
      <c r="BC1311" s="164"/>
      <c r="BD1311" s="164"/>
      <c r="BE1311" s="164"/>
      <c r="BF1311" s="164"/>
      <c r="BG1311" s="164"/>
      <c r="BH1311" s="164"/>
      <c r="BI1311" s="351"/>
      <c r="BJ1311" s="164"/>
      <c r="BK1311" s="164"/>
      <c r="BL1311" s="164"/>
      <c r="BM1311" s="164"/>
      <c r="BN1311" s="164"/>
      <c r="BO1311" s="164"/>
      <c r="BP1311" s="164"/>
      <c r="BQ1311" s="164"/>
      <c r="BR1311" s="164"/>
      <c r="BS1311" s="164"/>
      <c r="BT1311" s="164"/>
    </row>
    <row r="1312" spans="19:72" x14ac:dyDescent="0.25">
      <c r="S1312" s="164"/>
      <c r="T1312" s="164"/>
      <c r="U1312" s="164"/>
      <c r="V1312" s="164"/>
      <c r="W1312" s="164"/>
      <c r="X1312" s="164"/>
      <c r="Y1312" s="164"/>
      <c r="Z1312" s="164"/>
      <c r="AA1312" s="164"/>
      <c r="AB1312" s="164"/>
      <c r="AC1312" s="164"/>
      <c r="AD1312" s="164"/>
      <c r="AE1312" s="164"/>
      <c r="AF1312" s="164"/>
      <c r="AG1312" s="164"/>
      <c r="AH1312" s="164"/>
      <c r="AI1312" s="164"/>
      <c r="AJ1312" s="164"/>
      <c r="AK1312" s="164"/>
      <c r="AL1312" s="164"/>
      <c r="AM1312" s="164"/>
      <c r="AN1312" s="164"/>
      <c r="AO1312" s="164"/>
      <c r="AP1312" s="164"/>
      <c r="AQ1312" s="366"/>
      <c r="AR1312" s="164"/>
      <c r="AS1312" s="164"/>
      <c r="AT1312" s="164"/>
      <c r="AU1312" s="164"/>
      <c r="AV1312" s="164"/>
      <c r="AW1312" s="164"/>
      <c r="AX1312" s="164"/>
      <c r="AY1312" s="351"/>
      <c r="AZ1312" s="164"/>
      <c r="BA1312" s="164"/>
      <c r="BB1312" s="164"/>
      <c r="BC1312" s="164"/>
      <c r="BD1312" s="164"/>
      <c r="BE1312" s="164"/>
      <c r="BF1312" s="164"/>
      <c r="BG1312" s="164"/>
      <c r="BH1312" s="164"/>
      <c r="BI1312" s="351"/>
      <c r="BJ1312" s="164"/>
      <c r="BK1312" s="164"/>
      <c r="BL1312" s="164"/>
      <c r="BM1312" s="164"/>
      <c r="BN1312" s="164"/>
      <c r="BO1312" s="164"/>
      <c r="BP1312" s="164"/>
      <c r="BQ1312" s="164"/>
      <c r="BR1312" s="164"/>
      <c r="BS1312" s="164"/>
      <c r="BT1312" s="164"/>
    </row>
    <row r="1313" spans="19:72" x14ac:dyDescent="0.25">
      <c r="S1313" s="164"/>
      <c r="T1313" s="164"/>
      <c r="U1313" s="164"/>
      <c r="V1313" s="164"/>
      <c r="W1313" s="164"/>
      <c r="X1313" s="164"/>
      <c r="Y1313" s="164"/>
      <c r="Z1313" s="164"/>
      <c r="AA1313" s="164"/>
      <c r="AB1313" s="164"/>
      <c r="AC1313" s="164"/>
      <c r="AD1313" s="164"/>
      <c r="AE1313" s="164"/>
      <c r="AF1313" s="164"/>
      <c r="AG1313" s="164"/>
      <c r="AH1313" s="164"/>
      <c r="AI1313" s="164"/>
      <c r="AJ1313" s="164"/>
      <c r="AK1313" s="164"/>
      <c r="AL1313" s="164"/>
      <c r="AM1313" s="164"/>
      <c r="AN1313" s="164"/>
      <c r="AO1313" s="164"/>
      <c r="AP1313" s="164"/>
      <c r="AQ1313" s="366"/>
      <c r="AR1313" s="164"/>
      <c r="AS1313" s="164"/>
      <c r="AT1313" s="164"/>
      <c r="AU1313" s="164"/>
      <c r="AV1313" s="164"/>
      <c r="AW1313" s="164"/>
      <c r="AX1313" s="164"/>
      <c r="AY1313" s="351"/>
      <c r="AZ1313" s="164"/>
      <c r="BA1313" s="164"/>
      <c r="BB1313" s="164"/>
      <c r="BC1313" s="164"/>
      <c r="BD1313" s="164"/>
      <c r="BE1313" s="164"/>
      <c r="BF1313" s="164"/>
      <c r="BG1313" s="164"/>
      <c r="BH1313" s="164"/>
      <c r="BI1313" s="351"/>
      <c r="BJ1313" s="164"/>
      <c r="BK1313" s="164"/>
      <c r="BL1313" s="164"/>
      <c r="BM1313" s="164"/>
      <c r="BN1313" s="164"/>
      <c r="BO1313" s="164"/>
      <c r="BP1313" s="164"/>
      <c r="BQ1313" s="164"/>
      <c r="BR1313" s="164"/>
      <c r="BS1313" s="164"/>
      <c r="BT1313" s="164"/>
    </row>
    <row r="1314" spans="19:72" x14ac:dyDescent="0.25">
      <c r="S1314" s="164"/>
      <c r="T1314" s="164"/>
      <c r="U1314" s="164"/>
      <c r="V1314" s="164"/>
      <c r="W1314" s="164"/>
      <c r="X1314" s="164"/>
      <c r="Y1314" s="164"/>
      <c r="Z1314" s="164"/>
      <c r="AA1314" s="164"/>
      <c r="AB1314" s="164"/>
      <c r="AC1314" s="164"/>
      <c r="AD1314" s="164"/>
      <c r="AE1314" s="164"/>
      <c r="AF1314" s="164"/>
      <c r="AG1314" s="164"/>
      <c r="AH1314" s="164"/>
      <c r="AI1314" s="164"/>
      <c r="AJ1314" s="164"/>
      <c r="AK1314" s="164"/>
      <c r="AL1314" s="164"/>
      <c r="AM1314" s="164"/>
      <c r="AN1314" s="164"/>
      <c r="AO1314" s="164"/>
      <c r="AP1314" s="164"/>
      <c r="AQ1314" s="366"/>
      <c r="AR1314" s="164"/>
      <c r="AS1314" s="164"/>
      <c r="AT1314" s="164"/>
      <c r="AU1314" s="164"/>
      <c r="AV1314" s="164"/>
      <c r="AW1314" s="164"/>
      <c r="AX1314" s="164"/>
      <c r="AY1314" s="351"/>
      <c r="AZ1314" s="164"/>
      <c r="BA1314" s="164"/>
      <c r="BB1314" s="164"/>
      <c r="BC1314" s="164"/>
      <c r="BD1314" s="164"/>
      <c r="BE1314" s="164"/>
      <c r="BF1314" s="164"/>
      <c r="BG1314" s="164"/>
      <c r="BH1314" s="164"/>
      <c r="BI1314" s="351"/>
      <c r="BJ1314" s="164"/>
      <c r="BK1314" s="164"/>
      <c r="BL1314" s="164"/>
      <c r="BM1314" s="164"/>
      <c r="BN1314" s="164"/>
      <c r="BO1314" s="164"/>
      <c r="BP1314" s="164"/>
      <c r="BQ1314" s="164"/>
      <c r="BR1314" s="164"/>
      <c r="BS1314" s="164"/>
      <c r="BT1314" s="164"/>
    </row>
    <row r="1315" spans="19:72" x14ac:dyDescent="0.25">
      <c r="S1315" s="164"/>
      <c r="T1315" s="164"/>
      <c r="U1315" s="164"/>
      <c r="V1315" s="164"/>
      <c r="W1315" s="164"/>
      <c r="X1315" s="164"/>
      <c r="Y1315" s="164"/>
      <c r="Z1315" s="164"/>
      <c r="AA1315" s="164"/>
      <c r="AB1315" s="164"/>
      <c r="AC1315" s="164"/>
      <c r="AD1315" s="164"/>
      <c r="AE1315" s="164"/>
      <c r="AF1315" s="164"/>
      <c r="AG1315" s="164"/>
      <c r="AH1315" s="164"/>
      <c r="AI1315" s="164"/>
      <c r="AJ1315" s="164"/>
      <c r="AK1315" s="164"/>
      <c r="AL1315" s="164"/>
      <c r="AM1315" s="164"/>
      <c r="AN1315" s="164"/>
      <c r="AO1315" s="164"/>
      <c r="AP1315" s="164"/>
      <c r="AQ1315" s="366"/>
      <c r="AR1315" s="164"/>
      <c r="AS1315" s="164"/>
      <c r="AT1315" s="164"/>
      <c r="AU1315" s="164"/>
      <c r="AV1315" s="164"/>
      <c r="AW1315" s="164"/>
      <c r="AX1315" s="164"/>
      <c r="AY1315" s="351"/>
      <c r="AZ1315" s="164"/>
      <c r="BA1315" s="164"/>
      <c r="BB1315" s="164"/>
      <c r="BC1315" s="164"/>
      <c r="BD1315" s="164"/>
      <c r="BE1315" s="164"/>
      <c r="BF1315" s="164"/>
      <c r="BG1315" s="164"/>
      <c r="BH1315" s="164"/>
      <c r="BI1315" s="351"/>
      <c r="BJ1315" s="164"/>
      <c r="BK1315" s="164"/>
      <c r="BL1315" s="164"/>
      <c r="BM1315" s="164"/>
      <c r="BN1315" s="164"/>
      <c r="BO1315" s="164"/>
      <c r="BP1315" s="164"/>
      <c r="BQ1315" s="164"/>
      <c r="BR1315" s="164"/>
      <c r="BS1315" s="164"/>
      <c r="BT1315" s="164"/>
    </row>
    <row r="1316" spans="19:72" x14ac:dyDescent="0.25">
      <c r="S1316" s="164"/>
      <c r="T1316" s="164"/>
      <c r="U1316" s="164"/>
      <c r="V1316" s="164"/>
      <c r="W1316" s="164"/>
      <c r="X1316" s="164"/>
      <c r="Y1316" s="164"/>
      <c r="Z1316" s="164"/>
      <c r="AA1316" s="164"/>
      <c r="AB1316" s="164"/>
      <c r="AC1316" s="164"/>
      <c r="AD1316" s="164"/>
      <c r="AE1316" s="164"/>
      <c r="AF1316" s="164"/>
      <c r="AG1316" s="164"/>
      <c r="AH1316" s="164"/>
      <c r="AI1316" s="164"/>
      <c r="AJ1316" s="164"/>
      <c r="AK1316" s="164"/>
      <c r="AL1316" s="164"/>
      <c r="AM1316" s="164"/>
      <c r="AN1316" s="164"/>
      <c r="AO1316" s="164"/>
      <c r="AP1316" s="164"/>
      <c r="AQ1316" s="366"/>
      <c r="AR1316" s="164"/>
      <c r="AS1316" s="164"/>
      <c r="AT1316" s="164"/>
      <c r="AU1316" s="164"/>
      <c r="AV1316" s="164"/>
      <c r="AW1316" s="164"/>
      <c r="AX1316" s="164"/>
      <c r="AY1316" s="351"/>
      <c r="AZ1316" s="164"/>
      <c r="BA1316" s="164"/>
      <c r="BB1316" s="164"/>
      <c r="BC1316" s="164"/>
      <c r="BD1316" s="164"/>
      <c r="BE1316" s="164"/>
      <c r="BF1316" s="164"/>
      <c r="BG1316" s="164"/>
      <c r="BH1316" s="164"/>
      <c r="BI1316" s="351"/>
      <c r="BJ1316" s="164"/>
      <c r="BK1316" s="164"/>
      <c r="BL1316" s="164"/>
      <c r="BM1316" s="164"/>
      <c r="BN1316" s="164"/>
      <c r="BO1316" s="164"/>
      <c r="BP1316" s="164"/>
      <c r="BQ1316" s="164"/>
      <c r="BR1316" s="164"/>
      <c r="BS1316" s="164"/>
      <c r="BT1316" s="164"/>
    </row>
    <row r="1317" spans="19:72" x14ac:dyDescent="0.25">
      <c r="S1317" s="164"/>
      <c r="T1317" s="164"/>
      <c r="U1317" s="164"/>
      <c r="V1317" s="164"/>
      <c r="W1317" s="164"/>
      <c r="X1317" s="164"/>
      <c r="Y1317" s="164"/>
      <c r="Z1317" s="164"/>
      <c r="AA1317" s="164"/>
      <c r="AB1317" s="164"/>
      <c r="AC1317" s="164"/>
      <c r="AD1317" s="164"/>
      <c r="AE1317" s="164"/>
      <c r="AF1317" s="164"/>
      <c r="AG1317" s="164"/>
      <c r="AH1317" s="164"/>
      <c r="AI1317" s="164"/>
      <c r="AJ1317" s="164"/>
      <c r="AK1317" s="164"/>
      <c r="AL1317" s="164"/>
      <c r="AM1317" s="164"/>
      <c r="AN1317" s="164"/>
      <c r="AO1317" s="164"/>
      <c r="AP1317" s="164"/>
      <c r="AQ1317" s="366"/>
      <c r="AR1317" s="164"/>
      <c r="AS1317" s="164"/>
      <c r="AT1317" s="164"/>
      <c r="AU1317" s="164"/>
      <c r="AV1317" s="164"/>
      <c r="AW1317" s="164"/>
      <c r="AX1317" s="164"/>
      <c r="AY1317" s="351"/>
      <c r="AZ1317" s="164"/>
      <c r="BA1317" s="164"/>
      <c r="BB1317" s="164"/>
      <c r="BC1317" s="164"/>
      <c r="BD1317" s="164"/>
      <c r="BE1317" s="164"/>
      <c r="BF1317" s="164"/>
      <c r="BG1317" s="164"/>
      <c r="BH1317" s="164"/>
      <c r="BI1317" s="351"/>
      <c r="BJ1317" s="164"/>
      <c r="BK1317" s="164"/>
      <c r="BL1317" s="164"/>
      <c r="BM1317" s="164"/>
      <c r="BN1317" s="164"/>
      <c r="BO1317" s="164"/>
      <c r="BP1317" s="164"/>
      <c r="BQ1317" s="164"/>
      <c r="BR1317" s="164"/>
      <c r="BS1317" s="164"/>
      <c r="BT1317" s="164"/>
    </row>
    <row r="1318" spans="19:72" x14ac:dyDescent="0.25">
      <c r="S1318" s="164"/>
      <c r="T1318" s="164"/>
      <c r="U1318" s="164"/>
      <c r="V1318" s="164"/>
      <c r="W1318" s="164"/>
      <c r="X1318" s="164"/>
      <c r="Y1318" s="164"/>
      <c r="Z1318" s="164"/>
      <c r="AA1318" s="164"/>
      <c r="AB1318" s="164"/>
      <c r="AC1318" s="164"/>
      <c r="AD1318" s="164"/>
      <c r="AE1318" s="164"/>
      <c r="AF1318" s="164"/>
      <c r="AG1318" s="164"/>
      <c r="AH1318" s="164"/>
      <c r="AI1318" s="164"/>
      <c r="AJ1318" s="164"/>
      <c r="AK1318" s="164"/>
      <c r="AL1318" s="164"/>
      <c r="AM1318" s="164"/>
      <c r="AN1318" s="164"/>
      <c r="AO1318" s="164"/>
      <c r="AP1318" s="164"/>
      <c r="AQ1318" s="366"/>
      <c r="AR1318" s="164"/>
      <c r="AS1318" s="164"/>
      <c r="AT1318" s="164"/>
      <c r="AU1318" s="164"/>
      <c r="AV1318" s="164"/>
      <c r="AW1318" s="164"/>
      <c r="AX1318" s="164"/>
      <c r="AY1318" s="351"/>
      <c r="AZ1318" s="164"/>
      <c r="BA1318" s="164"/>
      <c r="BB1318" s="164"/>
      <c r="BC1318" s="164"/>
      <c r="BD1318" s="164"/>
      <c r="BE1318" s="164"/>
      <c r="BF1318" s="164"/>
      <c r="BG1318" s="164"/>
      <c r="BH1318" s="164"/>
      <c r="BI1318" s="351"/>
      <c r="BJ1318" s="164"/>
      <c r="BK1318" s="164"/>
      <c r="BL1318" s="164"/>
      <c r="BM1318" s="164"/>
      <c r="BN1318" s="164"/>
      <c r="BO1318" s="164"/>
      <c r="BP1318" s="164"/>
      <c r="BQ1318" s="164"/>
      <c r="BR1318" s="164"/>
      <c r="BS1318" s="164"/>
      <c r="BT1318" s="164"/>
    </row>
    <row r="1319" spans="19:72" x14ac:dyDescent="0.25">
      <c r="S1319" s="164"/>
      <c r="T1319" s="164"/>
      <c r="U1319" s="164"/>
      <c r="V1319" s="164"/>
      <c r="W1319" s="164"/>
      <c r="X1319" s="164"/>
      <c r="Y1319" s="164"/>
      <c r="Z1319" s="164"/>
      <c r="AA1319" s="164"/>
      <c r="AB1319" s="164"/>
      <c r="AC1319" s="164"/>
      <c r="AD1319" s="164"/>
      <c r="AE1319" s="164"/>
      <c r="AF1319" s="164"/>
      <c r="AG1319" s="164"/>
      <c r="AH1319" s="164"/>
      <c r="AI1319" s="164"/>
      <c r="AJ1319" s="164"/>
      <c r="AK1319" s="164"/>
      <c r="AL1319" s="164"/>
      <c r="AM1319" s="164"/>
      <c r="AN1319" s="164"/>
      <c r="AO1319" s="164"/>
      <c r="AP1319" s="164"/>
      <c r="AQ1319" s="366"/>
      <c r="AR1319" s="164"/>
      <c r="AS1319" s="164"/>
      <c r="AT1319" s="164"/>
      <c r="AU1319" s="164"/>
      <c r="AV1319" s="164"/>
      <c r="AW1319" s="164"/>
      <c r="AX1319" s="164"/>
      <c r="AY1319" s="351"/>
      <c r="AZ1319" s="164"/>
      <c r="BA1319" s="164"/>
      <c r="BB1319" s="164"/>
      <c r="BC1319" s="164"/>
      <c r="BD1319" s="164"/>
      <c r="BE1319" s="164"/>
      <c r="BF1319" s="164"/>
      <c r="BG1319" s="164"/>
      <c r="BH1319" s="164"/>
      <c r="BI1319" s="351"/>
      <c r="BJ1319" s="164"/>
      <c r="BK1319" s="164"/>
      <c r="BL1319" s="164"/>
      <c r="BM1319" s="164"/>
      <c r="BN1319" s="164"/>
      <c r="BO1319" s="164"/>
      <c r="BP1319" s="164"/>
      <c r="BQ1319" s="164"/>
      <c r="BR1319" s="164"/>
      <c r="BS1319" s="164"/>
      <c r="BT1319" s="164"/>
    </row>
    <row r="1320" spans="19:72" x14ac:dyDescent="0.25">
      <c r="S1320" s="164"/>
      <c r="T1320" s="164"/>
      <c r="U1320" s="164"/>
      <c r="V1320" s="164"/>
      <c r="W1320" s="164"/>
      <c r="X1320" s="164"/>
      <c r="Y1320" s="164"/>
      <c r="Z1320" s="164"/>
      <c r="AA1320" s="164"/>
      <c r="AB1320" s="164"/>
      <c r="AC1320" s="164"/>
      <c r="AD1320" s="164"/>
      <c r="AE1320" s="164"/>
      <c r="AF1320" s="164"/>
      <c r="AG1320" s="164"/>
      <c r="AH1320" s="164"/>
      <c r="AI1320" s="164"/>
      <c r="AJ1320" s="164"/>
      <c r="AK1320" s="164"/>
      <c r="AL1320" s="164"/>
      <c r="AM1320" s="164"/>
      <c r="AN1320" s="164"/>
      <c r="AO1320" s="164"/>
      <c r="AP1320" s="164"/>
      <c r="AQ1320" s="366"/>
      <c r="AR1320" s="164"/>
      <c r="AS1320" s="164"/>
      <c r="AT1320" s="164"/>
      <c r="AU1320" s="164"/>
      <c r="AV1320" s="164"/>
      <c r="AW1320" s="164"/>
      <c r="AX1320" s="164"/>
      <c r="AY1320" s="351"/>
      <c r="AZ1320" s="164"/>
      <c r="BA1320" s="164"/>
      <c r="BB1320" s="164"/>
      <c r="BC1320" s="164"/>
      <c r="BD1320" s="164"/>
      <c r="BE1320" s="164"/>
      <c r="BF1320" s="164"/>
      <c r="BG1320" s="164"/>
      <c r="BH1320" s="164"/>
      <c r="BI1320" s="351"/>
      <c r="BJ1320" s="164"/>
      <c r="BK1320" s="164"/>
      <c r="BL1320" s="164"/>
      <c r="BM1320" s="164"/>
      <c r="BN1320" s="164"/>
      <c r="BO1320" s="164"/>
      <c r="BP1320" s="164"/>
      <c r="BQ1320" s="164"/>
      <c r="BR1320" s="164"/>
      <c r="BS1320" s="164"/>
      <c r="BT1320" s="164"/>
    </row>
    <row r="1321" spans="19:72" x14ac:dyDescent="0.25">
      <c r="S1321" s="164"/>
      <c r="T1321" s="164"/>
      <c r="U1321" s="164"/>
      <c r="V1321" s="164"/>
      <c r="W1321" s="164"/>
      <c r="X1321" s="164"/>
      <c r="Y1321" s="164"/>
      <c r="Z1321" s="164"/>
      <c r="AA1321" s="164"/>
      <c r="AB1321" s="164"/>
      <c r="AC1321" s="164"/>
      <c r="AD1321" s="164"/>
      <c r="AE1321" s="164"/>
      <c r="AF1321" s="164"/>
      <c r="AG1321" s="164"/>
      <c r="AH1321" s="164"/>
      <c r="AI1321" s="164"/>
      <c r="AJ1321" s="164"/>
      <c r="AK1321" s="164"/>
      <c r="AL1321" s="164"/>
      <c r="AM1321" s="164"/>
      <c r="AN1321" s="164"/>
      <c r="AO1321" s="164"/>
      <c r="AP1321" s="164"/>
      <c r="AQ1321" s="366"/>
      <c r="AR1321" s="164"/>
      <c r="AS1321" s="164"/>
      <c r="AT1321" s="164"/>
      <c r="AU1321" s="164"/>
      <c r="AV1321" s="164"/>
      <c r="AW1321" s="164"/>
      <c r="AX1321" s="164"/>
      <c r="AY1321" s="351"/>
      <c r="AZ1321" s="164"/>
      <c r="BA1321" s="164"/>
      <c r="BB1321" s="164"/>
      <c r="BC1321" s="164"/>
      <c r="BD1321" s="164"/>
      <c r="BE1321" s="164"/>
      <c r="BF1321" s="164"/>
      <c r="BG1321" s="164"/>
      <c r="BH1321" s="164"/>
      <c r="BI1321" s="351"/>
      <c r="BJ1321" s="164"/>
      <c r="BK1321" s="164"/>
      <c r="BL1321" s="164"/>
      <c r="BM1321" s="164"/>
      <c r="BN1321" s="164"/>
      <c r="BO1321" s="164"/>
      <c r="BP1321" s="164"/>
      <c r="BQ1321" s="164"/>
      <c r="BR1321" s="164"/>
      <c r="BS1321" s="164"/>
      <c r="BT1321" s="164"/>
    </row>
    <row r="1322" spans="19:72" x14ac:dyDescent="0.25">
      <c r="S1322" s="164"/>
      <c r="T1322" s="164"/>
      <c r="U1322" s="164"/>
      <c r="V1322" s="164"/>
      <c r="W1322" s="164"/>
      <c r="X1322" s="164"/>
      <c r="Y1322" s="164"/>
      <c r="Z1322" s="164"/>
      <c r="AA1322" s="164"/>
      <c r="AB1322" s="164"/>
      <c r="AC1322" s="164"/>
      <c r="AD1322" s="164"/>
      <c r="AE1322" s="164"/>
      <c r="AF1322" s="164"/>
      <c r="AG1322" s="164"/>
      <c r="AH1322" s="164"/>
      <c r="AI1322" s="164"/>
      <c r="AJ1322" s="164"/>
      <c r="AK1322" s="164"/>
      <c r="AL1322" s="164"/>
      <c r="AM1322" s="164"/>
      <c r="AN1322" s="164"/>
      <c r="AO1322" s="164"/>
      <c r="AP1322" s="164"/>
      <c r="AQ1322" s="366"/>
      <c r="AR1322" s="164"/>
      <c r="AS1322" s="164"/>
      <c r="AT1322" s="164"/>
      <c r="AU1322" s="164"/>
      <c r="AV1322" s="164"/>
      <c r="AW1322" s="164"/>
      <c r="AX1322" s="164"/>
      <c r="AY1322" s="351"/>
      <c r="AZ1322" s="164"/>
      <c r="BA1322" s="164"/>
      <c r="BB1322" s="164"/>
      <c r="BC1322" s="164"/>
      <c r="BD1322" s="164"/>
      <c r="BE1322" s="164"/>
      <c r="BF1322" s="164"/>
      <c r="BG1322" s="164"/>
      <c r="BH1322" s="164"/>
      <c r="BI1322" s="351"/>
      <c r="BJ1322" s="164"/>
      <c r="BK1322" s="164"/>
      <c r="BL1322" s="164"/>
      <c r="BM1322" s="164"/>
      <c r="BN1322" s="164"/>
      <c r="BO1322" s="164"/>
      <c r="BP1322" s="164"/>
      <c r="BQ1322" s="164"/>
      <c r="BR1322" s="164"/>
      <c r="BS1322" s="164"/>
      <c r="BT1322" s="164"/>
    </row>
    <row r="1323" spans="19:72" x14ac:dyDescent="0.25">
      <c r="S1323" s="164"/>
      <c r="T1323" s="164"/>
      <c r="U1323" s="164"/>
      <c r="V1323" s="164"/>
      <c r="W1323" s="164"/>
      <c r="X1323" s="164"/>
      <c r="Y1323" s="164"/>
      <c r="Z1323" s="164"/>
      <c r="AA1323" s="164"/>
      <c r="AB1323" s="164"/>
      <c r="AC1323" s="164"/>
      <c r="AD1323" s="164"/>
      <c r="AE1323" s="164"/>
      <c r="AF1323" s="164"/>
      <c r="AG1323" s="164"/>
      <c r="AH1323" s="164"/>
      <c r="AI1323" s="164"/>
      <c r="AJ1323" s="164"/>
      <c r="AK1323" s="164"/>
      <c r="AL1323" s="164"/>
      <c r="AM1323" s="164"/>
      <c r="AN1323" s="164"/>
      <c r="AO1323" s="164"/>
      <c r="AP1323" s="164"/>
      <c r="AQ1323" s="366"/>
      <c r="AR1323" s="164"/>
      <c r="AS1323" s="164"/>
      <c r="AT1323" s="164"/>
      <c r="AU1323" s="164"/>
      <c r="AV1323" s="164"/>
      <c r="AW1323" s="164"/>
      <c r="AX1323" s="164"/>
      <c r="AY1323" s="351"/>
      <c r="AZ1323" s="164"/>
      <c r="BA1323" s="164"/>
      <c r="BB1323" s="164"/>
      <c r="BC1323" s="164"/>
      <c r="BD1323" s="164"/>
      <c r="BE1323" s="164"/>
      <c r="BF1323" s="164"/>
      <c r="BG1323" s="164"/>
      <c r="BH1323" s="164"/>
      <c r="BI1323" s="351"/>
      <c r="BJ1323" s="164"/>
      <c r="BK1323" s="164"/>
      <c r="BL1323" s="164"/>
      <c r="BM1323" s="164"/>
      <c r="BN1323" s="164"/>
      <c r="BO1323" s="164"/>
      <c r="BP1323" s="164"/>
      <c r="BQ1323" s="164"/>
      <c r="BR1323" s="164"/>
      <c r="BS1323" s="164"/>
      <c r="BT1323" s="164"/>
    </row>
    <row r="1324" spans="19:72" x14ac:dyDescent="0.25">
      <c r="S1324" s="164"/>
      <c r="T1324" s="164"/>
      <c r="U1324" s="164"/>
      <c r="V1324" s="164"/>
      <c r="W1324" s="164"/>
      <c r="X1324" s="164"/>
      <c r="Y1324" s="164"/>
      <c r="Z1324" s="164"/>
      <c r="AA1324" s="164"/>
      <c r="AB1324" s="164"/>
      <c r="AC1324" s="164"/>
      <c r="AD1324" s="164"/>
      <c r="AE1324" s="164"/>
      <c r="AF1324" s="164"/>
      <c r="AG1324" s="164"/>
      <c r="AH1324" s="164"/>
      <c r="AI1324" s="164"/>
      <c r="AJ1324" s="164"/>
      <c r="AK1324" s="164"/>
      <c r="AL1324" s="164"/>
      <c r="AM1324" s="164"/>
      <c r="AN1324" s="164"/>
      <c r="AO1324" s="164"/>
      <c r="AP1324" s="164"/>
      <c r="AQ1324" s="366"/>
      <c r="AR1324" s="164"/>
      <c r="AS1324" s="164"/>
      <c r="AT1324" s="164"/>
      <c r="AU1324" s="164"/>
      <c r="AV1324" s="164"/>
      <c r="AW1324" s="164"/>
      <c r="AX1324" s="164"/>
      <c r="AY1324" s="351"/>
      <c r="AZ1324" s="164"/>
      <c r="BA1324" s="164"/>
      <c r="BB1324" s="164"/>
      <c r="BC1324" s="164"/>
      <c r="BD1324" s="164"/>
      <c r="BE1324" s="164"/>
      <c r="BF1324" s="164"/>
      <c r="BG1324" s="164"/>
      <c r="BH1324" s="164"/>
      <c r="BI1324" s="351"/>
      <c r="BJ1324" s="164"/>
      <c r="BK1324" s="164"/>
      <c r="BL1324" s="164"/>
      <c r="BM1324" s="164"/>
      <c r="BN1324" s="164"/>
      <c r="BO1324" s="164"/>
      <c r="BP1324" s="164"/>
      <c r="BQ1324" s="164"/>
      <c r="BR1324" s="164"/>
      <c r="BS1324" s="164"/>
      <c r="BT1324" s="164"/>
    </row>
    <row r="1325" spans="19:72" x14ac:dyDescent="0.25">
      <c r="S1325" s="164"/>
      <c r="T1325" s="164"/>
      <c r="U1325" s="164"/>
      <c r="V1325" s="164"/>
      <c r="W1325" s="164"/>
      <c r="X1325" s="164"/>
      <c r="Y1325" s="164"/>
      <c r="Z1325" s="164"/>
      <c r="AA1325" s="164"/>
      <c r="AB1325" s="164"/>
      <c r="AC1325" s="164"/>
      <c r="AD1325" s="164"/>
      <c r="AE1325" s="164"/>
      <c r="AF1325" s="164"/>
      <c r="AG1325" s="164"/>
      <c r="AH1325" s="164"/>
      <c r="AI1325" s="164"/>
      <c r="AJ1325" s="164"/>
      <c r="AK1325" s="164"/>
      <c r="AL1325" s="164"/>
      <c r="AM1325" s="164"/>
      <c r="AN1325" s="164"/>
      <c r="AO1325" s="164"/>
      <c r="AP1325" s="164"/>
      <c r="AQ1325" s="366"/>
      <c r="AR1325" s="164"/>
      <c r="AS1325" s="164"/>
      <c r="AT1325" s="164"/>
      <c r="AU1325" s="164"/>
      <c r="AV1325" s="164"/>
      <c r="AW1325" s="164"/>
      <c r="AX1325" s="164"/>
      <c r="AY1325" s="351"/>
      <c r="AZ1325" s="164"/>
      <c r="BA1325" s="164"/>
      <c r="BB1325" s="164"/>
      <c r="BC1325" s="164"/>
      <c r="BD1325" s="164"/>
      <c r="BE1325" s="164"/>
      <c r="BF1325" s="164"/>
      <c r="BG1325" s="164"/>
      <c r="BH1325" s="164"/>
      <c r="BI1325" s="351"/>
      <c r="BJ1325" s="164"/>
      <c r="BK1325" s="164"/>
      <c r="BL1325" s="164"/>
      <c r="BM1325" s="164"/>
      <c r="BN1325" s="164"/>
      <c r="BO1325" s="164"/>
      <c r="BP1325" s="164"/>
      <c r="BQ1325" s="164"/>
      <c r="BR1325" s="164"/>
      <c r="BS1325" s="164"/>
      <c r="BT1325" s="164"/>
    </row>
    <row r="1326" spans="19:72" x14ac:dyDescent="0.25">
      <c r="S1326" s="164"/>
      <c r="T1326" s="164"/>
      <c r="U1326" s="164"/>
      <c r="V1326" s="164"/>
      <c r="W1326" s="164"/>
      <c r="X1326" s="164"/>
      <c r="Y1326" s="164"/>
      <c r="Z1326" s="164"/>
      <c r="AA1326" s="164"/>
      <c r="AB1326" s="164"/>
      <c r="AC1326" s="164"/>
      <c r="AD1326" s="164"/>
      <c r="AE1326" s="164"/>
      <c r="AF1326" s="164"/>
      <c r="AG1326" s="164"/>
      <c r="AH1326" s="164"/>
      <c r="AI1326" s="164"/>
      <c r="AJ1326" s="164"/>
      <c r="AK1326" s="164"/>
      <c r="AL1326" s="164"/>
      <c r="AM1326" s="164"/>
      <c r="AN1326" s="164"/>
      <c r="AO1326" s="164"/>
      <c r="AP1326" s="164"/>
      <c r="AQ1326" s="366"/>
      <c r="AR1326" s="164"/>
      <c r="AS1326" s="164"/>
      <c r="AT1326" s="164"/>
      <c r="AU1326" s="164"/>
      <c r="AV1326" s="164"/>
      <c r="AW1326" s="164"/>
      <c r="AX1326" s="164"/>
      <c r="AY1326" s="351"/>
      <c r="AZ1326" s="164"/>
      <c r="BA1326" s="164"/>
      <c r="BB1326" s="164"/>
      <c r="BC1326" s="164"/>
      <c r="BD1326" s="164"/>
      <c r="BE1326" s="164"/>
      <c r="BF1326" s="164"/>
      <c r="BG1326" s="164"/>
      <c r="BH1326" s="164"/>
      <c r="BI1326" s="351"/>
      <c r="BJ1326" s="164"/>
      <c r="BK1326" s="164"/>
      <c r="BL1326" s="164"/>
      <c r="BM1326" s="164"/>
      <c r="BN1326" s="164"/>
      <c r="BO1326" s="164"/>
      <c r="BP1326" s="164"/>
      <c r="BQ1326" s="164"/>
      <c r="BR1326" s="164"/>
      <c r="BS1326" s="164"/>
      <c r="BT1326" s="164"/>
    </row>
    <row r="1327" spans="19:72" x14ac:dyDescent="0.25">
      <c r="S1327" s="164"/>
      <c r="T1327" s="164"/>
      <c r="U1327" s="164"/>
      <c r="V1327" s="164"/>
      <c r="W1327" s="164"/>
      <c r="X1327" s="164"/>
      <c r="Y1327" s="164"/>
      <c r="Z1327" s="164"/>
      <c r="AA1327" s="164"/>
      <c r="AB1327" s="164"/>
      <c r="AC1327" s="164"/>
      <c r="AD1327" s="164"/>
      <c r="AE1327" s="164"/>
      <c r="AF1327" s="164"/>
      <c r="AG1327" s="164"/>
      <c r="AH1327" s="164"/>
      <c r="AI1327" s="164"/>
      <c r="AJ1327" s="164"/>
      <c r="AK1327" s="164"/>
      <c r="AL1327" s="164"/>
      <c r="AM1327" s="164"/>
      <c r="AN1327" s="164"/>
      <c r="AO1327" s="164"/>
      <c r="AP1327" s="164"/>
      <c r="AQ1327" s="366"/>
      <c r="AR1327" s="164"/>
      <c r="AS1327" s="164"/>
      <c r="AT1327" s="164"/>
      <c r="AU1327" s="164"/>
      <c r="AV1327" s="164"/>
      <c r="AW1327" s="164"/>
      <c r="AX1327" s="164"/>
      <c r="AY1327" s="351"/>
      <c r="AZ1327" s="164"/>
      <c r="BA1327" s="164"/>
      <c r="BB1327" s="164"/>
      <c r="BC1327" s="164"/>
      <c r="BD1327" s="164"/>
      <c r="BE1327" s="164"/>
      <c r="BF1327" s="164"/>
      <c r="BG1327" s="164"/>
      <c r="BH1327" s="164"/>
      <c r="BI1327" s="351"/>
      <c r="BJ1327" s="164"/>
      <c r="BK1327" s="164"/>
      <c r="BL1327" s="164"/>
      <c r="BM1327" s="164"/>
      <c r="BN1327" s="164"/>
      <c r="BO1327" s="164"/>
      <c r="BP1327" s="164"/>
      <c r="BQ1327" s="164"/>
      <c r="BR1327" s="164"/>
      <c r="BS1327" s="164"/>
      <c r="BT1327" s="164"/>
    </row>
    <row r="1328" spans="19:72" x14ac:dyDescent="0.25">
      <c r="S1328" s="164"/>
      <c r="T1328" s="164"/>
      <c r="U1328" s="164"/>
      <c r="V1328" s="164"/>
      <c r="W1328" s="164"/>
      <c r="X1328" s="164"/>
      <c r="Y1328" s="164"/>
      <c r="Z1328" s="164"/>
      <c r="AA1328" s="164"/>
      <c r="AB1328" s="164"/>
      <c r="AC1328" s="164"/>
      <c r="AD1328" s="164"/>
      <c r="AE1328" s="164"/>
      <c r="AF1328" s="164"/>
      <c r="AG1328" s="164"/>
      <c r="AH1328" s="164"/>
      <c r="AI1328" s="164"/>
      <c r="AJ1328" s="164"/>
      <c r="AK1328" s="164"/>
      <c r="AL1328" s="164"/>
      <c r="AM1328" s="164"/>
      <c r="AN1328" s="164"/>
      <c r="AO1328" s="164"/>
      <c r="AP1328" s="164"/>
      <c r="AQ1328" s="366"/>
      <c r="AR1328" s="164"/>
      <c r="AS1328" s="164"/>
      <c r="AT1328" s="164"/>
      <c r="AU1328" s="164"/>
      <c r="AV1328" s="164"/>
      <c r="AW1328" s="164"/>
      <c r="AX1328" s="164"/>
      <c r="AY1328" s="351"/>
      <c r="AZ1328" s="164"/>
      <c r="BA1328" s="164"/>
      <c r="BB1328" s="164"/>
      <c r="BC1328" s="164"/>
      <c r="BD1328" s="164"/>
      <c r="BE1328" s="164"/>
      <c r="BF1328" s="164"/>
      <c r="BG1328" s="164"/>
      <c r="BH1328" s="164"/>
      <c r="BI1328" s="351"/>
      <c r="BJ1328" s="164"/>
      <c r="BK1328" s="164"/>
      <c r="BL1328" s="164"/>
      <c r="BM1328" s="164"/>
      <c r="BN1328" s="164"/>
      <c r="BO1328" s="164"/>
      <c r="BP1328" s="164"/>
      <c r="BQ1328" s="164"/>
      <c r="BR1328" s="164"/>
      <c r="BS1328" s="164"/>
      <c r="BT1328" s="164"/>
    </row>
    <row r="1329" spans="19:72" x14ac:dyDescent="0.25">
      <c r="S1329" s="164"/>
      <c r="T1329" s="164"/>
      <c r="U1329" s="164"/>
      <c r="V1329" s="164"/>
      <c r="W1329" s="164"/>
      <c r="X1329" s="164"/>
      <c r="Y1329" s="164"/>
      <c r="Z1329" s="164"/>
      <c r="AA1329" s="164"/>
      <c r="AB1329" s="164"/>
      <c r="AC1329" s="164"/>
      <c r="AD1329" s="164"/>
      <c r="AE1329" s="164"/>
      <c r="AF1329" s="164"/>
      <c r="AG1329" s="164"/>
      <c r="AH1329" s="164"/>
      <c r="AI1329" s="164"/>
      <c r="AJ1329" s="164"/>
      <c r="AK1329" s="164"/>
      <c r="AL1329" s="164"/>
      <c r="AM1329" s="164"/>
      <c r="AN1329" s="164"/>
      <c r="AO1329" s="164"/>
      <c r="AP1329" s="164"/>
      <c r="AQ1329" s="366"/>
      <c r="AR1329" s="164"/>
      <c r="AS1329" s="164"/>
      <c r="AT1329" s="164"/>
      <c r="AU1329" s="164"/>
      <c r="AV1329" s="164"/>
      <c r="AW1329" s="164"/>
      <c r="AX1329" s="164"/>
      <c r="AY1329" s="351"/>
      <c r="AZ1329" s="164"/>
      <c r="BA1329" s="164"/>
      <c r="BB1329" s="164"/>
      <c r="BC1329" s="164"/>
      <c r="BD1329" s="164"/>
      <c r="BE1329" s="164"/>
      <c r="BF1329" s="164"/>
      <c r="BG1329" s="164"/>
      <c r="BH1329" s="164"/>
      <c r="BI1329" s="351"/>
      <c r="BJ1329" s="164"/>
      <c r="BK1329" s="164"/>
      <c r="BL1329" s="164"/>
      <c r="BM1329" s="164"/>
      <c r="BN1329" s="164"/>
      <c r="BO1329" s="164"/>
      <c r="BP1329" s="164"/>
      <c r="BQ1329" s="164"/>
      <c r="BR1329" s="164"/>
      <c r="BS1329" s="164"/>
      <c r="BT1329" s="164"/>
    </row>
    <row r="1330" spans="19:72" x14ac:dyDescent="0.25">
      <c r="S1330" s="164"/>
      <c r="T1330" s="164"/>
      <c r="U1330" s="164"/>
      <c r="V1330" s="164"/>
      <c r="W1330" s="164"/>
      <c r="X1330" s="164"/>
      <c r="Y1330" s="164"/>
      <c r="Z1330" s="164"/>
      <c r="AA1330" s="164"/>
      <c r="AB1330" s="164"/>
      <c r="AC1330" s="164"/>
      <c r="AD1330" s="164"/>
      <c r="AE1330" s="164"/>
      <c r="AF1330" s="164"/>
      <c r="AG1330" s="164"/>
      <c r="AH1330" s="164"/>
      <c r="AI1330" s="164"/>
      <c r="AJ1330" s="164"/>
      <c r="AK1330" s="164"/>
      <c r="AL1330" s="164"/>
      <c r="AM1330" s="164"/>
      <c r="AN1330" s="164"/>
      <c r="AO1330" s="164"/>
      <c r="AP1330" s="164"/>
      <c r="AQ1330" s="366"/>
      <c r="AR1330" s="164"/>
      <c r="AS1330" s="164"/>
      <c r="AT1330" s="164"/>
      <c r="AU1330" s="164"/>
      <c r="AV1330" s="164"/>
      <c r="AW1330" s="164"/>
      <c r="AX1330" s="164"/>
      <c r="AY1330" s="351"/>
      <c r="AZ1330" s="164"/>
      <c r="BA1330" s="164"/>
      <c r="BB1330" s="164"/>
      <c r="BC1330" s="164"/>
      <c r="BD1330" s="164"/>
      <c r="BE1330" s="164"/>
      <c r="BF1330" s="164"/>
      <c r="BG1330" s="164"/>
      <c r="BH1330" s="164"/>
      <c r="BI1330" s="351"/>
      <c r="BJ1330" s="164"/>
      <c r="BK1330" s="164"/>
      <c r="BL1330" s="164"/>
      <c r="BM1330" s="164"/>
      <c r="BN1330" s="164"/>
      <c r="BO1330" s="164"/>
      <c r="BP1330" s="164"/>
      <c r="BQ1330" s="164"/>
      <c r="BR1330" s="164"/>
      <c r="BS1330" s="164"/>
      <c r="BT1330" s="164"/>
    </row>
    <row r="1331" spans="19:72" x14ac:dyDescent="0.25">
      <c r="S1331" s="164"/>
      <c r="T1331" s="164"/>
      <c r="U1331" s="164"/>
      <c r="V1331" s="164"/>
      <c r="W1331" s="164"/>
      <c r="X1331" s="164"/>
      <c r="Y1331" s="164"/>
      <c r="Z1331" s="164"/>
      <c r="AA1331" s="164"/>
      <c r="AB1331" s="164"/>
      <c r="AC1331" s="164"/>
      <c r="AD1331" s="164"/>
      <c r="AE1331" s="164"/>
      <c r="AF1331" s="164"/>
      <c r="AG1331" s="164"/>
      <c r="AH1331" s="164"/>
      <c r="AI1331" s="164"/>
      <c r="AJ1331" s="164"/>
      <c r="AK1331" s="164"/>
      <c r="AL1331" s="164"/>
      <c r="AM1331" s="164"/>
      <c r="AN1331" s="164"/>
      <c r="AO1331" s="164"/>
      <c r="AP1331" s="164"/>
      <c r="AQ1331" s="366"/>
      <c r="AR1331" s="164"/>
      <c r="AS1331" s="164"/>
      <c r="AT1331" s="164"/>
      <c r="AU1331" s="164"/>
      <c r="AV1331" s="164"/>
      <c r="AW1331" s="164"/>
      <c r="AX1331" s="164"/>
      <c r="AY1331" s="351"/>
      <c r="AZ1331" s="164"/>
      <c r="BA1331" s="164"/>
      <c r="BB1331" s="164"/>
      <c r="BC1331" s="164"/>
      <c r="BD1331" s="164"/>
      <c r="BE1331" s="164"/>
      <c r="BF1331" s="164"/>
      <c r="BG1331" s="164"/>
      <c r="BH1331" s="164"/>
      <c r="BI1331" s="351"/>
      <c r="BJ1331" s="164"/>
      <c r="BK1331" s="164"/>
      <c r="BL1331" s="164"/>
      <c r="BM1331" s="164"/>
      <c r="BN1331" s="164"/>
      <c r="BO1331" s="164"/>
      <c r="BP1331" s="164"/>
      <c r="BQ1331" s="164"/>
      <c r="BR1331" s="164"/>
      <c r="BS1331" s="164"/>
      <c r="BT1331" s="164"/>
    </row>
    <row r="1332" spans="19:72" x14ac:dyDescent="0.25">
      <c r="S1332" s="164"/>
      <c r="T1332" s="164"/>
      <c r="U1332" s="164"/>
      <c r="V1332" s="164"/>
      <c r="W1332" s="164"/>
      <c r="X1332" s="164"/>
      <c r="Y1332" s="164"/>
      <c r="Z1332" s="164"/>
      <c r="AA1332" s="164"/>
      <c r="AB1332" s="164"/>
      <c r="AC1332" s="164"/>
      <c r="AD1332" s="164"/>
      <c r="AE1332" s="164"/>
      <c r="AF1332" s="164"/>
      <c r="AG1332" s="164"/>
      <c r="AH1332" s="164"/>
      <c r="AI1332" s="164"/>
      <c r="AJ1332" s="164"/>
      <c r="AK1332" s="164"/>
      <c r="AL1332" s="164"/>
      <c r="AM1332" s="164"/>
      <c r="AN1332" s="164"/>
      <c r="AO1332" s="164"/>
      <c r="AP1332" s="164"/>
      <c r="AQ1332" s="366"/>
      <c r="AR1332" s="164"/>
      <c r="AS1332" s="164"/>
      <c r="AT1332" s="164"/>
      <c r="AU1332" s="164"/>
      <c r="AV1332" s="164"/>
      <c r="AW1332" s="164"/>
      <c r="AX1332" s="164"/>
      <c r="AY1332" s="351"/>
      <c r="AZ1332" s="164"/>
      <c r="BA1332" s="164"/>
      <c r="BB1332" s="164"/>
      <c r="BC1332" s="164"/>
      <c r="BD1332" s="164"/>
      <c r="BE1332" s="164"/>
      <c r="BF1332" s="164"/>
      <c r="BG1332" s="164"/>
      <c r="BH1332" s="164"/>
      <c r="BI1332" s="351"/>
      <c r="BJ1332" s="164"/>
      <c r="BK1332" s="164"/>
      <c r="BL1332" s="164"/>
      <c r="BM1332" s="164"/>
      <c r="BN1332" s="164"/>
      <c r="BO1332" s="164"/>
      <c r="BP1332" s="164"/>
      <c r="BQ1332" s="164"/>
      <c r="BR1332" s="164"/>
      <c r="BS1332" s="164"/>
      <c r="BT1332" s="164"/>
    </row>
    <row r="1333" spans="19:72" x14ac:dyDescent="0.25">
      <c r="S1333" s="164"/>
      <c r="T1333" s="164"/>
      <c r="U1333" s="164"/>
      <c r="V1333" s="164"/>
      <c r="W1333" s="164"/>
      <c r="X1333" s="164"/>
      <c r="Y1333" s="164"/>
      <c r="Z1333" s="164"/>
      <c r="AA1333" s="164"/>
      <c r="AB1333" s="164"/>
      <c r="AC1333" s="164"/>
      <c r="AD1333" s="164"/>
      <c r="AE1333" s="164"/>
      <c r="AF1333" s="164"/>
      <c r="AG1333" s="164"/>
      <c r="AH1333" s="164"/>
      <c r="AI1333" s="164"/>
      <c r="AJ1333" s="164"/>
      <c r="AK1333" s="164"/>
      <c r="AL1333" s="164"/>
      <c r="AM1333" s="164"/>
      <c r="AN1333" s="164"/>
      <c r="AO1333" s="164"/>
      <c r="AP1333" s="164"/>
      <c r="AQ1333" s="366"/>
      <c r="AR1333" s="164"/>
      <c r="AS1333" s="164"/>
      <c r="AT1333" s="164"/>
      <c r="AU1333" s="164"/>
      <c r="AV1333" s="164"/>
      <c r="AW1333" s="164"/>
      <c r="AX1333" s="164"/>
      <c r="AY1333" s="351"/>
      <c r="AZ1333" s="164"/>
      <c r="BA1333" s="164"/>
      <c r="BB1333" s="164"/>
      <c r="BC1333" s="164"/>
      <c r="BD1333" s="164"/>
      <c r="BE1333" s="164"/>
      <c r="BF1333" s="164"/>
      <c r="BG1333" s="164"/>
      <c r="BH1333" s="164"/>
      <c r="BI1333" s="351"/>
      <c r="BJ1333" s="164"/>
      <c r="BK1333" s="164"/>
      <c r="BL1333" s="164"/>
      <c r="BM1333" s="164"/>
      <c r="BN1333" s="164"/>
      <c r="BO1333" s="164"/>
      <c r="BP1333" s="164"/>
      <c r="BQ1333" s="164"/>
      <c r="BR1333" s="164"/>
      <c r="BS1333" s="164"/>
      <c r="BT1333" s="164"/>
    </row>
    <row r="1334" spans="19:72" x14ac:dyDescent="0.25">
      <c r="S1334" s="164"/>
      <c r="T1334" s="164"/>
      <c r="U1334" s="164"/>
      <c r="V1334" s="164"/>
      <c r="W1334" s="164"/>
      <c r="X1334" s="164"/>
      <c r="Y1334" s="164"/>
      <c r="Z1334" s="164"/>
      <c r="AA1334" s="164"/>
      <c r="AB1334" s="164"/>
      <c r="AC1334" s="164"/>
      <c r="AD1334" s="164"/>
      <c r="AE1334" s="164"/>
      <c r="AF1334" s="164"/>
      <c r="AG1334" s="164"/>
      <c r="AH1334" s="164"/>
      <c r="AI1334" s="164"/>
      <c r="AJ1334" s="164"/>
      <c r="AK1334" s="164"/>
      <c r="AL1334" s="164"/>
      <c r="AM1334" s="164"/>
      <c r="AN1334" s="164"/>
      <c r="AO1334" s="164"/>
      <c r="AP1334" s="164"/>
      <c r="AQ1334" s="366"/>
      <c r="AR1334" s="164"/>
      <c r="AS1334" s="164"/>
      <c r="AT1334" s="164"/>
      <c r="AU1334" s="164"/>
      <c r="AV1334" s="164"/>
      <c r="AW1334" s="164"/>
      <c r="AX1334" s="164"/>
      <c r="AY1334" s="351"/>
      <c r="AZ1334" s="164"/>
      <c r="BA1334" s="164"/>
      <c r="BB1334" s="164"/>
      <c r="BC1334" s="164"/>
      <c r="BD1334" s="164"/>
      <c r="BE1334" s="164"/>
      <c r="BF1334" s="164"/>
      <c r="BG1334" s="164"/>
      <c r="BH1334" s="164"/>
      <c r="BI1334" s="351"/>
      <c r="BJ1334" s="164"/>
      <c r="BK1334" s="164"/>
      <c r="BL1334" s="164"/>
      <c r="BM1334" s="164"/>
      <c r="BN1334" s="164"/>
      <c r="BO1334" s="164"/>
      <c r="BP1334" s="164"/>
      <c r="BQ1334" s="164"/>
      <c r="BR1334" s="164"/>
      <c r="BS1334" s="164"/>
      <c r="BT1334" s="164"/>
    </row>
    <row r="1335" spans="19:72" x14ac:dyDescent="0.25">
      <c r="S1335" s="164"/>
      <c r="T1335" s="164"/>
      <c r="U1335" s="164"/>
      <c r="V1335" s="164"/>
      <c r="W1335" s="164"/>
      <c r="X1335" s="164"/>
      <c r="Y1335" s="164"/>
      <c r="Z1335" s="164"/>
      <c r="AA1335" s="164"/>
      <c r="AB1335" s="164"/>
      <c r="AC1335" s="164"/>
      <c r="AD1335" s="164"/>
      <c r="AE1335" s="164"/>
      <c r="AF1335" s="164"/>
      <c r="AG1335" s="164"/>
      <c r="AH1335" s="164"/>
      <c r="AI1335" s="164"/>
      <c r="AJ1335" s="164"/>
      <c r="AK1335" s="164"/>
      <c r="AL1335" s="164"/>
      <c r="AM1335" s="164"/>
      <c r="AN1335" s="164"/>
      <c r="AO1335" s="164"/>
      <c r="AP1335" s="164"/>
      <c r="AQ1335" s="366"/>
      <c r="AR1335" s="164"/>
      <c r="AS1335" s="164"/>
      <c r="AT1335" s="164"/>
      <c r="AU1335" s="164"/>
      <c r="AV1335" s="164"/>
      <c r="AW1335" s="164"/>
      <c r="AX1335" s="164"/>
      <c r="AY1335" s="351"/>
      <c r="AZ1335" s="164"/>
      <c r="BA1335" s="164"/>
      <c r="BB1335" s="164"/>
      <c r="BC1335" s="164"/>
      <c r="BD1335" s="164"/>
      <c r="BE1335" s="164"/>
      <c r="BF1335" s="164"/>
      <c r="BG1335" s="164"/>
      <c r="BH1335" s="164"/>
      <c r="BI1335" s="351"/>
      <c r="BJ1335" s="164"/>
      <c r="BK1335" s="164"/>
      <c r="BL1335" s="164"/>
      <c r="BM1335" s="164"/>
      <c r="BN1335" s="164"/>
      <c r="BO1335" s="164"/>
      <c r="BP1335" s="164"/>
      <c r="BQ1335" s="164"/>
      <c r="BR1335" s="164"/>
      <c r="BS1335" s="164"/>
      <c r="BT1335" s="164"/>
    </row>
    <row r="1336" spans="19:72" x14ac:dyDescent="0.25">
      <c r="S1336" s="164"/>
      <c r="T1336" s="164"/>
      <c r="U1336" s="164"/>
      <c r="V1336" s="164"/>
      <c r="W1336" s="164"/>
      <c r="X1336" s="164"/>
      <c r="Y1336" s="164"/>
      <c r="Z1336" s="164"/>
      <c r="AA1336" s="164"/>
      <c r="AB1336" s="164"/>
      <c r="AC1336" s="164"/>
      <c r="AD1336" s="164"/>
      <c r="AE1336" s="164"/>
      <c r="AF1336" s="164"/>
      <c r="AG1336" s="164"/>
      <c r="AH1336" s="164"/>
      <c r="AI1336" s="164"/>
      <c r="AJ1336" s="164"/>
      <c r="AK1336" s="164"/>
      <c r="AL1336" s="164"/>
      <c r="AM1336" s="164"/>
      <c r="AN1336" s="164"/>
      <c r="AO1336" s="164"/>
      <c r="AP1336" s="164"/>
      <c r="AQ1336" s="366"/>
      <c r="AR1336" s="164"/>
      <c r="AS1336" s="164"/>
      <c r="AT1336" s="164"/>
      <c r="AU1336" s="164"/>
      <c r="AV1336" s="164"/>
      <c r="AW1336" s="164"/>
      <c r="AX1336" s="164"/>
      <c r="AY1336" s="351"/>
      <c r="AZ1336" s="164"/>
      <c r="BA1336" s="164"/>
      <c r="BB1336" s="164"/>
      <c r="BC1336" s="164"/>
      <c r="BD1336" s="164"/>
      <c r="BE1336" s="164"/>
      <c r="BF1336" s="164"/>
      <c r="BG1336" s="164"/>
      <c r="BH1336" s="164"/>
      <c r="BI1336" s="351"/>
      <c r="BJ1336" s="164"/>
      <c r="BK1336" s="164"/>
      <c r="BL1336" s="164"/>
      <c r="BM1336" s="164"/>
      <c r="BN1336" s="164"/>
      <c r="BO1336" s="164"/>
      <c r="BP1336" s="164"/>
      <c r="BQ1336" s="164"/>
      <c r="BR1336" s="164"/>
      <c r="BS1336" s="164"/>
      <c r="BT1336" s="164"/>
    </row>
    <row r="1337" spans="19:72" x14ac:dyDescent="0.25">
      <c r="S1337" s="164"/>
      <c r="T1337" s="164"/>
      <c r="U1337" s="164"/>
      <c r="V1337" s="164"/>
      <c r="W1337" s="164"/>
      <c r="X1337" s="164"/>
      <c r="Y1337" s="164"/>
      <c r="Z1337" s="164"/>
      <c r="AA1337" s="164"/>
      <c r="AB1337" s="164"/>
      <c r="AC1337" s="164"/>
      <c r="AD1337" s="164"/>
      <c r="AE1337" s="164"/>
      <c r="AF1337" s="164"/>
      <c r="AG1337" s="164"/>
      <c r="AH1337" s="164"/>
      <c r="AI1337" s="164"/>
      <c r="AJ1337" s="164"/>
      <c r="AK1337" s="164"/>
      <c r="AL1337" s="164"/>
      <c r="AM1337" s="164"/>
      <c r="AN1337" s="164"/>
      <c r="AO1337" s="164"/>
      <c r="AP1337" s="164"/>
      <c r="AQ1337" s="366"/>
      <c r="AR1337" s="164"/>
      <c r="AS1337" s="164"/>
      <c r="AT1337" s="164"/>
      <c r="AU1337" s="164"/>
      <c r="AV1337" s="164"/>
      <c r="AW1337" s="164"/>
      <c r="AX1337" s="164"/>
      <c r="AY1337" s="351"/>
      <c r="AZ1337" s="164"/>
      <c r="BA1337" s="164"/>
      <c r="BB1337" s="164"/>
      <c r="BC1337" s="164"/>
      <c r="BD1337" s="164"/>
      <c r="BE1337" s="164"/>
      <c r="BF1337" s="164"/>
      <c r="BG1337" s="164"/>
      <c r="BH1337" s="164"/>
      <c r="BI1337" s="351"/>
      <c r="BJ1337" s="164"/>
      <c r="BK1337" s="164"/>
      <c r="BL1337" s="164"/>
      <c r="BM1337" s="164"/>
      <c r="BN1337" s="164"/>
      <c r="BO1337" s="164"/>
      <c r="BP1337" s="164"/>
      <c r="BQ1337" s="164"/>
      <c r="BR1337" s="164"/>
      <c r="BS1337" s="164"/>
      <c r="BT1337" s="164"/>
    </row>
    <row r="1338" spans="19:72" x14ac:dyDescent="0.25">
      <c r="S1338" s="164"/>
      <c r="T1338" s="164"/>
      <c r="U1338" s="164"/>
      <c r="V1338" s="164"/>
      <c r="W1338" s="164"/>
      <c r="X1338" s="164"/>
      <c r="Y1338" s="164"/>
      <c r="Z1338" s="164"/>
      <c r="AA1338" s="164"/>
      <c r="AB1338" s="164"/>
      <c r="AC1338" s="164"/>
      <c r="AD1338" s="164"/>
      <c r="AE1338" s="164"/>
      <c r="AF1338" s="164"/>
      <c r="AG1338" s="164"/>
      <c r="AH1338" s="164"/>
      <c r="AI1338" s="164"/>
      <c r="AJ1338" s="164"/>
      <c r="AK1338" s="164"/>
      <c r="AL1338" s="164"/>
      <c r="AM1338" s="164"/>
      <c r="AN1338" s="164"/>
      <c r="AO1338" s="164"/>
      <c r="AP1338" s="164"/>
      <c r="AQ1338" s="366"/>
      <c r="AR1338" s="164"/>
      <c r="AS1338" s="164"/>
      <c r="AT1338" s="164"/>
      <c r="AU1338" s="164"/>
      <c r="AV1338" s="164"/>
      <c r="AW1338" s="164"/>
      <c r="AX1338" s="164"/>
      <c r="AY1338" s="351"/>
      <c r="AZ1338" s="164"/>
      <c r="BA1338" s="164"/>
      <c r="BB1338" s="164"/>
      <c r="BC1338" s="164"/>
      <c r="BD1338" s="164"/>
      <c r="BE1338" s="164"/>
      <c r="BF1338" s="164"/>
      <c r="BG1338" s="164"/>
      <c r="BH1338" s="164"/>
      <c r="BI1338" s="351"/>
      <c r="BJ1338" s="164"/>
      <c r="BK1338" s="164"/>
      <c r="BL1338" s="164"/>
      <c r="BM1338" s="164"/>
      <c r="BN1338" s="164"/>
      <c r="BO1338" s="164"/>
      <c r="BP1338" s="164"/>
      <c r="BQ1338" s="164"/>
      <c r="BR1338" s="164"/>
      <c r="BS1338" s="164"/>
      <c r="BT1338" s="164"/>
    </row>
    <row r="1339" spans="19:72" x14ac:dyDescent="0.25">
      <c r="S1339" s="164"/>
      <c r="T1339" s="164"/>
      <c r="U1339" s="164"/>
      <c r="V1339" s="164"/>
      <c r="W1339" s="164"/>
      <c r="X1339" s="164"/>
      <c r="Y1339" s="164"/>
      <c r="Z1339" s="164"/>
      <c r="AA1339" s="164"/>
      <c r="AB1339" s="164"/>
      <c r="AC1339" s="164"/>
      <c r="AD1339" s="164"/>
      <c r="AE1339" s="164"/>
      <c r="AF1339" s="164"/>
      <c r="AG1339" s="164"/>
      <c r="AH1339" s="164"/>
      <c r="AI1339" s="164"/>
      <c r="AJ1339" s="164"/>
      <c r="AK1339" s="164"/>
      <c r="AL1339" s="164"/>
      <c r="AM1339" s="164"/>
      <c r="AN1339" s="164"/>
      <c r="AO1339" s="164"/>
      <c r="AP1339" s="164"/>
      <c r="AQ1339" s="366"/>
      <c r="AR1339" s="164"/>
      <c r="AS1339" s="164"/>
      <c r="AT1339" s="164"/>
      <c r="AU1339" s="164"/>
      <c r="AV1339" s="164"/>
      <c r="AW1339" s="164"/>
      <c r="AX1339" s="164"/>
      <c r="AY1339" s="351"/>
      <c r="AZ1339" s="164"/>
      <c r="BA1339" s="164"/>
      <c r="BB1339" s="164"/>
      <c r="BC1339" s="164"/>
      <c r="BD1339" s="164"/>
      <c r="BE1339" s="164"/>
      <c r="BF1339" s="164"/>
      <c r="BG1339" s="164"/>
      <c r="BH1339" s="164"/>
      <c r="BI1339" s="351"/>
      <c r="BJ1339" s="164"/>
      <c r="BK1339" s="164"/>
      <c r="BL1339" s="164"/>
      <c r="BM1339" s="164"/>
      <c r="BN1339" s="164"/>
      <c r="BO1339" s="164"/>
      <c r="BP1339" s="164"/>
      <c r="BQ1339" s="164"/>
      <c r="BR1339" s="164"/>
      <c r="BS1339" s="164"/>
      <c r="BT1339" s="164"/>
    </row>
    <row r="1340" spans="19:72" x14ac:dyDescent="0.25">
      <c r="S1340" s="164"/>
      <c r="T1340" s="164"/>
      <c r="U1340" s="164"/>
      <c r="V1340" s="164"/>
      <c r="W1340" s="164"/>
      <c r="X1340" s="164"/>
      <c r="Y1340" s="164"/>
      <c r="Z1340" s="164"/>
      <c r="AA1340" s="164"/>
      <c r="AB1340" s="164"/>
      <c r="AC1340" s="164"/>
      <c r="AD1340" s="164"/>
      <c r="AE1340" s="164"/>
      <c r="AF1340" s="164"/>
      <c r="AG1340" s="164"/>
      <c r="AH1340" s="164"/>
      <c r="AI1340" s="164"/>
      <c r="AJ1340" s="164"/>
      <c r="AK1340" s="164"/>
      <c r="AL1340" s="164"/>
      <c r="AM1340" s="164"/>
      <c r="AN1340" s="164"/>
      <c r="AO1340" s="164"/>
      <c r="AP1340" s="164"/>
      <c r="AQ1340" s="366"/>
      <c r="AR1340" s="164"/>
      <c r="AS1340" s="164"/>
      <c r="AT1340" s="164"/>
      <c r="AU1340" s="164"/>
      <c r="AV1340" s="164"/>
      <c r="AW1340" s="164"/>
      <c r="AX1340" s="164"/>
      <c r="AY1340" s="351"/>
      <c r="AZ1340" s="164"/>
      <c r="BA1340" s="164"/>
      <c r="BB1340" s="164"/>
      <c r="BC1340" s="164"/>
      <c r="BD1340" s="164"/>
      <c r="BE1340" s="164"/>
      <c r="BF1340" s="164"/>
      <c r="BG1340" s="164"/>
      <c r="BH1340" s="164"/>
      <c r="BI1340" s="351"/>
      <c r="BJ1340" s="164"/>
      <c r="BK1340" s="164"/>
      <c r="BL1340" s="164"/>
      <c r="BM1340" s="164"/>
      <c r="BN1340" s="164"/>
      <c r="BO1340" s="164"/>
      <c r="BP1340" s="164"/>
      <c r="BQ1340" s="164"/>
      <c r="BR1340" s="164"/>
      <c r="BS1340" s="164"/>
      <c r="BT1340" s="164"/>
    </row>
    <row r="1341" spans="19:72" x14ac:dyDescent="0.25">
      <c r="S1341" s="164"/>
      <c r="T1341" s="164"/>
      <c r="U1341" s="164"/>
      <c r="V1341" s="164"/>
      <c r="W1341" s="164"/>
      <c r="X1341" s="164"/>
      <c r="Y1341" s="164"/>
      <c r="Z1341" s="164"/>
      <c r="AA1341" s="164"/>
      <c r="AB1341" s="164"/>
      <c r="AC1341" s="164"/>
      <c r="AD1341" s="164"/>
      <c r="AE1341" s="164"/>
      <c r="AF1341" s="164"/>
      <c r="AG1341" s="164"/>
      <c r="AH1341" s="164"/>
      <c r="AI1341" s="164"/>
      <c r="AJ1341" s="164"/>
      <c r="AK1341" s="164"/>
      <c r="AL1341" s="164"/>
      <c r="AM1341" s="164"/>
      <c r="AN1341" s="164"/>
      <c r="AO1341" s="164"/>
      <c r="AP1341" s="164"/>
      <c r="AQ1341" s="366"/>
      <c r="AR1341" s="164"/>
      <c r="AS1341" s="164"/>
      <c r="AT1341" s="164"/>
      <c r="AU1341" s="164"/>
      <c r="AV1341" s="164"/>
      <c r="AW1341" s="164"/>
      <c r="AX1341" s="164"/>
      <c r="AY1341" s="351"/>
      <c r="AZ1341" s="164"/>
      <c r="BA1341" s="164"/>
      <c r="BB1341" s="164"/>
      <c r="BC1341" s="164"/>
      <c r="BD1341" s="164"/>
      <c r="BE1341" s="164"/>
      <c r="BF1341" s="164"/>
      <c r="BG1341" s="164"/>
      <c r="BH1341" s="164"/>
      <c r="BI1341" s="351"/>
      <c r="BJ1341" s="164"/>
      <c r="BK1341" s="164"/>
      <c r="BL1341" s="164"/>
      <c r="BM1341" s="164"/>
      <c r="BN1341" s="164"/>
      <c r="BO1341" s="164"/>
      <c r="BP1341" s="164"/>
      <c r="BQ1341" s="164"/>
      <c r="BR1341" s="164"/>
      <c r="BS1341" s="164"/>
      <c r="BT1341" s="164"/>
    </row>
    <row r="1342" spans="19:72" x14ac:dyDescent="0.25">
      <c r="S1342" s="164"/>
      <c r="T1342" s="164"/>
      <c r="U1342" s="164"/>
      <c r="V1342" s="164"/>
      <c r="W1342" s="164"/>
      <c r="X1342" s="164"/>
      <c r="Y1342" s="164"/>
      <c r="Z1342" s="164"/>
      <c r="AA1342" s="164"/>
      <c r="AB1342" s="164"/>
      <c r="AC1342" s="164"/>
      <c r="AD1342" s="164"/>
      <c r="AE1342" s="164"/>
      <c r="AF1342" s="164"/>
      <c r="AG1342" s="164"/>
      <c r="AH1342" s="164"/>
      <c r="AI1342" s="164"/>
      <c r="AJ1342" s="164"/>
      <c r="AK1342" s="164"/>
      <c r="AL1342" s="164"/>
      <c r="AM1342" s="164"/>
      <c r="AN1342" s="164"/>
      <c r="AO1342" s="164"/>
      <c r="AP1342" s="164"/>
      <c r="AQ1342" s="366"/>
      <c r="AR1342" s="164"/>
      <c r="AS1342" s="164"/>
      <c r="AT1342" s="164"/>
      <c r="AU1342" s="164"/>
      <c r="AV1342" s="164"/>
      <c r="AW1342" s="164"/>
      <c r="AX1342" s="164"/>
      <c r="AY1342" s="351"/>
      <c r="AZ1342" s="164"/>
      <c r="BA1342" s="164"/>
      <c r="BB1342" s="164"/>
      <c r="BC1342" s="164"/>
      <c r="BD1342" s="164"/>
      <c r="BE1342" s="164"/>
      <c r="BF1342" s="164"/>
      <c r="BG1342" s="164"/>
      <c r="BH1342" s="164"/>
      <c r="BI1342" s="351"/>
      <c r="BJ1342" s="164"/>
      <c r="BK1342" s="164"/>
      <c r="BL1342" s="164"/>
      <c r="BM1342" s="164"/>
      <c r="BN1342" s="164"/>
      <c r="BO1342" s="164"/>
      <c r="BP1342" s="164"/>
      <c r="BQ1342" s="164"/>
      <c r="BR1342" s="164"/>
      <c r="BS1342" s="164"/>
      <c r="BT1342" s="164"/>
    </row>
    <row r="1343" spans="19:72" x14ac:dyDescent="0.25">
      <c r="S1343" s="164"/>
      <c r="T1343" s="164"/>
      <c r="U1343" s="164"/>
      <c r="V1343" s="164"/>
      <c r="W1343" s="164"/>
      <c r="X1343" s="164"/>
      <c r="Y1343" s="164"/>
      <c r="Z1343" s="164"/>
      <c r="AA1343" s="164"/>
      <c r="AB1343" s="164"/>
      <c r="AC1343" s="164"/>
      <c r="AD1343" s="164"/>
      <c r="AE1343" s="164"/>
      <c r="AF1343" s="164"/>
      <c r="AG1343" s="164"/>
      <c r="AH1343" s="164"/>
      <c r="AI1343" s="164"/>
      <c r="AJ1343" s="164"/>
      <c r="AK1343" s="164"/>
      <c r="AL1343" s="164"/>
      <c r="AM1343" s="164"/>
      <c r="AN1343" s="164"/>
      <c r="AO1343" s="164"/>
      <c r="AP1343" s="164"/>
      <c r="AQ1343" s="366"/>
      <c r="AR1343" s="164"/>
      <c r="AS1343" s="164"/>
      <c r="AT1343" s="164"/>
      <c r="AU1343" s="164"/>
      <c r="AV1343" s="164"/>
      <c r="AW1343" s="164"/>
      <c r="AX1343" s="164"/>
      <c r="AY1343" s="351"/>
      <c r="AZ1343" s="164"/>
      <c r="BA1343" s="164"/>
      <c r="BB1343" s="164"/>
      <c r="BC1343" s="164"/>
      <c r="BD1343" s="164"/>
      <c r="BE1343" s="164"/>
      <c r="BF1343" s="164"/>
      <c r="BG1343" s="164"/>
      <c r="BH1343" s="164"/>
      <c r="BI1343" s="351"/>
      <c r="BJ1343" s="164"/>
      <c r="BK1343" s="164"/>
      <c r="BL1343" s="164"/>
      <c r="BM1343" s="164"/>
      <c r="BN1343" s="164"/>
      <c r="BO1343" s="164"/>
      <c r="BP1343" s="164"/>
      <c r="BQ1343" s="164"/>
      <c r="BR1343" s="164"/>
      <c r="BS1343" s="164"/>
      <c r="BT1343" s="164"/>
    </row>
    <row r="1344" spans="19:72" x14ac:dyDescent="0.25">
      <c r="S1344" s="164"/>
      <c r="T1344" s="164"/>
      <c r="U1344" s="164"/>
      <c r="V1344" s="164"/>
      <c r="W1344" s="164"/>
      <c r="X1344" s="164"/>
      <c r="Y1344" s="164"/>
      <c r="Z1344" s="164"/>
      <c r="AA1344" s="164"/>
      <c r="AB1344" s="164"/>
      <c r="AC1344" s="164"/>
      <c r="AD1344" s="164"/>
      <c r="AE1344" s="164"/>
      <c r="AF1344" s="164"/>
      <c r="AG1344" s="164"/>
      <c r="AH1344" s="164"/>
      <c r="AI1344" s="164"/>
      <c r="AJ1344" s="164"/>
      <c r="AK1344" s="164"/>
      <c r="AL1344" s="164"/>
      <c r="AM1344" s="164"/>
      <c r="AN1344" s="164"/>
      <c r="AO1344" s="164"/>
      <c r="AP1344" s="164"/>
      <c r="AQ1344" s="366"/>
      <c r="AR1344" s="164"/>
      <c r="AS1344" s="164"/>
      <c r="AT1344" s="164"/>
      <c r="AU1344" s="164"/>
      <c r="AV1344" s="164"/>
      <c r="AW1344" s="164"/>
      <c r="AX1344" s="164"/>
      <c r="AY1344" s="351"/>
      <c r="AZ1344" s="164"/>
      <c r="BA1344" s="164"/>
      <c r="BB1344" s="164"/>
      <c r="BC1344" s="164"/>
      <c r="BD1344" s="164"/>
      <c r="BE1344" s="164"/>
      <c r="BF1344" s="164"/>
      <c r="BG1344" s="164"/>
      <c r="BH1344" s="164"/>
      <c r="BI1344" s="351"/>
      <c r="BJ1344" s="164"/>
      <c r="BK1344" s="164"/>
      <c r="BL1344" s="164"/>
      <c r="BM1344" s="164"/>
      <c r="BN1344" s="164"/>
      <c r="BO1344" s="164"/>
      <c r="BP1344" s="164"/>
      <c r="BQ1344" s="164"/>
      <c r="BR1344" s="164"/>
      <c r="BS1344" s="164"/>
      <c r="BT1344" s="164"/>
    </row>
    <row r="1345" spans="19:72" x14ac:dyDescent="0.25">
      <c r="S1345" s="164"/>
      <c r="T1345" s="164"/>
      <c r="U1345" s="164"/>
      <c r="V1345" s="164"/>
      <c r="W1345" s="164"/>
      <c r="X1345" s="164"/>
      <c r="Y1345" s="164"/>
      <c r="Z1345" s="164"/>
      <c r="AA1345" s="164"/>
      <c r="AB1345" s="164"/>
      <c r="AC1345" s="164"/>
      <c r="AD1345" s="164"/>
      <c r="AE1345" s="164"/>
      <c r="AF1345" s="164"/>
      <c r="AG1345" s="164"/>
      <c r="AH1345" s="164"/>
      <c r="AI1345" s="164"/>
      <c r="AJ1345" s="164"/>
      <c r="AK1345" s="164"/>
      <c r="AL1345" s="164"/>
      <c r="AM1345" s="164"/>
      <c r="AN1345" s="164"/>
      <c r="AO1345" s="164"/>
      <c r="AP1345" s="164"/>
      <c r="AQ1345" s="366"/>
      <c r="AR1345" s="164"/>
      <c r="AS1345" s="164"/>
      <c r="AT1345" s="164"/>
      <c r="AU1345" s="164"/>
      <c r="AV1345" s="164"/>
      <c r="AW1345" s="164"/>
      <c r="AX1345" s="164"/>
      <c r="AY1345" s="351"/>
      <c r="AZ1345" s="164"/>
      <c r="BA1345" s="164"/>
      <c r="BB1345" s="164"/>
      <c r="BC1345" s="164"/>
      <c r="BD1345" s="164"/>
      <c r="BE1345" s="164"/>
      <c r="BF1345" s="164"/>
      <c r="BG1345" s="164"/>
      <c r="BH1345" s="164"/>
      <c r="BI1345" s="351"/>
      <c r="BJ1345" s="164"/>
      <c r="BK1345" s="164"/>
      <c r="BL1345" s="164"/>
      <c r="BM1345" s="164"/>
      <c r="BN1345" s="164"/>
      <c r="BO1345" s="164"/>
      <c r="BP1345" s="164"/>
      <c r="BQ1345" s="164"/>
      <c r="BR1345" s="164"/>
      <c r="BS1345" s="164"/>
      <c r="BT1345" s="164"/>
    </row>
    <row r="1346" spans="19:72" x14ac:dyDescent="0.25">
      <c r="S1346" s="164"/>
      <c r="T1346" s="164"/>
      <c r="U1346" s="164"/>
      <c r="V1346" s="164"/>
      <c r="W1346" s="164"/>
      <c r="X1346" s="164"/>
      <c r="Y1346" s="164"/>
      <c r="Z1346" s="164"/>
      <c r="AA1346" s="164"/>
      <c r="AB1346" s="164"/>
      <c r="AC1346" s="164"/>
      <c r="AD1346" s="164"/>
      <c r="AE1346" s="164"/>
      <c r="AF1346" s="164"/>
      <c r="AG1346" s="164"/>
      <c r="AH1346" s="164"/>
      <c r="AI1346" s="164"/>
      <c r="AJ1346" s="164"/>
      <c r="AK1346" s="164"/>
      <c r="AL1346" s="164"/>
      <c r="AM1346" s="164"/>
      <c r="AN1346" s="164"/>
      <c r="AO1346" s="164"/>
      <c r="AP1346" s="164"/>
      <c r="AQ1346" s="366"/>
      <c r="AR1346" s="164"/>
      <c r="AS1346" s="164"/>
      <c r="AT1346" s="164"/>
      <c r="AU1346" s="164"/>
      <c r="AV1346" s="164"/>
      <c r="AW1346" s="164"/>
      <c r="AX1346" s="164"/>
      <c r="AY1346" s="351"/>
      <c r="AZ1346" s="164"/>
      <c r="BA1346" s="164"/>
      <c r="BB1346" s="164"/>
      <c r="BC1346" s="164"/>
      <c r="BD1346" s="164"/>
      <c r="BE1346" s="164"/>
      <c r="BF1346" s="164"/>
      <c r="BG1346" s="164"/>
      <c r="BH1346" s="164"/>
      <c r="BI1346" s="351"/>
      <c r="BJ1346" s="164"/>
      <c r="BK1346" s="164"/>
      <c r="BL1346" s="164"/>
      <c r="BM1346" s="164"/>
      <c r="BN1346" s="164"/>
      <c r="BO1346" s="164"/>
      <c r="BP1346" s="164"/>
      <c r="BQ1346" s="164"/>
      <c r="BR1346" s="164"/>
      <c r="BS1346" s="164"/>
      <c r="BT1346" s="164"/>
    </row>
    <row r="1347" spans="19:72" x14ac:dyDescent="0.25">
      <c r="S1347" s="164"/>
      <c r="T1347" s="164"/>
      <c r="U1347" s="164"/>
      <c r="V1347" s="164"/>
      <c r="W1347" s="164"/>
      <c r="X1347" s="164"/>
      <c r="Y1347" s="164"/>
      <c r="Z1347" s="164"/>
      <c r="AA1347" s="164"/>
      <c r="AB1347" s="164"/>
      <c r="AC1347" s="164"/>
      <c r="AD1347" s="164"/>
      <c r="AE1347" s="164"/>
      <c r="AF1347" s="164"/>
      <c r="AG1347" s="164"/>
      <c r="AH1347" s="164"/>
      <c r="AI1347" s="164"/>
      <c r="AJ1347" s="164"/>
      <c r="AK1347" s="164"/>
      <c r="AL1347" s="164"/>
      <c r="AM1347" s="164"/>
      <c r="AN1347" s="164"/>
      <c r="AO1347" s="164"/>
      <c r="AP1347" s="164"/>
      <c r="AQ1347" s="366"/>
      <c r="AR1347" s="164"/>
      <c r="AS1347" s="164"/>
      <c r="AT1347" s="164"/>
      <c r="AU1347" s="164"/>
      <c r="AV1347" s="164"/>
      <c r="AW1347" s="164"/>
      <c r="AX1347" s="164"/>
      <c r="AY1347" s="351"/>
      <c r="AZ1347" s="164"/>
      <c r="BA1347" s="164"/>
      <c r="BB1347" s="164"/>
      <c r="BC1347" s="164"/>
      <c r="BD1347" s="164"/>
      <c r="BE1347" s="164"/>
      <c r="BF1347" s="164"/>
      <c r="BG1347" s="164"/>
      <c r="BH1347" s="164"/>
      <c r="BI1347" s="351"/>
      <c r="BJ1347" s="164"/>
      <c r="BK1347" s="164"/>
      <c r="BL1347" s="164"/>
      <c r="BM1347" s="164"/>
      <c r="BN1347" s="164"/>
      <c r="BO1347" s="164"/>
      <c r="BP1347" s="164"/>
      <c r="BQ1347" s="164"/>
      <c r="BR1347" s="164"/>
      <c r="BS1347" s="164"/>
      <c r="BT1347" s="164"/>
    </row>
    <row r="1348" spans="19:72" x14ac:dyDescent="0.25">
      <c r="S1348" s="164"/>
      <c r="T1348" s="164"/>
      <c r="U1348" s="164"/>
      <c r="V1348" s="164"/>
      <c r="W1348" s="164"/>
      <c r="X1348" s="164"/>
      <c r="Y1348" s="164"/>
      <c r="Z1348" s="164"/>
      <c r="AA1348" s="164"/>
      <c r="AB1348" s="164"/>
      <c r="AC1348" s="164"/>
      <c r="AD1348" s="164"/>
      <c r="AE1348" s="164"/>
      <c r="AF1348" s="164"/>
      <c r="AG1348" s="164"/>
      <c r="AH1348" s="164"/>
      <c r="AI1348" s="164"/>
      <c r="AJ1348" s="164"/>
      <c r="AK1348" s="164"/>
      <c r="AL1348" s="164"/>
      <c r="AM1348" s="164"/>
      <c r="AN1348" s="164"/>
      <c r="AO1348" s="164"/>
      <c r="AP1348" s="164"/>
      <c r="AQ1348" s="366"/>
      <c r="AR1348" s="164"/>
      <c r="AS1348" s="164"/>
      <c r="AT1348" s="164"/>
      <c r="AU1348" s="164"/>
      <c r="AV1348" s="164"/>
      <c r="AW1348" s="164"/>
      <c r="AX1348" s="164"/>
      <c r="AY1348" s="351"/>
      <c r="AZ1348" s="164"/>
      <c r="BA1348" s="164"/>
      <c r="BB1348" s="164"/>
      <c r="BC1348" s="164"/>
      <c r="BD1348" s="164"/>
      <c r="BE1348" s="164"/>
      <c r="BF1348" s="164"/>
      <c r="BG1348" s="164"/>
      <c r="BH1348" s="164"/>
      <c r="BI1348" s="351"/>
      <c r="BJ1348" s="164"/>
      <c r="BK1348" s="164"/>
      <c r="BL1348" s="164"/>
      <c r="BM1348" s="164"/>
      <c r="BN1348" s="164"/>
      <c r="BO1348" s="164"/>
      <c r="BP1348" s="164"/>
      <c r="BQ1348" s="164"/>
      <c r="BR1348" s="164"/>
      <c r="BS1348" s="164"/>
      <c r="BT1348" s="164"/>
    </row>
    <row r="1349" spans="19:72" x14ac:dyDescent="0.25">
      <c r="S1349" s="164"/>
      <c r="T1349" s="164"/>
      <c r="U1349" s="164"/>
      <c r="V1349" s="164"/>
      <c r="W1349" s="164"/>
      <c r="X1349" s="164"/>
      <c r="Y1349" s="164"/>
      <c r="Z1349" s="164"/>
      <c r="AA1349" s="164"/>
      <c r="AB1349" s="164"/>
      <c r="AC1349" s="164"/>
      <c r="AD1349" s="164"/>
      <c r="AE1349" s="164"/>
      <c r="AF1349" s="164"/>
      <c r="AG1349" s="164"/>
      <c r="AH1349" s="164"/>
      <c r="AI1349" s="164"/>
      <c r="AJ1349" s="164"/>
      <c r="AK1349" s="164"/>
      <c r="AL1349" s="164"/>
      <c r="AM1349" s="164"/>
      <c r="AN1349" s="164"/>
      <c r="AO1349" s="164"/>
      <c r="AP1349" s="164"/>
      <c r="AQ1349" s="366"/>
      <c r="AR1349" s="164"/>
      <c r="AS1349" s="164"/>
      <c r="AT1349" s="164"/>
      <c r="AU1349" s="164"/>
      <c r="AV1349" s="164"/>
      <c r="AW1349" s="164"/>
      <c r="AX1349" s="164"/>
      <c r="AY1349" s="351"/>
      <c r="AZ1349" s="164"/>
      <c r="BA1349" s="164"/>
      <c r="BB1349" s="164"/>
      <c r="BC1349" s="164"/>
      <c r="BD1349" s="164"/>
      <c r="BE1349" s="164"/>
      <c r="BF1349" s="164"/>
      <c r="BG1349" s="164"/>
      <c r="BH1349" s="164"/>
      <c r="BI1349" s="351"/>
      <c r="BJ1349" s="164"/>
      <c r="BK1349" s="164"/>
      <c r="BL1349" s="164"/>
      <c r="BM1349" s="164"/>
      <c r="BN1349" s="164"/>
      <c r="BO1349" s="164"/>
      <c r="BP1349" s="164"/>
      <c r="BQ1349" s="164"/>
      <c r="BR1349" s="164"/>
      <c r="BS1349" s="164"/>
      <c r="BT1349" s="164"/>
    </row>
    <row r="1350" spans="19:72" x14ac:dyDescent="0.25">
      <c r="S1350" s="164"/>
      <c r="T1350" s="164"/>
      <c r="U1350" s="164"/>
      <c r="V1350" s="164"/>
      <c r="W1350" s="164"/>
      <c r="X1350" s="164"/>
      <c r="Y1350" s="164"/>
      <c r="Z1350" s="164"/>
      <c r="AA1350" s="164"/>
      <c r="AB1350" s="164"/>
      <c r="AC1350" s="164"/>
      <c r="AD1350" s="164"/>
      <c r="AE1350" s="164"/>
      <c r="AF1350" s="164"/>
      <c r="AG1350" s="164"/>
      <c r="AH1350" s="164"/>
      <c r="AI1350" s="164"/>
      <c r="AJ1350" s="164"/>
      <c r="AK1350" s="164"/>
      <c r="AL1350" s="164"/>
      <c r="AM1350" s="164"/>
      <c r="AN1350" s="164"/>
      <c r="AO1350" s="164"/>
      <c r="AP1350" s="164"/>
      <c r="AQ1350" s="366"/>
      <c r="AR1350" s="164"/>
      <c r="AS1350" s="164"/>
      <c r="AT1350" s="164"/>
      <c r="AU1350" s="164"/>
      <c r="AV1350" s="164"/>
      <c r="AW1350" s="164"/>
      <c r="AX1350" s="164"/>
      <c r="AY1350" s="351"/>
      <c r="AZ1350" s="164"/>
      <c r="BA1350" s="164"/>
      <c r="BB1350" s="164"/>
      <c r="BC1350" s="164"/>
      <c r="BD1350" s="164"/>
      <c r="BE1350" s="164"/>
      <c r="BF1350" s="164"/>
      <c r="BG1350" s="164"/>
      <c r="BH1350" s="164"/>
      <c r="BI1350" s="351"/>
      <c r="BJ1350" s="164"/>
      <c r="BK1350" s="164"/>
      <c r="BL1350" s="164"/>
      <c r="BM1350" s="164"/>
      <c r="BN1350" s="164"/>
      <c r="BO1350" s="164"/>
      <c r="BP1350" s="164"/>
      <c r="BQ1350" s="164"/>
      <c r="BR1350" s="164"/>
      <c r="BS1350" s="164"/>
      <c r="BT1350" s="164"/>
    </row>
    <row r="1351" spans="19:72" x14ac:dyDescent="0.25">
      <c r="S1351" s="164"/>
      <c r="T1351" s="164"/>
      <c r="U1351" s="164"/>
      <c r="V1351" s="164"/>
      <c r="W1351" s="164"/>
      <c r="X1351" s="164"/>
      <c r="Y1351" s="164"/>
      <c r="Z1351" s="164"/>
      <c r="AA1351" s="164"/>
      <c r="AB1351" s="164"/>
      <c r="AC1351" s="164"/>
      <c r="AD1351" s="164"/>
      <c r="AE1351" s="164"/>
      <c r="AF1351" s="164"/>
      <c r="AG1351" s="164"/>
      <c r="AH1351" s="164"/>
      <c r="AI1351" s="164"/>
      <c r="AJ1351" s="164"/>
      <c r="AK1351" s="164"/>
      <c r="AL1351" s="164"/>
      <c r="AM1351" s="164"/>
      <c r="AN1351" s="164"/>
      <c r="AO1351" s="164"/>
      <c r="AP1351" s="164"/>
      <c r="AQ1351" s="366"/>
      <c r="AR1351" s="164"/>
      <c r="AS1351" s="164"/>
      <c r="AT1351" s="164"/>
      <c r="AU1351" s="164"/>
      <c r="AV1351" s="164"/>
      <c r="AW1351" s="164"/>
      <c r="AX1351" s="164"/>
      <c r="AY1351" s="351"/>
      <c r="AZ1351" s="164"/>
      <c r="BA1351" s="164"/>
      <c r="BB1351" s="164"/>
      <c r="BC1351" s="164"/>
      <c r="BD1351" s="164"/>
      <c r="BE1351" s="164"/>
      <c r="BF1351" s="164"/>
      <c r="BG1351" s="164"/>
      <c r="BH1351" s="164"/>
      <c r="BI1351" s="351"/>
      <c r="BJ1351" s="164"/>
      <c r="BK1351" s="164"/>
      <c r="BL1351" s="164"/>
      <c r="BM1351" s="164"/>
      <c r="BN1351" s="164"/>
      <c r="BO1351" s="164"/>
      <c r="BP1351" s="164"/>
      <c r="BQ1351" s="164"/>
      <c r="BR1351" s="164"/>
      <c r="BS1351" s="164"/>
      <c r="BT1351" s="164"/>
    </row>
    <row r="1352" spans="19:72" x14ac:dyDescent="0.25">
      <c r="S1352" s="164"/>
      <c r="T1352" s="164"/>
      <c r="U1352" s="164"/>
      <c r="V1352" s="164"/>
      <c r="W1352" s="164"/>
      <c r="X1352" s="164"/>
      <c r="Y1352" s="164"/>
      <c r="Z1352" s="164"/>
      <c r="AA1352" s="164"/>
      <c r="AB1352" s="164"/>
      <c r="AC1352" s="164"/>
      <c r="AD1352" s="164"/>
      <c r="AE1352" s="164"/>
      <c r="AF1352" s="164"/>
      <c r="AG1352" s="164"/>
      <c r="AH1352" s="164"/>
      <c r="AI1352" s="164"/>
      <c r="AJ1352" s="164"/>
      <c r="AK1352" s="164"/>
      <c r="AL1352" s="164"/>
      <c r="AM1352" s="164"/>
      <c r="AN1352" s="164"/>
      <c r="AO1352" s="164"/>
      <c r="AP1352" s="164"/>
      <c r="AQ1352" s="366"/>
      <c r="AR1352" s="164"/>
      <c r="AS1352" s="164"/>
      <c r="AT1352" s="164"/>
      <c r="AU1352" s="164"/>
      <c r="AV1352" s="164"/>
      <c r="AW1352" s="164"/>
      <c r="AX1352" s="164"/>
      <c r="AY1352" s="351"/>
      <c r="AZ1352" s="164"/>
      <c r="BA1352" s="164"/>
      <c r="BB1352" s="164"/>
      <c r="BC1352" s="164"/>
      <c r="BD1352" s="164"/>
      <c r="BE1352" s="164"/>
      <c r="BF1352" s="164"/>
      <c r="BG1352" s="164"/>
      <c r="BH1352" s="164"/>
      <c r="BI1352" s="351"/>
      <c r="BJ1352" s="164"/>
      <c r="BK1352" s="164"/>
      <c r="BL1352" s="164"/>
      <c r="BM1352" s="164"/>
      <c r="BN1352" s="164"/>
      <c r="BO1352" s="164"/>
      <c r="BP1352" s="164"/>
      <c r="BQ1352" s="164"/>
      <c r="BR1352" s="164"/>
      <c r="BS1352" s="164"/>
      <c r="BT1352" s="164"/>
    </row>
    <row r="1353" spans="19:72" x14ac:dyDescent="0.25">
      <c r="S1353" s="164"/>
      <c r="T1353" s="164"/>
      <c r="U1353" s="164"/>
      <c r="V1353" s="164"/>
      <c r="W1353" s="164"/>
      <c r="X1353" s="164"/>
      <c r="Y1353" s="164"/>
      <c r="Z1353" s="164"/>
      <c r="AA1353" s="164"/>
      <c r="AB1353" s="164"/>
      <c r="AC1353" s="164"/>
      <c r="AD1353" s="164"/>
      <c r="AE1353" s="164"/>
      <c r="AF1353" s="164"/>
      <c r="AG1353" s="164"/>
      <c r="AH1353" s="164"/>
      <c r="AI1353" s="164"/>
      <c r="AJ1353" s="164"/>
      <c r="AK1353" s="164"/>
      <c r="AL1353" s="164"/>
      <c r="AM1353" s="164"/>
      <c r="AN1353" s="164"/>
      <c r="AO1353" s="164"/>
      <c r="AP1353" s="164"/>
      <c r="AQ1353" s="366"/>
      <c r="AR1353" s="164"/>
      <c r="AS1353" s="164"/>
      <c r="AT1353" s="164"/>
      <c r="AU1353" s="164"/>
      <c r="AV1353" s="164"/>
      <c r="AW1353" s="164"/>
      <c r="AX1353" s="164"/>
      <c r="AY1353" s="351"/>
      <c r="AZ1353" s="164"/>
      <c r="BA1353" s="164"/>
      <c r="BB1353" s="164"/>
      <c r="BC1353" s="164"/>
      <c r="BD1353" s="164"/>
      <c r="BE1353" s="164"/>
      <c r="BF1353" s="164"/>
      <c r="BG1353" s="164"/>
      <c r="BH1353" s="164"/>
      <c r="BI1353" s="351"/>
      <c r="BJ1353" s="164"/>
      <c r="BK1353" s="164"/>
      <c r="BL1353" s="164"/>
      <c r="BM1353" s="164"/>
      <c r="BN1353" s="164"/>
      <c r="BO1353" s="164"/>
      <c r="BP1353" s="164"/>
      <c r="BQ1353" s="164"/>
      <c r="BR1353" s="164"/>
      <c r="BS1353" s="164"/>
      <c r="BT1353" s="164"/>
    </row>
    <row r="1354" spans="19:72" x14ac:dyDescent="0.25">
      <c r="S1354" s="164"/>
      <c r="T1354" s="164"/>
      <c r="U1354" s="164"/>
      <c r="V1354" s="164"/>
      <c r="W1354" s="164"/>
      <c r="X1354" s="164"/>
      <c r="Y1354" s="164"/>
      <c r="Z1354" s="164"/>
      <c r="AA1354" s="164"/>
      <c r="AB1354" s="164"/>
      <c r="AC1354" s="164"/>
      <c r="AD1354" s="164"/>
      <c r="AE1354" s="164"/>
      <c r="AF1354" s="164"/>
      <c r="AG1354" s="164"/>
      <c r="AH1354" s="164"/>
      <c r="AI1354" s="164"/>
      <c r="AJ1354" s="164"/>
      <c r="AK1354" s="164"/>
      <c r="AL1354" s="164"/>
      <c r="AM1354" s="164"/>
      <c r="AN1354" s="164"/>
      <c r="AO1354" s="164"/>
      <c r="AP1354" s="164"/>
      <c r="AQ1354" s="366"/>
      <c r="AR1354" s="164"/>
      <c r="AS1354" s="164"/>
      <c r="AT1354" s="164"/>
      <c r="AU1354" s="164"/>
      <c r="AV1354" s="164"/>
      <c r="AW1354" s="164"/>
      <c r="AX1354" s="164"/>
      <c r="AY1354" s="351"/>
      <c r="AZ1354" s="164"/>
      <c r="BA1354" s="164"/>
      <c r="BB1354" s="164"/>
      <c r="BC1354" s="164"/>
      <c r="BD1354" s="164"/>
      <c r="BE1354" s="164"/>
      <c r="BF1354" s="164"/>
      <c r="BG1354" s="164"/>
      <c r="BH1354" s="164"/>
      <c r="BI1354" s="351"/>
      <c r="BJ1354" s="164"/>
      <c r="BK1354" s="164"/>
      <c r="BL1354" s="164"/>
      <c r="BM1354" s="164"/>
      <c r="BN1354" s="164"/>
      <c r="BO1354" s="164"/>
      <c r="BP1354" s="164"/>
      <c r="BQ1354" s="164"/>
      <c r="BR1354" s="164"/>
      <c r="BS1354" s="164"/>
      <c r="BT1354" s="164"/>
    </row>
    <row r="1355" spans="19:72" x14ac:dyDescent="0.25">
      <c r="S1355" s="164"/>
      <c r="T1355" s="164"/>
      <c r="U1355" s="164"/>
      <c r="V1355" s="164"/>
      <c r="W1355" s="164"/>
      <c r="X1355" s="164"/>
      <c r="Y1355" s="164"/>
      <c r="Z1355" s="164"/>
      <c r="AA1355" s="164"/>
      <c r="AB1355" s="164"/>
      <c r="AC1355" s="164"/>
      <c r="AD1355" s="164"/>
      <c r="AE1355" s="164"/>
      <c r="AF1355" s="164"/>
      <c r="AG1355" s="164"/>
      <c r="AH1355" s="164"/>
      <c r="AI1355" s="164"/>
      <c r="AJ1355" s="164"/>
      <c r="AK1355" s="164"/>
      <c r="AL1355" s="164"/>
      <c r="AM1355" s="164"/>
      <c r="AN1355" s="164"/>
      <c r="AO1355" s="164"/>
      <c r="AP1355" s="164"/>
      <c r="AQ1355" s="366"/>
      <c r="AR1355" s="164"/>
      <c r="AS1355" s="164"/>
      <c r="AT1355" s="164"/>
      <c r="AU1355" s="164"/>
      <c r="AV1355" s="164"/>
      <c r="AW1355" s="164"/>
      <c r="AX1355" s="164"/>
      <c r="AY1355" s="351"/>
      <c r="AZ1355" s="164"/>
      <c r="BA1355" s="164"/>
      <c r="BB1355" s="164"/>
      <c r="BC1355" s="164"/>
      <c r="BD1355" s="164"/>
      <c r="BE1355" s="164"/>
      <c r="BF1355" s="164"/>
      <c r="BG1355" s="164"/>
      <c r="BH1355" s="164"/>
      <c r="BI1355" s="351"/>
      <c r="BJ1355" s="164"/>
      <c r="BK1355" s="164"/>
      <c r="BL1355" s="164"/>
      <c r="BM1355" s="164"/>
      <c r="BN1355" s="164"/>
      <c r="BO1355" s="164"/>
      <c r="BP1355" s="164"/>
      <c r="BQ1355" s="164"/>
      <c r="BR1355" s="164"/>
      <c r="BS1355" s="164"/>
      <c r="BT1355" s="164"/>
    </row>
    <row r="1356" spans="19:72" x14ac:dyDescent="0.25">
      <c r="S1356" s="164"/>
      <c r="T1356" s="164"/>
      <c r="U1356" s="164"/>
      <c r="V1356" s="164"/>
      <c r="W1356" s="164"/>
      <c r="X1356" s="164"/>
      <c r="Y1356" s="164"/>
      <c r="Z1356" s="164"/>
      <c r="AA1356" s="164"/>
      <c r="AB1356" s="164"/>
      <c r="AC1356" s="164"/>
      <c r="AD1356" s="164"/>
      <c r="AE1356" s="164"/>
      <c r="AF1356" s="164"/>
      <c r="AG1356" s="164"/>
      <c r="AH1356" s="164"/>
      <c r="AI1356" s="164"/>
      <c r="AJ1356" s="164"/>
      <c r="AK1356" s="164"/>
      <c r="AL1356" s="164"/>
      <c r="AM1356" s="164"/>
      <c r="AN1356" s="164"/>
      <c r="AO1356" s="164"/>
      <c r="AP1356" s="164"/>
      <c r="AQ1356" s="366"/>
      <c r="AR1356" s="164"/>
      <c r="AS1356" s="164"/>
      <c r="AT1356" s="164"/>
      <c r="AU1356" s="164"/>
      <c r="AV1356" s="164"/>
      <c r="AW1356" s="164"/>
      <c r="AX1356" s="164"/>
      <c r="AY1356" s="351"/>
      <c r="AZ1356" s="164"/>
      <c r="BA1356" s="164"/>
      <c r="BB1356" s="164"/>
      <c r="BC1356" s="164"/>
      <c r="BD1356" s="164"/>
      <c r="BE1356" s="164"/>
      <c r="BF1356" s="164"/>
      <c r="BG1356" s="164"/>
      <c r="BH1356" s="164"/>
      <c r="BI1356" s="351"/>
      <c r="BJ1356" s="164"/>
      <c r="BK1356" s="164"/>
      <c r="BL1356" s="164"/>
      <c r="BM1356" s="164"/>
      <c r="BN1356" s="164"/>
      <c r="BO1356" s="164"/>
      <c r="BP1356" s="164"/>
      <c r="BQ1356" s="164"/>
      <c r="BR1356" s="164"/>
      <c r="BS1356" s="164"/>
      <c r="BT1356" s="164"/>
    </row>
    <row r="1357" spans="19:72" x14ac:dyDescent="0.25">
      <c r="S1357" s="164"/>
      <c r="T1357" s="164"/>
      <c r="U1357" s="164"/>
      <c r="V1357" s="164"/>
      <c r="W1357" s="164"/>
      <c r="X1357" s="164"/>
      <c r="Y1357" s="164"/>
      <c r="Z1357" s="164"/>
      <c r="AA1357" s="164"/>
      <c r="AB1357" s="164"/>
      <c r="AC1357" s="164"/>
      <c r="AD1357" s="164"/>
      <c r="AE1357" s="164"/>
      <c r="AF1357" s="164"/>
      <c r="AG1357" s="164"/>
      <c r="AH1357" s="164"/>
      <c r="AI1357" s="164"/>
      <c r="AJ1357" s="164"/>
      <c r="AK1357" s="164"/>
      <c r="AL1357" s="164"/>
      <c r="AM1357" s="164"/>
      <c r="AN1357" s="164"/>
      <c r="AO1357" s="164"/>
      <c r="AP1357" s="164"/>
      <c r="AQ1357" s="366"/>
      <c r="AR1357" s="164"/>
      <c r="AS1357" s="164"/>
      <c r="AT1357" s="164"/>
      <c r="AU1357" s="164"/>
      <c r="AV1357" s="164"/>
      <c r="AW1357" s="164"/>
      <c r="AX1357" s="164"/>
      <c r="AY1357" s="351"/>
      <c r="AZ1357" s="164"/>
      <c r="BA1357" s="164"/>
      <c r="BB1357" s="164"/>
      <c r="BC1357" s="164"/>
      <c r="BD1357" s="164"/>
      <c r="BE1357" s="164"/>
      <c r="BF1357" s="164"/>
      <c r="BG1357" s="164"/>
      <c r="BH1357" s="164"/>
      <c r="BI1357" s="351"/>
      <c r="BJ1357" s="164"/>
      <c r="BK1357" s="164"/>
      <c r="BL1357" s="164"/>
      <c r="BM1357" s="164"/>
      <c r="BN1357" s="164"/>
      <c r="BO1357" s="164"/>
      <c r="BP1357" s="164"/>
      <c r="BQ1357" s="164"/>
      <c r="BR1357" s="164"/>
      <c r="BS1357" s="164"/>
      <c r="BT1357" s="164"/>
    </row>
    <row r="1358" spans="19:72" x14ac:dyDescent="0.25">
      <c r="S1358" s="164"/>
      <c r="T1358" s="164"/>
      <c r="U1358" s="164"/>
      <c r="V1358" s="164"/>
      <c r="W1358" s="164"/>
      <c r="X1358" s="164"/>
      <c r="Y1358" s="164"/>
      <c r="Z1358" s="164"/>
      <c r="AA1358" s="164"/>
      <c r="AB1358" s="164"/>
      <c r="AC1358" s="164"/>
      <c r="AD1358" s="164"/>
      <c r="AE1358" s="164"/>
      <c r="AF1358" s="164"/>
      <c r="AG1358" s="164"/>
      <c r="AH1358" s="164"/>
      <c r="AI1358" s="164"/>
      <c r="AJ1358" s="164"/>
      <c r="AK1358" s="164"/>
      <c r="AL1358" s="164"/>
      <c r="AM1358" s="164"/>
      <c r="AN1358" s="164"/>
      <c r="AO1358" s="164"/>
      <c r="AP1358" s="164"/>
      <c r="AQ1358" s="366"/>
      <c r="AR1358" s="164"/>
      <c r="AS1358" s="164"/>
      <c r="AT1358" s="164"/>
      <c r="AU1358" s="164"/>
      <c r="AV1358" s="164"/>
      <c r="AW1358" s="164"/>
      <c r="AX1358" s="164"/>
      <c r="AY1358" s="351"/>
      <c r="AZ1358" s="164"/>
      <c r="BA1358" s="164"/>
      <c r="BB1358" s="164"/>
      <c r="BC1358" s="164"/>
      <c r="BD1358" s="164"/>
      <c r="BE1358" s="164"/>
      <c r="BF1358" s="164"/>
      <c r="BG1358" s="164"/>
      <c r="BH1358" s="164"/>
      <c r="BI1358" s="351"/>
      <c r="BJ1358" s="164"/>
      <c r="BK1358" s="164"/>
      <c r="BL1358" s="164"/>
      <c r="BM1358" s="164"/>
      <c r="BN1358" s="164"/>
      <c r="BO1358" s="164"/>
      <c r="BP1358" s="164"/>
      <c r="BQ1358" s="164"/>
      <c r="BR1358" s="164"/>
      <c r="BS1358" s="164"/>
      <c r="BT1358" s="164"/>
    </row>
    <row r="1359" spans="19:72" x14ac:dyDescent="0.25">
      <c r="S1359" s="164"/>
      <c r="T1359" s="164"/>
      <c r="U1359" s="164"/>
      <c r="V1359" s="164"/>
      <c r="W1359" s="164"/>
      <c r="X1359" s="164"/>
      <c r="Y1359" s="164"/>
      <c r="Z1359" s="164"/>
      <c r="AA1359" s="164"/>
      <c r="AB1359" s="164"/>
      <c r="AC1359" s="164"/>
      <c r="AD1359" s="164"/>
      <c r="AE1359" s="164"/>
      <c r="AF1359" s="164"/>
      <c r="AG1359" s="164"/>
      <c r="AH1359" s="164"/>
      <c r="AI1359" s="164"/>
      <c r="AJ1359" s="164"/>
      <c r="AK1359" s="164"/>
      <c r="AL1359" s="164"/>
      <c r="AM1359" s="164"/>
      <c r="AN1359" s="164"/>
      <c r="AO1359" s="164"/>
      <c r="AP1359" s="164"/>
      <c r="AQ1359" s="366"/>
      <c r="AR1359" s="164"/>
      <c r="AS1359" s="164"/>
      <c r="AT1359" s="164"/>
      <c r="AU1359" s="164"/>
      <c r="AV1359" s="164"/>
      <c r="AW1359" s="164"/>
      <c r="AX1359" s="164"/>
      <c r="AY1359" s="351"/>
      <c r="AZ1359" s="164"/>
      <c r="BA1359" s="164"/>
      <c r="BB1359" s="164"/>
      <c r="BC1359" s="164"/>
      <c r="BD1359" s="164"/>
      <c r="BE1359" s="164"/>
      <c r="BF1359" s="164"/>
      <c r="BG1359" s="164"/>
      <c r="BH1359" s="164"/>
      <c r="BI1359" s="351"/>
      <c r="BJ1359" s="164"/>
      <c r="BK1359" s="164"/>
      <c r="BL1359" s="164"/>
      <c r="BM1359" s="164"/>
      <c r="BN1359" s="164"/>
      <c r="BO1359" s="164"/>
      <c r="BP1359" s="164"/>
      <c r="BQ1359" s="164"/>
      <c r="BR1359" s="164"/>
      <c r="BS1359" s="164"/>
      <c r="BT1359" s="164"/>
    </row>
    <row r="1360" spans="19:72" x14ac:dyDescent="0.25">
      <c r="S1360" s="164"/>
      <c r="T1360" s="164"/>
      <c r="U1360" s="164"/>
      <c r="V1360" s="164"/>
      <c r="W1360" s="164"/>
      <c r="X1360" s="164"/>
      <c r="Y1360" s="164"/>
      <c r="Z1360" s="164"/>
      <c r="AA1360" s="164"/>
      <c r="AB1360" s="164"/>
      <c r="AC1360" s="164"/>
      <c r="AD1360" s="164"/>
      <c r="AE1360" s="164"/>
      <c r="AF1360" s="164"/>
      <c r="AG1360" s="164"/>
      <c r="AH1360" s="164"/>
      <c r="AI1360" s="164"/>
      <c r="AJ1360" s="164"/>
      <c r="AK1360" s="164"/>
      <c r="AL1360" s="164"/>
      <c r="AM1360" s="164"/>
      <c r="AN1360" s="164"/>
      <c r="AO1360" s="164"/>
      <c r="AP1360" s="164"/>
      <c r="AQ1360" s="366"/>
      <c r="AR1360" s="164"/>
      <c r="AS1360" s="164"/>
      <c r="AT1360" s="164"/>
      <c r="AU1360" s="164"/>
      <c r="AV1360" s="164"/>
      <c r="AW1360" s="164"/>
      <c r="AX1360" s="164"/>
      <c r="AY1360" s="351"/>
      <c r="AZ1360" s="164"/>
      <c r="BA1360" s="164"/>
      <c r="BB1360" s="164"/>
      <c r="BC1360" s="164"/>
      <c r="BD1360" s="164"/>
      <c r="BE1360" s="164"/>
      <c r="BF1360" s="164"/>
      <c r="BG1360" s="164"/>
      <c r="BH1360" s="164"/>
      <c r="BI1360" s="351"/>
      <c r="BJ1360" s="164"/>
      <c r="BK1360" s="164"/>
      <c r="BL1360" s="164"/>
      <c r="BM1360" s="164"/>
      <c r="BN1360" s="164"/>
      <c r="BO1360" s="164"/>
      <c r="BP1360" s="164"/>
      <c r="BQ1360" s="164"/>
      <c r="BR1360" s="164"/>
      <c r="BS1360" s="164"/>
      <c r="BT1360" s="164"/>
    </row>
    <row r="1361" spans="19:72" x14ac:dyDescent="0.25">
      <c r="S1361" s="164"/>
      <c r="T1361" s="164"/>
      <c r="U1361" s="164"/>
      <c r="V1361" s="164"/>
      <c r="W1361" s="164"/>
      <c r="X1361" s="164"/>
      <c r="Y1361" s="164"/>
      <c r="Z1361" s="164"/>
      <c r="AA1361" s="164"/>
      <c r="AB1361" s="164"/>
      <c r="AC1361" s="164"/>
      <c r="AD1361" s="164"/>
      <c r="AE1361" s="164"/>
      <c r="AF1361" s="164"/>
      <c r="AG1361" s="164"/>
      <c r="AH1361" s="164"/>
      <c r="AI1361" s="164"/>
      <c r="AJ1361" s="164"/>
      <c r="AK1361" s="164"/>
      <c r="AL1361" s="164"/>
      <c r="AM1361" s="164"/>
      <c r="AN1361" s="164"/>
      <c r="AO1361" s="164"/>
      <c r="AP1361" s="164"/>
      <c r="AQ1361" s="366"/>
      <c r="AR1361" s="164"/>
      <c r="AS1361" s="164"/>
      <c r="AT1361" s="164"/>
      <c r="AU1361" s="164"/>
      <c r="AV1361" s="164"/>
      <c r="AW1361" s="164"/>
      <c r="AX1361" s="164"/>
      <c r="AY1361" s="351"/>
      <c r="AZ1361" s="164"/>
      <c r="BA1361" s="164"/>
      <c r="BB1361" s="164"/>
      <c r="BC1361" s="164"/>
      <c r="BD1361" s="164"/>
      <c r="BE1361" s="164"/>
      <c r="BF1361" s="164"/>
      <c r="BG1361" s="164"/>
      <c r="BH1361" s="164"/>
      <c r="BI1361" s="351"/>
      <c r="BJ1361" s="164"/>
      <c r="BK1361" s="164"/>
      <c r="BL1361" s="164"/>
      <c r="BM1361" s="164"/>
      <c r="BN1361" s="164"/>
      <c r="BO1361" s="164"/>
      <c r="BP1361" s="164"/>
      <c r="BQ1361" s="164"/>
      <c r="BR1361" s="164"/>
      <c r="BS1361" s="164"/>
      <c r="BT1361" s="164"/>
    </row>
    <row r="1362" spans="19:72" x14ac:dyDescent="0.25">
      <c r="S1362" s="164"/>
      <c r="T1362" s="164"/>
      <c r="U1362" s="164"/>
      <c r="V1362" s="164"/>
      <c r="W1362" s="164"/>
      <c r="X1362" s="164"/>
      <c r="Y1362" s="164"/>
      <c r="Z1362" s="164"/>
      <c r="AA1362" s="164"/>
      <c r="AB1362" s="164"/>
      <c r="AC1362" s="164"/>
      <c r="AD1362" s="164"/>
      <c r="AE1362" s="164"/>
      <c r="AF1362" s="164"/>
      <c r="AG1362" s="164"/>
      <c r="AH1362" s="164"/>
      <c r="AI1362" s="164"/>
      <c r="AJ1362" s="164"/>
      <c r="AK1362" s="164"/>
      <c r="AL1362" s="164"/>
      <c r="AM1362" s="164"/>
      <c r="AN1362" s="164"/>
      <c r="AO1362" s="164"/>
      <c r="AP1362" s="164"/>
      <c r="AQ1362" s="366"/>
      <c r="AR1362" s="164"/>
      <c r="AS1362" s="164"/>
      <c r="AT1362" s="164"/>
      <c r="AU1362" s="164"/>
      <c r="AV1362" s="164"/>
      <c r="AW1362" s="164"/>
      <c r="AX1362" s="164"/>
      <c r="AY1362" s="351"/>
      <c r="AZ1362" s="164"/>
      <c r="BA1362" s="164"/>
      <c r="BB1362" s="164"/>
      <c r="BC1362" s="164"/>
      <c r="BD1362" s="164"/>
      <c r="BE1362" s="164"/>
      <c r="BF1362" s="164"/>
      <c r="BG1362" s="164"/>
      <c r="BH1362" s="164"/>
      <c r="BI1362" s="351"/>
      <c r="BJ1362" s="164"/>
      <c r="BK1362" s="164"/>
      <c r="BL1362" s="164"/>
      <c r="BM1362" s="164"/>
      <c r="BN1362" s="164"/>
      <c r="BO1362" s="164"/>
      <c r="BP1362" s="164"/>
      <c r="BQ1362" s="164"/>
      <c r="BR1362" s="164"/>
      <c r="BS1362" s="164"/>
      <c r="BT1362" s="164"/>
    </row>
    <row r="1363" spans="19:72" x14ac:dyDescent="0.25">
      <c r="S1363" s="164"/>
      <c r="T1363" s="164"/>
      <c r="U1363" s="164"/>
      <c r="V1363" s="164"/>
      <c r="W1363" s="164"/>
      <c r="X1363" s="164"/>
      <c r="Y1363" s="164"/>
      <c r="Z1363" s="164"/>
      <c r="AA1363" s="164"/>
      <c r="AB1363" s="164"/>
      <c r="AC1363" s="164"/>
      <c r="AD1363" s="164"/>
      <c r="AE1363" s="164"/>
      <c r="AF1363" s="164"/>
      <c r="AG1363" s="164"/>
      <c r="AH1363" s="164"/>
      <c r="AI1363" s="164"/>
      <c r="AJ1363" s="164"/>
      <c r="AK1363" s="164"/>
      <c r="AL1363" s="164"/>
      <c r="AM1363" s="164"/>
      <c r="AN1363" s="164"/>
      <c r="AO1363" s="164"/>
      <c r="AP1363" s="164"/>
      <c r="AQ1363" s="366"/>
      <c r="AR1363" s="164"/>
      <c r="AS1363" s="164"/>
      <c r="AT1363" s="164"/>
      <c r="AU1363" s="164"/>
      <c r="AV1363" s="164"/>
      <c r="AW1363" s="164"/>
      <c r="AX1363" s="164"/>
      <c r="AY1363" s="351"/>
      <c r="AZ1363" s="164"/>
      <c r="BA1363" s="164"/>
      <c r="BB1363" s="164"/>
      <c r="BC1363" s="164"/>
      <c r="BD1363" s="164"/>
      <c r="BE1363" s="164"/>
      <c r="BF1363" s="164"/>
      <c r="BG1363" s="164"/>
      <c r="BH1363" s="164"/>
      <c r="BI1363" s="351"/>
      <c r="BJ1363" s="164"/>
      <c r="BK1363" s="164"/>
      <c r="BL1363" s="164"/>
      <c r="BM1363" s="164"/>
      <c r="BN1363" s="164"/>
      <c r="BO1363" s="164"/>
      <c r="BP1363" s="164"/>
      <c r="BQ1363" s="164"/>
      <c r="BR1363" s="164"/>
      <c r="BS1363" s="164"/>
      <c r="BT1363" s="164"/>
    </row>
    <row r="1364" spans="19:72" x14ac:dyDescent="0.25">
      <c r="S1364" s="164"/>
      <c r="T1364" s="164"/>
      <c r="U1364" s="164"/>
      <c r="V1364" s="164"/>
      <c r="W1364" s="164"/>
      <c r="X1364" s="164"/>
      <c r="Y1364" s="164"/>
      <c r="Z1364" s="164"/>
      <c r="AA1364" s="164"/>
      <c r="AB1364" s="164"/>
      <c r="AC1364" s="164"/>
      <c r="AD1364" s="164"/>
      <c r="AE1364" s="164"/>
      <c r="AF1364" s="164"/>
      <c r="AG1364" s="164"/>
      <c r="AH1364" s="164"/>
      <c r="AI1364" s="164"/>
      <c r="AJ1364" s="164"/>
      <c r="AK1364" s="164"/>
      <c r="AL1364" s="164"/>
      <c r="AM1364" s="164"/>
      <c r="AN1364" s="164"/>
      <c r="AO1364" s="164"/>
      <c r="AP1364" s="164"/>
      <c r="AQ1364" s="366"/>
      <c r="AR1364" s="164"/>
      <c r="AS1364" s="164"/>
      <c r="AT1364" s="164"/>
      <c r="AU1364" s="164"/>
      <c r="AV1364" s="164"/>
      <c r="AW1364" s="164"/>
      <c r="AX1364" s="164"/>
      <c r="AY1364" s="351"/>
      <c r="AZ1364" s="164"/>
      <c r="BA1364" s="164"/>
      <c r="BB1364" s="164"/>
      <c r="BC1364" s="164"/>
      <c r="BD1364" s="164"/>
      <c r="BE1364" s="164"/>
      <c r="BF1364" s="164"/>
      <c r="BG1364" s="164"/>
      <c r="BH1364" s="164"/>
      <c r="BI1364" s="351"/>
      <c r="BJ1364" s="164"/>
      <c r="BK1364" s="164"/>
      <c r="BL1364" s="164"/>
      <c r="BM1364" s="164"/>
      <c r="BN1364" s="164"/>
      <c r="BO1364" s="164"/>
      <c r="BP1364" s="164"/>
      <c r="BQ1364" s="164"/>
      <c r="BR1364" s="164"/>
      <c r="BS1364" s="164"/>
      <c r="BT1364" s="164"/>
    </row>
    <row r="1365" spans="19:72" x14ac:dyDescent="0.25">
      <c r="S1365" s="164"/>
      <c r="T1365" s="164"/>
      <c r="U1365" s="164"/>
      <c r="V1365" s="164"/>
      <c r="W1365" s="164"/>
      <c r="X1365" s="164"/>
      <c r="Y1365" s="164"/>
      <c r="Z1365" s="164"/>
      <c r="AA1365" s="164"/>
      <c r="AB1365" s="164"/>
      <c r="AC1365" s="164"/>
      <c r="AD1365" s="164"/>
      <c r="AE1365" s="164"/>
      <c r="AF1365" s="164"/>
      <c r="AG1365" s="164"/>
      <c r="AH1365" s="164"/>
      <c r="AI1365" s="164"/>
      <c r="AJ1365" s="164"/>
      <c r="AK1365" s="164"/>
      <c r="AL1365" s="164"/>
      <c r="AM1365" s="164"/>
      <c r="AN1365" s="164"/>
      <c r="AO1365" s="164"/>
      <c r="AP1365" s="164"/>
      <c r="AQ1365" s="366"/>
      <c r="AR1365" s="164"/>
      <c r="AS1365" s="164"/>
      <c r="AT1365" s="164"/>
      <c r="AU1365" s="164"/>
      <c r="AV1365" s="164"/>
      <c r="AW1365" s="164"/>
      <c r="AX1365" s="164"/>
      <c r="AY1365" s="351"/>
      <c r="AZ1365" s="164"/>
      <c r="BA1365" s="164"/>
      <c r="BB1365" s="164"/>
      <c r="BC1365" s="164"/>
      <c r="BD1365" s="164"/>
      <c r="BE1365" s="164"/>
      <c r="BF1365" s="164"/>
      <c r="BG1365" s="164"/>
      <c r="BH1365" s="164"/>
      <c r="BI1365" s="351"/>
      <c r="BJ1365" s="164"/>
      <c r="BK1365" s="164"/>
      <c r="BL1365" s="164"/>
      <c r="BM1365" s="164"/>
      <c r="BN1365" s="164"/>
      <c r="BO1365" s="164"/>
      <c r="BP1365" s="164"/>
      <c r="BQ1365" s="164"/>
      <c r="BR1365" s="164"/>
      <c r="BS1365" s="164"/>
      <c r="BT1365" s="164"/>
    </row>
    <row r="1366" spans="19:72" x14ac:dyDescent="0.25">
      <c r="S1366" s="164"/>
      <c r="T1366" s="164"/>
      <c r="U1366" s="164"/>
      <c r="V1366" s="164"/>
      <c r="W1366" s="164"/>
      <c r="X1366" s="164"/>
      <c r="Y1366" s="164"/>
      <c r="Z1366" s="164"/>
      <c r="AA1366" s="164"/>
      <c r="AB1366" s="164"/>
      <c r="AC1366" s="164"/>
      <c r="AD1366" s="164"/>
      <c r="AE1366" s="164"/>
      <c r="AF1366" s="164"/>
      <c r="AG1366" s="164"/>
      <c r="AH1366" s="164"/>
      <c r="AI1366" s="164"/>
      <c r="AJ1366" s="164"/>
      <c r="AK1366" s="164"/>
      <c r="AL1366" s="164"/>
      <c r="AM1366" s="164"/>
      <c r="AN1366" s="164"/>
      <c r="AO1366" s="164"/>
      <c r="AP1366" s="164"/>
      <c r="AQ1366" s="366"/>
      <c r="AR1366" s="164"/>
      <c r="AS1366" s="164"/>
      <c r="AT1366" s="164"/>
      <c r="AU1366" s="164"/>
      <c r="AV1366" s="164"/>
      <c r="AW1366" s="164"/>
      <c r="AX1366" s="164"/>
      <c r="AY1366" s="351"/>
      <c r="AZ1366" s="164"/>
      <c r="BA1366" s="164"/>
      <c r="BB1366" s="164"/>
      <c r="BC1366" s="164"/>
      <c r="BD1366" s="164"/>
      <c r="BE1366" s="164"/>
      <c r="BF1366" s="164"/>
      <c r="BG1366" s="164"/>
      <c r="BH1366" s="164"/>
      <c r="BI1366" s="351"/>
      <c r="BJ1366" s="164"/>
      <c r="BK1366" s="164"/>
      <c r="BL1366" s="164"/>
      <c r="BM1366" s="164"/>
      <c r="BN1366" s="164"/>
      <c r="BO1366" s="164"/>
      <c r="BP1366" s="164"/>
      <c r="BQ1366" s="164"/>
      <c r="BR1366" s="164"/>
      <c r="BS1366" s="164"/>
      <c r="BT1366" s="164"/>
    </row>
    <row r="1367" spans="19:72" x14ac:dyDescent="0.25">
      <c r="S1367" s="164"/>
      <c r="T1367" s="164"/>
      <c r="U1367" s="164"/>
      <c r="V1367" s="164"/>
      <c r="W1367" s="164"/>
      <c r="X1367" s="164"/>
      <c r="Y1367" s="164"/>
      <c r="Z1367" s="164"/>
      <c r="AA1367" s="164"/>
      <c r="AB1367" s="164"/>
      <c r="AC1367" s="164"/>
      <c r="AD1367" s="164"/>
      <c r="AE1367" s="164"/>
      <c r="AF1367" s="164"/>
      <c r="AG1367" s="164"/>
      <c r="AH1367" s="164"/>
      <c r="AI1367" s="164"/>
      <c r="AJ1367" s="164"/>
      <c r="AK1367" s="164"/>
      <c r="AL1367" s="164"/>
      <c r="AM1367" s="164"/>
      <c r="AN1367" s="164"/>
      <c r="AO1367" s="164"/>
      <c r="AP1367" s="164"/>
      <c r="AQ1367" s="366"/>
      <c r="AR1367" s="164"/>
      <c r="AS1367" s="164"/>
      <c r="AT1367" s="164"/>
      <c r="AU1367" s="164"/>
      <c r="AV1367" s="164"/>
      <c r="AW1367" s="164"/>
      <c r="AX1367" s="164"/>
      <c r="AY1367" s="351"/>
      <c r="AZ1367" s="164"/>
      <c r="BA1367" s="164"/>
      <c r="BB1367" s="164"/>
      <c r="BC1367" s="164"/>
      <c r="BD1367" s="164"/>
      <c r="BE1367" s="164"/>
      <c r="BF1367" s="164"/>
      <c r="BG1367" s="164"/>
      <c r="BH1367" s="164"/>
      <c r="BI1367" s="351"/>
      <c r="BJ1367" s="164"/>
      <c r="BK1367" s="164"/>
      <c r="BL1367" s="164"/>
      <c r="BM1367" s="164"/>
      <c r="BN1367" s="164"/>
      <c r="BO1367" s="164"/>
      <c r="BP1367" s="164"/>
      <c r="BQ1367" s="164"/>
      <c r="BR1367" s="164"/>
      <c r="BS1367" s="164"/>
      <c r="BT1367" s="164"/>
    </row>
    <row r="1368" spans="19:72" x14ac:dyDescent="0.25">
      <c r="S1368" s="164"/>
      <c r="T1368" s="164"/>
      <c r="U1368" s="164"/>
      <c r="V1368" s="164"/>
      <c r="W1368" s="164"/>
      <c r="X1368" s="164"/>
      <c r="Y1368" s="164"/>
      <c r="Z1368" s="164"/>
      <c r="AA1368" s="164"/>
      <c r="AB1368" s="164"/>
      <c r="AC1368" s="164"/>
      <c r="AD1368" s="164"/>
      <c r="AE1368" s="164"/>
      <c r="AF1368" s="164"/>
      <c r="AG1368" s="164"/>
      <c r="AH1368" s="164"/>
      <c r="AI1368" s="164"/>
      <c r="AJ1368" s="164"/>
      <c r="AK1368" s="164"/>
      <c r="AL1368" s="164"/>
      <c r="AM1368" s="164"/>
      <c r="AN1368" s="164"/>
      <c r="AO1368" s="164"/>
      <c r="AP1368" s="164"/>
      <c r="AQ1368" s="366"/>
      <c r="AR1368" s="164"/>
      <c r="AS1368" s="164"/>
      <c r="AT1368" s="164"/>
      <c r="AU1368" s="164"/>
      <c r="AV1368" s="164"/>
      <c r="AW1368" s="164"/>
      <c r="AX1368" s="164"/>
      <c r="AY1368" s="351"/>
      <c r="AZ1368" s="164"/>
      <c r="BA1368" s="164"/>
      <c r="BB1368" s="164"/>
      <c r="BC1368" s="164"/>
      <c r="BD1368" s="164"/>
      <c r="BE1368" s="164"/>
      <c r="BF1368" s="164"/>
      <c r="BG1368" s="164"/>
      <c r="BH1368" s="164"/>
      <c r="BI1368" s="351"/>
      <c r="BJ1368" s="164"/>
      <c r="BK1368" s="164"/>
      <c r="BL1368" s="164"/>
      <c r="BM1368" s="164"/>
      <c r="BN1368" s="164"/>
      <c r="BO1368" s="164"/>
      <c r="BP1368" s="164"/>
      <c r="BQ1368" s="164"/>
      <c r="BR1368" s="164"/>
      <c r="BS1368" s="164"/>
      <c r="BT1368" s="164"/>
    </row>
    <row r="1369" spans="19:72" x14ac:dyDescent="0.25">
      <c r="S1369" s="164"/>
      <c r="T1369" s="164"/>
      <c r="U1369" s="164"/>
      <c r="V1369" s="164"/>
      <c r="W1369" s="164"/>
      <c r="X1369" s="164"/>
      <c r="Y1369" s="164"/>
      <c r="Z1369" s="164"/>
      <c r="AA1369" s="164"/>
      <c r="AB1369" s="164"/>
      <c r="AC1369" s="164"/>
      <c r="AD1369" s="164"/>
      <c r="AE1369" s="164"/>
      <c r="AF1369" s="164"/>
      <c r="AG1369" s="164"/>
      <c r="AH1369" s="164"/>
      <c r="AI1369" s="164"/>
      <c r="AJ1369" s="164"/>
      <c r="AK1369" s="164"/>
      <c r="AL1369" s="164"/>
      <c r="AM1369" s="164"/>
      <c r="AN1369" s="164"/>
      <c r="AO1369" s="164"/>
      <c r="AP1369" s="164"/>
      <c r="AQ1369" s="366"/>
      <c r="AR1369" s="164"/>
      <c r="AS1369" s="164"/>
      <c r="AT1369" s="164"/>
      <c r="AU1369" s="164"/>
      <c r="AV1369" s="164"/>
      <c r="AW1369" s="164"/>
      <c r="AX1369" s="164"/>
      <c r="AY1369" s="351"/>
      <c r="AZ1369" s="164"/>
      <c r="BA1369" s="164"/>
      <c r="BB1369" s="164"/>
      <c r="BC1369" s="164"/>
      <c r="BD1369" s="164"/>
      <c r="BE1369" s="164"/>
      <c r="BF1369" s="164"/>
      <c r="BG1369" s="164"/>
      <c r="BH1369" s="164"/>
      <c r="BI1369" s="351"/>
      <c r="BJ1369" s="164"/>
      <c r="BK1369" s="164"/>
      <c r="BL1369" s="164"/>
      <c r="BM1369" s="164"/>
      <c r="BN1369" s="164"/>
      <c r="BO1369" s="164"/>
      <c r="BP1369" s="164"/>
      <c r="BQ1369" s="164"/>
      <c r="BR1369" s="164"/>
      <c r="BS1369" s="164"/>
      <c r="BT1369" s="164"/>
    </row>
    <row r="1370" spans="19:72" x14ac:dyDescent="0.25">
      <c r="S1370" s="164"/>
      <c r="T1370" s="164"/>
      <c r="U1370" s="164"/>
      <c r="V1370" s="164"/>
      <c r="W1370" s="164"/>
      <c r="X1370" s="164"/>
      <c r="Y1370" s="164"/>
      <c r="Z1370" s="164"/>
      <c r="AA1370" s="164"/>
      <c r="AB1370" s="164"/>
      <c r="AC1370" s="164"/>
      <c r="AD1370" s="164"/>
      <c r="AE1370" s="164"/>
      <c r="AF1370" s="164"/>
      <c r="AG1370" s="164"/>
      <c r="AH1370" s="164"/>
      <c r="AI1370" s="164"/>
      <c r="AJ1370" s="164"/>
      <c r="AK1370" s="164"/>
      <c r="AL1370" s="164"/>
      <c r="AM1370" s="164"/>
      <c r="AN1370" s="164"/>
      <c r="AO1370" s="164"/>
      <c r="AP1370" s="164"/>
      <c r="AQ1370" s="366"/>
      <c r="AR1370" s="164"/>
      <c r="AS1370" s="164"/>
      <c r="AT1370" s="164"/>
      <c r="AU1370" s="164"/>
      <c r="AV1370" s="164"/>
      <c r="AW1370" s="164"/>
      <c r="AX1370" s="164"/>
      <c r="AY1370" s="351"/>
      <c r="AZ1370" s="164"/>
      <c r="BA1370" s="164"/>
      <c r="BB1370" s="164"/>
      <c r="BC1370" s="164"/>
      <c r="BD1370" s="164"/>
      <c r="BE1370" s="164"/>
      <c r="BF1370" s="164"/>
      <c r="BG1370" s="164"/>
      <c r="BH1370" s="164"/>
      <c r="BI1370" s="351"/>
      <c r="BJ1370" s="164"/>
      <c r="BK1370" s="164"/>
      <c r="BL1370" s="164"/>
      <c r="BM1370" s="164"/>
      <c r="BN1370" s="164"/>
      <c r="BO1370" s="164"/>
      <c r="BP1370" s="164"/>
      <c r="BQ1370" s="164"/>
      <c r="BR1370" s="164"/>
      <c r="BS1370" s="164"/>
      <c r="BT1370" s="164"/>
    </row>
    <row r="1371" spans="19:72" x14ac:dyDescent="0.25">
      <c r="S1371" s="164"/>
      <c r="T1371" s="164"/>
      <c r="U1371" s="164"/>
      <c r="V1371" s="164"/>
      <c r="W1371" s="164"/>
      <c r="X1371" s="164"/>
      <c r="Y1371" s="164"/>
      <c r="Z1371" s="164"/>
      <c r="AA1371" s="164"/>
      <c r="AB1371" s="164"/>
      <c r="AC1371" s="164"/>
      <c r="AD1371" s="164"/>
      <c r="AE1371" s="164"/>
      <c r="AF1371" s="164"/>
      <c r="AG1371" s="164"/>
      <c r="AH1371" s="164"/>
      <c r="AI1371" s="164"/>
      <c r="AJ1371" s="164"/>
      <c r="AK1371" s="164"/>
      <c r="AL1371" s="164"/>
      <c r="AM1371" s="164"/>
      <c r="AN1371" s="164"/>
      <c r="AO1371" s="164"/>
      <c r="AP1371" s="164"/>
      <c r="AQ1371" s="366"/>
      <c r="AR1371" s="164"/>
      <c r="AS1371" s="164"/>
      <c r="AT1371" s="164"/>
      <c r="AU1371" s="164"/>
      <c r="AV1371" s="164"/>
      <c r="AW1371" s="164"/>
      <c r="AX1371" s="164"/>
      <c r="AY1371" s="351"/>
      <c r="AZ1371" s="164"/>
      <c r="BA1371" s="164"/>
      <c r="BB1371" s="164"/>
      <c r="BC1371" s="164"/>
      <c r="BD1371" s="164"/>
      <c r="BE1371" s="164"/>
      <c r="BF1371" s="164"/>
      <c r="BG1371" s="164"/>
      <c r="BH1371" s="164"/>
      <c r="BI1371" s="351"/>
      <c r="BJ1371" s="164"/>
      <c r="BK1371" s="164"/>
      <c r="BL1371" s="164"/>
      <c r="BM1371" s="164"/>
      <c r="BN1371" s="164"/>
      <c r="BO1371" s="164"/>
      <c r="BP1371" s="164"/>
      <c r="BQ1371" s="164"/>
      <c r="BR1371" s="164"/>
      <c r="BS1371" s="164"/>
      <c r="BT1371" s="164"/>
    </row>
    <row r="1372" spans="19:72" x14ac:dyDescent="0.25">
      <c r="S1372" s="164"/>
      <c r="T1372" s="164"/>
      <c r="U1372" s="164"/>
      <c r="V1372" s="164"/>
      <c r="W1372" s="164"/>
      <c r="X1372" s="164"/>
      <c r="Y1372" s="164"/>
      <c r="Z1372" s="164"/>
      <c r="AA1372" s="164"/>
      <c r="AB1372" s="164"/>
      <c r="AC1372" s="164"/>
      <c r="AD1372" s="164"/>
      <c r="AE1372" s="164"/>
      <c r="AF1372" s="164"/>
      <c r="AG1372" s="164"/>
      <c r="AH1372" s="164"/>
      <c r="AI1372" s="164"/>
      <c r="AJ1372" s="164"/>
      <c r="AK1372" s="164"/>
      <c r="AL1372" s="164"/>
      <c r="AM1372" s="164"/>
      <c r="AN1372" s="164"/>
      <c r="AO1372" s="164"/>
      <c r="AP1372" s="164"/>
      <c r="AQ1372" s="366"/>
      <c r="AR1372" s="164"/>
      <c r="AS1372" s="164"/>
      <c r="AT1372" s="164"/>
      <c r="AU1372" s="164"/>
      <c r="AV1372" s="164"/>
      <c r="AW1372" s="164"/>
      <c r="AX1372" s="164"/>
      <c r="AY1372" s="351"/>
      <c r="AZ1372" s="164"/>
      <c r="BA1372" s="164"/>
      <c r="BB1372" s="164"/>
      <c r="BC1372" s="164"/>
      <c r="BD1372" s="164"/>
      <c r="BE1372" s="164"/>
      <c r="BF1372" s="164"/>
      <c r="BG1372" s="164"/>
      <c r="BH1372" s="164"/>
      <c r="BI1372" s="351"/>
      <c r="BJ1372" s="164"/>
      <c r="BK1372" s="164"/>
      <c r="BL1372" s="164"/>
      <c r="BM1372" s="164"/>
      <c r="BN1372" s="164"/>
      <c r="BO1372" s="164"/>
      <c r="BP1372" s="164"/>
      <c r="BQ1372" s="164"/>
      <c r="BR1372" s="164"/>
      <c r="BS1372" s="164"/>
      <c r="BT1372" s="164"/>
    </row>
    <row r="1373" spans="19:72" x14ac:dyDescent="0.25">
      <c r="S1373" s="164"/>
      <c r="T1373" s="164"/>
      <c r="U1373" s="164"/>
      <c r="V1373" s="164"/>
      <c r="W1373" s="164"/>
      <c r="X1373" s="164"/>
      <c r="Y1373" s="164"/>
      <c r="Z1373" s="164"/>
      <c r="AA1373" s="164"/>
      <c r="AB1373" s="164"/>
      <c r="AC1373" s="164"/>
      <c r="AD1373" s="164"/>
      <c r="AE1373" s="164"/>
      <c r="AF1373" s="164"/>
      <c r="AG1373" s="164"/>
      <c r="AH1373" s="164"/>
      <c r="AI1373" s="164"/>
      <c r="AJ1373" s="164"/>
      <c r="AK1373" s="164"/>
      <c r="AL1373" s="164"/>
      <c r="AM1373" s="164"/>
      <c r="AN1373" s="164"/>
      <c r="AO1373" s="164"/>
      <c r="AP1373" s="164"/>
      <c r="AQ1373" s="366"/>
      <c r="AR1373" s="164"/>
      <c r="AS1373" s="164"/>
      <c r="AT1373" s="164"/>
      <c r="AU1373" s="164"/>
      <c r="AV1373" s="164"/>
      <c r="AW1373" s="164"/>
      <c r="AX1373" s="164"/>
      <c r="AY1373" s="351"/>
      <c r="AZ1373" s="164"/>
      <c r="BA1373" s="164"/>
      <c r="BB1373" s="164"/>
      <c r="BC1373" s="164"/>
      <c r="BD1373" s="164"/>
      <c r="BE1373" s="164"/>
      <c r="BF1373" s="164"/>
      <c r="BG1373" s="164"/>
      <c r="BH1373" s="164"/>
      <c r="BI1373" s="351"/>
      <c r="BJ1373" s="164"/>
      <c r="BK1373" s="164"/>
      <c r="BL1373" s="164"/>
      <c r="BM1373" s="164"/>
      <c r="BN1373" s="164"/>
      <c r="BO1373" s="164"/>
      <c r="BP1373" s="164"/>
      <c r="BQ1373" s="164"/>
      <c r="BR1373" s="164"/>
      <c r="BS1373" s="164"/>
      <c r="BT1373" s="164"/>
    </row>
    <row r="1374" spans="19:72" x14ac:dyDescent="0.25">
      <c r="S1374" s="164"/>
      <c r="T1374" s="164"/>
      <c r="U1374" s="164"/>
      <c r="V1374" s="164"/>
      <c r="W1374" s="164"/>
      <c r="X1374" s="164"/>
      <c r="Y1374" s="164"/>
      <c r="Z1374" s="164"/>
      <c r="AA1374" s="164"/>
      <c r="AB1374" s="164"/>
      <c r="AC1374" s="164"/>
      <c r="AD1374" s="164"/>
      <c r="AE1374" s="164"/>
      <c r="AF1374" s="164"/>
      <c r="AG1374" s="164"/>
      <c r="AH1374" s="164"/>
      <c r="AI1374" s="164"/>
      <c r="AJ1374" s="164"/>
      <c r="AK1374" s="164"/>
      <c r="AL1374" s="164"/>
      <c r="AM1374" s="164"/>
      <c r="AN1374" s="164"/>
      <c r="AO1374" s="164"/>
      <c r="AP1374" s="164"/>
      <c r="AQ1374" s="366"/>
      <c r="AR1374" s="164"/>
      <c r="AS1374" s="164"/>
      <c r="AT1374" s="164"/>
      <c r="AU1374" s="164"/>
      <c r="AV1374" s="164"/>
      <c r="AW1374" s="164"/>
      <c r="AX1374" s="164"/>
      <c r="AY1374" s="351"/>
      <c r="AZ1374" s="164"/>
      <c r="BA1374" s="164"/>
      <c r="BB1374" s="164"/>
      <c r="BC1374" s="164"/>
      <c r="BD1374" s="164"/>
      <c r="BE1374" s="164"/>
      <c r="BF1374" s="164"/>
      <c r="BG1374" s="164"/>
      <c r="BH1374" s="164"/>
      <c r="BI1374" s="351"/>
      <c r="BJ1374" s="164"/>
      <c r="BK1374" s="164"/>
      <c r="BL1374" s="164"/>
      <c r="BM1374" s="164"/>
      <c r="BN1374" s="164"/>
      <c r="BO1374" s="164"/>
      <c r="BP1374" s="164"/>
      <c r="BQ1374" s="164"/>
      <c r="BR1374" s="164"/>
      <c r="BS1374" s="164"/>
      <c r="BT1374" s="164"/>
    </row>
    <row r="1375" spans="19:72" x14ac:dyDescent="0.25">
      <c r="S1375" s="164"/>
      <c r="T1375" s="164"/>
      <c r="U1375" s="164"/>
      <c r="V1375" s="164"/>
      <c r="W1375" s="164"/>
      <c r="X1375" s="164"/>
      <c r="Y1375" s="164"/>
      <c r="Z1375" s="164"/>
      <c r="AA1375" s="164"/>
      <c r="AB1375" s="164"/>
      <c r="AC1375" s="164"/>
      <c r="AD1375" s="164"/>
      <c r="AE1375" s="164"/>
      <c r="AF1375" s="164"/>
      <c r="AG1375" s="164"/>
      <c r="AH1375" s="164"/>
      <c r="AI1375" s="164"/>
      <c r="AJ1375" s="164"/>
      <c r="AK1375" s="164"/>
      <c r="AL1375" s="164"/>
      <c r="AM1375" s="164"/>
      <c r="AN1375" s="164"/>
      <c r="AO1375" s="164"/>
      <c r="AP1375" s="164"/>
      <c r="AQ1375" s="366"/>
      <c r="AR1375" s="164"/>
      <c r="AS1375" s="164"/>
      <c r="AT1375" s="164"/>
      <c r="AU1375" s="164"/>
      <c r="AV1375" s="164"/>
      <c r="AW1375" s="164"/>
      <c r="AX1375" s="164"/>
      <c r="AY1375" s="351"/>
      <c r="AZ1375" s="164"/>
      <c r="BA1375" s="164"/>
      <c r="BB1375" s="164"/>
      <c r="BC1375" s="164"/>
      <c r="BD1375" s="164"/>
      <c r="BE1375" s="164"/>
      <c r="BF1375" s="164"/>
      <c r="BG1375" s="164"/>
      <c r="BH1375" s="164"/>
      <c r="BI1375" s="351"/>
      <c r="BJ1375" s="164"/>
      <c r="BK1375" s="164"/>
      <c r="BL1375" s="164"/>
      <c r="BM1375" s="164"/>
      <c r="BN1375" s="164"/>
      <c r="BO1375" s="164"/>
      <c r="BP1375" s="164"/>
      <c r="BQ1375" s="164"/>
      <c r="BR1375" s="164"/>
      <c r="BS1375" s="164"/>
      <c r="BT1375" s="164"/>
    </row>
    <row r="1376" spans="19:72" x14ac:dyDescent="0.25">
      <c r="S1376" s="164"/>
      <c r="T1376" s="164"/>
      <c r="U1376" s="164"/>
      <c r="V1376" s="164"/>
      <c r="W1376" s="164"/>
      <c r="X1376" s="164"/>
      <c r="Y1376" s="164"/>
      <c r="Z1376" s="164"/>
      <c r="AA1376" s="164"/>
      <c r="AB1376" s="164"/>
      <c r="AC1376" s="164"/>
      <c r="AD1376" s="164"/>
      <c r="AE1376" s="164"/>
      <c r="AF1376" s="164"/>
      <c r="AG1376" s="164"/>
      <c r="AH1376" s="164"/>
      <c r="AI1376" s="164"/>
      <c r="AJ1376" s="164"/>
      <c r="AK1376" s="164"/>
      <c r="AL1376" s="164"/>
      <c r="AM1376" s="164"/>
      <c r="AN1376" s="164"/>
      <c r="AO1376" s="164"/>
      <c r="AP1376" s="164"/>
      <c r="AQ1376" s="366"/>
      <c r="AR1376" s="164"/>
      <c r="AS1376" s="164"/>
      <c r="AT1376" s="164"/>
      <c r="AU1376" s="164"/>
      <c r="AV1376" s="164"/>
      <c r="AW1376" s="164"/>
      <c r="AX1376" s="164"/>
      <c r="AY1376" s="351"/>
      <c r="AZ1376" s="164"/>
      <c r="BA1376" s="164"/>
      <c r="BB1376" s="164"/>
      <c r="BC1376" s="164"/>
      <c r="BD1376" s="164"/>
      <c r="BE1376" s="164"/>
      <c r="BF1376" s="164"/>
      <c r="BG1376" s="164"/>
      <c r="BH1376" s="164"/>
      <c r="BI1376" s="351"/>
      <c r="BJ1376" s="164"/>
      <c r="BK1376" s="164"/>
      <c r="BL1376" s="164"/>
      <c r="BM1376" s="164"/>
      <c r="BN1376" s="164"/>
      <c r="BO1376" s="164"/>
      <c r="BP1376" s="164"/>
      <c r="BQ1376" s="164"/>
      <c r="BR1376" s="164"/>
      <c r="BS1376" s="164"/>
      <c r="BT1376" s="164"/>
    </row>
    <row r="1377" spans="19:72" x14ac:dyDescent="0.25">
      <c r="S1377" s="164"/>
      <c r="T1377" s="164"/>
      <c r="U1377" s="164"/>
      <c r="V1377" s="164"/>
      <c r="W1377" s="164"/>
      <c r="X1377" s="164"/>
      <c r="Y1377" s="164"/>
      <c r="Z1377" s="164"/>
      <c r="AA1377" s="164"/>
      <c r="AB1377" s="164"/>
      <c r="AC1377" s="164"/>
      <c r="AD1377" s="164"/>
      <c r="AE1377" s="164"/>
      <c r="AF1377" s="164"/>
      <c r="AG1377" s="164"/>
      <c r="AH1377" s="164"/>
      <c r="AI1377" s="164"/>
      <c r="AJ1377" s="164"/>
      <c r="AK1377" s="164"/>
      <c r="AL1377" s="164"/>
      <c r="AM1377" s="164"/>
      <c r="AN1377" s="164"/>
      <c r="AO1377" s="164"/>
      <c r="AP1377" s="164"/>
      <c r="AQ1377" s="366"/>
      <c r="AR1377" s="164"/>
      <c r="AS1377" s="164"/>
      <c r="AT1377" s="164"/>
      <c r="AU1377" s="164"/>
      <c r="AV1377" s="164"/>
      <c r="AW1377" s="164"/>
      <c r="AX1377" s="164"/>
      <c r="AY1377" s="351"/>
      <c r="AZ1377" s="164"/>
      <c r="BA1377" s="164"/>
      <c r="BB1377" s="164"/>
      <c r="BC1377" s="164"/>
      <c r="BD1377" s="164"/>
      <c r="BE1377" s="164"/>
      <c r="BF1377" s="164"/>
      <c r="BG1377" s="164"/>
      <c r="BH1377" s="164"/>
      <c r="BI1377" s="351"/>
      <c r="BJ1377" s="164"/>
      <c r="BK1377" s="164"/>
      <c r="BL1377" s="164"/>
      <c r="BM1377" s="164"/>
      <c r="BN1377" s="164"/>
      <c r="BO1377" s="164"/>
      <c r="BP1377" s="164"/>
      <c r="BQ1377" s="164"/>
      <c r="BR1377" s="164"/>
      <c r="BS1377" s="164"/>
      <c r="BT1377" s="164"/>
    </row>
    <row r="1378" spans="19:72" x14ac:dyDescent="0.25">
      <c r="S1378" s="164"/>
      <c r="T1378" s="164"/>
      <c r="U1378" s="164"/>
      <c r="V1378" s="164"/>
      <c r="W1378" s="164"/>
      <c r="X1378" s="164"/>
      <c r="Y1378" s="164"/>
      <c r="Z1378" s="164"/>
      <c r="AA1378" s="164"/>
      <c r="AB1378" s="164"/>
      <c r="AC1378" s="164"/>
      <c r="AD1378" s="164"/>
      <c r="AE1378" s="164"/>
      <c r="AF1378" s="164"/>
      <c r="AG1378" s="164"/>
      <c r="AH1378" s="164"/>
      <c r="AI1378" s="164"/>
      <c r="AJ1378" s="164"/>
      <c r="AK1378" s="164"/>
      <c r="AL1378" s="164"/>
      <c r="AM1378" s="164"/>
      <c r="AN1378" s="164"/>
      <c r="AO1378" s="164"/>
      <c r="AP1378" s="164"/>
      <c r="AQ1378" s="366"/>
      <c r="AR1378" s="164"/>
      <c r="AS1378" s="164"/>
      <c r="AT1378" s="164"/>
      <c r="AU1378" s="164"/>
      <c r="AV1378" s="164"/>
      <c r="AW1378" s="164"/>
      <c r="AX1378" s="164"/>
      <c r="AY1378" s="351"/>
      <c r="AZ1378" s="164"/>
      <c r="BA1378" s="164"/>
      <c r="BB1378" s="164"/>
      <c r="BC1378" s="164"/>
      <c r="BD1378" s="164"/>
      <c r="BE1378" s="164"/>
      <c r="BF1378" s="164"/>
      <c r="BG1378" s="164"/>
      <c r="BH1378" s="164"/>
      <c r="BI1378" s="351"/>
      <c r="BJ1378" s="164"/>
      <c r="BK1378" s="164"/>
      <c r="BL1378" s="164"/>
      <c r="BM1378" s="164"/>
      <c r="BN1378" s="164"/>
      <c r="BO1378" s="164"/>
      <c r="BP1378" s="164"/>
      <c r="BQ1378" s="164"/>
      <c r="BR1378" s="164"/>
      <c r="BS1378" s="164"/>
      <c r="BT1378" s="164"/>
    </row>
    <row r="1379" spans="19:72" x14ac:dyDescent="0.25">
      <c r="S1379" s="164"/>
      <c r="T1379" s="164"/>
      <c r="U1379" s="164"/>
      <c r="V1379" s="164"/>
      <c r="W1379" s="164"/>
      <c r="X1379" s="164"/>
      <c r="Y1379" s="164"/>
      <c r="Z1379" s="164"/>
      <c r="AA1379" s="164"/>
      <c r="AB1379" s="164"/>
      <c r="AC1379" s="164"/>
      <c r="AD1379" s="164"/>
      <c r="AE1379" s="164"/>
      <c r="AF1379" s="164"/>
      <c r="AG1379" s="164"/>
      <c r="AH1379" s="164"/>
      <c r="AI1379" s="164"/>
      <c r="AJ1379" s="164"/>
      <c r="AK1379" s="164"/>
      <c r="AL1379" s="164"/>
      <c r="AM1379" s="164"/>
      <c r="AN1379" s="164"/>
      <c r="AO1379" s="164"/>
      <c r="AP1379" s="164"/>
      <c r="AQ1379" s="366"/>
      <c r="AR1379" s="164"/>
      <c r="AS1379" s="164"/>
      <c r="AT1379" s="164"/>
      <c r="AU1379" s="164"/>
      <c r="AV1379" s="164"/>
      <c r="AW1379" s="164"/>
      <c r="AX1379" s="164"/>
      <c r="AY1379" s="351"/>
      <c r="AZ1379" s="164"/>
      <c r="BA1379" s="164"/>
      <c r="BB1379" s="164"/>
      <c r="BC1379" s="164"/>
      <c r="BD1379" s="164"/>
      <c r="BE1379" s="164"/>
      <c r="BF1379" s="164"/>
      <c r="BG1379" s="164"/>
      <c r="BH1379" s="164"/>
      <c r="BI1379" s="351"/>
      <c r="BJ1379" s="164"/>
      <c r="BK1379" s="164"/>
      <c r="BL1379" s="164"/>
      <c r="BM1379" s="164"/>
      <c r="BN1379" s="164"/>
      <c r="BO1379" s="164"/>
      <c r="BP1379" s="164"/>
      <c r="BQ1379" s="164"/>
      <c r="BR1379" s="164"/>
      <c r="BS1379" s="164"/>
      <c r="BT1379" s="164"/>
    </row>
    <row r="1380" spans="19:72" x14ac:dyDescent="0.25">
      <c r="S1380" s="164"/>
      <c r="T1380" s="164"/>
      <c r="U1380" s="164"/>
      <c r="V1380" s="164"/>
      <c r="W1380" s="164"/>
      <c r="X1380" s="164"/>
      <c r="Y1380" s="164"/>
      <c r="Z1380" s="164"/>
      <c r="AA1380" s="164"/>
      <c r="AB1380" s="164"/>
      <c r="AC1380" s="164"/>
      <c r="AD1380" s="164"/>
      <c r="AE1380" s="164"/>
      <c r="AF1380" s="164"/>
      <c r="AG1380" s="164"/>
      <c r="AH1380" s="164"/>
      <c r="AI1380" s="164"/>
      <c r="AJ1380" s="164"/>
      <c r="AK1380" s="164"/>
      <c r="AL1380" s="164"/>
      <c r="AM1380" s="164"/>
      <c r="AN1380" s="164"/>
      <c r="AO1380" s="164"/>
      <c r="AP1380" s="164"/>
      <c r="AQ1380" s="366"/>
      <c r="AR1380" s="164"/>
      <c r="AS1380" s="164"/>
      <c r="AT1380" s="164"/>
      <c r="AU1380" s="164"/>
      <c r="AV1380" s="164"/>
      <c r="AW1380" s="164"/>
      <c r="AX1380" s="164"/>
      <c r="AY1380" s="351"/>
      <c r="AZ1380" s="164"/>
      <c r="BA1380" s="164"/>
      <c r="BB1380" s="164"/>
      <c r="BC1380" s="164"/>
      <c r="BD1380" s="164"/>
      <c r="BE1380" s="164"/>
      <c r="BF1380" s="164"/>
      <c r="BG1380" s="164"/>
      <c r="BH1380" s="164"/>
      <c r="BI1380" s="351"/>
      <c r="BJ1380" s="164"/>
      <c r="BK1380" s="164"/>
      <c r="BL1380" s="164"/>
      <c r="BM1380" s="164"/>
      <c r="BN1380" s="164"/>
      <c r="BO1380" s="164"/>
      <c r="BP1380" s="164"/>
      <c r="BQ1380" s="164"/>
      <c r="BR1380" s="164"/>
      <c r="BS1380" s="164"/>
      <c r="BT1380" s="164"/>
    </row>
  </sheetData>
  <mergeCells count="38">
    <mergeCell ref="BD5:BE5"/>
    <mergeCell ref="BF5:BF6"/>
    <mergeCell ref="BG5:BI5"/>
    <mergeCell ref="BJ5:BJ6"/>
    <mergeCell ref="A91:B91"/>
    <mergeCell ref="J91:K91"/>
    <mergeCell ref="AB91:AC91"/>
    <mergeCell ref="AF91:AG91"/>
    <mergeCell ref="AW5:AW6"/>
    <mergeCell ref="AX5:AX6"/>
    <mergeCell ref="AY5:AY6"/>
    <mergeCell ref="AZ5:AZ6"/>
    <mergeCell ref="BA5:BA6"/>
    <mergeCell ref="BB5:BC5"/>
    <mergeCell ref="X5:X6"/>
    <mergeCell ref="Y5:Y6"/>
    <mergeCell ref="Z5:AD5"/>
    <mergeCell ref="AE5:AJ5"/>
    <mergeCell ref="AK5:AM5"/>
    <mergeCell ref="AN5:AV5"/>
    <mergeCell ref="N5:N6"/>
    <mergeCell ref="O5:O6"/>
    <mergeCell ref="P5:P6"/>
    <mergeCell ref="Q5:T5"/>
    <mergeCell ref="V5:V6"/>
    <mergeCell ref="W5:W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51181102362204722" right="0.31496062992125984" top="0.35433070866141736" bottom="0.15748031496062992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OIL- APRIL TO JUNE 2016</vt:lpstr>
      <vt:lpstr>PCP - APR 2016 - JUNE 2016</vt:lpstr>
      <vt:lpstr>OIL- JULY 2016 TO SEP 2016</vt:lpstr>
      <vt:lpstr>PCP -JULY 2016 - SEP 2016</vt:lpstr>
      <vt:lpstr>OIL- OCT 2016 TO MAR 2017</vt:lpstr>
      <vt:lpstr>PCP -OCT 2016 - MAR 2017</vt:lpstr>
      <vt:lpstr>'OIL- APRIL TO JUNE 2016'!Print_Titles</vt:lpstr>
      <vt:lpstr>'OIL- JULY 2016 TO SEP 2016'!Print_Titles</vt:lpstr>
      <vt:lpstr>'OIL- OCT 2016 TO MAR 2017'!Print_Titles</vt:lpstr>
      <vt:lpstr>'PCP - APR 2016 - JUNE 2016'!Print_Titles</vt:lpstr>
      <vt:lpstr>'PCP -JULY 2016 - SEP 2016'!Print_Titles</vt:lpstr>
      <vt:lpstr>'PCP -OCT 2016 - MAR 2017'!Print_Titles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Rajvinder Kaur</dc:creator>
  <cp:lastModifiedBy>Rajvinder  Notay</cp:lastModifiedBy>
  <cp:lastPrinted>2016-07-13T10:36:50Z</cp:lastPrinted>
  <dcterms:created xsi:type="dcterms:W3CDTF">2015-10-04T16:12:47Z</dcterms:created>
  <dcterms:modified xsi:type="dcterms:W3CDTF">2017-04-13T07:59:34Z</dcterms:modified>
</cp:coreProperties>
</file>