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5"/>
  </bookViews>
  <sheets>
    <sheet name="Equipment" sheetId="4" r:id="rId1"/>
    <sheet name="valve" sheetId="1" r:id="rId2"/>
    <sheet name="piping" sheetId="2" r:id="rId3"/>
    <sheet name="Insulation" sheetId="3" r:id="rId4"/>
    <sheet name="Services" sheetId="5" r:id="rId5"/>
    <sheet name="Summary" sheetId="6" r:id="rId6"/>
  </sheets>
  <definedNames>
    <definedName name="_xlnm._FilterDatabase" localSheetId="0" hidden="1">Equipment!$B$3:$M$58</definedName>
    <definedName name="_xlnm._FilterDatabase" localSheetId="1" hidden="1">valve!$B$3:$I$316</definedName>
  </definedNames>
  <calcPr calcId="145621"/>
</workbook>
</file>

<file path=xl/calcChain.xml><?xml version="1.0" encoding="utf-8"?>
<calcChain xmlns="http://schemas.openxmlformats.org/spreadsheetml/2006/main">
  <c r="J45" i="5" l="1"/>
  <c r="J5" i="5"/>
  <c r="J4" i="5"/>
  <c r="F5" i="6" l="1"/>
  <c r="I61" i="4"/>
  <c r="I60" i="4"/>
  <c r="F19" i="6" l="1"/>
  <c r="G19" i="6"/>
  <c r="J21" i="5"/>
  <c r="M52" i="2"/>
  <c r="N52" i="2" s="1"/>
  <c r="Q52" i="2" s="1"/>
  <c r="Q53" i="2" s="1"/>
  <c r="F7" i="6" s="1"/>
  <c r="M53" i="2"/>
  <c r="O52" i="2"/>
  <c r="P52" i="2"/>
  <c r="G6" i="6"/>
  <c r="H6" i="6" s="1"/>
  <c r="G5" i="6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P4" i="2"/>
  <c r="O4" i="2"/>
  <c r="N4" i="2"/>
  <c r="F6" i="6"/>
  <c r="F20" i="6" s="1"/>
  <c r="G20" i="6" s="1"/>
  <c r="H20" i="6" s="1"/>
  <c r="K31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4" i="1"/>
  <c r="V51" i="3"/>
  <c r="F8" i="6" s="1"/>
  <c r="F22" i="6" s="1"/>
  <c r="G22" i="6" s="1"/>
  <c r="H22" i="6" s="1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3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5" i="3"/>
  <c r="V46" i="3"/>
  <c r="V47" i="3"/>
  <c r="V48" i="3"/>
  <c r="V49" i="3"/>
  <c r="V50" i="3"/>
  <c r="V45" i="3"/>
  <c r="Y57" i="3"/>
  <c r="Y54" i="3"/>
  <c r="Y55" i="3"/>
  <c r="Y56" i="3"/>
  <c r="Y53" i="3"/>
  <c r="G8" i="6" l="1"/>
  <c r="H8" i="6" s="1"/>
  <c r="G7" i="6"/>
  <c r="H7" i="6" s="1"/>
  <c r="F21" i="6"/>
  <c r="H5" i="6"/>
  <c r="H19" i="6"/>
  <c r="I59" i="4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4" i="2"/>
  <c r="I19" i="5"/>
  <c r="I20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18" i="5"/>
  <c r="G21" i="6" l="1"/>
  <c r="J59" i="4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4" i="2"/>
  <c r="K53" i="2"/>
  <c r="K26" i="2"/>
  <c r="H21" i="6" l="1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0" i="5"/>
  <c r="J19" i="5"/>
  <c r="J18" i="5"/>
  <c r="J15" i="5"/>
  <c r="J14" i="5"/>
  <c r="J13" i="5"/>
  <c r="J12" i="5"/>
  <c r="J11" i="5"/>
  <c r="J10" i="5"/>
  <c r="J9" i="5"/>
  <c r="J8" i="5"/>
  <c r="F9" i="6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4" i="1"/>
  <c r="G9" i="6" l="1"/>
  <c r="F23" i="6"/>
  <c r="F10" i="6"/>
  <c r="F12" i="6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4" i="2"/>
  <c r="G23" i="6" l="1"/>
  <c r="F24" i="6"/>
  <c r="F26" i="6" s="1"/>
  <c r="H9" i="6"/>
  <c r="H10" i="6" s="1"/>
  <c r="H12" i="6" s="1"/>
  <c r="G10" i="6"/>
  <c r="G12" i="6" s="1"/>
  <c r="T40" i="3"/>
  <c r="T37" i="3"/>
  <c r="T36" i="3"/>
  <c r="T33" i="3"/>
  <c r="T32" i="3"/>
  <c r="T29" i="3"/>
  <c r="T28" i="3"/>
  <c r="T26" i="3"/>
  <c r="T22" i="3"/>
  <c r="T21" i="3"/>
  <c r="T13" i="3"/>
  <c r="T6" i="3"/>
  <c r="T5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116" i="3"/>
  <c r="P115" i="3"/>
  <c r="P114" i="3"/>
  <c r="P113" i="3"/>
  <c r="T39" i="3" s="1"/>
  <c r="P112" i="3"/>
  <c r="T38" i="3" s="1"/>
  <c r="P111" i="3"/>
  <c r="P110" i="3"/>
  <c r="P109" i="3"/>
  <c r="T35" i="3" s="1"/>
  <c r="P108" i="3"/>
  <c r="T34" i="3" s="1"/>
  <c r="P107" i="3"/>
  <c r="P106" i="3"/>
  <c r="P105" i="3"/>
  <c r="T31" i="3" s="1"/>
  <c r="P104" i="3"/>
  <c r="T30" i="3" s="1"/>
  <c r="P103" i="3"/>
  <c r="P102" i="3"/>
  <c r="P101" i="3"/>
  <c r="T27" i="3" s="1"/>
  <c r="P100" i="3"/>
  <c r="P94" i="3"/>
  <c r="P93" i="3"/>
  <c r="P92" i="3"/>
  <c r="P91" i="3"/>
  <c r="P90" i="3"/>
  <c r="P89" i="3"/>
  <c r="P88" i="3"/>
  <c r="P87" i="3"/>
  <c r="P86" i="3"/>
  <c r="P85" i="3"/>
  <c r="P84" i="3"/>
  <c r="P83" i="3"/>
  <c r="P8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0" i="3"/>
  <c r="P38" i="3"/>
  <c r="P39" i="3"/>
  <c r="P37" i="3"/>
  <c r="P36" i="3"/>
  <c r="P35" i="3"/>
  <c r="P34" i="3"/>
  <c r="T15" i="3" s="1"/>
  <c r="P33" i="3"/>
  <c r="T14" i="3" s="1"/>
  <c r="P32" i="3"/>
  <c r="P31" i="3"/>
  <c r="T12" i="3" s="1"/>
  <c r="P30" i="3"/>
  <c r="P29" i="3"/>
  <c r="T10" i="3" s="1"/>
  <c r="P28" i="3"/>
  <c r="P27" i="3"/>
  <c r="P26" i="3"/>
  <c r="P24" i="3"/>
  <c r="P21" i="3"/>
  <c r="P15" i="3"/>
  <c r="P12" i="3"/>
  <c r="P6" i="3"/>
  <c r="P20" i="3"/>
  <c r="T20" i="3" s="1"/>
  <c r="P19" i="3"/>
  <c r="T19" i="3" s="1"/>
  <c r="P18" i="3"/>
  <c r="T18" i="3" s="1"/>
  <c r="P17" i="3"/>
  <c r="T17" i="3" s="1"/>
  <c r="P16" i="3"/>
  <c r="T16" i="3" s="1"/>
  <c r="P14" i="3"/>
  <c r="P13" i="3"/>
  <c r="P11" i="3"/>
  <c r="T11" i="3" s="1"/>
  <c r="P10" i="3"/>
  <c r="P9" i="3"/>
  <c r="T9" i="3" s="1"/>
  <c r="P8" i="3"/>
  <c r="T8" i="3" s="1"/>
  <c r="P7" i="3"/>
  <c r="T7" i="3" s="1"/>
  <c r="P5" i="3"/>
  <c r="H23" i="6" l="1"/>
  <c r="H24" i="6" s="1"/>
  <c r="H26" i="6" s="1"/>
  <c r="G24" i="6"/>
  <c r="G26" i="6" s="1"/>
</calcChain>
</file>

<file path=xl/sharedStrings.xml><?xml version="1.0" encoding="utf-8"?>
<sst xmlns="http://schemas.openxmlformats.org/spreadsheetml/2006/main" count="707" uniqueCount="317">
  <si>
    <t>Sr.no.</t>
  </si>
  <si>
    <t>Description</t>
  </si>
  <si>
    <t>MOC</t>
  </si>
  <si>
    <t>Qty</t>
  </si>
  <si>
    <t>Inch</t>
  </si>
  <si>
    <t>Size (NB)</t>
  </si>
  <si>
    <t>Gate valve</t>
  </si>
  <si>
    <t>EEC</t>
  </si>
  <si>
    <t>DBR</t>
  </si>
  <si>
    <t>BEC</t>
  </si>
  <si>
    <t>BBR</t>
  </si>
  <si>
    <t>BBC</t>
  </si>
  <si>
    <t>BBA</t>
  </si>
  <si>
    <t>800#</t>
  </si>
  <si>
    <t>150#</t>
  </si>
  <si>
    <t>600#</t>
  </si>
  <si>
    <t>CBR</t>
  </si>
  <si>
    <t>BEA</t>
  </si>
  <si>
    <t>Globe valve</t>
  </si>
  <si>
    <t>150#,F/E</t>
  </si>
  <si>
    <t>CBA</t>
  </si>
  <si>
    <t>BED</t>
  </si>
  <si>
    <t>Check Valve</t>
  </si>
  <si>
    <t>Swing check</t>
  </si>
  <si>
    <t>Check valve</t>
  </si>
  <si>
    <t xml:space="preserve">Check valve </t>
  </si>
  <si>
    <t>300#,F/E</t>
  </si>
  <si>
    <t>BBB</t>
  </si>
  <si>
    <t>Ball valve</t>
  </si>
  <si>
    <t>150 #,F/E</t>
  </si>
  <si>
    <t>Ball Valve</t>
  </si>
  <si>
    <t>BBD</t>
  </si>
  <si>
    <t>Butterfly valve</t>
  </si>
  <si>
    <t>Piston valve</t>
  </si>
  <si>
    <t xml:space="preserve">Old price </t>
  </si>
  <si>
    <t>current price</t>
  </si>
  <si>
    <t>VALVE MTO</t>
  </si>
  <si>
    <t>Size(NB)</t>
  </si>
  <si>
    <t>CS IS 1239</t>
  </si>
  <si>
    <t>Unit</t>
  </si>
  <si>
    <t>CS A106</t>
  </si>
  <si>
    <t>SS 304</t>
  </si>
  <si>
    <t>SS 316L</t>
  </si>
  <si>
    <t>Mtrs</t>
  </si>
  <si>
    <t>Pipe</t>
  </si>
  <si>
    <t>PIPING MTO</t>
  </si>
  <si>
    <t>Old price</t>
  </si>
  <si>
    <t>Current price</t>
  </si>
  <si>
    <t>Sr.no</t>
  </si>
  <si>
    <t>Ins.thk.</t>
  </si>
  <si>
    <t>Area (M2)</t>
  </si>
  <si>
    <t>Pipe size (Carbon steel)</t>
  </si>
  <si>
    <t>Pipe size (Carbon steel valve)</t>
  </si>
  <si>
    <t>Pipe size (Carbon steel Flange)</t>
  </si>
  <si>
    <t>Pipe size (Stainless steel pipe)</t>
  </si>
  <si>
    <t>Pipe size (Stainless steel Valve)</t>
  </si>
  <si>
    <t>Pipe size (Stainless steel Flange)</t>
  </si>
  <si>
    <t>Ins.Thk</t>
  </si>
  <si>
    <t>Qty.(M2)</t>
  </si>
  <si>
    <t>Rate</t>
  </si>
  <si>
    <t>Amount</t>
  </si>
  <si>
    <t>Insulation MTO</t>
  </si>
  <si>
    <t>Sr.No</t>
  </si>
  <si>
    <t>Equipment No.</t>
  </si>
  <si>
    <t>Type</t>
  </si>
  <si>
    <t>Capacity</t>
  </si>
  <si>
    <t>Qty (W+S)</t>
  </si>
  <si>
    <t>Equipment Weight MT</t>
  </si>
  <si>
    <t>Remarks</t>
  </si>
  <si>
    <t>C301</t>
  </si>
  <si>
    <t>fractionation Column</t>
  </si>
  <si>
    <t>S</t>
  </si>
  <si>
    <t>SS316L</t>
  </si>
  <si>
    <t>41m3</t>
  </si>
  <si>
    <t>C302</t>
  </si>
  <si>
    <t>Fractionation column</t>
  </si>
  <si>
    <t>120m3</t>
  </si>
  <si>
    <t>D301</t>
  </si>
  <si>
    <t>SFA dryer</t>
  </si>
  <si>
    <t>3m3</t>
  </si>
  <si>
    <t>E301</t>
  </si>
  <si>
    <t>Steam generator</t>
  </si>
  <si>
    <t>136m2</t>
  </si>
  <si>
    <t>E302</t>
  </si>
  <si>
    <t>Final Condenser</t>
  </si>
  <si>
    <t>52m2</t>
  </si>
  <si>
    <t>E303</t>
  </si>
  <si>
    <t>Steam enerator</t>
  </si>
  <si>
    <t>224m2</t>
  </si>
  <si>
    <t>E304</t>
  </si>
  <si>
    <t>87m2</t>
  </si>
  <si>
    <t>E305</t>
  </si>
  <si>
    <t>C6/C8 Cooler</t>
  </si>
  <si>
    <t>4.8m2</t>
  </si>
  <si>
    <t>E306</t>
  </si>
  <si>
    <t>C10/C12 Cooler</t>
  </si>
  <si>
    <t>E307</t>
  </si>
  <si>
    <t>SFA/C12-C14 HE</t>
  </si>
  <si>
    <t>34m2</t>
  </si>
  <si>
    <t>E308</t>
  </si>
  <si>
    <t>SFA Heater</t>
  </si>
  <si>
    <t>24m2</t>
  </si>
  <si>
    <t>E309</t>
  </si>
  <si>
    <t>C8/C10 Cooler</t>
  </si>
  <si>
    <t>11.8m2</t>
  </si>
  <si>
    <t>E310</t>
  </si>
  <si>
    <t>HE</t>
  </si>
  <si>
    <t>18.9m2</t>
  </si>
  <si>
    <t>E311</t>
  </si>
  <si>
    <t>35.5m2</t>
  </si>
  <si>
    <t>E312</t>
  </si>
  <si>
    <t>Final heater</t>
  </si>
  <si>
    <t>5.79m2</t>
  </si>
  <si>
    <t>E313A</t>
  </si>
  <si>
    <t>C16/C18 final cooler</t>
  </si>
  <si>
    <t>32.9m2</t>
  </si>
  <si>
    <t>E313B</t>
  </si>
  <si>
    <t>Bottom cooler</t>
  </si>
  <si>
    <t>54m2</t>
  </si>
  <si>
    <t>E314</t>
  </si>
  <si>
    <t>C12/C14 Final cooler</t>
  </si>
  <si>
    <t>14.6m2</t>
  </si>
  <si>
    <t>E315</t>
  </si>
  <si>
    <t>Dryer Condenser</t>
  </si>
  <si>
    <t>15m2</t>
  </si>
  <si>
    <t>ER301</t>
  </si>
  <si>
    <t>Reboiler</t>
  </si>
  <si>
    <t>6lac kcal/hr</t>
  </si>
  <si>
    <t>ER302</t>
  </si>
  <si>
    <t>7.8lac kcal/hr</t>
  </si>
  <si>
    <t>F301</t>
  </si>
  <si>
    <t>Inline filter duplex</t>
  </si>
  <si>
    <t>10TPH
50micron</t>
  </si>
  <si>
    <t>F303</t>
  </si>
  <si>
    <t>P303A/B</t>
  </si>
  <si>
    <t>C6/C8 Transfer pump</t>
  </si>
  <si>
    <t>R</t>
  </si>
  <si>
    <t>3m3/hr</t>
  </si>
  <si>
    <t>1+1</t>
  </si>
  <si>
    <t>P304A/B</t>
  </si>
  <si>
    <t>C10/C12 Transfer pump</t>
  </si>
  <si>
    <t>P305A/B</t>
  </si>
  <si>
    <t>C8/C10 Transfer pump</t>
  </si>
  <si>
    <t>P306A/B</t>
  </si>
  <si>
    <t>C12/C14 Transfer pump</t>
  </si>
  <si>
    <t>6.5TPH</t>
  </si>
  <si>
    <t>P307A/B</t>
  </si>
  <si>
    <t>Bottom recirculation pump</t>
  </si>
  <si>
    <t>120m3/hr</t>
  </si>
  <si>
    <t>P308A/B</t>
  </si>
  <si>
    <t>170m3/hr</t>
  </si>
  <si>
    <t>P309A/B</t>
  </si>
  <si>
    <t>C-302 Feed pump</t>
  </si>
  <si>
    <t>9.4TPH</t>
  </si>
  <si>
    <t>P310A/B</t>
  </si>
  <si>
    <t>Bottom draw pump (C302)</t>
  </si>
  <si>
    <t>3TPH</t>
  </si>
  <si>
    <t>P311A/B</t>
  </si>
  <si>
    <t>Hot Oil recirculation pump</t>
  </si>
  <si>
    <t>175m3/hr</t>
  </si>
  <si>
    <t>P312A/B</t>
  </si>
  <si>
    <t>220m3/hr</t>
  </si>
  <si>
    <t>P313A/B</t>
  </si>
  <si>
    <t>Dryer circulation pump</t>
  </si>
  <si>
    <t>35m3/hr</t>
  </si>
  <si>
    <t>P314A/B</t>
  </si>
  <si>
    <t>LE transfer pump</t>
  </si>
  <si>
    <t>3.0m3/hr</t>
  </si>
  <si>
    <t>P317A/B</t>
  </si>
  <si>
    <t>SFA feed pump</t>
  </si>
  <si>
    <t>10TPH</t>
  </si>
  <si>
    <t>P318A/B</t>
  </si>
  <si>
    <t>Hot oil circulation pump</t>
  </si>
  <si>
    <t>47m3/hr</t>
  </si>
  <si>
    <t>P320A/B</t>
  </si>
  <si>
    <t>Scruber oil circulation pump</t>
  </si>
  <si>
    <t>SS304</t>
  </si>
  <si>
    <t>67m3/hr</t>
  </si>
  <si>
    <t>Barrel transfer coupling</t>
  </si>
  <si>
    <t>SC301/302</t>
  </si>
  <si>
    <t>Cyclone seperator Part of oil scrubber</t>
  </si>
  <si>
    <t>Package item</t>
  </si>
  <si>
    <t>T301</t>
  </si>
  <si>
    <t>Oil collecting sump</t>
  </si>
  <si>
    <t>8.5m3</t>
  </si>
  <si>
    <t>site fabricated</t>
  </si>
  <si>
    <t>T303</t>
  </si>
  <si>
    <t>Hot well</t>
  </si>
  <si>
    <t>4.5m3</t>
  </si>
  <si>
    <t>V303</t>
  </si>
  <si>
    <t>C6/C8 Receiver</t>
  </si>
  <si>
    <t>.5T</t>
  </si>
  <si>
    <t>V304</t>
  </si>
  <si>
    <t>C10/C12 Receiver</t>
  </si>
  <si>
    <t>V305</t>
  </si>
  <si>
    <t>C8/C10</t>
  </si>
  <si>
    <t>1.0T</t>
  </si>
  <si>
    <t>V306</t>
  </si>
  <si>
    <t>C12/C14</t>
  </si>
  <si>
    <t>1T</t>
  </si>
  <si>
    <t>V307</t>
  </si>
  <si>
    <t>Dryer light end receiver</t>
  </si>
  <si>
    <t>V308</t>
  </si>
  <si>
    <t>Dryer light end storage tank</t>
  </si>
  <si>
    <t>25T</t>
  </si>
  <si>
    <t>V309</t>
  </si>
  <si>
    <t>C10/C12 Storage tank</t>
  </si>
  <si>
    <t>50MT</t>
  </si>
  <si>
    <t>V313</t>
  </si>
  <si>
    <t>Steam seperator</t>
  </si>
  <si>
    <t>0.4m3</t>
  </si>
  <si>
    <t>V314</t>
  </si>
  <si>
    <t>.47m3</t>
  </si>
  <si>
    <t>X301</t>
  </si>
  <si>
    <t>Vacuum system for distillation 
(EJ-301A/B/C/D,BC-301,BC-302,VP-301)</t>
  </si>
  <si>
    <t>S302A/B/C</t>
  </si>
  <si>
    <t>Vapour sampler</t>
  </si>
  <si>
    <t>Site fabricated</t>
  </si>
  <si>
    <t>S304A/B/C</t>
  </si>
  <si>
    <t>J301/302</t>
  </si>
  <si>
    <t>ventury scrubber</t>
  </si>
  <si>
    <t>Ins.thk</t>
  </si>
  <si>
    <t>Area(M2)</t>
  </si>
  <si>
    <t>Equipment list C301/302</t>
  </si>
  <si>
    <t>CS Piping</t>
  </si>
  <si>
    <t>SS piping</t>
  </si>
  <si>
    <t>Equipment</t>
  </si>
  <si>
    <t>Al.foil</t>
  </si>
  <si>
    <t>ISBL -Fab and erection of cs piping</t>
  </si>
  <si>
    <t>INM</t>
  </si>
  <si>
    <t>modification of cs piping</t>
  </si>
  <si>
    <t>IND</t>
  </si>
  <si>
    <t>Modification of ss piping</t>
  </si>
  <si>
    <t>fabrication and fixing of shoe support</t>
  </si>
  <si>
    <t>fab and Fixing of ss shoe support</t>
  </si>
  <si>
    <t>D . P. Test</t>
  </si>
  <si>
    <t>Radiography</t>
  </si>
  <si>
    <t>Erection of spring support-CS</t>
  </si>
  <si>
    <t>NOS</t>
  </si>
  <si>
    <t>Fab and fixing of cs Trunion support piping</t>
  </si>
  <si>
    <t>Valve Fixing</t>
  </si>
  <si>
    <t>Fabrication  and erection of M.S. pipe support</t>
  </si>
  <si>
    <t>MT</t>
  </si>
  <si>
    <t>Drilling and fixing of Anchor Fastner</t>
  </si>
  <si>
    <t>Erection of ststic equipment</t>
  </si>
  <si>
    <t>Erection of Rotary Equipment</t>
  </si>
  <si>
    <t>Material Unloading -Hydra</t>
  </si>
  <si>
    <t>Material unloading-manual</t>
  </si>
  <si>
    <t>Hydra or material handling cap-14 MT</t>
  </si>
  <si>
    <t>SHF</t>
  </si>
  <si>
    <t>Crane Hyring cap-150-200MT/BOOM 175</t>
  </si>
  <si>
    <t>MANPOWER SUPPLY FOR COMMISSIONING</t>
  </si>
  <si>
    <t>Supervisor</t>
  </si>
  <si>
    <t>Pipe Fitter</t>
  </si>
  <si>
    <t>Argon Welder</t>
  </si>
  <si>
    <t>Rigger</t>
  </si>
  <si>
    <t>Rate (2016)</t>
  </si>
  <si>
    <t>Rate (2007)</t>
  </si>
  <si>
    <t>Difference %</t>
  </si>
  <si>
    <t>IBR piping services</t>
  </si>
  <si>
    <t>Carbon steel pipe fabrication &amp; erection</t>
  </si>
  <si>
    <t>Carbon steel pipe fittings welding</t>
  </si>
  <si>
    <t xml:space="preserve">Valve installation </t>
  </si>
  <si>
    <t>Support installation</t>
  </si>
  <si>
    <t>IBR inspector visit</t>
  </si>
  <si>
    <t>Preliminery Approval</t>
  </si>
  <si>
    <t>Final approval with as built dwg.</t>
  </si>
  <si>
    <t>AU</t>
  </si>
  <si>
    <t>NON IBR PIPING</t>
  </si>
  <si>
    <t>fabrication and erection of ISBL ss piping</t>
  </si>
  <si>
    <t>fabrication and erection of OSBL ss piping</t>
  </si>
  <si>
    <t>OSBL -Fab and erection of cs piping</t>
  </si>
  <si>
    <t>Srervices required for C-301/302</t>
  </si>
  <si>
    <t xml:space="preserve">          </t>
  </si>
  <si>
    <t>Diff%</t>
  </si>
  <si>
    <t>Total</t>
  </si>
  <si>
    <t>Tax</t>
  </si>
  <si>
    <t>Valves</t>
  </si>
  <si>
    <t>Piping</t>
  </si>
  <si>
    <t>Insulation</t>
  </si>
  <si>
    <t>Services</t>
  </si>
  <si>
    <t>SUMMARY</t>
  </si>
  <si>
    <t>Cost (Lacs)2007</t>
  </si>
  <si>
    <t>Price (Lacs)2016</t>
  </si>
  <si>
    <t>FIXING AND SUPPLY OF FLAT BAR</t>
  </si>
  <si>
    <t>65 Rs. / M2</t>
  </si>
  <si>
    <t>DEBRIS DISPOSAL TRUCK</t>
  </si>
  <si>
    <t>8000 Rs. / nos</t>
  </si>
  <si>
    <t>S/F of Aluminium Foil 0.1 mm</t>
  </si>
  <si>
    <t>130 Rs. / M2</t>
  </si>
  <si>
    <t>SCAFILDING UPTO 12M</t>
  </si>
  <si>
    <t>55 Rs.</t>
  </si>
  <si>
    <t>SCAFILDING ABOVE 12M</t>
  </si>
  <si>
    <t>M2</t>
  </si>
  <si>
    <t>Nos</t>
  </si>
  <si>
    <t>Qty.</t>
  </si>
  <si>
    <t>Fittings 50%</t>
  </si>
  <si>
    <t>Gaskets 10%</t>
  </si>
  <si>
    <t>Stud &amp; nut 7.5%</t>
  </si>
  <si>
    <t>Total amount</t>
  </si>
  <si>
    <t>Tacing tube</t>
  </si>
  <si>
    <t>12 mm OD</t>
  </si>
  <si>
    <t>Fabrication &amp; erection of tracing tube</t>
  </si>
  <si>
    <t>RNM</t>
  </si>
  <si>
    <t>SS 304 plate</t>
  </si>
  <si>
    <t>SS 316L plate</t>
  </si>
  <si>
    <t>Old rate/Kg 2008</t>
  </si>
  <si>
    <t>New rate 2015</t>
  </si>
  <si>
    <t>Assumed 25% hike</t>
  </si>
  <si>
    <t>Without tax</t>
  </si>
  <si>
    <t>Only tax</t>
  </si>
  <si>
    <t>With tax</t>
  </si>
  <si>
    <t>IN LACS</t>
  </si>
  <si>
    <t xml:space="preserve">C-301/302 </t>
  </si>
  <si>
    <t>C-301/302 with C-402</t>
  </si>
  <si>
    <t>Engineering</t>
  </si>
  <si>
    <t>TPI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</si>
</sst>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 applyAlignment="1">
      <alignment vertical="center"/>
    </xf>
    <xf numFmtId="0" fontId="1" fillId="0" borderId="2" xfId="0" applyFont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"/>
  <sheetViews>
    <sheetView topLeftCell="D36" workbookViewId="0">
      <selection activeCell="I61" sqref="I61"/>
    </sheetView>
  </sheetViews>
  <sheetFormatPr defaultRowHeight="15" x14ac:dyDescent="0.25"/>
  <cols>
    <col min="1" max="1" width="5.28515625" customWidth="1"/>
    <col min="2" max="2" width="11.7109375" style="8" customWidth="1"/>
    <col min="3" max="3" width="42.28515625" style="20" customWidth="1"/>
    <col min="4" max="4" width="6.7109375" style="8" customWidth="1"/>
    <col min="5" max="5" width="8.140625" style="8" customWidth="1"/>
    <col min="6" max="6" width="12" style="8" bestFit="1" customWidth="1"/>
    <col min="7" max="7" width="10.28515625" style="8" customWidth="1"/>
    <col min="8" max="8" width="16.140625" style="8" customWidth="1"/>
    <col min="9" max="9" width="14" style="8" customWidth="1"/>
    <col min="10" max="10" width="10" style="8" customWidth="1"/>
    <col min="11" max="11" width="12.42578125" style="8" bestFit="1" customWidth="1"/>
    <col min="12" max="13" width="9.140625" style="8"/>
    <col min="15" max="15" width="11.28515625" bestFit="1" customWidth="1"/>
    <col min="16" max="16" width="14.5703125" bestFit="1" customWidth="1"/>
    <col min="17" max="17" width="12.28515625" bestFit="1" customWidth="1"/>
  </cols>
  <sheetData>
    <row r="2" spans="1:17" ht="15.75" x14ac:dyDescent="0.25">
      <c r="B2" s="53" t="s">
        <v>223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7" s="11" customFormat="1" ht="25.5" x14ac:dyDescent="0.25">
      <c r="A3" s="21" t="s">
        <v>62</v>
      </c>
      <c r="B3" s="12" t="s">
        <v>63</v>
      </c>
      <c r="C3" s="13" t="s">
        <v>1</v>
      </c>
      <c r="D3" s="13" t="s">
        <v>64</v>
      </c>
      <c r="E3" s="13" t="s">
        <v>2</v>
      </c>
      <c r="F3" s="13" t="s">
        <v>65</v>
      </c>
      <c r="G3" s="13" t="s">
        <v>66</v>
      </c>
      <c r="H3" s="12" t="s">
        <v>67</v>
      </c>
      <c r="I3" s="12" t="s">
        <v>282</v>
      </c>
      <c r="J3" s="12" t="s">
        <v>283</v>
      </c>
      <c r="K3" s="12" t="s">
        <v>68</v>
      </c>
      <c r="L3" s="13" t="s">
        <v>221</v>
      </c>
      <c r="M3" s="13" t="s">
        <v>222</v>
      </c>
    </row>
    <row r="4" spans="1:17" s="1" customFormat="1" ht="12.75" x14ac:dyDescent="0.2">
      <c r="A4" s="22">
        <v>1</v>
      </c>
      <c r="B4" s="4" t="s">
        <v>69</v>
      </c>
      <c r="C4" s="16" t="s">
        <v>70</v>
      </c>
      <c r="D4" s="4" t="s">
        <v>71</v>
      </c>
      <c r="E4" s="4" t="s">
        <v>72</v>
      </c>
      <c r="F4" s="4" t="s">
        <v>73</v>
      </c>
      <c r="G4" s="4">
        <v>1</v>
      </c>
      <c r="H4" s="4">
        <v>42.186</v>
      </c>
      <c r="I4" s="4">
        <v>36</v>
      </c>
      <c r="J4" s="4"/>
      <c r="K4" s="4"/>
      <c r="L4" s="4">
        <v>150</v>
      </c>
      <c r="M4" s="4">
        <v>85</v>
      </c>
      <c r="O4" s="41"/>
      <c r="P4" s="41" t="s">
        <v>306</v>
      </c>
      <c r="Q4" s="41" t="s">
        <v>307</v>
      </c>
    </row>
    <row r="5" spans="1:17" s="1" customFormat="1" ht="12.75" x14ac:dyDescent="0.2">
      <c r="A5" s="22">
        <v>2</v>
      </c>
      <c r="B5" s="4" t="s">
        <v>74</v>
      </c>
      <c r="C5" s="16" t="s">
        <v>75</v>
      </c>
      <c r="D5" s="4" t="s">
        <v>71</v>
      </c>
      <c r="E5" s="4" t="s">
        <v>72</v>
      </c>
      <c r="F5" s="4" t="s">
        <v>76</v>
      </c>
      <c r="G5" s="4">
        <v>1</v>
      </c>
      <c r="H5" s="4">
        <v>76</v>
      </c>
      <c r="I5" s="4">
        <v>83</v>
      </c>
      <c r="J5" s="42"/>
      <c r="K5" s="4"/>
      <c r="L5" s="4">
        <v>150</v>
      </c>
      <c r="M5" s="4">
        <v>85</v>
      </c>
      <c r="O5" s="41" t="s">
        <v>304</v>
      </c>
      <c r="P5" s="41">
        <v>163</v>
      </c>
      <c r="Q5" s="41">
        <v>210</v>
      </c>
    </row>
    <row r="6" spans="1:17" s="1" customFormat="1" ht="12.75" x14ac:dyDescent="0.2">
      <c r="A6" s="22">
        <v>3</v>
      </c>
      <c r="B6" s="4" t="s">
        <v>77</v>
      </c>
      <c r="C6" s="16" t="s">
        <v>78</v>
      </c>
      <c r="D6" s="4" t="s">
        <v>71</v>
      </c>
      <c r="E6" s="4" t="s">
        <v>72</v>
      </c>
      <c r="F6" s="4" t="s">
        <v>79</v>
      </c>
      <c r="G6" s="4">
        <v>1</v>
      </c>
      <c r="H6" s="4">
        <v>1.05</v>
      </c>
      <c r="I6" s="4">
        <v>5</v>
      </c>
      <c r="J6" s="42"/>
      <c r="K6" s="4"/>
      <c r="L6" s="4">
        <v>50</v>
      </c>
      <c r="M6" s="4">
        <v>14</v>
      </c>
      <c r="O6" s="41" t="s">
        <v>305</v>
      </c>
      <c r="P6" s="41">
        <v>238</v>
      </c>
      <c r="Q6" s="41">
        <v>275</v>
      </c>
    </row>
    <row r="7" spans="1:17" s="1" customFormat="1" ht="12.75" x14ac:dyDescent="0.2">
      <c r="A7" s="22">
        <v>4</v>
      </c>
      <c r="B7" s="4" t="s">
        <v>80</v>
      </c>
      <c r="C7" s="16" t="s">
        <v>81</v>
      </c>
      <c r="D7" s="4" t="s">
        <v>71</v>
      </c>
      <c r="E7" s="4" t="s">
        <v>72</v>
      </c>
      <c r="F7" s="4" t="s">
        <v>82</v>
      </c>
      <c r="G7" s="4">
        <v>1</v>
      </c>
      <c r="H7" s="4">
        <v>5.0999999999999996</v>
      </c>
      <c r="I7" s="4">
        <v>40</v>
      </c>
      <c r="J7" s="42"/>
      <c r="K7" s="4"/>
      <c r="L7" s="4">
        <v>150</v>
      </c>
      <c r="M7" s="4">
        <v>20</v>
      </c>
    </row>
    <row r="8" spans="1:17" s="1" customFormat="1" ht="12.75" x14ac:dyDescent="0.2">
      <c r="A8" s="22">
        <v>5</v>
      </c>
      <c r="B8" s="4" t="s">
        <v>83</v>
      </c>
      <c r="C8" s="16" t="s">
        <v>84</v>
      </c>
      <c r="D8" s="4" t="s">
        <v>71</v>
      </c>
      <c r="E8" s="4" t="s">
        <v>72</v>
      </c>
      <c r="F8" s="4" t="s">
        <v>85</v>
      </c>
      <c r="G8" s="4">
        <v>1</v>
      </c>
      <c r="H8" s="4">
        <v>2.6</v>
      </c>
      <c r="I8" s="4">
        <v>16.600000000000001</v>
      </c>
      <c r="J8" s="42"/>
      <c r="K8" s="4"/>
      <c r="L8" s="4">
        <v>150</v>
      </c>
      <c r="M8" s="4">
        <v>9</v>
      </c>
    </row>
    <row r="9" spans="1:17" s="1" customFormat="1" ht="12.75" x14ac:dyDescent="0.2">
      <c r="A9" s="22">
        <v>6</v>
      </c>
      <c r="B9" s="4" t="s">
        <v>86</v>
      </c>
      <c r="C9" s="16" t="s">
        <v>87</v>
      </c>
      <c r="D9" s="4" t="s">
        <v>71</v>
      </c>
      <c r="E9" s="4" t="s">
        <v>72</v>
      </c>
      <c r="F9" s="4" t="s">
        <v>88</v>
      </c>
      <c r="G9" s="4">
        <v>1</v>
      </c>
      <c r="H9" s="4">
        <v>8.5</v>
      </c>
      <c r="I9" s="4">
        <v>28.5</v>
      </c>
      <c r="J9" s="42"/>
      <c r="K9" s="4"/>
      <c r="L9" s="4">
        <v>150</v>
      </c>
      <c r="M9" s="4">
        <v>24</v>
      </c>
    </row>
    <row r="10" spans="1:17" s="1" customFormat="1" ht="12.75" x14ac:dyDescent="0.2">
      <c r="A10" s="22">
        <v>7</v>
      </c>
      <c r="B10" s="4" t="s">
        <v>89</v>
      </c>
      <c r="C10" s="16" t="s">
        <v>84</v>
      </c>
      <c r="D10" s="4" t="s">
        <v>71</v>
      </c>
      <c r="E10" s="4" t="s">
        <v>72</v>
      </c>
      <c r="F10" s="4" t="s">
        <v>90</v>
      </c>
      <c r="G10" s="4">
        <v>1</v>
      </c>
      <c r="H10" s="4">
        <v>4.8</v>
      </c>
      <c r="I10" s="4">
        <v>27.25</v>
      </c>
      <c r="J10" s="42"/>
      <c r="K10" s="4"/>
      <c r="L10" s="4">
        <v>150</v>
      </c>
      <c r="M10" s="4">
        <v>11</v>
      </c>
    </row>
    <row r="11" spans="1:17" s="1" customFormat="1" ht="12.75" x14ac:dyDescent="0.2">
      <c r="A11" s="22">
        <v>8</v>
      </c>
      <c r="B11" s="4" t="s">
        <v>91</v>
      </c>
      <c r="C11" s="16" t="s">
        <v>92</v>
      </c>
      <c r="D11" s="4" t="s">
        <v>71</v>
      </c>
      <c r="E11" s="4" t="s">
        <v>72</v>
      </c>
      <c r="F11" s="4" t="s">
        <v>93</v>
      </c>
      <c r="G11" s="4">
        <v>1</v>
      </c>
      <c r="H11" s="4">
        <v>0.23899999999999999</v>
      </c>
      <c r="I11" s="4">
        <v>2.4</v>
      </c>
      <c r="J11" s="42"/>
      <c r="K11" s="4"/>
      <c r="L11" s="4">
        <v>150</v>
      </c>
      <c r="M11" s="4">
        <v>11</v>
      </c>
    </row>
    <row r="12" spans="1:17" s="1" customFormat="1" ht="12.75" x14ac:dyDescent="0.2">
      <c r="A12" s="22">
        <v>9</v>
      </c>
      <c r="B12" s="4" t="s">
        <v>94</v>
      </c>
      <c r="C12" s="16" t="s">
        <v>95</v>
      </c>
      <c r="D12" s="4" t="s">
        <v>71</v>
      </c>
      <c r="E12" s="4" t="s">
        <v>72</v>
      </c>
      <c r="F12" s="4" t="s">
        <v>93</v>
      </c>
      <c r="G12" s="4">
        <v>1</v>
      </c>
      <c r="H12" s="4">
        <v>0.23899999999999999</v>
      </c>
      <c r="I12" s="4">
        <v>2.4</v>
      </c>
      <c r="J12" s="42"/>
      <c r="K12" s="4"/>
      <c r="L12" s="4">
        <v>150</v>
      </c>
      <c r="M12" s="4">
        <v>11</v>
      </c>
    </row>
    <row r="13" spans="1:17" s="1" customFormat="1" ht="12.75" x14ac:dyDescent="0.2">
      <c r="A13" s="22">
        <v>10</v>
      </c>
      <c r="B13" s="4" t="s">
        <v>96</v>
      </c>
      <c r="C13" s="16" t="s">
        <v>97</v>
      </c>
      <c r="D13" s="4" t="s">
        <v>71</v>
      </c>
      <c r="E13" s="4" t="s">
        <v>72</v>
      </c>
      <c r="F13" s="4" t="s">
        <v>98</v>
      </c>
      <c r="G13" s="4">
        <v>1</v>
      </c>
      <c r="H13" s="4">
        <v>0.7</v>
      </c>
      <c r="I13" s="4">
        <v>8.9700000000000006</v>
      </c>
      <c r="J13" s="42"/>
      <c r="K13" s="4"/>
      <c r="L13" s="4">
        <v>60</v>
      </c>
      <c r="M13" s="4">
        <v>12</v>
      </c>
    </row>
    <row r="14" spans="1:17" s="1" customFormat="1" ht="12.75" x14ac:dyDescent="0.2">
      <c r="A14" s="22">
        <v>11</v>
      </c>
      <c r="B14" s="4" t="s">
        <v>99</v>
      </c>
      <c r="C14" s="16" t="s">
        <v>100</v>
      </c>
      <c r="D14" s="4" t="s">
        <v>71</v>
      </c>
      <c r="E14" s="4" t="s">
        <v>72</v>
      </c>
      <c r="F14" s="4" t="s">
        <v>101</v>
      </c>
      <c r="G14" s="4">
        <v>1</v>
      </c>
      <c r="H14" s="4">
        <v>0.85</v>
      </c>
      <c r="I14" s="4">
        <v>4.9974999999999996</v>
      </c>
      <c r="J14" s="42"/>
      <c r="K14" s="4"/>
      <c r="L14" s="4">
        <v>60</v>
      </c>
      <c r="M14" s="4">
        <v>7</v>
      </c>
    </row>
    <row r="15" spans="1:17" s="1" customFormat="1" ht="12.75" x14ac:dyDescent="0.2">
      <c r="A15" s="22">
        <v>12</v>
      </c>
      <c r="B15" s="4" t="s">
        <v>102</v>
      </c>
      <c r="C15" s="16" t="s">
        <v>103</v>
      </c>
      <c r="D15" s="4" t="s">
        <v>71</v>
      </c>
      <c r="E15" s="4" t="s">
        <v>72</v>
      </c>
      <c r="F15" s="4" t="s">
        <v>104</v>
      </c>
      <c r="G15" s="4">
        <v>1</v>
      </c>
      <c r="H15" s="4">
        <v>0.77500000000000002</v>
      </c>
      <c r="I15" s="4">
        <v>7.28</v>
      </c>
      <c r="J15" s="42"/>
      <c r="K15" s="4"/>
      <c r="L15" s="4">
        <v>120</v>
      </c>
      <c r="M15" s="4">
        <v>7</v>
      </c>
    </row>
    <row r="16" spans="1:17" s="1" customFormat="1" ht="12.75" x14ac:dyDescent="0.2">
      <c r="A16" s="22">
        <v>13</v>
      </c>
      <c r="B16" s="4" t="s">
        <v>105</v>
      </c>
      <c r="C16" s="16" t="s">
        <v>106</v>
      </c>
      <c r="D16" s="4" t="s">
        <v>71</v>
      </c>
      <c r="E16" s="4" t="s">
        <v>72</v>
      </c>
      <c r="F16" s="4" t="s">
        <v>107</v>
      </c>
      <c r="G16" s="4">
        <v>1</v>
      </c>
      <c r="H16" s="4">
        <v>0.93400000000000005</v>
      </c>
      <c r="I16" s="4">
        <v>8.32</v>
      </c>
      <c r="J16" s="42"/>
      <c r="K16" s="4"/>
      <c r="L16" s="4">
        <v>120</v>
      </c>
      <c r="M16" s="4">
        <v>8</v>
      </c>
    </row>
    <row r="17" spans="1:13" s="1" customFormat="1" ht="12.75" x14ac:dyDescent="0.2">
      <c r="A17" s="22">
        <v>14</v>
      </c>
      <c r="B17" s="4" t="s">
        <v>108</v>
      </c>
      <c r="C17" s="16" t="s">
        <v>106</v>
      </c>
      <c r="D17" s="4" t="s">
        <v>71</v>
      </c>
      <c r="E17" s="4" t="s">
        <v>72</v>
      </c>
      <c r="F17" s="4" t="s">
        <v>109</v>
      </c>
      <c r="G17" s="4">
        <v>1</v>
      </c>
      <c r="H17" s="4">
        <v>1.72</v>
      </c>
      <c r="I17" s="4">
        <v>11.5</v>
      </c>
      <c r="J17" s="42"/>
      <c r="K17" s="4"/>
      <c r="L17" s="4">
        <v>120</v>
      </c>
      <c r="M17" s="4">
        <v>9</v>
      </c>
    </row>
    <row r="18" spans="1:13" s="1" customFormat="1" ht="12.75" x14ac:dyDescent="0.2">
      <c r="A18" s="22">
        <v>15</v>
      </c>
      <c r="B18" s="10" t="s">
        <v>110</v>
      </c>
      <c r="C18" s="17" t="s">
        <v>111</v>
      </c>
      <c r="D18" s="10" t="s">
        <v>71</v>
      </c>
      <c r="E18" s="10" t="s">
        <v>72</v>
      </c>
      <c r="F18" s="10" t="s">
        <v>112</v>
      </c>
      <c r="G18" s="10">
        <v>1</v>
      </c>
      <c r="H18" s="10">
        <v>0.47699999999999998</v>
      </c>
      <c r="I18" s="10">
        <v>5.9</v>
      </c>
      <c r="J18" s="42"/>
      <c r="K18" s="4"/>
      <c r="L18" s="4">
        <v>120</v>
      </c>
      <c r="M18" s="4">
        <v>7</v>
      </c>
    </row>
    <row r="19" spans="1:13" s="1" customFormat="1" ht="12.75" x14ac:dyDescent="0.2">
      <c r="A19" s="22">
        <v>16</v>
      </c>
      <c r="B19" s="10" t="s">
        <v>113</v>
      </c>
      <c r="C19" s="17" t="s">
        <v>114</v>
      </c>
      <c r="D19" s="10" t="s">
        <v>71</v>
      </c>
      <c r="E19" s="10" t="s">
        <v>72</v>
      </c>
      <c r="F19" s="4" t="s">
        <v>115</v>
      </c>
      <c r="G19" s="10">
        <v>1</v>
      </c>
      <c r="H19" s="10">
        <v>1.49</v>
      </c>
      <c r="I19" s="10">
        <v>10.375</v>
      </c>
      <c r="J19" s="42"/>
      <c r="K19" s="4"/>
      <c r="L19" s="4">
        <v>120</v>
      </c>
      <c r="M19" s="4">
        <v>7</v>
      </c>
    </row>
    <row r="20" spans="1:13" s="1" customFormat="1" ht="12.75" x14ac:dyDescent="0.2">
      <c r="A20" s="22">
        <v>17</v>
      </c>
      <c r="B20" s="10" t="s">
        <v>116</v>
      </c>
      <c r="C20" s="17" t="s">
        <v>117</v>
      </c>
      <c r="D20" s="10" t="s">
        <v>71</v>
      </c>
      <c r="E20" s="10" t="s">
        <v>72</v>
      </c>
      <c r="F20" s="4" t="s">
        <v>118</v>
      </c>
      <c r="G20" s="10">
        <v>1</v>
      </c>
      <c r="H20" s="10">
        <v>1.5</v>
      </c>
      <c r="I20" s="10">
        <v>9.07</v>
      </c>
      <c r="J20" s="42"/>
      <c r="K20" s="4"/>
      <c r="L20" s="4">
        <v>120</v>
      </c>
      <c r="M20" s="4">
        <v>7</v>
      </c>
    </row>
    <row r="21" spans="1:13" s="1" customFormat="1" ht="12.75" x14ac:dyDescent="0.2">
      <c r="A21" s="22">
        <v>18</v>
      </c>
      <c r="B21" s="10" t="s">
        <v>119</v>
      </c>
      <c r="C21" s="17" t="s">
        <v>120</v>
      </c>
      <c r="D21" s="10" t="s">
        <v>71</v>
      </c>
      <c r="E21" s="10" t="s">
        <v>72</v>
      </c>
      <c r="F21" s="10" t="s">
        <v>121</v>
      </c>
      <c r="G21" s="10">
        <v>1</v>
      </c>
      <c r="H21" s="10">
        <v>0.55000000000000004</v>
      </c>
      <c r="I21" s="10">
        <v>8.7100000000000009</v>
      </c>
      <c r="J21" s="42"/>
      <c r="K21" s="4"/>
      <c r="L21" s="4">
        <v>120</v>
      </c>
      <c r="M21" s="4">
        <v>6</v>
      </c>
    </row>
    <row r="22" spans="1:13" s="1" customFormat="1" ht="12.75" x14ac:dyDescent="0.2">
      <c r="A22" s="22">
        <v>19</v>
      </c>
      <c r="B22" s="10" t="s">
        <v>122</v>
      </c>
      <c r="C22" s="17" t="s">
        <v>123</v>
      </c>
      <c r="D22" s="10" t="s">
        <v>71</v>
      </c>
      <c r="E22" s="10" t="s">
        <v>72</v>
      </c>
      <c r="F22" s="10" t="s">
        <v>124</v>
      </c>
      <c r="G22" s="10">
        <v>1</v>
      </c>
      <c r="H22" s="10">
        <v>1</v>
      </c>
      <c r="I22" s="10">
        <v>4.9000000000000004</v>
      </c>
      <c r="J22" s="42"/>
      <c r="K22" s="4"/>
      <c r="L22" s="4">
        <v>60</v>
      </c>
      <c r="M22" s="4">
        <v>10</v>
      </c>
    </row>
    <row r="23" spans="1:13" s="1" customFormat="1" ht="12.75" x14ac:dyDescent="0.2">
      <c r="A23" s="22">
        <v>20</v>
      </c>
      <c r="B23" s="10" t="s">
        <v>125</v>
      </c>
      <c r="C23" s="17" t="s">
        <v>126</v>
      </c>
      <c r="D23" s="10" t="s">
        <v>71</v>
      </c>
      <c r="E23" s="10" t="s">
        <v>72</v>
      </c>
      <c r="F23" s="10" t="s">
        <v>127</v>
      </c>
      <c r="G23" s="10">
        <v>1</v>
      </c>
      <c r="H23" s="10">
        <v>4.9000000000000004</v>
      </c>
      <c r="I23" s="10">
        <v>29</v>
      </c>
      <c r="J23" s="42"/>
      <c r="K23" s="4"/>
      <c r="L23" s="4">
        <v>150</v>
      </c>
      <c r="M23" s="4">
        <v>28</v>
      </c>
    </row>
    <row r="24" spans="1:13" s="1" customFormat="1" ht="12.75" x14ac:dyDescent="0.2">
      <c r="A24" s="22">
        <v>21</v>
      </c>
      <c r="B24" s="10" t="s">
        <v>128</v>
      </c>
      <c r="C24" s="17" t="s">
        <v>126</v>
      </c>
      <c r="D24" s="10" t="s">
        <v>71</v>
      </c>
      <c r="E24" s="10" t="s">
        <v>72</v>
      </c>
      <c r="F24" s="10" t="s">
        <v>129</v>
      </c>
      <c r="G24" s="10">
        <v>1</v>
      </c>
      <c r="H24" s="10">
        <v>6.7</v>
      </c>
      <c r="I24" s="10">
        <v>43</v>
      </c>
      <c r="J24" s="42"/>
      <c r="K24" s="4"/>
      <c r="L24" s="4">
        <v>150</v>
      </c>
      <c r="M24" s="4">
        <v>36</v>
      </c>
    </row>
    <row r="25" spans="1:13" s="1" customFormat="1" ht="25.5" x14ac:dyDescent="0.2">
      <c r="A25" s="22">
        <v>22</v>
      </c>
      <c r="B25" s="10" t="s">
        <v>130</v>
      </c>
      <c r="C25" s="17" t="s">
        <v>131</v>
      </c>
      <c r="D25" s="10" t="s">
        <v>71</v>
      </c>
      <c r="E25" s="10" t="s">
        <v>72</v>
      </c>
      <c r="F25" s="14" t="s">
        <v>132</v>
      </c>
      <c r="G25" s="10">
        <v>1</v>
      </c>
      <c r="H25" s="10">
        <v>0.15</v>
      </c>
      <c r="I25" s="10">
        <v>1.36</v>
      </c>
      <c r="J25" s="42"/>
      <c r="K25" s="4"/>
      <c r="L25" s="4">
        <v>150</v>
      </c>
      <c r="M25" s="4">
        <v>4</v>
      </c>
    </row>
    <row r="26" spans="1:13" s="1" customFormat="1" ht="25.5" x14ac:dyDescent="0.2">
      <c r="A26" s="22">
        <v>23</v>
      </c>
      <c r="B26" s="10" t="s">
        <v>133</v>
      </c>
      <c r="C26" s="17" t="s">
        <v>131</v>
      </c>
      <c r="D26" s="10" t="s">
        <v>71</v>
      </c>
      <c r="E26" s="10" t="s">
        <v>72</v>
      </c>
      <c r="F26" s="14" t="s">
        <v>132</v>
      </c>
      <c r="G26" s="10">
        <v>1</v>
      </c>
      <c r="H26" s="10">
        <v>0.15</v>
      </c>
      <c r="I26" s="10">
        <v>1.3</v>
      </c>
      <c r="J26" s="42"/>
      <c r="K26" s="4"/>
      <c r="L26" s="4">
        <v>150</v>
      </c>
      <c r="M26" s="4">
        <v>4</v>
      </c>
    </row>
    <row r="27" spans="1:13" s="1" customFormat="1" ht="12.75" x14ac:dyDescent="0.2">
      <c r="A27" s="22">
        <v>24</v>
      </c>
      <c r="B27" s="10" t="s">
        <v>134</v>
      </c>
      <c r="C27" s="17" t="s">
        <v>135</v>
      </c>
      <c r="D27" s="10" t="s">
        <v>136</v>
      </c>
      <c r="E27" s="10" t="s">
        <v>72</v>
      </c>
      <c r="F27" s="10" t="s">
        <v>137</v>
      </c>
      <c r="G27" s="10" t="s">
        <v>138</v>
      </c>
      <c r="H27" s="10">
        <v>4.3999999999999997E-2</v>
      </c>
      <c r="I27" s="10">
        <v>1.24</v>
      </c>
      <c r="J27" s="42"/>
      <c r="K27" s="4"/>
      <c r="L27" s="4"/>
      <c r="M27" s="4"/>
    </row>
    <row r="28" spans="1:13" s="1" customFormat="1" ht="12.75" x14ac:dyDescent="0.2">
      <c r="A28" s="22">
        <v>25</v>
      </c>
      <c r="B28" s="10" t="s">
        <v>139</v>
      </c>
      <c r="C28" s="17" t="s">
        <v>140</v>
      </c>
      <c r="D28" s="10" t="s">
        <v>136</v>
      </c>
      <c r="E28" s="10" t="s">
        <v>72</v>
      </c>
      <c r="F28" s="10" t="s">
        <v>137</v>
      </c>
      <c r="G28" s="10" t="s">
        <v>138</v>
      </c>
      <c r="H28" s="10">
        <v>6.8000000000000005E-2</v>
      </c>
      <c r="I28" s="10">
        <v>2.08</v>
      </c>
      <c r="J28" s="42"/>
      <c r="K28" s="4"/>
      <c r="L28" s="4"/>
      <c r="M28" s="4"/>
    </row>
    <row r="29" spans="1:13" s="1" customFormat="1" ht="12.75" x14ac:dyDescent="0.2">
      <c r="A29" s="22">
        <v>26</v>
      </c>
      <c r="B29" s="10" t="s">
        <v>141</v>
      </c>
      <c r="C29" s="17" t="s">
        <v>142</v>
      </c>
      <c r="D29" s="10" t="s">
        <v>136</v>
      </c>
      <c r="E29" s="10" t="s">
        <v>72</v>
      </c>
      <c r="F29" s="10" t="s">
        <v>137</v>
      </c>
      <c r="G29" s="10" t="s">
        <v>138</v>
      </c>
      <c r="H29" s="10">
        <v>6.8000000000000005E-2</v>
      </c>
      <c r="I29" s="10">
        <v>2.2400000000000002</v>
      </c>
      <c r="J29" s="42"/>
      <c r="K29" s="4"/>
      <c r="L29" s="4"/>
      <c r="M29" s="4"/>
    </row>
    <row r="30" spans="1:13" s="1" customFormat="1" ht="12.75" x14ac:dyDescent="0.2">
      <c r="A30" s="22">
        <v>27</v>
      </c>
      <c r="B30" s="10" t="s">
        <v>143</v>
      </c>
      <c r="C30" s="17" t="s">
        <v>144</v>
      </c>
      <c r="D30" s="10" t="s">
        <v>136</v>
      </c>
      <c r="E30" s="10" t="s">
        <v>72</v>
      </c>
      <c r="F30" s="10" t="s">
        <v>145</v>
      </c>
      <c r="G30" s="10" t="s">
        <v>138</v>
      </c>
      <c r="H30" s="10">
        <v>9.5000000000000001E-2</v>
      </c>
      <c r="I30" s="10">
        <v>2.62</v>
      </c>
      <c r="J30" s="42"/>
      <c r="K30" s="4"/>
      <c r="L30" s="4"/>
      <c r="M30" s="4"/>
    </row>
    <row r="31" spans="1:13" s="1" customFormat="1" ht="12.75" x14ac:dyDescent="0.2">
      <c r="A31" s="22">
        <v>28</v>
      </c>
      <c r="B31" s="10" t="s">
        <v>146</v>
      </c>
      <c r="C31" s="17" t="s">
        <v>147</v>
      </c>
      <c r="D31" s="10" t="s">
        <v>136</v>
      </c>
      <c r="E31" s="10" t="s">
        <v>72</v>
      </c>
      <c r="F31" s="10" t="s">
        <v>148</v>
      </c>
      <c r="G31" s="10" t="s">
        <v>138</v>
      </c>
      <c r="H31" s="10">
        <v>0.14000000000000001</v>
      </c>
      <c r="I31" s="10">
        <v>5.28</v>
      </c>
      <c r="J31" s="42"/>
      <c r="K31" s="4"/>
      <c r="L31" s="4"/>
      <c r="M31" s="4"/>
    </row>
    <row r="32" spans="1:13" s="1" customFormat="1" ht="12.75" x14ac:dyDescent="0.2">
      <c r="A32" s="22">
        <v>29</v>
      </c>
      <c r="B32" s="10" t="s">
        <v>149</v>
      </c>
      <c r="C32" s="17" t="s">
        <v>147</v>
      </c>
      <c r="D32" s="10" t="s">
        <v>136</v>
      </c>
      <c r="E32" s="10" t="s">
        <v>72</v>
      </c>
      <c r="F32" s="10" t="s">
        <v>150</v>
      </c>
      <c r="G32" s="10" t="s">
        <v>138</v>
      </c>
      <c r="H32" s="10">
        <v>0.16</v>
      </c>
      <c r="I32" s="10">
        <v>5.74</v>
      </c>
      <c r="J32" s="42"/>
      <c r="K32" s="4"/>
      <c r="L32" s="4"/>
      <c r="M32" s="4"/>
    </row>
    <row r="33" spans="1:13" s="1" customFormat="1" ht="12.75" x14ac:dyDescent="0.2">
      <c r="A33" s="22">
        <v>30</v>
      </c>
      <c r="B33" s="10" t="s">
        <v>151</v>
      </c>
      <c r="C33" s="17" t="s">
        <v>152</v>
      </c>
      <c r="D33" s="10" t="s">
        <v>136</v>
      </c>
      <c r="E33" s="10" t="s">
        <v>72</v>
      </c>
      <c r="F33" s="10" t="s">
        <v>153</v>
      </c>
      <c r="G33" s="10" t="s">
        <v>138</v>
      </c>
      <c r="H33" s="10">
        <v>4.1000000000000002E-2</v>
      </c>
      <c r="I33" s="10">
        <v>1.75</v>
      </c>
      <c r="J33" s="42"/>
      <c r="K33" s="4"/>
      <c r="L33" s="4"/>
      <c r="M33" s="4"/>
    </row>
    <row r="34" spans="1:13" s="1" customFormat="1" ht="12.75" x14ac:dyDescent="0.2">
      <c r="A34" s="22">
        <v>31</v>
      </c>
      <c r="B34" s="10" t="s">
        <v>154</v>
      </c>
      <c r="C34" s="17" t="s">
        <v>155</v>
      </c>
      <c r="D34" s="10" t="s">
        <v>136</v>
      </c>
      <c r="E34" s="10" t="s">
        <v>72</v>
      </c>
      <c r="F34" s="10" t="s">
        <v>156</v>
      </c>
      <c r="G34" s="10" t="s">
        <v>138</v>
      </c>
      <c r="H34" s="10">
        <v>8.4000000000000005E-2</v>
      </c>
      <c r="I34" s="10">
        <v>2.67</v>
      </c>
      <c r="J34" s="42"/>
      <c r="K34" s="4"/>
      <c r="L34" s="4"/>
      <c r="M34" s="4"/>
    </row>
    <row r="35" spans="1:13" s="1" customFormat="1" ht="12.75" x14ac:dyDescent="0.2">
      <c r="A35" s="22">
        <v>32</v>
      </c>
      <c r="B35" s="10" t="s">
        <v>157</v>
      </c>
      <c r="C35" s="17" t="s">
        <v>158</v>
      </c>
      <c r="D35" s="10" t="s">
        <v>136</v>
      </c>
      <c r="E35" s="10" t="s">
        <v>72</v>
      </c>
      <c r="F35" s="10" t="s">
        <v>159</v>
      </c>
      <c r="G35" s="10" t="s">
        <v>138</v>
      </c>
      <c r="H35" s="10">
        <v>0.15</v>
      </c>
      <c r="I35" s="10">
        <v>1.9</v>
      </c>
      <c r="J35" s="42"/>
      <c r="K35" s="4"/>
      <c r="L35" s="4"/>
      <c r="M35" s="4"/>
    </row>
    <row r="36" spans="1:13" s="1" customFormat="1" ht="12.75" x14ac:dyDescent="0.2">
      <c r="A36" s="22">
        <v>33</v>
      </c>
      <c r="B36" s="10" t="s">
        <v>160</v>
      </c>
      <c r="C36" s="17" t="s">
        <v>158</v>
      </c>
      <c r="D36" s="10" t="s">
        <v>136</v>
      </c>
      <c r="E36" s="10" t="s">
        <v>72</v>
      </c>
      <c r="F36" s="10" t="s">
        <v>161</v>
      </c>
      <c r="G36" s="10" t="s">
        <v>138</v>
      </c>
      <c r="H36" s="10">
        <v>0.15</v>
      </c>
      <c r="I36" s="10">
        <v>1.94</v>
      </c>
      <c r="J36" s="42"/>
      <c r="K36" s="4"/>
      <c r="L36" s="4"/>
      <c r="M36" s="4"/>
    </row>
    <row r="37" spans="1:13" s="1" customFormat="1" ht="12.75" x14ac:dyDescent="0.2">
      <c r="A37" s="22">
        <v>34</v>
      </c>
      <c r="B37" s="10" t="s">
        <v>162</v>
      </c>
      <c r="C37" s="17" t="s">
        <v>163</v>
      </c>
      <c r="D37" s="10" t="s">
        <v>136</v>
      </c>
      <c r="E37" s="10" t="s">
        <v>72</v>
      </c>
      <c r="F37" s="10" t="s">
        <v>164</v>
      </c>
      <c r="G37" s="10" t="s">
        <v>138</v>
      </c>
      <c r="H37" s="10">
        <v>7.1999999999999995E-2</v>
      </c>
      <c r="I37" s="10">
        <v>1.92</v>
      </c>
      <c r="J37" s="42"/>
      <c r="K37" s="4"/>
      <c r="L37" s="4"/>
      <c r="M37" s="4"/>
    </row>
    <row r="38" spans="1:13" s="1" customFormat="1" ht="12.75" x14ac:dyDescent="0.2">
      <c r="A38" s="22">
        <v>35</v>
      </c>
      <c r="B38" s="10" t="s">
        <v>165</v>
      </c>
      <c r="C38" s="17" t="s">
        <v>166</v>
      </c>
      <c r="D38" s="10" t="s">
        <v>136</v>
      </c>
      <c r="E38" s="10" t="s">
        <v>72</v>
      </c>
      <c r="F38" s="10" t="s">
        <v>167</v>
      </c>
      <c r="G38" s="4" t="s">
        <v>138</v>
      </c>
      <c r="H38" s="10">
        <v>3.9E-2</v>
      </c>
      <c r="I38" s="10">
        <v>1.24</v>
      </c>
      <c r="J38" s="42"/>
      <c r="K38" s="4"/>
      <c r="L38" s="4"/>
      <c r="M38" s="4"/>
    </row>
    <row r="39" spans="1:13" s="1" customFormat="1" ht="12.75" x14ac:dyDescent="0.2">
      <c r="A39" s="22">
        <v>36</v>
      </c>
      <c r="B39" s="10" t="s">
        <v>168</v>
      </c>
      <c r="C39" s="17" t="s">
        <v>169</v>
      </c>
      <c r="D39" s="10" t="s">
        <v>136</v>
      </c>
      <c r="E39" s="10" t="s">
        <v>72</v>
      </c>
      <c r="F39" s="10" t="s">
        <v>170</v>
      </c>
      <c r="G39" s="10" t="s">
        <v>138</v>
      </c>
      <c r="H39" s="10">
        <v>3.7999999999999999E-2</v>
      </c>
      <c r="I39" s="10">
        <v>1.32</v>
      </c>
      <c r="J39" s="42"/>
      <c r="K39" s="4"/>
      <c r="L39" s="4"/>
      <c r="M39" s="4"/>
    </row>
    <row r="40" spans="1:13" s="1" customFormat="1" ht="12.75" x14ac:dyDescent="0.2">
      <c r="A40" s="22">
        <v>37</v>
      </c>
      <c r="B40" s="10" t="s">
        <v>171</v>
      </c>
      <c r="C40" s="17" t="s">
        <v>172</v>
      </c>
      <c r="D40" s="10" t="s">
        <v>136</v>
      </c>
      <c r="E40" s="10" t="s">
        <v>72</v>
      </c>
      <c r="F40" s="10" t="s">
        <v>173</v>
      </c>
      <c r="G40" s="10" t="s">
        <v>138</v>
      </c>
      <c r="H40" s="10">
        <v>0.14099999999999999</v>
      </c>
      <c r="I40" s="10">
        <v>1.2</v>
      </c>
      <c r="J40" s="42"/>
      <c r="K40" s="4"/>
      <c r="L40" s="4"/>
      <c r="M40" s="4"/>
    </row>
    <row r="41" spans="1:13" s="1" customFormat="1" ht="12.75" x14ac:dyDescent="0.2">
      <c r="A41" s="22">
        <v>38</v>
      </c>
      <c r="B41" s="10" t="s">
        <v>174</v>
      </c>
      <c r="C41" s="17" t="s">
        <v>175</v>
      </c>
      <c r="D41" s="10" t="s">
        <v>136</v>
      </c>
      <c r="E41" s="10" t="s">
        <v>176</v>
      </c>
      <c r="F41" s="10" t="s">
        <v>177</v>
      </c>
      <c r="G41" s="10" t="s">
        <v>138</v>
      </c>
      <c r="H41" s="10">
        <v>0.41</v>
      </c>
      <c r="I41" s="10">
        <v>1.36</v>
      </c>
      <c r="J41" s="42"/>
      <c r="K41" s="4"/>
      <c r="L41" s="4"/>
      <c r="M41" s="4"/>
    </row>
    <row r="42" spans="1:13" s="1" customFormat="1" ht="12.75" x14ac:dyDescent="0.2">
      <c r="A42" s="22">
        <v>39</v>
      </c>
      <c r="B42" s="4"/>
      <c r="C42" s="17" t="s">
        <v>178</v>
      </c>
      <c r="D42" s="10" t="s">
        <v>71</v>
      </c>
      <c r="E42" s="4"/>
      <c r="F42" s="4"/>
      <c r="G42" s="4">
        <v>1</v>
      </c>
      <c r="H42" s="10">
        <v>0.22</v>
      </c>
      <c r="I42" s="10">
        <v>0.76</v>
      </c>
      <c r="J42" s="42"/>
      <c r="K42" s="4"/>
      <c r="L42" s="4"/>
      <c r="M42" s="4"/>
    </row>
    <row r="43" spans="1:13" s="1" customFormat="1" ht="12.75" x14ac:dyDescent="0.2">
      <c r="A43" s="22">
        <v>40</v>
      </c>
      <c r="B43" s="4" t="s">
        <v>179</v>
      </c>
      <c r="C43" s="17" t="s">
        <v>180</v>
      </c>
      <c r="D43" s="10" t="s">
        <v>71</v>
      </c>
      <c r="E43" s="10" t="s">
        <v>72</v>
      </c>
      <c r="F43" s="4"/>
      <c r="G43" s="4">
        <v>1</v>
      </c>
      <c r="H43" s="4"/>
      <c r="I43" s="4"/>
      <c r="J43" s="42"/>
      <c r="K43" s="4" t="s">
        <v>181</v>
      </c>
      <c r="L43" s="4"/>
      <c r="M43" s="4"/>
    </row>
    <row r="44" spans="1:13" s="1" customFormat="1" ht="12.75" x14ac:dyDescent="0.2">
      <c r="A44" s="22">
        <v>41</v>
      </c>
      <c r="B44" s="4" t="s">
        <v>182</v>
      </c>
      <c r="C44" s="17" t="s">
        <v>183</v>
      </c>
      <c r="D44" s="10" t="s">
        <v>71</v>
      </c>
      <c r="E44" s="10" t="s">
        <v>176</v>
      </c>
      <c r="F44" s="4" t="s">
        <v>184</v>
      </c>
      <c r="G44" s="4">
        <v>1</v>
      </c>
      <c r="H44" s="4">
        <v>2.9</v>
      </c>
      <c r="I44" s="4"/>
      <c r="J44" s="42"/>
      <c r="K44" s="4" t="s">
        <v>185</v>
      </c>
      <c r="L44" s="4"/>
      <c r="M44" s="4"/>
    </row>
    <row r="45" spans="1:13" s="1" customFormat="1" ht="12.75" x14ac:dyDescent="0.2">
      <c r="A45" s="22">
        <v>42</v>
      </c>
      <c r="B45" s="4" t="s">
        <v>186</v>
      </c>
      <c r="C45" s="17" t="s">
        <v>187</v>
      </c>
      <c r="D45" s="10" t="s">
        <v>71</v>
      </c>
      <c r="E45" s="10" t="s">
        <v>176</v>
      </c>
      <c r="F45" s="4" t="s">
        <v>188</v>
      </c>
      <c r="G45" s="4">
        <v>1</v>
      </c>
      <c r="H45" s="4">
        <v>3.1</v>
      </c>
      <c r="I45" s="4"/>
      <c r="J45" s="42"/>
      <c r="K45" s="4" t="s">
        <v>185</v>
      </c>
      <c r="L45" s="4"/>
      <c r="M45" s="4"/>
    </row>
    <row r="46" spans="1:13" s="1" customFormat="1" ht="12.75" x14ac:dyDescent="0.2">
      <c r="A46" s="22">
        <v>43</v>
      </c>
      <c r="B46" s="4" t="s">
        <v>189</v>
      </c>
      <c r="C46" s="17" t="s">
        <v>190</v>
      </c>
      <c r="D46" s="10" t="s">
        <v>71</v>
      </c>
      <c r="E46" s="10" t="s">
        <v>72</v>
      </c>
      <c r="F46" s="4" t="s">
        <v>191</v>
      </c>
      <c r="G46" s="4">
        <v>1</v>
      </c>
      <c r="H46" s="4">
        <v>0.625</v>
      </c>
      <c r="I46" s="4">
        <v>1.75</v>
      </c>
      <c r="J46" s="42"/>
      <c r="K46" s="4"/>
      <c r="L46" s="4">
        <v>100</v>
      </c>
      <c r="M46" s="4">
        <v>7</v>
      </c>
    </row>
    <row r="47" spans="1:13" s="1" customFormat="1" ht="12.75" x14ac:dyDescent="0.2">
      <c r="A47" s="22">
        <v>44</v>
      </c>
      <c r="B47" s="4" t="s">
        <v>192</v>
      </c>
      <c r="C47" s="17" t="s">
        <v>193</v>
      </c>
      <c r="D47" s="10" t="s">
        <v>71</v>
      </c>
      <c r="E47" s="10" t="s">
        <v>72</v>
      </c>
      <c r="F47" s="4" t="s">
        <v>191</v>
      </c>
      <c r="G47" s="4">
        <v>1</v>
      </c>
      <c r="H47" s="4">
        <v>0.625</v>
      </c>
      <c r="I47" s="4">
        <v>1.75</v>
      </c>
      <c r="J47" s="42"/>
      <c r="K47" s="4"/>
      <c r="L47" s="4">
        <v>100</v>
      </c>
      <c r="M47" s="4">
        <v>7</v>
      </c>
    </row>
    <row r="48" spans="1:13" s="1" customFormat="1" ht="12.75" x14ac:dyDescent="0.2">
      <c r="A48" s="22">
        <v>45</v>
      </c>
      <c r="B48" s="4" t="s">
        <v>194</v>
      </c>
      <c r="C48" s="17" t="s">
        <v>195</v>
      </c>
      <c r="D48" s="10" t="s">
        <v>71</v>
      </c>
      <c r="E48" s="10" t="s">
        <v>72</v>
      </c>
      <c r="F48" s="4" t="s">
        <v>196</v>
      </c>
      <c r="G48" s="4">
        <v>1</v>
      </c>
      <c r="H48" s="4">
        <v>0.85</v>
      </c>
      <c r="I48" s="4">
        <v>2.25</v>
      </c>
      <c r="J48" s="42"/>
      <c r="K48" s="4"/>
      <c r="L48" s="4">
        <v>100</v>
      </c>
      <c r="M48" s="4">
        <v>10</v>
      </c>
    </row>
    <row r="49" spans="1:13" s="1" customFormat="1" ht="12.75" x14ac:dyDescent="0.2">
      <c r="A49" s="22">
        <v>46</v>
      </c>
      <c r="B49" s="4" t="s">
        <v>197</v>
      </c>
      <c r="C49" s="17" t="s">
        <v>198</v>
      </c>
      <c r="D49" s="10" t="s">
        <v>71</v>
      </c>
      <c r="E49" s="10" t="s">
        <v>72</v>
      </c>
      <c r="F49" s="4" t="s">
        <v>199</v>
      </c>
      <c r="G49" s="4">
        <v>1</v>
      </c>
      <c r="H49" s="4">
        <v>0.8</v>
      </c>
      <c r="I49" s="4">
        <v>2.25</v>
      </c>
      <c r="J49" s="42"/>
      <c r="K49" s="4"/>
      <c r="L49" s="4">
        <v>100</v>
      </c>
      <c r="M49" s="4">
        <v>10</v>
      </c>
    </row>
    <row r="50" spans="1:13" s="1" customFormat="1" ht="12.75" x14ac:dyDescent="0.2">
      <c r="A50" s="22">
        <v>47</v>
      </c>
      <c r="B50" s="4" t="s">
        <v>200</v>
      </c>
      <c r="C50" s="16" t="s">
        <v>201</v>
      </c>
      <c r="D50" s="4" t="s">
        <v>71</v>
      </c>
      <c r="E50" s="4" t="s">
        <v>72</v>
      </c>
      <c r="F50" s="4" t="s">
        <v>191</v>
      </c>
      <c r="G50" s="4">
        <v>1</v>
      </c>
      <c r="H50" s="4">
        <v>0.625</v>
      </c>
      <c r="I50" s="4">
        <v>1.75</v>
      </c>
      <c r="J50" s="42"/>
      <c r="K50" s="4"/>
      <c r="L50" s="4">
        <v>100</v>
      </c>
      <c r="M50" s="4">
        <v>7</v>
      </c>
    </row>
    <row r="51" spans="1:13" s="1" customFormat="1" ht="12.75" x14ac:dyDescent="0.2">
      <c r="A51" s="22">
        <v>48</v>
      </c>
      <c r="B51" s="10" t="s">
        <v>202</v>
      </c>
      <c r="C51" s="17" t="s">
        <v>203</v>
      </c>
      <c r="D51" s="10" t="s">
        <v>71</v>
      </c>
      <c r="E51" s="10" t="s">
        <v>176</v>
      </c>
      <c r="F51" s="10" t="s">
        <v>204</v>
      </c>
      <c r="G51" s="10">
        <v>1</v>
      </c>
      <c r="H51" s="10">
        <v>3</v>
      </c>
      <c r="I51" s="15">
        <v>1.75</v>
      </c>
      <c r="J51" s="42"/>
      <c r="K51" s="4"/>
      <c r="L51" s="4">
        <v>0</v>
      </c>
      <c r="M51" s="4">
        <v>0</v>
      </c>
    </row>
    <row r="52" spans="1:13" s="1" customFormat="1" ht="12.75" x14ac:dyDescent="0.2">
      <c r="A52" s="22">
        <v>49</v>
      </c>
      <c r="B52" s="10" t="s">
        <v>205</v>
      </c>
      <c r="C52" s="17" t="s">
        <v>206</v>
      </c>
      <c r="D52" s="10" t="s">
        <v>71</v>
      </c>
      <c r="E52" s="10" t="s">
        <v>176</v>
      </c>
      <c r="F52" s="10" t="s">
        <v>207</v>
      </c>
      <c r="G52" s="10">
        <v>1</v>
      </c>
      <c r="H52" s="10">
        <v>4.9000000000000004</v>
      </c>
      <c r="I52" s="15">
        <v>5</v>
      </c>
      <c r="J52" s="42"/>
      <c r="K52" s="4"/>
      <c r="L52" s="4">
        <v>0</v>
      </c>
      <c r="M52" s="4">
        <v>0</v>
      </c>
    </row>
    <row r="53" spans="1:13" s="1" customFormat="1" ht="12.75" x14ac:dyDescent="0.2">
      <c r="A53" s="22">
        <v>50</v>
      </c>
      <c r="B53" s="10" t="s">
        <v>208</v>
      </c>
      <c r="C53" s="17" t="s">
        <v>209</v>
      </c>
      <c r="D53" s="10" t="s">
        <v>71</v>
      </c>
      <c r="E53" s="10" t="s">
        <v>176</v>
      </c>
      <c r="F53" s="4" t="s">
        <v>210</v>
      </c>
      <c r="G53" s="10">
        <v>1</v>
      </c>
      <c r="H53" s="10">
        <v>0.39</v>
      </c>
      <c r="I53" s="10">
        <v>1.4</v>
      </c>
      <c r="J53" s="42"/>
      <c r="K53" s="4"/>
      <c r="L53" s="4">
        <v>60</v>
      </c>
      <c r="M53" s="4">
        <v>6</v>
      </c>
    </row>
    <row r="54" spans="1:13" s="1" customFormat="1" ht="12.75" x14ac:dyDescent="0.2">
      <c r="A54" s="22">
        <v>51</v>
      </c>
      <c r="B54" s="10" t="s">
        <v>211</v>
      </c>
      <c r="C54" s="17" t="s">
        <v>209</v>
      </c>
      <c r="D54" s="10" t="s">
        <v>71</v>
      </c>
      <c r="E54" s="10" t="s">
        <v>176</v>
      </c>
      <c r="F54" s="4" t="s">
        <v>212</v>
      </c>
      <c r="G54" s="10">
        <v>1</v>
      </c>
      <c r="H54" s="10">
        <v>0.39</v>
      </c>
      <c r="I54" s="4">
        <v>1.4</v>
      </c>
      <c r="J54" s="42"/>
      <c r="K54" s="4"/>
      <c r="L54" s="4">
        <v>60</v>
      </c>
      <c r="M54" s="4">
        <v>6</v>
      </c>
    </row>
    <row r="55" spans="1:13" s="1" customFormat="1" ht="25.5" x14ac:dyDescent="0.2">
      <c r="A55" s="22">
        <v>52</v>
      </c>
      <c r="B55" s="26" t="s">
        <v>213</v>
      </c>
      <c r="C55" s="18" t="s">
        <v>214</v>
      </c>
      <c r="D55" s="10" t="s">
        <v>71</v>
      </c>
      <c r="E55" s="10" t="s">
        <v>176</v>
      </c>
      <c r="F55" s="4"/>
      <c r="G55" s="4"/>
      <c r="H55" s="4"/>
      <c r="I55" s="4">
        <v>2.5</v>
      </c>
      <c r="J55" s="42"/>
      <c r="K55" s="4" t="s">
        <v>181</v>
      </c>
      <c r="L55" s="4"/>
      <c r="M55" s="4"/>
    </row>
    <row r="56" spans="1:13" s="1" customFormat="1" ht="12.75" x14ac:dyDescent="0.2">
      <c r="A56" s="22">
        <v>53</v>
      </c>
      <c r="B56" s="10" t="s">
        <v>215</v>
      </c>
      <c r="C56" s="17" t="s">
        <v>216</v>
      </c>
      <c r="D56" s="10" t="s">
        <v>71</v>
      </c>
      <c r="E56" s="10" t="s">
        <v>72</v>
      </c>
      <c r="F56" s="4"/>
      <c r="G56" s="10">
        <v>3</v>
      </c>
      <c r="H56" s="4"/>
      <c r="I56" s="4"/>
      <c r="J56" s="42"/>
      <c r="K56" s="4" t="s">
        <v>217</v>
      </c>
      <c r="L56" s="4"/>
      <c r="M56" s="4"/>
    </row>
    <row r="57" spans="1:13" s="1" customFormat="1" ht="12.75" x14ac:dyDescent="0.2">
      <c r="A57" s="22">
        <v>54</v>
      </c>
      <c r="B57" s="10" t="s">
        <v>218</v>
      </c>
      <c r="C57" s="17" t="s">
        <v>216</v>
      </c>
      <c r="D57" s="10" t="s">
        <v>71</v>
      </c>
      <c r="E57" s="10" t="s">
        <v>72</v>
      </c>
      <c r="F57" s="4"/>
      <c r="G57" s="10">
        <v>3</v>
      </c>
      <c r="H57" s="4"/>
      <c r="I57" s="4"/>
      <c r="J57" s="42"/>
      <c r="K57" s="4" t="s">
        <v>181</v>
      </c>
      <c r="L57" s="4"/>
      <c r="M57" s="4"/>
    </row>
    <row r="58" spans="1:13" s="1" customFormat="1" ht="12.75" x14ac:dyDescent="0.2">
      <c r="A58" s="9">
        <v>55</v>
      </c>
      <c r="B58" s="23" t="s">
        <v>219</v>
      </c>
      <c r="C58" s="24" t="s">
        <v>220</v>
      </c>
      <c r="D58" s="23" t="s">
        <v>71</v>
      </c>
      <c r="E58" s="23" t="s">
        <v>72</v>
      </c>
      <c r="F58" s="25"/>
      <c r="G58" s="23">
        <v>1</v>
      </c>
      <c r="H58" s="25"/>
      <c r="I58" s="25"/>
      <c r="J58" s="42"/>
      <c r="K58" s="25"/>
      <c r="L58" s="4"/>
      <c r="M58" s="4"/>
    </row>
    <row r="59" spans="1:13" s="1" customFormat="1" ht="15.75" x14ac:dyDescent="0.25">
      <c r="B59" s="2"/>
      <c r="C59" s="19"/>
      <c r="D59" s="2"/>
      <c r="E59" s="2"/>
      <c r="F59" s="2"/>
      <c r="G59" s="2"/>
      <c r="H59" s="2"/>
      <c r="I59" s="38">
        <f>SUM(I4:I58)</f>
        <v>452.89249999999987</v>
      </c>
      <c r="J59" s="2">
        <f>SUM(J4:J58)</f>
        <v>0</v>
      </c>
      <c r="K59" s="2"/>
      <c r="L59" s="2"/>
      <c r="M59" s="2"/>
    </row>
    <row r="60" spans="1:13" s="1" customFormat="1" ht="12.75" x14ac:dyDescent="0.2">
      <c r="B60" s="2"/>
      <c r="C60" s="19"/>
      <c r="D60" s="2"/>
      <c r="E60" s="2"/>
      <c r="F60" s="2"/>
      <c r="G60" s="2"/>
      <c r="H60" s="2" t="s">
        <v>308</v>
      </c>
      <c r="I60" s="2">
        <f>I59*1.25</f>
        <v>566.1156249999998</v>
      </c>
      <c r="J60" s="2"/>
      <c r="K60" s="2"/>
      <c r="L60" s="2"/>
      <c r="M60" s="2"/>
    </row>
    <row r="61" spans="1:13" s="1" customFormat="1" ht="12.75" x14ac:dyDescent="0.2">
      <c r="B61" s="2"/>
      <c r="C61" s="19"/>
      <c r="D61" s="2"/>
      <c r="E61" s="2"/>
      <c r="F61" s="2"/>
      <c r="G61" s="2"/>
      <c r="H61" s="2"/>
      <c r="I61" s="2">
        <f>I60*100000</f>
        <v>56611562.499999978</v>
      </c>
      <c r="J61" s="2"/>
      <c r="K61" s="2"/>
      <c r="L61" s="2"/>
      <c r="M61" s="2"/>
    </row>
    <row r="62" spans="1:13" s="1" customFormat="1" ht="12.75" x14ac:dyDescent="0.2"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s="1" customFormat="1" ht="12.75" x14ac:dyDescent="0.2"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s="1" customFormat="1" ht="12.75" x14ac:dyDescent="0.2"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s="1" customFormat="1" ht="12.75" x14ac:dyDescent="0.2"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s="1" customFormat="1" ht="12.75" x14ac:dyDescent="0.2"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s="1" customFormat="1" ht="12.75" x14ac:dyDescent="0.2"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</row>
  </sheetData>
  <autoFilter ref="B3:M58"/>
  <mergeCells count="1">
    <mergeCell ref="B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9"/>
  <sheetViews>
    <sheetView topLeftCell="A297" workbookViewId="0">
      <selection activeCell="D321" sqref="D321"/>
    </sheetView>
  </sheetViews>
  <sheetFormatPr defaultRowHeight="15" x14ac:dyDescent="0.25"/>
  <cols>
    <col min="2" max="2" width="9.140625" style="2"/>
    <col min="3" max="3" width="14.140625" style="2" bestFit="1" customWidth="1"/>
    <col min="4" max="7" width="9.140625" style="2"/>
    <col min="8" max="8" width="9.42578125" style="2" bestFit="1" customWidth="1"/>
    <col min="9" max="9" width="11.140625" style="2" bestFit="1" customWidth="1"/>
    <col min="10" max="10" width="9.140625" style="2"/>
    <col min="11" max="11" width="10.140625" style="2" bestFit="1" customWidth="1"/>
  </cols>
  <sheetData>
    <row r="2" spans="2:11" x14ac:dyDescent="0.25">
      <c r="B2" s="54" t="s">
        <v>36</v>
      </c>
      <c r="C2" s="54"/>
      <c r="D2" s="54"/>
      <c r="E2" s="54"/>
      <c r="F2" s="54"/>
      <c r="G2" s="54"/>
      <c r="H2" s="54"/>
      <c r="I2" s="54"/>
      <c r="J2" s="54"/>
      <c r="K2" s="54"/>
    </row>
    <row r="3" spans="2:11" x14ac:dyDescent="0.25">
      <c r="B3" s="3" t="s">
        <v>0</v>
      </c>
      <c r="C3" s="3" t="s">
        <v>1</v>
      </c>
      <c r="D3" s="3" t="s">
        <v>2</v>
      </c>
      <c r="E3" s="3" t="s">
        <v>5</v>
      </c>
      <c r="F3" s="3" t="s">
        <v>4</v>
      </c>
      <c r="G3" s="3" t="s">
        <v>3</v>
      </c>
      <c r="H3" s="3" t="s">
        <v>34</v>
      </c>
      <c r="I3" s="3" t="s">
        <v>35</v>
      </c>
      <c r="J3" s="40" t="s">
        <v>231</v>
      </c>
      <c r="K3" s="40" t="s">
        <v>60</v>
      </c>
    </row>
    <row r="4" spans="2:11" x14ac:dyDescent="0.25">
      <c r="B4" s="4">
        <v>1</v>
      </c>
      <c r="C4" s="4" t="s">
        <v>6</v>
      </c>
      <c r="D4" s="4" t="s">
        <v>7</v>
      </c>
      <c r="E4" s="4">
        <v>15</v>
      </c>
      <c r="F4" s="4">
        <v>0.5</v>
      </c>
      <c r="G4" s="4">
        <v>2</v>
      </c>
      <c r="H4" s="4"/>
      <c r="I4" s="4">
        <v>8800</v>
      </c>
      <c r="J4" s="4">
        <f>G4*F4</f>
        <v>1</v>
      </c>
      <c r="K4" s="4">
        <f>I4*G4</f>
        <v>17600</v>
      </c>
    </row>
    <row r="5" spans="2:11" x14ac:dyDescent="0.25">
      <c r="B5" s="4"/>
      <c r="C5" s="4"/>
      <c r="D5" s="4" t="s">
        <v>13</v>
      </c>
      <c r="E5" s="4">
        <v>20</v>
      </c>
      <c r="F5" s="4">
        <v>0.75</v>
      </c>
      <c r="G5" s="4">
        <v>0</v>
      </c>
      <c r="H5" s="4"/>
      <c r="I5" s="4">
        <v>0</v>
      </c>
      <c r="J5" s="4">
        <f t="shared" ref="J5:J68" si="0">G5*F5</f>
        <v>0</v>
      </c>
      <c r="K5" s="4">
        <f t="shared" ref="K5:K68" si="1">I5*G5</f>
        <v>0</v>
      </c>
    </row>
    <row r="6" spans="2:11" x14ac:dyDescent="0.25">
      <c r="B6" s="4"/>
      <c r="C6" s="4"/>
      <c r="D6" s="4"/>
      <c r="E6" s="4">
        <v>25</v>
      </c>
      <c r="F6" s="4">
        <v>1</v>
      </c>
      <c r="G6" s="4">
        <v>14</v>
      </c>
      <c r="H6" s="4"/>
      <c r="I6" s="4">
        <v>18000</v>
      </c>
      <c r="J6" s="4">
        <f t="shared" si="0"/>
        <v>14</v>
      </c>
      <c r="K6" s="4">
        <f t="shared" si="1"/>
        <v>252000</v>
      </c>
    </row>
    <row r="7" spans="2:11" x14ac:dyDescent="0.25">
      <c r="B7" s="4"/>
      <c r="C7" s="4"/>
      <c r="D7" s="4"/>
      <c r="E7" s="4">
        <v>40</v>
      </c>
      <c r="F7" s="4">
        <v>1.5</v>
      </c>
      <c r="G7" s="4">
        <v>9</v>
      </c>
      <c r="H7" s="4"/>
      <c r="I7" s="4">
        <v>26000</v>
      </c>
      <c r="J7" s="4">
        <f t="shared" si="0"/>
        <v>13.5</v>
      </c>
      <c r="K7" s="4">
        <f t="shared" si="1"/>
        <v>234000</v>
      </c>
    </row>
    <row r="8" spans="2:11" x14ac:dyDescent="0.25">
      <c r="B8" s="4"/>
      <c r="C8" s="4"/>
      <c r="D8" s="4"/>
      <c r="E8" s="4">
        <v>50</v>
      </c>
      <c r="F8" s="4">
        <v>2</v>
      </c>
      <c r="G8" s="4">
        <v>20</v>
      </c>
      <c r="H8" s="4"/>
      <c r="I8" s="4">
        <v>29500</v>
      </c>
      <c r="J8" s="4">
        <f t="shared" si="0"/>
        <v>40</v>
      </c>
      <c r="K8" s="4">
        <f t="shared" si="1"/>
        <v>590000</v>
      </c>
    </row>
    <row r="9" spans="2:11" x14ac:dyDescent="0.25">
      <c r="B9" s="4"/>
      <c r="C9" s="4"/>
      <c r="D9" s="4"/>
      <c r="E9" s="4">
        <v>65</v>
      </c>
      <c r="F9" s="4">
        <v>2.5</v>
      </c>
      <c r="G9" s="4">
        <v>0</v>
      </c>
      <c r="H9" s="4"/>
      <c r="I9" s="4">
        <v>0</v>
      </c>
      <c r="J9" s="4">
        <f t="shared" si="0"/>
        <v>0</v>
      </c>
      <c r="K9" s="4">
        <f t="shared" si="1"/>
        <v>0</v>
      </c>
    </row>
    <row r="10" spans="2:11" x14ac:dyDescent="0.25">
      <c r="B10" s="4"/>
      <c r="C10" s="4"/>
      <c r="D10" s="4"/>
      <c r="E10" s="4">
        <v>80</v>
      </c>
      <c r="F10" s="4">
        <v>3</v>
      </c>
      <c r="G10" s="4">
        <v>2</v>
      </c>
      <c r="H10" s="4"/>
      <c r="I10" s="4">
        <v>42500</v>
      </c>
      <c r="J10" s="4">
        <f t="shared" si="0"/>
        <v>6</v>
      </c>
      <c r="K10" s="4">
        <f t="shared" si="1"/>
        <v>85000</v>
      </c>
    </row>
    <row r="11" spans="2:11" x14ac:dyDescent="0.25">
      <c r="B11" s="4"/>
      <c r="C11" s="4"/>
      <c r="D11" s="4"/>
      <c r="E11" s="4">
        <v>100</v>
      </c>
      <c r="F11" s="4">
        <v>4</v>
      </c>
      <c r="G11" s="4">
        <v>0</v>
      </c>
      <c r="H11" s="4"/>
      <c r="I11" s="4"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4">
        <v>2</v>
      </c>
      <c r="C12" s="4" t="s">
        <v>6</v>
      </c>
      <c r="D12" s="4" t="s">
        <v>8</v>
      </c>
      <c r="E12" s="4">
        <v>15</v>
      </c>
      <c r="F12" s="4">
        <v>0.5</v>
      </c>
      <c r="G12" s="4">
        <v>6</v>
      </c>
      <c r="H12" s="4"/>
      <c r="I12" s="4">
        <v>4560</v>
      </c>
      <c r="J12" s="4">
        <f t="shared" si="0"/>
        <v>3</v>
      </c>
      <c r="K12" s="4">
        <f t="shared" si="1"/>
        <v>27360</v>
      </c>
    </row>
    <row r="13" spans="2:11" x14ac:dyDescent="0.25">
      <c r="B13" s="4"/>
      <c r="C13" s="4"/>
      <c r="D13" s="4" t="s">
        <v>15</v>
      </c>
      <c r="E13" s="4">
        <v>20</v>
      </c>
      <c r="F13" s="4">
        <v>0.75</v>
      </c>
      <c r="G13" s="4">
        <v>0</v>
      </c>
      <c r="H13" s="4"/>
      <c r="I13" s="4"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4"/>
      <c r="C14" s="4"/>
      <c r="D14" s="4"/>
      <c r="E14" s="4">
        <v>25</v>
      </c>
      <c r="F14" s="4">
        <v>1</v>
      </c>
      <c r="G14" s="4">
        <v>0</v>
      </c>
      <c r="H14" s="4"/>
      <c r="I14" s="4">
        <v>5900</v>
      </c>
      <c r="J14" s="4">
        <f t="shared" si="0"/>
        <v>0</v>
      </c>
      <c r="K14" s="4">
        <f t="shared" si="1"/>
        <v>0</v>
      </c>
    </row>
    <row r="15" spans="2:11" x14ac:dyDescent="0.25">
      <c r="B15" s="4"/>
      <c r="C15" s="4"/>
      <c r="D15" s="4"/>
      <c r="E15" s="4">
        <v>40</v>
      </c>
      <c r="F15" s="4">
        <v>1.5</v>
      </c>
      <c r="G15" s="4">
        <v>0</v>
      </c>
      <c r="H15" s="4"/>
      <c r="I15" s="4"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4"/>
      <c r="C16" s="4"/>
      <c r="D16" s="4"/>
      <c r="E16" s="4">
        <v>50</v>
      </c>
      <c r="F16" s="4">
        <v>2</v>
      </c>
      <c r="G16" s="4">
        <v>2</v>
      </c>
      <c r="H16" s="4"/>
      <c r="I16" s="4">
        <v>9500</v>
      </c>
      <c r="J16" s="4">
        <f t="shared" si="0"/>
        <v>4</v>
      </c>
      <c r="K16" s="4">
        <f t="shared" si="1"/>
        <v>19000</v>
      </c>
    </row>
    <row r="17" spans="2:11" x14ac:dyDescent="0.25">
      <c r="B17" s="4"/>
      <c r="C17" s="4"/>
      <c r="D17" s="4"/>
      <c r="E17" s="4">
        <v>65</v>
      </c>
      <c r="F17" s="4">
        <v>2.5</v>
      </c>
      <c r="G17" s="4">
        <v>0</v>
      </c>
      <c r="H17" s="4"/>
      <c r="I17" s="4"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4"/>
      <c r="C18" s="4"/>
      <c r="D18" s="4"/>
      <c r="E18" s="4">
        <v>80</v>
      </c>
      <c r="F18" s="4">
        <v>3</v>
      </c>
      <c r="G18" s="4">
        <v>0</v>
      </c>
      <c r="H18" s="4"/>
      <c r="I18" s="4"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4">
        <v>3</v>
      </c>
      <c r="C19" s="4" t="s">
        <v>6</v>
      </c>
      <c r="D19" s="4" t="s">
        <v>9</v>
      </c>
      <c r="E19" s="4">
        <v>15</v>
      </c>
      <c r="F19" s="4">
        <v>0.5</v>
      </c>
      <c r="G19" s="4">
        <v>3</v>
      </c>
      <c r="H19" s="4"/>
      <c r="I19" s="4">
        <v>4700</v>
      </c>
      <c r="J19" s="4">
        <f t="shared" si="0"/>
        <v>1.5</v>
      </c>
      <c r="K19" s="4">
        <f t="shared" si="1"/>
        <v>14100</v>
      </c>
    </row>
    <row r="20" spans="2:11" x14ac:dyDescent="0.25">
      <c r="B20" s="4"/>
      <c r="C20" s="4"/>
      <c r="D20" s="4" t="s">
        <v>14</v>
      </c>
      <c r="E20" s="4">
        <v>20</v>
      </c>
      <c r="F20" s="4">
        <v>0.75</v>
      </c>
      <c r="G20" s="4">
        <v>0</v>
      </c>
      <c r="H20" s="4"/>
      <c r="I20" s="4">
        <v>0</v>
      </c>
      <c r="J20" s="4">
        <f t="shared" si="0"/>
        <v>0</v>
      </c>
      <c r="K20" s="4">
        <f t="shared" si="1"/>
        <v>0</v>
      </c>
    </row>
    <row r="21" spans="2:11" x14ac:dyDescent="0.25">
      <c r="B21" s="4"/>
      <c r="C21" s="4"/>
      <c r="D21" s="4"/>
      <c r="E21" s="4">
        <v>25</v>
      </c>
      <c r="F21" s="4">
        <v>1</v>
      </c>
      <c r="G21" s="4">
        <v>3</v>
      </c>
      <c r="H21" s="4"/>
      <c r="I21" s="4">
        <v>6800</v>
      </c>
      <c r="J21" s="4">
        <f t="shared" si="0"/>
        <v>3</v>
      </c>
      <c r="K21" s="4">
        <f t="shared" si="1"/>
        <v>20400</v>
      </c>
    </row>
    <row r="22" spans="2:11" x14ac:dyDescent="0.25">
      <c r="B22" s="4"/>
      <c r="C22" s="4"/>
      <c r="D22" s="4"/>
      <c r="E22" s="4">
        <v>40</v>
      </c>
      <c r="F22" s="4">
        <v>1.5</v>
      </c>
      <c r="G22" s="4">
        <v>0</v>
      </c>
      <c r="H22" s="4"/>
      <c r="I22" s="4">
        <v>0</v>
      </c>
      <c r="J22" s="4">
        <f t="shared" si="0"/>
        <v>0</v>
      </c>
      <c r="K22" s="4">
        <f t="shared" si="1"/>
        <v>0</v>
      </c>
    </row>
    <row r="23" spans="2:11" x14ac:dyDescent="0.25">
      <c r="B23" s="4"/>
      <c r="C23" s="4"/>
      <c r="D23" s="4"/>
      <c r="E23" s="4">
        <v>50</v>
      </c>
      <c r="F23" s="4">
        <v>2</v>
      </c>
      <c r="G23" s="4">
        <v>4</v>
      </c>
      <c r="H23" s="4"/>
      <c r="I23" s="4">
        <v>12000</v>
      </c>
      <c r="J23" s="4">
        <f t="shared" si="0"/>
        <v>8</v>
      </c>
      <c r="K23" s="4">
        <f t="shared" si="1"/>
        <v>48000</v>
      </c>
    </row>
    <row r="24" spans="2:11" x14ac:dyDescent="0.25">
      <c r="B24" s="4"/>
      <c r="C24" s="4"/>
      <c r="D24" s="4"/>
      <c r="E24" s="4">
        <v>65</v>
      </c>
      <c r="F24" s="4">
        <v>2.5</v>
      </c>
      <c r="G24" s="4">
        <v>0</v>
      </c>
      <c r="H24" s="4"/>
      <c r="I24" s="4">
        <v>0</v>
      </c>
      <c r="J24" s="4">
        <f t="shared" si="0"/>
        <v>0</v>
      </c>
      <c r="K24" s="4">
        <f t="shared" si="1"/>
        <v>0</v>
      </c>
    </row>
    <row r="25" spans="2:11" x14ac:dyDescent="0.25">
      <c r="B25" s="4"/>
      <c r="C25" s="4"/>
      <c r="D25" s="4"/>
      <c r="E25" s="4">
        <v>80</v>
      </c>
      <c r="F25" s="4">
        <v>3</v>
      </c>
      <c r="G25" s="4">
        <v>0</v>
      </c>
      <c r="H25" s="4"/>
      <c r="I25" s="4">
        <v>0</v>
      </c>
      <c r="J25" s="4">
        <f t="shared" si="0"/>
        <v>0</v>
      </c>
      <c r="K25" s="4">
        <f t="shared" si="1"/>
        <v>0</v>
      </c>
    </row>
    <row r="26" spans="2:11" x14ac:dyDescent="0.25">
      <c r="B26" s="4"/>
      <c r="C26" s="4"/>
      <c r="D26" s="4"/>
      <c r="E26" s="4">
        <v>100</v>
      </c>
      <c r="F26" s="4">
        <v>4</v>
      </c>
      <c r="G26" s="4">
        <v>0</v>
      </c>
      <c r="H26" s="4"/>
      <c r="I26" s="4">
        <v>0</v>
      </c>
      <c r="J26" s="4">
        <f t="shared" si="0"/>
        <v>0</v>
      </c>
      <c r="K26" s="4">
        <f t="shared" si="1"/>
        <v>0</v>
      </c>
    </row>
    <row r="27" spans="2:11" x14ac:dyDescent="0.25">
      <c r="B27" s="4"/>
      <c r="C27" s="4"/>
      <c r="D27" s="4"/>
      <c r="E27" s="4">
        <v>150</v>
      </c>
      <c r="F27" s="4">
        <v>6</v>
      </c>
      <c r="G27" s="4">
        <v>9</v>
      </c>
      <c r="H27" s="4"/>
      <c r="I27" s="4">
        <v>36000</v>
      </c>
      <c r="J27" s="4">
        <f t="shared" si="0"/>
        <v>54</v>
      </c>
      <c r="K27" s="4">
        <f t="shared" si="1"/>
        <v>324000</v>
      </c>
    </row>
    <row r="28" spans="2:11" x14ac:dyDescent="0.25">
      <c r="B28" s="4"/>
      <c r="C28" s="4"/>
      <c r="D28" s="4"/>
      <c r="E28" s="4">
        <v>200</v>
      </c>
      <c r="F28" s="4">
        <v>8</v>
      </c>
      <c r="G28" s="4">
        <v>0</v>
      </c>
      <c r="H28" s="4"/>
      <c r="I28" s="4">
        <v>0</v>
      </c>
      <c r="J28" s="4">
        <f t="shared" si="0"/>
        <v>0</v>
      </c>
      <c r="K28" s="4">
        <f t="shared" si="1"/>
        <v>0</v>
      </c>
    </row>
    <row r="29" spans="2:11" x14ac:dyDescent="0.25">
      <c r="B29" s="4"/>
      <c r="C29" s="4"/>
      <c r="D29" s="4"/>
      <c r="E29" s="4">
        <v>250</v>
      </c>
      <c r="F29" s="4">
        <v>10</v>
      </c>
      <c r="G29" s="4">
        <v>0</v>
      </c>
      <c r="H29" s="4"/>
      <c r="I29" s="4">
        <v>0</v>
      </c>
      <c r="J29" s="4">
        <f t="shared" si="0"/>
        <v>0</v>
      </c>
      <c r="K29" s="4">
        <f t="shared" si="1"/>
        <v>0</v>
      </c>
    </row>
    <row r="30" spans="2:11" x14ac:dyDescent="0.25">
      <c r="B30" s="4"/>
      <c r="C30" s="4"/>
      <c r="D30" s="4"/>
      <c r="E30" s="4">
        <v>300</v>
      </c>
      <c r="F30" s="4">
        <v>12</v>
      </c>
      <c r="G30" s="4">
        <v>0</v>
      </c>
      <c r="H30" s="4"/>
      <c r="I30" s="4">
        <v>0</v>
      </c>
      <c r="J30" s="4">
        <f t="shared" si="0"/>
        <v>0</v>
      </c>
      <c r="K30" s="4">
        <f t="shared" si="1"/>
        <v>0</v>
      </c>
    </row>
    <row r="31" spans="2:11" x14ac:dyDescent="0.25">
      <c r="B31" s="4">
        <v>4</v>
      </c>
      <c r="C31" s="4" t="s">
        <v>6</v>
      </c>
      <c r="D31" s="4" t="s">
        <v>10</v>
      </c>
      <c r="E31" s="4">
        <v>50</v>
      </c>
      <c r="F31" s="4">
        <v>2</v>
      </c>
      <c r="G31" s="4">
        <v>0</v>
      </c>
      <c r="H31" s="4"/>
      <c r="I31" s="4">
        <v>0</v>
      </c>
      <c r="J31" s="4">
        <f t="shared" si="0"/>
        <v>0</v>
      </c>
      <c r="K31" s="4">
        <f t="shared" si="1"/>
        <v>0</v>
      </c>
    </row>
    <row r="32" spans="2:11" x14ac:dyDescent="0.25">
      <c r="B32" s="4"/>
      <c r="C32" s="4"/>
      <c r="D32" s="4" t="s">
        <v>14</v>
      </c>
      <c r="E32" s="4">
        <v>65</v>
      </c>
      <c r="F32" s="4">
        <v>2.5</v>
      </c>
      <c r="G32" s="4">
        <v>0</v>
      </c>
      <c r="H32" s="4"/>
      <c r="I32" s="4">
        <v>0</v>
      </c>
      <c r="J32" s="4">
        <f t="shared" si="0"/>
        <v>0</v>
      </c>
      <c r="K32" s="4">
        <f t="shared" si="1"/>
        <v>0</v>
      </c>
    </row>
    <row r="33" spans="2:11" x14ac:dyDescent="0.25">
      <c r="B33" s="4"/>
      <c r="C33" s="4"/>
      <c r="D33" s="4"/>
      <c r="E33" s="4">
        <v>80</v>
      </c>
      <c r="F33" s="4">
        <v>3</v>
      </c>
      <c r="G33" s="4">
        <v>2</v>
      </c>
      <c r="H33" s="4"/>
      <c r="I33" s="4">
        <v>7500</v>
      </c>
      <c r="J33" s="4">
        <f t="shared" si="0"/>
        <v>6</v>
      </c>
      <c r="K33" s="4">
        <f t="shared" si="1"/>
        <v>15000</v>
      </c>
    </row>
    <row r="34" spans="2:11" x14ac:dyDescent="0.25">
      <c r="B34" s="4"/>
      <c r="C34" s="4"/>
      <c r="D34" s="4"/>
      <c r="E34" s="4">
        <v>100</v>
      </c>
      <c r="F34" s="4">
        <v>4</v>
      </c>
      <c r="G34" s="4">
        <v>0</v>
      </c>
      <c r="H34" s="4"/>
      <c r="I34" s="4">
        <v>0</v>
      </c>
      <c r="J34" s="4">
        <f t="shared" si="0"/>
        <v>0</v>
      </c>
      <c r="K34" s="4">
        <f t="shared" si="1"/>
        <v>0</v>
      </c>
    </row>
    <row r="35" spans="2:11" x14ac:dyDescent="0.25">
      <c r="B35" s="4"/>
      <c r="C35" s="4"/>
      <c r="D35" s="4"/>
      <c r="E35" s="4">
        <v>150</v>
      </c>
      <c r="F35" s="4">
        <v>6</v>
      </c>
      <c r="G35" s="4">
        <v>2</v>
      </c>
      <c r="H35" s="4"/>
      <c r="I35" s="4">
        <v>18500</v>
      </c>
      <c r="J35" s="4">
        <f t="shared" si="0"/>
        <v>12</v>
      </c>
      <c r="K35" s="4">
        <f t="shared" si="1"/>
        <v>37000</v>
      </c>
    </row>
    <row r="36" spans="2:11" x14ac:dyDescent="0.25">
      <c r="B36" s="4"/>
      <c r="C36" s="4"/>
      <c r="D36" s="4"/>
      <c r="E36" s="4">
        <v>200</v>
      </c>
      <c r="F36" s="4">
        <v>8</v>
      </c>
      <c r="G36" s="4">
        <v>0</v>
      </c>
      <c r="H36" s="4"/>
      <c r="I36" s="4">
        <v>0</v>
      </c>
      <c r="J36" s="4">
        <f t="shared" si="0"/>
        <v>0</v>
      </c>
      <c r="K36" s="4">
        <f t="shared" si="1"/>
        <v>0</v>
      </c>
    </row>
    <row r="37" spans="2:11" x14ac:dyDescent="0.25">
      <c r="B37" s="4"/>
      <c r="C37" s="4"/>
      <c r="D37" s="4"/>
      <c r="E37" s="4">
        <v>250</v>
      </c>
      <c r="F37" s="4">
        <v>10</v>
      </c>
      <c r="G37" s="4">
        <v>0</v>
      </c>
      <c r="H37" s="4"/>
      <c r="I37" s="4">
        <v>0</v>
      </c>
      <c r="J37" s="4">
        <f t="shared" si="0"/>
        <v>0</v>
      </c>
      <c r="K37" s="4">
        <f t="shared" si="1"/>
        <v>0</v>
      </c>
    </row>
    <row r="38" spans="2:11" x14ac:dyDescent="0.25">
      <c r="B38" s="4"/>
      <c r="C38" s="4"/>
      <c r="D38" s="4"/>
      <c r="E38" s="4">
        <v>300</v>
      </c>
      <c r="F38" s="4">
        <v>12</v>
      </c>
      <c r="G38" s="4">
        <v>0</v>
      </c>
      <c r="H38" s="4"/>
      <c r="I38" s="4">
        <v>0</v>
      </c>
      <c r="J38" s="4">
        <f t="shared" si="0"/>
        <v>0</v>
      </c>
      <c r="K38" s="4">
        <f t="shared" si="1"/>
        <v>0</v>
      </c>
    </row>
    <row r="39" spans="2:11" x14ac:dyDescent="0.25">
      <c r="B39" s="4"/>
      <c r="C39" s="4"/>
      <c r="D39" s="4"/>
      <c r="E39" s="4">
        <v>400</v>
      </c>
      <c r="F39" s="4">
        <v>16</v>
      </c>
      <c r="G39" s="4">
        <v>0</v>
      </c>
      <c r="H39" s="4"/>
      <c r="I39" s="4">
        <v>0</v>
      </c>
      <c r="J39" s="4">
        <f t="shared" si="0"/>
        <v>0</v>
      </c>
      <c r="K39" s="4">
        <f t="shared" si="1"/>
        <v>0</v>
      </c>
    </row>
    <row r="40" spans="2:11" x14ac:dyDescent="0.25">
      <c r="B40" s="4">
        <v>5</v>
      </c>
      <c r="C40" s="4" t="s">
        <v>6</v>
      </c>
      <c r="D40" s="4" t="s">
        <v>11</v>
      </c>
      <c r="E40" s="4">
        <v>15</v>
      </c>
      <c r="F40" s="4">
        <v>0.5</v>
      </c>
      <c r="G40" s="4">
        <v>2050</v>
      </c>
      <c r="H40" s="4"/>
      <c r="I40" s="4">
        <v>1500</v>
      </c>
      <c r="J40" s="4">
        <f t="shared" si="0"/>
        <v>1025</v>
      </c>
      <c r="K40" s="4">
        <f t="shared" si="1"/>
        <v>3075000</v>
      </c>
    </row>
    <row r="41" spans="2:11" x14ac:dyDescent="0.25">
      <c r="B41" s="4"/>
      <c r="C41" s="4"/>
      <c r="D41" s="4" t="s">
        <v>13</v>
      </c>
      <c r="E41" s="4">
        <v>20</v>
      </c>
      <c r="F41" s="4">
        <v>0.75</v>
      </c>
      <c r="G41" s="4">
        <v>100</v>
      </c>
      <c r="H41" s="4"/>
      <c r="I41" s="4">
        <v>1600</v>
      </c>
      <c r="J41" s="4">
        <f t="shared" si="0"/>
        <v>75</v>
      </c>
      <c r="K41" s="4">
        <f t="shared" si="1"/>
        <v>160000</v>
      </c>
    </row>
    <row r="42" spans="2:11" x14ac:dyDescent="0.25">
      <c r="B42" s="4"/>
      <c r="C42" s="4"/>
      <c r="D42" s="4"/>
      <c r="E42" s="4">
        <v>25</v>
      </c>
      <c r="F42" s="4">
        <v>1</v>
      </c>
      <c r="G42" s="4">
        <v>276</v>
      </c>
      <c r="H42" s="4"/>
      <c r="I42" s="4">
        <v>1808</v>
      </c>
      <c r="J42" s="4">
        <f t="shared" si="0"/>
        <v>276</v>
      </c>
      <c r="K42" s="4">
        <f t="shared" si="1"/>
        <v>499008</v>
      </c>
    </row>
    <row r="43" spans="2:11" x14ac:dyDescent="0.25">
      <c r="B43" s="4"/>
      <c r="C43" s="4"/>
      <c r="D43" s="4"/>
      <c r="E43" s="4">
        <v>40</v>
      </c>
      <c r="F43" s="4">
        <v>1.5</v>
      </c>
      <c r="G43" s="4">
        <v>45</v>
      </c>
      <c r="H43" s="4"/>
      <c r="I43" s="4">
        <v>3147</v>
      </c>
      <c r="J43" s="4">
        <f t="shared" si="0"/>
        <v>67.5</v>
      </c>
      <c r="K43" s="4">
        <f t="shared" si="1"/>
        <v>141615</v>
      </c>
    </row>
    <row r="44" spans="2:11" x14ac:dyDescent="0.25">
      <c r="B44" s="4">
        <v>6</v>
      </c>
      <c r="C44" s="4" t="s">
        <v>6</v>
      </c>
      <c r="D44" s="4" t="s">
        <v>11</v>
      </c>
      <c r="E44" s="4">
        <v>50</v>
      </c>
      <c r="F44" s="4">
        <v>2</v>
      </c>
      <c r="G44" s="4">
        <v>40</v>
      </c>
      <c r="H44" s="4"/>
      <c r="I44" s="4">
        <v>8731</v>
      </c>
      <c r="J44" s="4">
        <f t="shared" si="0"/>
        <v>80</v>
      </c>
      <c r="K44" s="4">
        <f t="shared" si="1"/>
        <v>349240</v>
      </c>
    </row>
    <row r="45" spans="2:11" x14ac:dyDescent="0.25">
      <c r="B45" s="4"/>
      <c r="C45" s="4"/>
      <c r="D45" s="4"/>
      <c r="E45" s="4">
        <v>65</v>
      </c>
      <c r="F45" s="4">
        <v>2.5</v>
      </c>
      <c r="G45" s="4">
        <v>0</v>
      </c>
      <c r="H45" s="4"/>
      <c r="I45" s="4">
        <v>0</v>
      </c>
      <c r="J45" s="4">
        <f t="shared" si="0"/>
        <v>0</v>
      </c>
      <c r="K45" s="4">
        <f t="shared" si="1"/>
        <v>0</v>
      </c>
    </row>
    <row r="46" spans="2:11" x14ac:dyDescent="0.25">
      <c r="B46" s="4"/>
      <c r="C46" s="4"/>
      <c r="D46" s="4"/>
      <c r="E46" s="4">
        <v>80</v>
      </c>
      <c r="F46" s="4">
        <v>3</v>
      </c>
      <c r="G46" s="4">
        <v>6</v>
      </c>
      <c r="H46" s="4"/>
      <c r="I46" s="4">
        <v>7500</v>
      </c>
      <c r="J46" s="4">
        <f t="shared" si="0"/>
        <v>18</v>
      </c>
      <c r="K46" s="4">
        <f t="shared" si="1"/>
        <v>45000</v>
      </c>
    </row>
    <row r="47" spans="2:11" x14ac:dyDescent="0.25">
      <c r="B47" s="4"/>
      <c r="C47" s="4"/>
      <c r="D47" s="4"/>
      <c r="E47" s="4">
        <v>100</v>
      </c>
      <c r="F47" s="4">
        <v>4</v>
      </c>
      <c r="G47" s="4">
        <v>7</v>
      </c>
      <c r="H47" s="4"/>
      <c r="I47" s="4">
        <v>9000</v>
      </c>
      <c r="J47" s="4">
        <f t="shared" si="0"/>
        <v>28</v>
      </c>
      <c r="K47" s="4">
        <f t="shared" si="1"/>
        <v>63000</v>
      </c>
    </row>
    <row r="48" spans="2:11" x14ac:dyDescent="0.25">
      <c r="B48" s="4"/>
      <c r="C48" s="4"/>
      <c r="D48" s="4"/>
      <c r="E48" s="4">
        <v>150</v>
      </c>
      <c r="F48" s="4">
        <v>6</v>
      </c>
      <c r="G48" s="4">
        <v>4</v>
      </c>
      <c r="H48" s="4"/>
      <c r="I48" s="4">
        <v>18500</v>
      </c>
      <c r="J48" s="4">
        <f t="shared" si="0"/>
        <v>24</v>
      </c>
      <c r="K48" s="4">
        <f t="shared" si="1"/>
        <v>74000</v>
      </c>
    </row>
    <row r="49" spans="2:11" x14ac:dyDescent="0.25">
      <c r="B49" s="4"/>
      <c r="C49" s="4"/>
      <c r="D49" s="4"/>
      <c r="E49" s="4">
        <v>200</v>
      </c>
      <c r="F49" s="4">
        <v>8</v>
      </c>
      <c r="G49" s="4">
        <v>1</v>
      </c>
      <c r="H49" s="4"/>
      <c r="I49" s="4">
        <v>26000</v>
      </c>
      <c r="J49" s="4">
        <f t="shared" si="0"/>
        <v>8</v>
      </c>
      <c r="K49" s="4">
        <f t="shared" si="1"/>
        <v>26000</v>
      </c>
    </row>
    <row r="50" spans="2:11" x14ac:dyDescent="0.25">
      <c r="B50" s="4"/>
      <c r="C50" s="4"/>
      <c r="D50" s="4"/>
      <c r="E50" s="4">
        <v>250</v>
      </c>
      <c r="F50" s="4">
        <v>10</v>
      </c>
      <c r="G50" s="4">
        <v>1</v>
      </c>
      <c r="H50" s="4"/>
      <c r="I50" s="4">
        <v>36000</v>
      </c>
      <c r="J50" s="4">
        <f t="shared" si="0"/>
        <v>10</v>
      </c>
      <c r="K50" s="4">
        <f t="shared" si="1"/>
        <v>36000</v>
      </c>
    </row>
    <row r="51" spans="2:11" x14ac:dyDescent="0.25">
      <c r="B51" s="4">
        <v>7</v>
      </c>
      <c r="C51" s="4" t="s">
        <v>6</v>
      </c>
      <c r="D51" s="4" t="s">
        <v>12</v>
      </c>
      <c r="E51" s="4">
        <v>15</v>
      </c>
      <c r="F51" s="4">
        <v>0.5</v>
      </c>
      <c r="G51" s="4">
        <v>14</v>
      </c>
      <c r="H51" s="4"/>
      <c r="I51" s="4">
        <v>1500</v>
      </c>
      <c r="J51" s="4">
        <f t="shared" si="0"/>
        <v>7</v>
      </c>
      <c r="K51" s="4">
        <f t="shared" si="1"/>
        <v>21000</v>
      </c>
    </row>
    <row r="52" spans="2:11" x14ac:dyDescent="0.25">
      <c r="B52" s="4"/>
      <c r="C52" s="4"/>
      <c r="D52" s="4" t="s">
        <v>13</v>
      </c>
      <c r="E52" s="4">
        <v>20</v>
      </c>
      <c r="F52" s="4">
        <v>0.75</v>
      </c>
      <c r="G52" s="4">
        <v>0</v>
      </c>
      <c r="H52" s="4"/>
      <c r="I52" s="4">
        <v>1600</v>
      </c>
      <c r="J52" s="4">
        <f t="shared" si="0"/>
        <v>0</v>
      </c>
      <c r="K52" s="4">
        <f t="shared" si="1"/>
        <v>0</v>
      </c>
    </row>
    <row r="53" spans="2:11" x14ac:dyDescent="0.25">
      <c r="B53" s="4"/>
      <c r="C53" s="4"/>
      <c r="D53" s="4"/>
      <c r="E53" s="4">
        <v>25</v>
      </c>
      <c r="F53" s="4">
        <v>1</v>
      </c>
      <c r="G53" s="4">
        <v>0</v>
      </c>
      <c r="H53" s="4"/>
      <c r="I53" s="4">
        <v>1808</v>
      </c>
      <c r="J53" s="4">
        <f t="shared" si="0"/>
        <v>0</v>
      </c>
      <c r="K53" s="4">
        <f t="shared" si="1"/>
        <v>0</v>
      </c>
    </row>
    <row r="54" spans="2:11" x14ac:dyDescent="0.25">
      <c r="B54" s="4"/>
      <c r="C54" s="4"/>
      <c r="D54" s="4"/>
      <c r="E54" s="4">
        <v>40</v>
      </c>
      <c r="F54" s="4">
        <v>1.5</v>
      </c>
      <c r="G54" s="4">
        <v>0</v>
      </c>
      <c r="H54" s="4"/>
      <c r="I54" s="4">
        <v>3147</v>
      </c>
      <c r="J54" s="4">
        <f t="shared" si="0"/>
        <v>0</v>
      </c>
      <c r="K54" s="4">
        <f t="shared" si="1"/>
        <v>0</v>
      </c>
    </row>
    <row r="55" spans="2:11" x14ac:dyDescent="0.25">
      <c r="B55" s="4">
        <v>8</v>
      </c>
      <c r="C55" s="4" t="s">
        <v>6</v>
      </c>
      <c r="D55" s="4" t="s">
        <v>12</v>
      </c>
      <c r="E55" s="4">
        <v>50</v>
      </c>
      <c r="F55" s="4">
        <v>2</v>
      </c>
      <c r="G55" s="4">
        <v>2</v>
      </c>
      <c r="H55" s="4"/>
      <c r="I55" s="4">
        <v>8731</v>
      </c>
      <c r="J55" s="4">
        <f t="shared" si="0"/>
        <v>4</v>
      </c>
      <c r="K55" s="4">
        <f t="shared" si="1"/>
        <v>17462</v>
      </c>
    </row>
    <row r="56" spans="2:11" x14ac:dyDescent="0.25">
      <c r="B56" s="4"/>
      <c r="C56" s="4"/>
      <c r="D56" s="4" t="s">
        <v>14</v>
      </c>
      <c r="E56" s="4">
        <v>65</v>
      </c>
      <c r="F56" s="4">
        <v>2.5</v>
      </c>
      <c r="G56" s="4">
        <v>0</v>
      </c>
      <c r="H56" s="4"/>
      <c r="I56" s="4">
        <v>0</v>
      </c>
      <c r="J56" s="4">
        <f t="shared" si="0"/>
        <v>0</v>
      </c>
      <c r="K56" s="4">
        <f t="shared" si="1"/>
        <v>0</v>
      </c>
    </row>
    <row r="57" spans="2:11" x14ac:dyDescent="0.25">
      <c r="B57" s="4"/>
      <c r="C57" s="4"/>
      <c r="D57" s="4"/>
      <c r="E57" s="4">
        <v>80</v>
      </c>
      <c r="F57" s="4">
        <v>3</v>
      </c>
      <c r="G57" s="4">
        <v>0</v>
      </c>
      <c r="H57" s="4"/>
      <c r="I57" s="4">
        <v>0</v>
      </c>
      <c r="J57" s="4">
        <f t="shared" si="0"/>
        <v>0</v>
      </c>
      <c r="K57" s="4">
        <f t="shared" si="1"/>
        <v>0</v>
      </c>
    </row>
    <row r="58" spans="2:11" x14ac:dyDescent="0.25">
      <c r="B58" s="4"/>
      <c r="C58" s="4"/>
      <c r="D58" s="4"/>
      <c r="E58" s="4">
        <v>100</v>
      </c>
      <c r="F58" s="4">
        <v>4</v>
      </c>
      <c r="G58" s="4">
        <v>0</v>
      </c>
      <c r="H58" s="4"/>
      <c r="I58" s="4">
        <v>0</v>
      </c>
      <c r="J58" s="4">
        <f t="shared" si="0"/>
        <v>0</v>
      </c>
      <c r="K58" s="4">
        <f t="shared" si="1"/>
        <v>0</v>
      </c>
    </row>
    <row r="59" spans="2:11" x14ac:dyDescent="0.25">
      <c r="B59" s="4"/>
      <c r="C59" s="4"/>
      <c r="D59" s="4"/>
      <c r="E59" s="4">
        <v>150</v>
      </c>
      <c r="F59" s="4">
        <v>6</v>
      </c>
      <c r="G59" s="4">
        <v>0</v>
      </c>
      <c r="H59" s="4"/>
      <c r="I59" s="4">
        <v>0</v>
      </c>
      <c r="J59" s="4">
        <f t="shared" si="0"/>
        <v>0</v>
      </c>
      <c r="K59" s="4">
        <f t="shared" si="1"/>
        <v>0</v>
      </c>
    </row>
    <row r="60" spans="2:11" x14ac:dyDescent="0.25">
      <c r="B60" s="4"/>
      <c r="C60" s="4"/>
      <c r="D60" s="4"/>
      <c r="E60" s="4">
        <v>200</v>
      </c>
      <c r="F60" s="4">
        <v>8</v>
      </c>
      <c r="G60" s="4">
        <v>0</v>
      </c>
      <c r="H60" s="4"/>
      <c r="I60" s="4">
        <v>0</v>
      </c>
      <c r="J60" s="4">
        <f t="shared" si="0"/>
        <v>0</v>
      </c>
      <c r="K60" s="4">
        <f t="shared" si="1"/>
        <v>0</v>
      </c>
    </row>
    <row r="61" spans="2:11" x14ac:dyDescent="0.25">
      <c r="B61" s="4"/>
      <c r="C61" s="4"/>
      <c r="D61" s="4"/>
      <c r="E61" s="4">
        <v>250</v>
      </c>
      <c r="F61" s="4">
        <v>10</v>
      </c>
      <c r="G61" s="4">
        <v>0</v>
      </c>
      <c r="H61" s="4"/>
      <c r="I61" s="4">
        <v>0</v>
      </c>
      <c r="J61" s="4">
        <f t="shared" si="0"/>
        <v>0</v>
      </c>
      <c r="K61" s="4">
        <f t="shared" si="1"/>
        <v>0</v>
      </c>
    </row>
    <row r="62" spans="2:11" x14ac:dyDescent="0.25">
      <c r="B62" s="4"/>
      <c r="C62" s="4"/>
      <c r="D62" s="4"/>
      <c r="E62" s="4">
        <v>300</v>
      </c>
      <c r="F62" s="4">
        <v>12</v>
      </c>
      <c r="G62" s="4">
        <v>0</v>
      </c>
      <c r="H62" s="4"/>
      <c r="I62" s="4">
        <v>0</v>
      </c>
      <c r="J62" s="4">
        <f t="shared" si="0"/>
        <v>0</v>
      </c>
      <c r="K62" s="4">
        <f t="shared" si="1"/>
        <v>0</v>
      </c>
    </row>
    <row r="63" spans="2:11" x14ac:dyDescent="0.25">
      <c r="B63" s="4"/>
      <c r="C63" s="4"/>
      <c r="D63" s="4"/>
      <c r="E63" s="4">
        <v>400</v>
      </c>
      <c r="F63" s="4">
        <v>16</v>
      </c>
      <c r="G63" s="4">
        <v>0</v>
      </c>
      <c r="H63" s="4"/>
      <c r="I63" s="4">
        <v>0</v>
      </c>
      <c r="J63" s="4">
        <f t="shared" si="0"/>
        <v>0</v>
      </c>
      <c r="K63" s="4">
        <f t="shared" si="1"/>
        <v>0</v>
      </c>
    </row>
    <row r="64" spans="2:11" x14ac:dyDescent="0.25">
      <c r="B64" s="4">
        <v>9</v>
      </c>
      <c r="C64" s="4" t="s">
        <v>6</v>
      </c>
      <c r="D64" s="4" t="s">
        <v>12</v>
      </c>
      <c r="E64" s="4">
        <v>15</v>
      </c>
      <c r="F64" s="4">
        <v>0.5</v>
      </c>
      <c r="G64" s="4">
        <v>5</v>
      </c>
      <c r="H64" s="4"/>
      <c r="I64" s="4">
        <v>1500</v>
      </c>
      <c r="J64" s="4">
        <f t="shared" si="0"/>
        <v>2.5</v>
      </c>
      <c r="K64" s="4">
        <f t="shared" si="1"/>
        <v>7500</v>
      </c>
    </row>
    <row r="65" spans="2:11" x14ac:dyDescent="0.25">
      <c r="B65" s="4"/>
      <c r="C65" s="4"/>
      <c r="D65" s="4" t="s">
        <v>13</v>
      </c>
      <c r="E65" s="4">
        <v>20</v>
      </c>
      <c r="F65" s="4">
        <v>0.75</v>
      </c>
      <c r="G65" s="4">
        <v>0</v>
      </c>
      <c r="H65" s="4"/>
      <c r="I65" s="4">
        <v>0</v>
      </c>
      <c r="J65" s="4">
        <f t="shared" si="0"/>
        <v>0</v>
      </c>
      <c r="K65" s="4">
        <f t="shared" si="1"/>
        <v>0</v>
      </c>
    </row>
    <row r="66" spans="2:11" x14ac:dyDescent="0.25">
      <c r="B66" s="4"/>
      <c r="C66" s="4"/>
      <c r="D66" s="4"/>
      <c r="E66" s="4">
        <v>25</v>
      </c>
      <c r="F66" s="4">
        <v>1</v>
      </c>
      <c r="G66" s="4">
        <v>3</v>
      </c>
      <c r="H66" s="4"/>
      <c r="I66" s="4">
        <v>1808</v>
      </c>
      <c r="J66" s="4">
        <f t="shared" si="0"/>
        <v>3</v>
      </c>
      <c r="K66" s="4">
        <f t="shared" si="1"/>
        <v>5424</v>
      </c>
    </row>
    <row r="67" spans="2:11" x14ac:dyDescent="0.25">
      <c r="B67" s="4"/>
      <c r="C67" s="4"/>
      <c r="D67" s="4"/>
      <c r="E67" s="4">
        <v>40</v>
      </c>
      <c r="F67" s="4">
        <v>1.5</v>
      </c>
      <c r="G67" s="4">
        <v>0</v>
      </c>
      <c r="H67" s="4"/>
      <c r="I67" s="4">
        <v>0</v>
      </c>
      <c r="J67" s="4">
        <f t="shared" si="0"/>
        <v>0</v>
      </c>
      <c r="K67" s="4">
        <f t="shared" si="1"/>
        <v>0</v>
      </c>
    </row>
    <row r="68" spans="2:11" x14ac:dyDescent="0.25">
      <c r="B68" s="4">
        <v>10</v>
      </c>
      <c r="C68" s="4" t="s">
        <v>6</v>
      </c>
      <c r="D68" s="4" t="s">
        <v>16</v>
      </c>
      <c r="E68" s="4">
        <v>50</v>
      </c>
      <c r="F68" s="4">
        <v>2</v>
      </c>
      <c r="G68" s="4">
        <v>0</v>
      </c>
      <c r="H68" s="4"/>
      <c r="I68" s="4">
        <v>14790</v>
      </c>
      <c r="J68" s="4">
        <f t="shared" si="0"/>
        <v>0</v>
      </c>
      <c r="K68" s="4">
        <f t="shared" si="1"/>
        <v>0</v>
      </c>
    </row>
    <row r="69" spans="2:11" x14ac:dyDescent="0.25">
      <c r="B69" s="4"/>
      <c r="C69" s="4"/>
      <c r="D69" s="4"/>
      <c r="E69" s="4">
        <v>65</v>
      </c>
      <c r="F69" s="4">
        <v>2.5</v>
      </c>
      <c r="G69" s="4">
        <v>0</v>
      </c>
      <c r="H69" s="4"/>
      <c r="I69" s="4">
        <v>0</v>
      </c>
      <c r="J69" s="4">
        <f t="shared" ref="J69:J132" si="2">G69*F69</f>
        <v>0</v>
      </c>
      <c r="K69" s="4">
        <f t="shared" ref="K69:K132" si="3">I69*G69</f>
        <v>0</v>
      </c>
    </row>
    <row r="70" spans="2:11" x14ac:dyDescent="0.25">
      <c r="B70" s="4"/>
      <c r="C70" s="4"/>
      <c r="D70" s="4"/>
      <c r="E70" s="4">
        <v>80</v>
      </c>
      <c r="F70" s="4">
        <v>3</v>
      </c>
      <c r="G70" s="4">
        <v>3</v>
      </c>
      <c r="H70" s="4"/>
      <c r="I70" s="4">
        <v>23664</v>
      </c>
      <c r="J70" s="4">
        <f t="shared" si="2"/>
        <v>9</v>
      </c>
      <c r="K70" s="4">
        <f t="shared" si="3"/>
        <v>70992</v>
      </c>
    </row>
    <row r="71" spans="2:11" x14ac:dyDescent="0.25">
      <c r="B71" s="4"/>
      <c r="C71" s="4"/>
      <c r="D71" s="4"/>
      <c r="E71" s="4">
        <v>100</v>
      </c>
      <c r="F71" s="4">
        <v>4</v>
      </c>
      <c r="G71" s="4">
        <v>2</v>
      </c>
      <c r="H71" s="4"/>
      <c r="I71" s="4">
        <v>36955</v>
      </c>
      <c r="J71" s="4">
        <f t="shared" si="2"/>
        <v>8</v>
      </c>
      <c r="K71" s="4">
        <f t="shared" si="3"/>
        <v>73910</v>
      </c>
    </row>
    <row r="72" spans="2:11" x14ac:dyDescent="0.25">
      <c r="B72" s="4"/>
      <c r="C72" s="4"/>
      <c r="D72" s="4"/>
      <c r="E72" s="4">
        <v>150</v>
      </c>
      <c r="F72" s="4">
        <v>6</v>
      </c>
      <c r="G72" s="4">
        <v>0</v>
      </c>
      <c r="H72" s="4"/>
      <c r="I72" s="4">
        <v>0</v>
      </c>
      <c r="J72" s="4">
        <f t="shared" si="2"/>
        <v>0</v>
      </c>
      <c r="K72" s="4">
        <f t="shared" si="3"/>
        <v>0</v>
      </c>
    </row>
    <row r="73" spans="2:11" x14ac:dyDescent="0.25">
      <c r="B73" s="4">
        <v>11</v>
      </c>
      <c r="C73" s="4" t="s">
        <v>6</v>
      </c>
      <c r="D73" s="4" t="s">
        <v>17</v>
      </c>
      <c r="E73" s="4">
        <v>15</v>
      </c>
      <c r="F73" s="4">
        <v>0.5</v>
      </c>
      <c r="G73" s="4">
        <v>6</v>
      </c>
      <c r="H73" s="4"/>
      <c r="I73" s="4">
        <v>3250</v>
      </c>
      <c r="J73" s="4">
        <f t="shared" si="2"/>
        <v>3</v>
      </c>
      <c r="K73" s="4">
        <f t="shared" si="3"/>
        <v>19500</v>
      </c>
    </row>
    <row r="74" spans="2:11" x14ac:dyDescent="0.25">
      <c r="B74" s="4"/>
      <c r="C74" s="4"/>
      <c r="D74" s="4"/>
      <c r="E74" s="4">
        <v>20</v>
      </c>
      <c r="F74" s="4">
        <v>0.75</v>
      </c>
      <c r="G74" s="4">
        <v>0</v>
      </c>
      <c r="H74" s="4"/>
      <c r="I74" s="4">
        <v>0</v>
      </c>
      <c r="J74" s="4">
        <f t="shared" si="2"/>
        <v>0</v>
      </c>
      <c r="K74" s="4">
        <f t="shared" si="3"/>
        <v>0</v>
      </c>
    </row>
    <row r="75" spans="2:11" x14ac:dyDescent="0.25">
      <c r="B75" s="4"/>
      <c r="C75" s="4"/>
      <c r="D75" s="4"/>
      <c r="E75" s="4">
        <v>25</v>
      </c>
      <c r="F75" s="4">
        <v>1</v>
      </c>
      <c r="G75" s="4">
        <v>21</v>
      </c>
      <c r="H75" s="4"/>
      <c r="I75" s="4">
        <v>4145</v>
      </c>
      <c r="J75" s="4">
        <f t="shared" si="2"/>
        <v>21</v>
      </c>
      <c r="K75" s="4">
        <f t="shared" si="3"/>
        <v>87045</v>
      </c>
    </row>
    <row r="76" spans="2:11" x14ac:dyDescent="0.25">
      <c r="B76" s="4"/>
      <c r="C76" s="4"/>
      <c r="D76" s="4"/>
      <c r="E76" s="4">
        <v>40</v>
      </c>
      <c r="F76" s="4">
        <v>1.5</v>
      </c>
      <c r="G76" s="4">
        <v>3</v>
      </c>
      <c r="H76" s="4"/>
      <c r="I76" s="4">
        <v>8121</v>
      </c>
      <c r="J76" s="4">
        <f t="shared" si="2"/>
        <v>4.5</v>
      </c>
      <c r="K76" s="4">
        <f t="shared" si="3"/>
        <v>24363</v>
      </c>
    </row>
    <row r="77" spans="2:11" x14ac:dyDescent="0.25">
      <c r="B77" s="4"/>
      <c r="C77" s="4"/>
      <c r="D77" s="4"/>
      <c r="E77" s="4">
        <v>50</v>
      </c>
      <c r="F77" s="4">
        <v>2</v>
      </c>
      <c r="G77" s="4">
        <v>0</v>
      </c>
      <c r="H77" s="4"/>
      <c r="I77" s="4">
        <v>10152</v>
      </c>
      <c r="J77" s="4">
        <f t="shared" si="2"/>
        <v>0</v>
      </c>
      <c r="K77" s="4">
        <f t="shared" si="3"/>
        <v>0</v>
      </c>
    </row>
    <row r="78" spans="2:11" x14ac:dyDescent="0.25">
      <c r="B78" s="4"/>
      <c r="C78" s="4"/>
      <c r="D78" s="4"/>
      <c r="E78" s="4">
        <v>65</v>
      </c>
      <c r="F78" s="4">
        <v>2.5</v>
      </c>
      <c r="G78" s="4">
        <v>0</v>
      </c>
      <c r="H78" s="4"/>
      <c r="I78" s="4">
        <v>0</v>
      </c>
      <c r="J78" s="4">
        <f t="shared" si="2"/>
        <v>0</v>
      </c>
      <c r="K78" s="4">
        <f t="shared" si="3"/>
        <v>0</v>
      </c>
    </row>
    <row r="79" spans="2:11" x14ac:dyDescent="0.25">
      <c r="B79" s="4"/>
      <c r="C79" s="4"/>
      <c r="D79" s="4"/>
      <c r="E79" s="4">
        <v>80</v>
      </c>
      <c r="F79" s="4">
        <v>3</v>
      </c>
      <c r="G79" s="4">
        <v>0</v>
      </c>
      <c r="H79" s="4"/>
      <c r="I79" s="4">
        <v>18367</v>
      </c>
      <c r="J79" s="4">
        <f t="shared" si="2"/>
        <v>0</v>
      </c>
      <c r="K79" s="4">
        <f t="shared" si="3"/>
        <v>0</v>
      </c>
    </row>
    <row r="80" spans="2:11" x14ac:dyDescent="0.25">
      <c r="B80" s="4"/>
      <c r="C80" s="4"/>
      <c r="D80" s="4"/>
      <c r="E80" s="4">
        <v>100</v>
      </c>
      <c r="F80" s="4">
        <v>4</v>
      </c>
      <c r="G80" s="4">
        <v>0</v>
      </c>
      <c r="H80" s="4"/>
      <c r="I80" s="4">
        <v>0</v>
      </c>
      <c r="J80" s="4">
        <f t="shared" si="2"/>
        <v>0</v>
      </c>
      <c r="K80" s="4">
        <f t="shared" si="3"/>
        <v>0</v>
      </c>
    </row>
    <row r="81" spans="2:11" x14ac:dyDescent="0.25">
      <c r="B81" s="4"/>
      <c r="C81" s="4"/>
      <c r="D81" s="4"/>
      <c r="E81" s="4">
        <v>150</v>
      </c>
      <c r="F81" s="4">
        <v>6</v>
      </c>
      <c r="G81" s="4">
        <v>12</v>
      </c>
      <c r="H81" s="4"/>
      <c r="I81" s="4">
        <v>45000</v>
      </c>
      <c r="J81" s="4">
        <f t="shared" si="2"/>
        <v>72</v>
      </c>
      <c r="K81" s="4">
        <f t="shared" si="3"/>
        <v>540000</v>
      </c>
    </row>
    <row r="82" spans="2:11" x14ac:dyDescent="0.25">
      <c r="B82" s="4"/>
      <c r="C82" s="4"/>
      <c r="D82" s="4"/>
      <c r="E82" s="4">
        <v>200</v>
      </c>
      <c r="F82" s="4">
        <v>8</v>
      </c>
      <c r="G82" s="4">
        <v>2</v>
      </c>
      <c r="H82" s="4"/>
      <c r="I82" s="4">
        <v>60000</v>
      </c>
      <c r="J82" s="4">
        <f t="shared" si="2"/>
        <v>16</v>
      </c>
      <c r="K82" s="4">
        <f t="shared" si="3"/>
        <v>120000</v>
      </c>
    </row>
    <row r="83" spans="2:11" x14ac:dyDescent="0.25">
      <c r="B83" s="4">
        <v>12</v>
      </c>
      <c r="C83" s="4" t="s">
        <v>18</v>
      </c>
      <c r="D83" s="4" t="s">
        <v>7</v>
      </c>
      <c r="E83" s="4">
        <v>15</v>
      </c>
      <c r="F83" s="4">
        <v>0.5</v>
      </c>
      <c r="G83" s="4">
        <v>0</v>
      </c>
      <c r="H83" s="4"/>
      <c r="I83" s="4">
        <v>0</v>
      </c>
      <c r="J83" s="4">
        <f t="shared" si="2"/>
        <v>0</v>
      </c>
      <c r="K83" s="4">
        <f t="shared" si="3"/>
        <v>0</v>
      </c>
    </row>
    <row r="84" spans="2:11" x14ac:dyDescent="0.25">
      <c r="B84" s="4"/>
      <c r="C84" s="4"/>
      <c r="D84" s="4" t="s">
        <v>19</v>
      </c>
      <c r="E84" s="4">
        <v>20</v>
      </c>
      <c r="F84" s="4">
        <v>0.75</v>
      </c>
      <c r="G84" s="4">
        <v>0</v>
      </c>
      <c r="H84" s="4"/>
      <c r="I84" s="4">
        <v>0</v>
      </c>
      <c r="J84" s="4">
        <f t="shared" si="2"/>
        <v>0</v>
      </c>
      <c r="K84" s="4">
        <f t="shared" si="3"/>
        <v>0</v>
      </c>
    </row>
    <row r="85" spans="2:11" x14ac:dyDescent="0.25">
      <c r="B85" s="4"/>
      <c r="C85" s="4"/>
      <c r="D85" s="4"/>
      <c r="E85" s="4">
        <v>25</v>
      </c>
      <c r="F85" s="4">
        <v>1</v>
      </c>
      <c r="G85" s="4">
        <v>15</v>
      </c>
      <c r="H85" s="4"/>
      <c r="I85" s="4">
        <v>9500</v>
      </c>
      <c r="J85" s="4">
        <f t="shared" si="2"/>
        <v>15</v>
      </c>
      <c r="K85" s="4">
        <f t="shared" si="3"/>
        <v>142500</v>
      </c>
    </row>
    <row r="86" spans="2:11" x14ac:dyDescent="0.25">
      <c r="B86" s="4"/>
      <c r="C86" s="4"/>
      <c r="D86" s="4"/>
      <c r="E86" s="4">
        <v>40</v>
      </c>
      <c r="F86" s="4">
        <v>1.5</v>
      </c>
      <c r="G86" s="4">
        <v>5</v>
      </c>
      <c r="H86" s="4"/>
      <c r="I86" s="4">
        <v>11800</v>
      </c>
      <c r="J86" s="4">
        <f t="shared" si="2"/>
        <v>7.5</v>
      </c>
      <c r="K86" s="4">
        <f t="shared" si="3"/>
        <v>59000</v>
      </c>
    </row>
    <row r="87" spans="2:11" x14ac:dyDescent="0.25">
      <c r="B87" s="4"/>
      <c r="C87" s="4"/>
      <c r="D87" s="4"/>
      <c r="E87" s="4">
        <v>50</v>
      </c>
      <c r="F87" s="4">
        <v>2</v>
      </c>
      <c r="G87" s="4">
        <v>9</v>
      </c>
      <c r="H87" s="4"/>
      <c r="I87" s="4">
        <v>16950</v>
      </c>
      <c r="J87" s="4">
        <f t="shared" si="2"/>
        <v>18</v>
      </c>
      <c r="K87" s="4">
        <f t="shared" si="3"/>
        <v>152550</v>
      </c>
    </row>
    <row r="88" spans="2:11" x14ac:dyDescent="0.25">
      <c r="B88" s="4"/>
      <c r="C88" s="4"/>
      <c r="D88" s="4"/>
      <c r="E88" s="4">
        <v>65</v>
      </c>
      <c r="F88" s="4">
        <v>2.5</v>
      </c>
      <c r="G88" s="4">
        <v>0</v>
      </c>
      <c r="H88" s="4"/>
      <c r="I88" s="4">
        <v>0</v>
      </c>
      <c r="J88" s="4">
        <f t="shared" si="2"/>
        <v>0</v>
      </c>
      <c r="K88" s="4">
        <f t="shared" si="3"/>
        <v>0</v>
      </c>
    </row>
    <row r="89" spans="2:11" x14ac:dyDescent="0.25">
      <c r="B89" s="4"/>
      <c r="C89" s="4"/>
      <c r="D89" s="4"/>
      <c r="E89" s="4">
        <v>80</v>
      </c>
      <c r="F89" s="4">
        <v>3</v>
      </c>
      <c r="G89" s="4">
        <v>0</v>
      </c>
      <c r="H89" s="4"/>
      <c r="I89" s="4">
        <v>0</v>
      </c>
      <c r="J89" s="4">
        <f t="shared" si="2"/>
        <v>0</v>
      </c>
      <c r="K89" s="4">
        <f t="shared" si="3"/>
        <v>0</v>
      </c>
    </row>
    <row r="90" spans="2:11" x14ac:dyDescent="0.25">
      <c r="B90" s="4"/>
      <c r="C90" s="4"/>
      <c r="D90" s="4"/>
      <c r="E90" s="4">
        <v>100</v>
      </c>
      <c r="F90" s="4">
        <v>4</v>
      </c>
      <c r="G90" s="4">
        <v>0</v>
      </c>
      <c r="H90" s="4"/>
      <c r="I90" s="4">
        <v>0</v>
      </c>
      <c r="J90" s="4">
        <f t="shared" si="2"/>
        <v>0</v>
      </c>
      <c r="K90" s="4">
        <f t="shared" si="3"/>
        <v>0</v>
      </c>
    </row>
    <row r="91" spans="2:11" x14ac:dyDescent="0.25">
      <c r="B91" s="4">
        <v>13</v>
      </c>
      <c r="C91" s="4" t="s">
        <v>18</v>
      </c>
      <c r="D91" s="4" t="s">
        <v>9</v>
      </c>
      <c r="E91" s="4">
        <v>15</v>
      </c>
      <c r="F91" s="4">
        <v>0.5</v>
      </c>
      <c r="G91" s="4">
        <v>0</v>
      </c>
      <c r="H91" s="4"/>
      <c r="I91" s="4">
        <v>0</v>
      </c>
      <c r="J91" s="4">
        <f t="shared" si="2"/>
        <v>0</v>
      </c>
      <c r="K91" s="4">
        <f t="shared" si="3"/>
        <v>0</v>
      </c>
    </row>
    <row r="92" spans="2:11" x14ac:dyDescent="0.25">
      <c r="B92" s="4"/>
      <c r="C92" s="4"/>
      <c r="D92" s="4" t="s">
        <v>19</v>
      </c>
      <c r="E92" s="4">
        <v>20</v>
      </c>
      <c r="F92" s="4">
        <v>0.75</v>
      </c>
      <c r="G92" s="4">
        <v>0</v>
      </c>
      <c r="H92" s="4"/>
      <c r="I92" s="4">
        <v>0</v>
      </c>
      <c r="J92" s="4">
        <f t="shared" si="2"/>
        <v>0</v>
      </c>
      <c r="K92" s="4">
        <f t="shared" si="3"/>
        <v>0</v>
      </c>
    </row>
    <row r="93" spans="2:11" x14ac:dyDescent="0.25">
      <c r="B93" s="4"/>
      <c r="C93" s="4"/>
      <c r="D93" s="4"/>
      <c r="E93" s="4">
        <v>25</v>
      </c>
      <c r="F93" s="4">
        <v>1</v>
      </c>
      <c r="G93" s="4">
        <v>3</v>
      </c>
      <c r="H93" s="4"/>
      <c r="I93" s="4">
        <v>11300</v>
      </c>
      <c r="J93" s="4">
        <f t="shared" si="2"/>
        <v>3</v>
      </c>
      <c r="K93" s="4">
        <f t="shared" si="3"/>
        <v>33900</v>
      </c>
    </row>
    <row r="94" spans="2:11" x14ac:dyDescent="0.25">
      <c r="B94" s="4"/>
      <c r="C94" s="4"/>
      <c r="D94" s="4"/>
      <c r="E94" s="4">
        <v>40</v>
      </c>
      <c r="F94" s="4">
        <v>1.5</v>
      </c>
      <c r="G94" s="4">
        <v>0</v>
      </c>
      <c r="H94" s="4"/>
      <c r="I94" s="4">
        <v>0</v>
      </c>
      <c r="J94" s="4">
        <f t="shared" si="2"/>
        <v>0</v>
      </c>
      <c r="K94" s="4">
        <f t="shared" si="3"/>
        <v>0</v>
      </c>
    </row>
    <row r="95" spans="2:11" x14ac:dyDescent="0.25">
      <c r="B95" s="4"/>
      <c r="C95" s="4"/>
      <c r="D95" s="4"/>
      <c r="E95" s="4">
        <v>50</v>
      </c>
      <c r="F95" s="4">
        <v>2</v>
      </c>
      <c r="G95" s="4">
        <v>6</v>
      </c>
      <c r="H95" s="4"/>
      <c r="I95" s="4">
        <v>17800</v>
      </c>
      <c r="J95" s="4">
        <f t="shared" si="2"/>
        <v>12</v>
      </c>
      <c r="K95" s="4">
        <f t="shared" si="3"/>
        <v>106800</v>
      </c>
    </row>
    <row r="96" spans="2:11" x14ac:dyDescent="0.25">
      <c r="B96" s="4"/>
      <c r="C96" s="4"/>
      <c r="D96" s="4"/>
      <c r="E96" s="4">
        <v>65</v>
      </c>
      <c r="F96" s="4">
        <v>2.5</v>
      </c>
      <c r="G96" s="4">
        <v>0</v>
      </c>
      <c r="H96" s="4"/>
      <c r="I96" s="4">
        <v>0</v>
      </c>
      <c r="J96" s="4">
        <f t="shared" si="2"/>
        <v>0</v>
      </c>
      <c r="K96" s="4">
        <f t="shared" si="3"/>
        <v>0</v>
      </c>
    </row>
    <row r="97" spans="2:11" x14ac:dyDescent="0.25">
      <c r="B97" s="4"/>
      <c r="C97" s="4"/>
      <c r="D97" s="4"/>
      <c r="E97" s="4">
        <v>80</v>
      </c>
      <c r="F97" s="4">
        <v>3</v>
      </c>
      <c r="G97" s="4">
        <v>3</v>
      </c>
      <c r="H97" s="4"/>
      <c r="I97" s="4">
        <v>22620</v>
      </c>
      <c r="J97" s="4">
        <f t="shared" si="2"/>
        <v>9</v>
      </c>
      <c r="K97" s="4">
        <f t="shared" si="3"/>
        <v>67860</v>
      </c>
    </row>
    <row r="98" spans="2:11" x14ac:dyDescent="0.25">
      <c r="B98" s="4"/>
      <c r="C98" s="4"/>
      <c r="D98" s="4"/>
      <c r="E98" s="4">
        <v>100</v>
      </c>
      <c r="F98" s="4">
        <v>4</v>
      </c>
      <c r="G98" s="4">
        <v>2</v>
      </c>
      <c r="H98" s="4"/>
      <c r="I98" s="4">
        <v>27800</v>
      </c>
      <c r="J98" s="4">
        <f t="shared" si="2"/>
        <v>8</v>
      </c>
      <c r="K98" s="4">
        <f t="shared" si="3"/>
        <v>55600</v>
      </c>
    </row>
    <row r="99" spans="2:11" x14ac:dyDescent="0.25">
      <c r="B99" s="4"/>
      <c r="C99" s="4"/>
      <c r="D99" s="4"/>
      <c r="E99" s="4">
        <v>150</v>
      </c>
      <c r="F99" s="4">
        <v>6</v>
      </c>
      <c r="G99" s="4">
        <v>0</v>
      </c>
      <c r="H99" s="4"/>
      <c r="I99" s="4">
        <v>0</v>
      </c>
      <c r="J99" s="4">
        <f t="shared" si="2"/>
        <v>0</v>
      </c>
      <c r="K99" s="4">
        <f t="shared" si="3"/>
        <v>0</v>
      </c>
    </row>
    <row r="100" spans="2:11" x14ac:dyDescent="0.25">
      <c r="B100" s="4"/>
      <c r="C100" s="4"/>
      <c r="D100" s="4"/>
      <c r="E100" s="4">
        <v>200</v>
      </c>
      <c r="F100" s="4">
        <v>8</v>
      </c>
      <c r="G100" s="4">
        <v>0</v>
      </c>
      <c r="H100" s="4"/>
      <c r="I100" s="4">
        <v>0</v>
      </c>
      <c r="J100" s="4">
        <f t="shared" si="2"/>
        <v>0</v>
      </c>
      <c r="K100" s="4">
        <f t="shared" si="3"/>
        <v>0</v>
      </c>
    </row>
    <row r="101" spans="2:11" x14ac:dyDescent="0.25">
      <c r="B101" s="4"/>
      <c r="C101" s="4"/>
      <c r="D101" s="4"/>
      <c r="E101" s="4">
        <v>250</v>
      </c>
      <c r="F101" s="4">
        <v>10</v>
      </c>
      <c r="G101" s="4">
        <v>0</v>
      </c>
      <c r="H101" s="4"/>
      <c r="I101" s="4">
        <v>0</v>
      </c>
      <c r="J101" s="4">
        <f t="shared" si="2"/>
        <v>0</v>
      </c>
      <c r="K101" s="4">
        <f t="shared" si="3"/>
        <v>0</v>
      </c>
    </row>
    <row r="102" spans="2:11" x14ac:dyDescent="0.25">
      <c r="B102" s="4"/>
      <c r="C102" s="4"/>
      <c r="D102" s="4"/>
      <c r="E102" s="4">
        <v>300</v>
      </c>
      <c r="F102" s="4">
        <v>12</v>
      </c>
      <c r="G102" s="4">
        <v>0</v>
      </c>
      <c r="H102" s="4"/>
      <c r="I102" s="4">
        <v>0</v>
      </c>
      <c r="J102" s="4">
        <f t="shared" si="2"/>
        <v>0</v>
      </c>
      <c r="K102" s="4">
        <f t="shared" si="3"/>
        <v>0</v>
      </c>
    </row>
    <row r="103" spans="2:11" x14ac:dyDescent="0.25">
      <c r="B103" s="4">
        <v>14</v>
      </c>
      <c r="C103" s="4" t="s">
        <v>18</v>
      </c>
      <c r="D103" s="4" t="s">
        <v>17</v>
      </c>
      <c r="E103" s="4">
        <v>15</v>
      </c>
      <c r="F103" s="4">
        <v>0.5</v>
      </c>
      <c r="G103" s="4">
        <v>0</v>
      </c>
      <c r="H103" s="4"/>
      <c r="I103" s="4">
        <v>0</v>
      </c>
      <c r="J103" s="4">
        <f t="shared" si="2"/>
        <v>0</v>
      </c>
      <c r="K103" s="4">
        <f t="shared" si="3"/>
        <v>0</v>
      </c>
    </row>
    <row r="104" spans="2:11" x14ac:dyDescent="0.25">
      <c r="B104" s="4"/>
      <c r="C104" s="4"/>
      <c r="D104" s="4" t="s">
        <v>13</v>
      </c>
      <c r="E104" s="4">
        <v>20</v>
      </c>
      <c r="F104" s="4">
        <v>0.75</v>
      </c>
      <c r="G104" s="4">
        <v>0</v>
      </c>
      <c r="H104" s="4"/>
      <c r="I104" s="4">
        <v>0</v>
      </c>
      <c r="J104" s="4">
        <f t="shared" si="2"/>
        <v>0</v>
      </c>
      <c r="K104" s="4">
        <f t="shared" si="3"/>
        <v>0</v>
      </c>
    </row>
    <row r="105" spans="2:11" x14ac:dyDescent="0.25">
      <c r="B105" s="4"/>
      <c r="C105" s="4"/>
      <c r="D105" s="4"/>
      <c r="E105" s="4">
        <v>25</v>
      </c>
      <c r="F105" s="4">
        <v>1</v>
      </c>
      <c r="G105" s="4">
        <v>18</v>
      </c>
      <c r="H105" s="4"/>
      <c r="I105" s="4">
        <v>4568</v>
      </c>
      <c r="J105" s="4">
        <f t="shared" si="2"/>
        <v>18</v>
      </c>
      <c r="K105" s="4">
        <f t="shared" si="3"/>
        <v>82224</v>
      </c>
    </row>
    <row r="106" spans="2:11" x14ac:dyDescent="0.25">
      <c r="B106" s="4"/>
      <c r="C106" s="4"/>
      <c r="D106" s="4"/>
      <c r="E106" s="4">
        <v>40</v>
      </c>
      <c r="F106" s="4">
        <v>1.5</v>
      </c>
      <c r="G106" s="4">
        <v>0</v>
      </c>
      <c r="H106" s="4"/>
      <c r="I106" s="4">
        <v>0</v>
      </c>
      <c r="J106" s="4">
        <f t="shared" si="2"/>
        <v>0</v>
      </c>
      <c r="K106" s="4">
        <f t="shared" si="3"/>
        <v>0</v>
      </c>
    </row>
    <row r="107" spans="2:11" x14ac:dyDescent="0.25">
      <c r="B107" s="4"/>
      <c r="C107" s="4"/>
      <c r="D107" s="4"/>
      <c r="E107" s="4">
        <v>50</v>
      </c>
      <c r="F107" s="4">
        <v>2</v>
      </c>
      <c r="G107" s="4">
        <v>2</v>
      </c>
      <c r="H107" s="4"/>
      <c r="I107" s="4">
        <v>12560</v>
      </c>
      <c r="J107" s="4">
        <f t="shared" si="2"/>
        <v>4</v>
      </c>
      <c r="K107" s="4">
        <f t="shared" si="3"/>
        <v>25120</v>
      </c>
    </row>
    <row r="108" spans="2:11" x14ac:dyDescent="0.25">
      <c r="B108" s="4"/>
      <c r="C108" s="4"/>
      <c r="D108" s="4"/>
      <c r="E108" s="4">
        <v>65</v>
      </c>
      <c r="F108" s="4">
        <v>2.5</v>
      </c>
      <c r="G108" s="4">
        <v>0</v>
      </c>
      <c r="H108" s="4"/>
      <c r="I108" s="4">
        <v>0</v>
      </c>
      <c r="J108" s="4">
        <f t="shared" si="2"/>
        <v>0</v>
      </c>
      <c r="K108" s="4">
        <f t="shared" si="3"/>
        <v>0</v>
      </c>
    </row>
    <row r="109" spans="2:11" x14ac:dyDescent="0.25">
      <c r="B109" s="4"/>
      <c r="C109" s="4"/>
      <c r="D109" s="4"/>
      <c r="E109" s="4">
        <v>80</v>
      </c>
      <c r="F109" s="4">
        <v>3</v>
      </c>
      <c r="G109" s="4">
        <v>2</v>
      </c>
      <c r="H109" s="4"/>
      <c r="I109" s="4">
        <v>18612</v>
      </c>
      <c r="J109" s="4">
        <f t="shared" si="2"/>
        <v>6</v>
      </c>
      <c r="K109" s="4">
        <f t="shared" si="3"/>
        <v>37224</v>
      </c>
    </row>
    <row r="110" spans="2:11" x14ac:dyDescent="0.25">
      <c r="B110" s="4">
        <v>15</v>
      </c>
      <c r="C110" s="4" t="s">
        <v>18</v>
      </c>
      <c r="D110" s="4" t="s">
        <v>11</v>
      </c>
      <c r="E110" s="4">
        <v>15</v>
      </c>
      <c r="F110" s="4">
        <v>0.5</v>
      </c>
      <c r="G110" s="4">
        <v>69</v>
      </c>
      <c r="H110" s="4"/>
      <c r="I110" s="4">
        <v>960</v>
      </c>
      <c r="J110" s="4">
        <f t="shared" si="2"/>
        <v>34.5</v>
      </c>
      <c r="K110" s="4">
        <f t="shared" si="3"/>
        <v>66240</v>
      </c>
    </row>
    <row r="111" spans="2:11" x14ac:dyDescent="0.25">
      <c r="B111" s="4"/>
      <c r="C111" s="4"/>
      <c r="D111" s="4" t="s">
        <v>13</v>
      </c>
      <c r="E111" s="4">
        <v>20</v>
      </c>
      <c r="F111" s="4">
        <v>0.75</v>
      </c>
      <c r="G111" s="4">
        <v>0</v>
      </c>
      <c r="H111" s="4"/>
      <c r="I111" s="4">
        <v>0</v>
      </c>
      <c r="J111" s="4">
        <f t="shared" si="2"/>
        <v>0</v>
      </c>
      <c r="K111" s="4">
        <f t="shared" si="3"/>
        <v>0</v>
      </c>
    </row>
    <row r="112" spans="2:11" x14ac:dyDescent="0.25">
      <c r="B112" s="4"/>
      <c r="C112" s="4"/>
      <c r="D112" s="4"/>
      <c r="E112" s="4">
        <v>25</v>
      </c>
      <c r="F112" s="4">
        <v>1</v>
      </c>
      <c r="G112" s="4">
        <v>19</v>
      </c>
      <c r="H112" s="4"/>
      <c r="I112" s="4">
        <v>3800</v>
      </c>
      <c r="J112" s="4">
        <f t="shared" si="2"/>
        <v>19</v>
      </c>
      <c r="K112" s="4">
        <f t="shared" si="3"/>
        <v>72200</v>
      </c>
    </row>
    <row r="113" spans="2:11" x14ac:dyDescent="0.25">
      <c r="B113" s="4"/>
      <c r="C113" s="4"/>
      <c r="D113" s="4"/>
      <c r="E113" s="4">
        <v>40</v>
      </c>
      <c r="F113" s="4">
        <v>1.5</v>
      </c>
      <c r="G113" s="4">
        <v>21</v>
      </c>
      <c r="H113" s="4"/>
      <c r="I113" s="4">
        <v>5472</v>
      </c>
      <c r="J113" s="4">
        <f t="shared" si="2"/>
        <v>31.5</v>
      </c>
      <c r="K113" s="4">
        <f t="shared" si="3"/>
        <v>114912</v>
      </c>
    </row>
    <row r="114" spans="2:11" x14ac:dyDescent="0.25">
      <c r="B114" s="4">
        <v>15</v>
      </c>
      <c r="C114" s="4" t="s">
        <v>18</v>
      </c>
      <c r="D114" s="4" t="s">
        <v>11</v>
      </c>
      <c r="E114" s="4">
        <v>50</v>
      </c>
      <c r="F114" s="4">
        <v>2</v>
      </c>
      <c r="G114" s="4">
        <v>2</v>
      </c>
      <c r="H114" s="4"/>
      <c r="I114" s="4">
        <v>9968</v>
      </c>
      <c r="J114" s="4">
        <f t="shared" si="2"/>
        <v>4</v>
      </c>
      <c r="K114" s="4">
        <f t="shared" si="3"/>
        <v>19936</v>
      </c>
    </row>
    <row r="115" spans="2:11" x14ac:dyDescent="0.25">
      <c r="B115" s="4"/>
      <c r="C115" s="4"/>
      <c r="D115" s="4" t="s">
        <v>14</v>
      </c>
      <c r="E115" s="4">
        <v>65</v>
      </c>
      <c r="F115" s="4">
        <v>2.5</v>
      </c>
      <c r="G115" s="4">
        <v>0</v>
      </c>
      <c r="H115" s="4"/>
      <c r="I115" s="4">
        <v>0</v>
      </c>
      <c r="J115" s="4">
        <f t="shared" si="2"/>
        <v>0</v>
      </c>
      <c r="K115" s="4">
        <f t="shared" si="3"/>
        <v>0</v>
      </c>
    </row>
    <row r="116" spans="2:11" x14ac:dyDescent="0.25">
      <c r="B116" s="4"/>
      <c r="C116" s="4"/>
      <c r="D116" s="4"/>
      <c r="E116" s="4">
        <v>80</v>
      </c>
      <c r="F116" s="4">
        <v>3</v>
      </c>
      <c r="G116" s="4">
        <v>3</v>
      </c>
      <c r="H116" s="4"/>
      <c r="I116" s="4">
        <v>8500</v>
      </c>
      <c r="J116" s="4">
        <f t="shared" si="2"/>
        <v>9</v>
      </c>
      <c r="K116" s="4">
        <f t="shared" si="3"/>
        <v>25500</v>
      </c>
    </row>
    <row r="117" spans="2:11" x14ac:dyDescent="0.25">
      <c r="B117" s="4"/>
      <c r="C117" s="4"/>
      <c r="D117" s="4"/>
      <c r="E117" s="4">
        <v>100</v>
      </c>
      <c r="F117" s="4">
        <v>4</v>
      </c>
      <c r="G117" s="4">
        <v>3</v>
      </c>
      <c r="H117" s="4"/>
      <c r="I117" s="4">
        <v>14500</v>
      </c>
      <c r="J117" s="4">
        <f t="shared" si="2"/>
        <v>12</v>
      </c>
      <c r="K117" s="4">
        <f t="shared" si="3"/>
        <v>43500</v>
      </c>
    </row>
    <row r="118" spans="2:11" x14ac:dyDescent="0.25">
      <c r="B118" s="4"/>
      <c r="C118" s="4"/>
      <c r="D118" s="4"/>
      <c r="E118" s="4">
        <v>150</v>
      </c>
      <c r="F118" s="4">
        <v>6</v>
      </c>
      <c r="G118" s="4">
        <v>0</v>
      </c>
      <c r="H118" s="4"/>
      <c r="I118" s="4">
        <v>0</v>
      </c>
      <c r="J118" s="4">
        <f t="shared" si="2"/>
        <v>0</v>
      </c>
      <c r="K118" s="4">
        <f t="shared" si="3"/>
        <v>0</v>
      </c>
    </row>
    <row r="119" spans="2:11" x14ac:dyDescent="0.25">
      <c r="B119" s="4">
        <v>17</v>
      </c>
      <c r="C119" s="4" t="s">
        <v>18</v>
      </c>
      <c r="D119" s="4" t="s">
        <v>12</v>
      </c>
      <c r="E119" s="4">
        <v>15</v>
      </c>
      <c r="F119" s="4">
        <v>0.5</v>
      </c>
      <c r="G119" s="4">
        <v>3</v>
      </c>
      <c r="H119" s="4"/>
      <c r="I119" s="4">
        <v>960</v>
      </c>
      <c r="J119" s="4">
        <f t="shared" si="2"/>
        <v>1.5</v>
      </c>
      <c r="K119" s="4">
        <f t="shared" si="3"/>
        <v>2880</v>
      </c>
    </row>
    <row r="120" spans="2:11" x14ac:dyDescent="0.25">
      <c r="B120" s="4"/>
      <c r="C120" s="4"/>
      <c r="D120" s="4" t="s">
        <v>13</v>
      </c>
      <c r="E120" s="4">
        <v>20</v>
      </c>
      <c r="F120" s="4">
        <v>0.75</v>
      </c>
      <c r="G120" s="4">
        <v>0</v>
      </c>
      <c r="H120" s="4"/>
      <c r="I120" s="4">
        <v>0</v>
      </c>
      <c r="J120" s="4">
        <f t="shared" si="2"/>
        <v>0</v>
      </c>
      <c r="K120" s="4">
        <f t="shared" si="3"/>
        <v>0</v>
      </c>
    </row>
    <row r="121" spans="2:11" x14ac:dyDescent="0.25">
      <c r="B121" s="4"/>
      <c r="C121" s="4"/>
      <c r="D121" s="4"/>
      <c r="E121" s="4">
        <v>25</v>
      </c>
      <c r="F121" s="4">
        <v>1</v>
      </c>
      <c r="G121" s="4">
        <v>9</v>
      </c>
      <c r="H121" s="4"/>
      <c r="I121" s="4">
        <v>3800</v>
      </c>
      <c r="J121" s="4">
        <f t="shared" si="2"/>
        <v>9</v>
      </c>
      <c r="K121" s="4">
        <f t="shared" si="3"/>
        <v>34200</v>
      </c>
    </row>
    <row r="122" spans="2:11" x14ac:dyDescent="0.25">
      <c r="B122" s="4"/>
      <c r="C122" s="4"/>
      <c r="D122" s="4"/>
      <c r="E122" s="4">
        <v>40</v>
      </c>
      <c r="F122" s="4">
        <v>1.5</v>
      </c>
      <c r="G122" s="4">
        <v>3</v>
      </c>
      <c r="H122" s="4"/>
      <c r="I122" s="4">
        <v>0</v>
      </c>
      <c r="J122" s="4">
        <f t="shared" si="2"/>
        <v>4.5</v>
      </c>
      <c r="K122" s="4">
        <f t="shared" si="3"/>
        <v>0</v>
      </c>
    </row>
    <row r="123" spans="2:11" x14ac:dyDescent="0.25">
      <c r="B123" s="4">
        <v>18</v>
      </c>
      <c r="C123" s="4" t="s">
        <v>18</v>
      </c>
      <c r="D123" s="4" t="s">
        <v>12</v>
      </c>
      <c r="E123" s="4">
        <v>50</v>
      </c>
      <c r="F123" s="4">
        <v>2</v>
      </c>
      <c r="G123" s="4">
        <v>4</v>
      </c>
      <c r="H123" s="4"/>
      <c r="I123" s="4">
        <v>9968</v>
      </c>
      <c r="J123" s="4">
        <f t="shared" si="2"/>
        <v>8</v>
      </c>
      <c r="K123" s="4">
        <f t="shared" si="3"/>
        <v>39872</v>
      </c>
    </row>
    <row r="124" spans="2:11" x14ac:dyDescent="0.25">
      <c r="B124" s="4"/>
      <c r="C124" s="4"/>
      <c r="D124" s="4" t="s">
        <v>19</v>
      </c>
      <c r="E124" s="4">
        <v>65</v>
      </c>
      <c r="F124" s="4">
        <v>2.5</v>
      </c>
      <c r="G124" s="4">
        <v>0</v>
      </c>
      <c r="H124" s="4"/>
      <c r="I124" s="4">
        <v>0</v>
      </c>
      <c r="J124" s="4">
        <f t="shared" si="2"/>
        <v>0</v>
      </c>
      <c r="K124" s="4">
        <f t="shared" si="3"/>
        <v>0</v>
      </c>
    </row>
    <row r="125" spans="2:11" x14ac:dyDescent="0.25">
      <c r="B125" s="4"/>
      <c r="C125" s="4"/>
      <c r="D125" s="4"/>
      <c r="E125" s="4">
        <v>80</v>
      </c>
      <c r="F125" s="4">
        <v>3</v>
      </c>
      <c r="G125" s="4">
        <v>4</v>
      </c>
      <c r="H125" s="4"/>
      <c r="I125" s="4">
        <v>8500</v>
      </c>
      <c r="J125" s="4">
        <f t="shared" si="2"/>
        <v>12</v>
      </c>
      <c r="K125" s="4">
        <f t="shared" si="3"/>
        <v>34000</v>
      </c>
    </row>
    <row r="126" spans="2:11" x14ac:dyDescent="0.25">
      <c r="B126" s="4"/>
      <c r="C126" s="4"/>
      <c r="D126" s="4"/>
      <c r="E126" s="4">
        <v>100</v>
      </c>
      <c r="F126" s="4">
        <v>4</v>
      </c>
      <c r="G126" s="4">
        <v>3</v>
      </c>
      <c r="H126" s="4"/>
      <c r="I126" s="4">
        <v>14500</v>
      </c>
      <c r="J126" s="4">
        <f t="shared" si="2"/>
        <v>12</v>
      </c>
      <c r="K126" s="4">
        <f t="shared" si="3"/>
        <v>43500</v>
      </c>
    </row>
    <row r="127" spans="2:11" x14ac:dyDescent="0.25">
      <c r="B127" s="4"/>
      <c r="C127" s="4"/>
      <c r="D127" s="4"/>
      <c r="E127" s="4">
        <v>150</v>
      </c>
      <c r="F127" s="4">
        <v>6</v>
      </c>
      <c r="G127" s="4">
        <v>0</v>
      </c>
      <c r="H127" s="4"/>
      <c r="I127" s="4">
        <v>0</v>
      </c>
      <c r="J127" s="4">
        <f t="shared" si="2"/>
        <v>0</v>
      </c>
      <c r="K127" s="4">
        <f t="shared" si="3"/>
        <v>0</v>
      </c>
    </row>
    <row r="128" spans="2:11" x14ac:dyDescent="0.25">
      <c r="B128" s="4"/>
      <c r="C128" s="4"/>
      <c r="D128" s="4"/>
      <c r="E128" s="4">
        <v>200</v>
      </c>
      <c r="F128" s="4">
        <v>8</v>
      </c>
      <c r="G128" s="4">
        <v>0</v>
      </c>
      <c r="H128" s="4"/>
      <c r="I128" s="4">
        <v>0</v>
      </c>
      <c r="J128" s="4">
        <f t="shared" si="2"/>
        <v>0</v>
      </c>
      <c r="K128" s="4">
        <f t="shared" si="3"/>
        <v>0</v>
      </c>
    </row>
    <row r="129" spans="2:11" x14ac:dyDescent="0.25">
      <c r="B129" s="4"/>
      <c r="C129" s="4"/>
      <c r="D129" s="4"/>
      <c r="E129" s="4">
        <v>250</v>
      </c>
      <c r="F129" s="4">
        <v>10</v>
      </c>
      <c r="G129" s="4">
        <v>0</v>
      </c>
      <c r="H129" s="4"/>
      <c r="I129" s="4">
        <v>0</v>
      </c>
      <c r="J129" s="4">
        <f t="shared" si="2"/>
        <v>0</v>
      </c>
      <c r="K129" s="4">
        <f t="shared" si="3"/>
        <v>0</v>
      </c>
    </row>
    <row r="130" spans="2:11" x14ac:dyDescent="0.25">
      <c r="B130" s="4"/>
      <c r="C130" s="4"/>
      <c r="D130" s="4"/>
      <c r="E130" s="4">
        <v>300</v>
      </c>
      <c r="F130" s="4">
        <v>12</v>
      </c>
      <c r="G130" s="4">
        <v>0</v>
      </c>
      <c r="H130" s="4"/>
      <c r="I130" s="4">
        <v>0</v>
      </c>
      <c r="J130" s="4">
        <f t="shared" si="2"/>
        <v>0</v>
      </c>
      <c r="K130" s="4">
        <f t="shared" si="3"/>
        <v>0</v>
      </c>
    </row>
    <row r="131" spans="2:11" x14ac:dyDescent="0.25">
      <c r="B131" s="4">
        <v>19</v>
      </c>
      <c r="C131" s="4" t="s">
        <v>18</v>
      </c>
      <c r="D131" s="4" t="s">
        <v>16</v>
      </c>
      <c r="E131" s="4">
        <v>15</v>
      </c>
      <c r="F131" s="4">
        <v>0.5</v>
      </c>
      <c r="G131" s="4">
        <v>0</v>
      </c>
      <c r="H131" s="4"/>
      <c r="I131" s="4">
        <v>0</v>
      </c>
      <c r="J131" s="4">
        <f t="shared" si="2"/>
        <v>0</v>
      </c>
      <c r="K131" s="4">
        <f t="shared" si="3"/>
        <v>0</v>
      </c>
    </row>
    <row r="132" spans="2:11" x14ac:dyDescent="0.25">
      <c r="B132" s="4"/>
      <c r="C132" s="4"/>
      <c r="D132" s="4" t="s">
        <v>13</v>
      </c>
      <c r="E132" s="4">
        <v>20</v>
      </c>
      <c r="F132" s="4">
        <v>0.75</v>
      </c>
      <c r="G132" s="4">
        <v>0</v>
      </c>
      <c r="H132" s="4"/>
      <c r="I132" s="4">
        <v>0</v>
      </c>
      <c r="J132" s="4">
        <f t="shared" si="2"/>
        <v>0</v>
      </c>
      <c r="K132" s="4">
        <f t="shared" si="3"/>
        <v>0</v>
      </c>
    </row>
    <row r="133" spans="2:11" x14ac:dyDescent="0.25">
      <c r="B133" s="4"/>
      <c r="C133" s="4"/>
      <c r="D133" s="4"/>
      <c r="E133" s="4">
        <v>25</v>
      </c>
      <c r="F133" s="4">
        <v>1</v>
      </c>
      <c r="G133" s="4">
        <v>6</v>
      </c>
      <c r="H133" s="4"/>
      <c r="I133" s="4">
        <v>3420</v>
      </c>
      <c r="J133" s="4">
        <f t="shared" ref="J133:J196" si="4">G133*F133</f>
        <v>6</v>
      </c>
      <c r="K133" s="4">
        <f t="shared" ref="K133:K196" si="5">I133*G133</f>
        <v>20520</v>
      </c>
    </row>
    <row r="134" spans="2:11" x14ac:dyDescent="0.25">
      <c r="B134" s="4"/>
      <c r="C134" s="4"/>
      <c r="D134" s="4"/>
      <c r="E134" s="4">
        <v>40</v>
      </c>
      <c r="F134" s="4">
        <v>1.5</v>
      </c>
      <c r="G134" s="4">
        <v>30</v>
      </c>
      <c r="H134" s="4"/>
      <c r="I134" s="4">
        <v>5900</v>
      </c>
      <c r="J134" s="4">
        <f t="shared" si="4"/>
        <v>45</v>
      </c>
      <c r="K134" s="4">
        <f t="shared" si="5"/>
        <v>177000</v>
      </c>
    </row>
    <row r="135" spans="2:11" x14ac:dyDescent="0.25">
      <c r="B135" s="4">
        <v>20</v>
      </c>
      <c r="C135" s="4" t="s">
        <v>18</v>
      </c>
      <c r="D135" s="4" t="s">
        <v>16</v>
      </c>
      <c r="E135" s="4">
        <v>50</v>
      </c>
      <c r="F135" s="4">
        <v>2</v>
      </c>
      <c r="G135" s="4">
        <v>0</v>
      </c>
      <c r="H135" s="4"/>
      <c r="I135" s="4">
        <v>0</v>
      </c>
      <c r="J135" s="4">
        <f t="shared" si="4"/>
        <v>0</v>
      </c>
      <c r="K135" s="4">
        <f t="shared" si="5"/>
        <v>0</v>
      </c>
    </row>
    <row r="136" spans="2:11" x14ac:dyDescent="0.25">
      <c r="B136" s="4"/>
      <c r="C136" s="4"/>
      <c r="D136" s="4" t="s">
        <v>14</v>
      </c>
      <c r="E136" s="4">
        <v>65</v>
      </c>
      <c r="F136" s="4">
        <v>2.5</v>
      </c>
      <c r="G136" s="4">
        <v>0</v>
      </c>
      <c r="H136" s="4"/>
      <c r="I136" s="4">
        <v>0</v>
      </c>
      <c r="J136" s="4">
        <f t="shared" si="4"/>
        <v>0</v>
      </c>
      <c r="K136" s="4">
        <f t="shared" si="5"/>
        <v>0</v>
      </c>
    </row>
    <row r="137" spans="2:11" x14ac:dyDescent="0.25">
      <c r="B137" s="4"/>
      <c r="C137" s="4"/>
      <c r="D137" s="4"/>
      <c r="E137" s="4">
        <v>80</v>
      </c>
      <c r="F137" s="4">
        <v>3</v>
      </c>
      <c r="G137" s="4">
        <v>2</v>
      </c>
      <c r="H137" s="4"/>
      <c r="I137" s="4">
        <v>15200</v>
      </c>
      <c r="J137" s="4">
        <f t="shared" si="4"/>
        <v>6</v>
      </c>
      <c r="K137" s="4">
        <f t="shared" si="5"/>
        <v>30400</v>
      </c>
    </row>
    <row r="138" spans="2:11" x14ac:dyDescent="0.25">
      <c r="B138" s="4"/>
      <c r="C138" s="4"/>
      <c r="D138" s="4"/>
      <c r="E138" s="4">
        <v>100</v>
      </c>
      <c r="F138" s="4">
        <v>4</v>
      </c>
      <c r="G138" s="4">
        <v>2</v>
      </c>
      <c r="H138" s="4"/>
      <c r="I138" s="4">
        <v>19800</v>
      </c>
      <c r="J138" s="4">
        <f t="shared" si="4"/>
        <v>8</v>
      </c>
      <c r="K138" s="4">
        <f t="shared" si="5"/>
        <v>39600</v>
      </c>
    </row>
    <row r="139" spans="2:11" x14ac:dyDescent="0.25">
      <c r="B139" s="4"/>
      <c r="C139" s="4"/>
      <c r="D139" s="4"/>
      <c r="E139" s="4">
        <v>150</v>
      </c>
      <c r="F139" s="4">
        <v>6</v>
      </c>
      <c r="G139" s="4">
        <v>0</v>
      </c>
      <c r="H139" s="4"/>
      <c r="I139" s="4">
        <v>0</v>
      </c>
      <c r="J139" s="4">
        <f t="shared" si="4"/>
        <v>0</v>
      </c>
      <c r="K139" s="4">
        <f t="shared" si="5"/>
        <v>0</v>
      </c>
    </row>
    <row r="140" spans="2:11" x14ac:dyDescent="0.25">
      <c r="B140" s="4">
        <v>21</v>
      </c>
      <c r="C140" s="4" t="s">
        <v>18</v>
      </c>
      <c r="D140" s="4" t="s">
        <v>21</v>
      </c>
      <c r="E140" s="4">
        <v>15</v>
      </c>
      <c r="F140" s="4">
        <v>0.5</v>
      </c>
      <c r="G140" s="4">
        <v>0</v>
      </c>
      <c r="H140" s="4"/>
      <c r="I140" s="4">
        <v>0</v>
      </c>
      <c r="J140" s="4">
        <f t="shared" si="4"/>
        <v>0</v>
      </c>
      <c r="K140" s="4">
        <f t="shared" si="5"/>
        <v>0</v>
      </c>
    </row>
    <row r="141" spans="2:11" x14ac:dyDescent="0.25">
      <c r="B141" s="4"/>
      <c r="C141" s="4"/>
      <c r="D141" s="4" t="s">
        <v>14</v>
      </c>
      <c r="E141" s="4">
        <v>20</v>
      </c>
      <c r="F141" s="4">
        <v>0.75</v>
      </c>
      <c r="G141" s="4">
        <v>0</v>
      </c>
      <c r="H141" s="4"/>
      <c r="I141" s="4">
        <v>0</v>
      </c>
      <c r="J141" s="4">
        <f t="shared" si="4"/>
        <v>0</v>
      </c>
      <c r="K141" s="4">
        <f t="shared" si="5"/>
        <v>0</v>
      </c>
    </row>
    <row r="142" spans="2:11" x14ac:dyDescent="0.25">
      <c r="B142" s="4"/>
      <c r="C142" s="4"/>
      <c r="D142" s="4"/>
      <c r="E142" s="4">
        <v>25</v>
      </c>
      <c r="F142" s="4">
        <v>1</v>
      </c>
      <c r="G142" s="4">
        <v>3</v>
      </c>
      <c r="H142" s="4"/>
      <c r="I142" s="4">
        <v>15800</v>
      </c>
      <c r="J142" s="4">
        <f t="shared" si="4"/>
        <v>3</v>
      </c>
      <c r="K142" s="4">
        <f t="shared" si="5"/>
        <v>47400</v>
      </c>
    </row>
    <row r="143" spans="2:11" x14ac:dyDescent="0.25">
      <c r="B143" s="4"/>
      <c r="C143" s="4"/>
      <c r="D143" s="4"/>
      <c r="E143" s="4">
        <v>40</v>
      </c>
      <c r="F143" s="4">
        <v>1.5</v>
      </c>
      <c r="G143" s="4">
        <v>5</v>
      </c>
      <c r="H143" s="4"/>
      <c r="I143" s="4">
        <v>19650</v>
      </c>
      <c r="J143" s="4">
        <f t="shared" si="4"/>
        <v>7.5</v>
      </c>
      <c r="K143" s="4">
        <f t="shared" si="5"/>
        <v>98250</v>
      </c>
    </row>
    <row r="144" spans="2:11" x14ac:dyDescent="0.25">
      <c r="B144" s="4"/>
      <c r="C144" s="4"/>
      <c r="D144" s="4"/>
      <c r="E144" s="4">
        <v>50</v>
      </c>
      <c r="F144" s="4">
        <v>2</v>
      </c>
      <c r="G144" s="4">
        <v>3</v>
      </c>
      <c r="H144" s="4"/>
      <c r="I144" s="4">
        <v>23960</v>
      </c>
      <c r="J144" s="4">
        <f t="shared" si="4"/>
        <v>6</v>
      </c>
      <c r="K144" s="4">
        <f t="shared" si="5"/>
        <v>71880</v>
      </c>
    </row>
    <row r="145" spans="2:11" x14ac:dyDescent="0.25">
      <c r="B145" s="4"/>
      <c r="C145" s="4"/>
      <c r="D145" s="4"/>
      <c r="E145" s="4">
        <v>65</v>
      </c>
      <c r="F145" s="4">
        <v>2.5</v>
      </c>
      <c r="G145" s="4">
        <v>0</v>
      </c>
      <c r="H145" s="4"/>
      <c r="I145" s="4">
        <v>0</v>
      </c>
      <c r="J145" s="4">
        <f t="shared" si="4"/>
        <v>0</v>
      </c>
      <c r="K145" s="4">
        <f t="shared" si="5"/>
        <v>0</v>
      </c>
    </row>
    <row r="146" spans="2:11" x14ac:dyDescent="0.25">
      <c r="B146" s="4"/>
      <c r="C146" s="4"/>
      <c r="D146" s="4"/>
      <c r="E146" s="4">
        <v>80</v>
      </c>
      <c r="F146" s="4">
        <v>3</v>
      </c>
      <c r="G146" s="4">
        <v>2</v>
      </c>
      <c r="H146" s="4"/>
      <c r="I146" s="4">
        <v>31000</v>
      </c>
      <c r="J146" s="4">
        <f t="shared" si="4"/>
        <v>6</v>
      </c>
      <c r="K146" s="4">
        <f t="shared" si="5"/>
        <v>62000</v>
      </c>
    </row>
    <row r="147" spans="2:11" x14ac:dyDescent="0.25">
      <c r="B147" s="4"/>
      <c r="C147" s="4"/>
      <c r="D147" s="4"/>
      <c r="E147" s="4">
        <v>100</v>
      </c>
      <c r="F147" s="4">
        <v>4</v>
      </c>
      <c r="G147" s="4">
        <v>0</v>
      </c>
      <c r="H147" s="4"/>
      <c r="I147" s="4">
        <v>0</v>
      </c>
      <c r="J147" s="4">
        <f t="shared" si="4"/>
        <v>0</v>
      </c>
      <c r="K147" s="4">
        <f t="shared" si="5"/>
        <v>0</v>
      </c>
    </row>
    <row r="148" spans="2:11" x14ac:dyDescent="0.25">
      <c r="B148" s="4"/>
      <c r="C148" s="4"/>
      <c r="D148" s="4"/>
      <c r="E148" s="4">
        <v>150</v>
      </c>
      <c r="F148" s="4">
        <v>6</v>
      </c>
      <c r="G148" s="4">
        <v>0</v>
      </c>
      <c r="H148" s="4"/>
      <c r="I148" s="4">
        <v>0</v>
      </c>
      <c r="J148" s="4">
        <f t="shared" si="4"/>
        <v>0</v>
      </c>
      <c r="K148" s="4">
        <f t="shared" si="5"/>
        <v>0</v>
      </c>
    </row>
    <row r="149" spans="2:11" x14ac:dyDescent="0.25">
      <c r="B149" s="4"/>
      <c r="C149" s="4"/>
      <c r="D149" s="4"/>
      <c r="E149" s="4">
        <v>200</v>
      </c>
      <c r="F149" s="4">
        <v>8</v>
      </c>
      <c r="G149" s="4">
        <v>0</v>
      </c>
      <c r="H149" s="4"/>
      <c r="I149" s="4">
        <v>0</v>
      </c>
      <c r="J149" s="4">
        <f t="shared" si="4"/>
        <v>0</v>
      </c>
      <c r="K149" s="4">
        <f t="shared" si="5"/>
        <v>0</v>
      </c>
    </row>
    <row r="150" spans="2:11" x14ac:dyDescent="0.25">
      <c r="B150" s="4">
        <v>22</v>
      </c>
      <c r="C150" s="4" t="s">
        <v>22</v>
      </c>
      <c r="D150" s="4" t="s">
        <v>7</v>
      </c>
      <c r="E150" s="4">
        <v>15</v>
      </c>
      <c r="F150" s="4">
        <v>0.5</v>
      </c>
      <c r="G150" s="4">
        <v>2</v>
      </c>
      <c r="H150" s="4"/>
      <c r="I150" s="4">
        <v>9300</v>
      </c>
      <c r="J150" s="4">
        <f t="shared" si="4"/>
        <v>1</v>
      </c>
      <c r="K150" s="4">
        <f t="shared" si="5"/>
        <v>18600</v>
      </c>
    </row>
    <row r="151" spans="2:11" x14ac:dyDescent="0.25">
      <c r="B151" s="4"/>
      <c r="C151" s="4"/>
      <c r="D151" s="4"/>
      <c r="E151" s="4">
        <v>20</v>
      </c>
      <c r="F151" s="4">
        <v>0.75</v>
      </c>
      <c r="G151" s="4">
        <v>0</v>
      </c>
      <c r="H151" s="4"/>
      <c r="I151" s="4">
        <v>0</v>
      </c>
      <c r="J151" s="4">
        <f t="shared" si="4"/>
        <v>0</v>
      </c>
      <c r="K151" s="4">
        <f t="shared" si="5"/>
        <v>0</v>
      </c>
    </row>
    <row r="152" spans="2:11" x14ac:dyDescent="0.25">
      <c r="B152" s="4"/>
      <c r="C152" s="4"/>
      <c r="D152" s="4"/>
      <c r="E152" s="4">
        <v>25</v>
      </c>
      <c r="F152" s="4">
        <v>1</v>
      </c>
      <c r="G152" s="4">
        <v>2</v>
      </c>
      <c r="H152" s="4"/>
      <c r="I152" s="4">
        <v>11900</v>
      </c>
      <c r="J152" s="4">
        <f t="shared" si="4"/>
        <v>2</v>
      </c>
      <c r="K152" s="4">
        <f t="shared" si="5"/>
        <v>23800</v>
      </c>
    </row>
    <row r="153" spans="2:11" x14ac:dyDescent="0.25">
      <c r="B153" s="4"/>
      <c r="C153" s="4"/>
      <c r="D153" s="4"/>
      <c r="E153" s="4">
        <v>40</v>
      </c>
      <c r="F153" s="4">
        <v>1.5</v>
      </c>
      <c r="G153" s="4">
        <v>4</v>
      </c>
      <c r="H153" s="4"/>
      <c r="I153" s="4">
        <v>16700</v>
      </c>
      <c r="J153" s="4">
        <f t="shared" si="4"/>
        <v>6</v>
      </c>
      <c r="K153" s="4">
        <f t="shared" si="5"/>
        <v>66800</v>
      </c>
    </row>
    <row r="154" spans="2:11" x14ac:dyDescent="0.25">
      <c r="B154" s="4">
        <v>23</v>
      </c>
      <c r="C154" s="4" t="s">
        <v>23</v>
      </c>
      <c r="D154" s="4" t="s">
        <v>7</v>
      </c>
      <c r="E154" s="4">
        <v>50</v>
      </c>
      <c r="F154" s="4">
        <v>2</v>
      </c>
      <c r="G154" s="4">
        <v>2</v>
      </c>
      <c r="H154" s="4"/>
      <c r="I154" s="4">
        <v>15300</v>
      </c>
      <c r="J154" s="4">
        <f t="shared" si="4"/>
        <v>4</v>
      </c>
      <c r="K154" s="4">
        <f t="shared" si="5"/>
        <v>30600</v>
      </c>
    </row>
    <row r="155" spans="2:11" x14ac:dyDescent="0.25">
      <c r="B155" s="4"/>
      <c r="C155" s="4"/>
      <c r="D155" s="4"/>
      <c r="E155" s="4">
        <v>65</v>
      </c>
      <c r="F155" s="4">
        <v>2.5</v>
      </c>
      <c r="G155" s="4">
        <v>0</v>
      </c>
      <c r="H155" s="4"/>
      <c r="I155" s="4">
        <v>0</v>
      </c>
      <c r="J155" s="4">
        <f t="shared" si="4"/>
        <v>0</v>
      </c>
      <c r="K155" s="4">
        <f t="shared" si="5"/>
        <v>0</v>
      </c>
    </row>
    <row r="156" spans="2:11" x14ac:dyDescent="0.25">
      <c r="B156" s="4"/>
      <c r="C156" s="4"/>
      <c r="D156" s="4"/>
      <c r="E156" s="4">
        <v>80</v>
      </c>
      <c r="F156" s="4">
        <v>3</v>
      </c>
      <c r="G156" s="4">
        <v>4</v>
      </c>
      <c r="H156" s="4"/>
      <c r="I156" s="4">
        <v>21150</v>
      </c>
      <c r="J156" s="4">
        <f t="shared" si="4"/>
        <v>12</v>
      </c>
      <c r="K156" s="4">
        <f t="shared" si="5"/>
        <v>84600</v>
      </c>
    </row>
    <row r="157" spans="2:11" x14ac:dyDescent="0.25">
      <c r="B157" s="4"/>
      <c r="C157" s="4"/>
      <c r="D157" s="4"/>
      <c r="E157" s="4">
        <v>100</v>
      </c>
      <c r="F157" s="4">
        <v>4</v>
      </c>
      <c r="G157" s="4">
        <v>0</v>
      </c>
      <c r="H157" s="4"/>
      <c r="I157" s="4">
        <v>0</v>
      </c>
      <c r="J157" s="4">
        <f t="shared" si="4"/>
        <v>0</v>
      </c>
      <c r="K157" s="4">
        <f t="shared" si="5"/>
        <v>0</v>
      </c>
    </row>
    <row r="158" spans="2:11" x14ac:dyDescent="0.25">
      <c r="B158" s="4">
        <v>24</v>
      </c>
      <c r="C158" s="4" t="s">
        <v>24</v>
      </c>
      <c r="D158" s="4" t="s">
        <v>9</v>
      </c>
      <c r="E158" s="4">
        <v>15</v>
      </c>
      <c r="F158" s="4">
        <v>0.5</v>
      </c>
      <c r="G158" s="4">
        <v>0</v>
      </c>
      <c r="H158" s="4"/>
      <c r="I158" s="4">
        <v>0</v>
      </c>
      <c r="J158" s="4">
        <f t="shared" si="4"/>
        <v>0</v>
      </c>
      <c r="K158" s="4">
        <f t="shared" si="5"/>
        <v>0</v>
      </c>
    </row>
    <row r="159" spans="2:11" x14ac:dyDescent="0.25">
      <c r="B159" s="4"/>
      <c r="C159" s="4"/>
      <c r="D159" s="4" t="s">
        <v>19</v>
      </c>
      <c r="E159" s="4">
        <v>20</v>
      </c>
      <c r="F159" s="4">
        <v>0.75</v>
      </c>
      <c r="G159" s="4">
        <v>0</v>
      </c>
      <c r="H159" s="4"/>
      <c r="I159" s="4">
        <v>0</v>
      </c>
      <c r="J159" s="4">
        <f t="shared" si="4"/>
        <v>0</v>
      </c>
      <c r="K159" s="4">
        <f t="shared" si="5"/>
        <v>0</v>
      </c>
    </row>
    <row r="160" spans="2:11" x14ac:dyDescent="0.25">
      <c r="B160" s="4"/>
      <c r="C160" s="4"/>
      <c r="D160" s="4"/>
      <c r="E160" s="4">
        <v>25</v>
      </c>
      <c r="F160" s="4">
        <v>1</v>
      </c>
      <c r="G160" s="4">
        <v>16</v>
      </c>
      <c r="H160" s="4"/>
      <c r="I160" s="4">
        <v>9800</v>
      </c>
      <c r="J160" s="4">
        <f t="shared" si="4"/>
        <v>16</v>
      </c>
      <c r="K160" s="4">
        <f t="shared" si="5"/>
        <v>156800</v>
      </c>
    </row>
    <row r="161" spans="2:11" x14ac:dyDescent="0.25">
      <c r="B161" s="4"/>
      <c r="C161" s="4"/>
      <c r="D161" s="4"/>
      <c r="E161" s="4">
        <v>40</v>
      </c>
      <c r="F161" s="4">
        <v>1.5</v>
      </c>
      <c r="G161" s="4">
        <v>0</v>
      </c>
      <c r="H161" s="4"/>
      <c r="I161" s="4">
        <v>0</v>
      </c>
      <c r="J161" s="4">
        <f t="shared" si="4"/>
        <v>0</v>
      </c>
      <c r="K161" s="4">
        <f t="shared" si="5"/>
        <v>0</v>
      </c>
    </row>
    <row r="162" spans="2:11" x14ac:dyDescent="0.25">
      <c r="B162" s="4">
        <v>25</v>
      </c>
      <c r="C162" s="4" t="s">
        <v>24</v>
      </c>
      <c r="D162" s="4" t="s">
        <v>9</v>
      </c>
      <c r="E162" s="4">
        <v>50</v>
      </c>
      <c r="F162" s="4">
        <v>2</v>
      </c>
      <c r="G162" s="4">
        <v>13</v>
      </c>
      <c r="H162" s="4"/>
      <c r="I162" s="4">
        <v>15300</v>
      </c>
      <c r="J162" s="4">
        <f t="shared" si="4"/>
        <v>26</v>
      </c>
      <c r="K162" s="4">
        <f t="shared" si="5"/>
        <v>198900</v>
      </c>
    </row>
    <row r="163" spans="2:11" x14ac:dyDescent="0.25">
      <c r="B163" s="4"/>
      <c r="C163" s="4"/>
      <c r="D163" s="4" t="s">
        <v>19</v>
      </c>
      <c r="E163" s="4">
        <v>65</v>
      </c>
      <c r="F163" s="4">
        <v>2.5</v>
      </c>
      <c r="G163" s="4">
        <v>0</v>
      </c>
      <c r="H163" s="4"/>
      <c r="I163" s="4">
        <v>0</v>
      </c>
      <c r="J163" s="4">
        <f t="shared" si="4"/>
        <v>0</v>
      </c>
      <c r="K163" s="4">
        <f t="shared" si="5"/>
        <v>0</v>
      </c>
    </row>
    <row r="164" spans="2:11" x14ac:dyDescent="0.25">
      <c r="B164" s="4"/>
      <c r="C164" s="4"/>
      <c r="D164" s="4"/>
      <c r="E164" s="4">
        <v>80</v>
      </c>
      <c r="F164" s="4">
        <v>3</v>
      </c>
      <c r="G164" s="4">
        <v>16</v>
      </c>
      <c r="H164" s="4"/>
      <c r="I164" s="4">
        <v>21150</v>
      </c>
      <c r="J164" s="4">
        <f t="shared" si="4"/>
        <v>48</v>
      </c>
      <c r="K164" s="4">
        <f t="shared" si="5"/>
        <v>338400</v>
      </c>
    </row>
    <row r="165" spans="2:11" x14ac:dyDescent="0.25">
      <c r="B165" s="4"/>
      <c r="C165" s="4"/>
      <c r="D165" s="4"/>
      <c r="E165" s="4">
        <v>100</v>
      </c>
      <c r="F165" s="4">
        <v>4</v>
      </c>
      <c r="G165" s="4">
        <v>6</v>
      </c>
      <c r="H165" s="4"/>
      <c r="I165" s="4">
        <v>28960</v>
      </c>
      <c r="J165" s="4">
        <f t="shared" si="4"/>
        <v>24</v>
      </c>
      <c r="K165" s="4">
        <f t="shared" si="5"/>
        <v>173760</v>
      </c>
    </row>
    <row r="166" spans="2:11" x14ac:dyDescent="0.25">
      <c r="B166" s="4"/>
      <c r="C166" s="4"/>
      <c r="D166" s="4"/>
      <c r="E166" s="4">
        <v>150</v>
      </c>
      <c r="F166" s="4">
        <v>6</v>
      </c>
      <c r="G166" s="4">
        <v>4</v>
      </c>
      <c r="H166" s="4"/>
      <c r="I166" s="4">
        <v>37960</v>
      </c>
      <c r="J166" s="4">
        <f t="shared" si="4"/>
        <v>24</v>
      </c>
      <c r="K166" s="4">
        <f t="shared" si="5"/>
        <v>151840</v>
      </c>
    </row>
    <row r="167" spans="2:11" x14ac:dyDescent="0.25">
      <c r="B167" s="4"/>
      <c r="C167" s="4"/>
      <c r="D167" s="4"/>
      <c r="E167" s="4">
        <v>200</v>
      </c>
      <c r="F167" s="4">
        <v>8</v>
      </c>
      <c r="G167" s="4">
        <v>4</v>
      </c>
      <c r="H167" s="4"/>
      <c r="I167" s="4">
        <v>48570</v>
      </c>
      <c r="J167" s="4">
        <f t="shared" si="4"/>
        <v>32</v>
      </c>
      <c r="K167" s="4">
        <f t="shared" si="5"/>
        <v>194280</v>
      </c>
    </row>
    <row r="168" spans="2:11" x14ac:dyDescent="0.25">
      <c r="B168" s="4"/>
      <c r="C168" s="4"/>
      <c r="D168" s="4"/>
      <c r="E168" s="4">
        <v>250</v>
      </c>
      <c r="F168" s="4">
        <v>10</v>
      </c>
      <c r="G168" s="4">
        <v>0</v>
      </c>
      <c r="H168" s="4"/>
      <c r="I168" s="4">
        <v>0</v>
      </c>
      <c r="J168" s="4">
        <f t="shared" si="4"/>
        <v>0</v>
      </c>
      <c r="K168" s="4">
        <f t="shared" si="5"/>
        <v>0</v>
      </c>
    </row>
    <row r="169" spans="2:11" x14ac:dyDescent="0.25">
      <c r="B169" s="4"/>
      <c r="C169" s="4"/>
      <c r="D169" s="4"/>
      <c r="E169" s="4">
        <v>300</v>
      </c>
      <c r="F169" s="4">
        <v>12</v>
      </c>
      <c r="G169" s="4">
        <v>0</v>
      </c>
      <c r="H169" s="4"/>
      <c r="I169" s="4">
        <v>0</v>
      </c>
      <c r="J169" s="4">
        <f t="shared" si="4"/>
        <v>0</v>
      </c>
      <c r="K169" s="4">
        <f t="shared" si="5"/>
        <v>0</v>
      </c>
    </row>
    <row r="170" spans="2:11" x14ac:dyDescent="0.25">
      <c r="B170" s="4">
        <v>26</v>
      </c>
      <c r="C170" s="4" t="s">
        <v>24</v>
      </c>
      <c r="D170" s="4" t="s">
        <v>17</v>
      </c>
      <c r="E170" s="4">
        <v>15</v>
      </c>
      <c r="F170" s="4">
        <v>0.5</v>
      </c>
      <c r="G170" s="4">
        <v>0</v>
      </c>
      <c r="H170" s="4"/>
      <c r="I170" s="4">
        <v>0</v>
      </c>
      <c r="J170" s="4">
        <f t="shared" si="4"/>
        <v>0</v>
      </c>
      <c r="K170" s="4">
        <f t="shared" si="5"/>
        <v>0</v>
      </c>
    </row>
    <row r="171" spans="2:11" x14ac:dyDescent="0.25">
      <c r="B171" s="4"/>
      <c r="C171" s="4"/>
      <c r="D171" s="4"/>
      <c r="E171" s="4">
        <v>20</v>
      </c>
      <c r="F171" s="4">
        <v>0.75</v>
      </c>
      <c r="G171" s="4">
        <v>0</v>
      </c>
      <c r="H171" s="4"/>
      <c r="I171" s="4">
        <v>0</v>
      </c>
      <c r="J171" s="4">
        <f t="shared" si="4"/>
        <v>0</v>
      </c>
      <c r="K171" s="4">
        <f t="shared" si="5"/>
        <v>0</v>
      </c>
    </row>
    <row r="172" spans="2:11" x14ac:dyDescent="0.25">
      <c r="B172" s="4"/>
      <c r="C172" s="4"/>
      <c r="D172" s="4"/>
      <c r="E172" s="4">
        <v>25</v>
      </c>
      <c r="F172" s="4">
        <v>1</v>
      </c>
      <c r="G172" s="4">
        <v>8</v>
      </c>
      <c r="H172" s="4"/>
      <c r="I172" s="4">
        <v>4200</v>
      </c>
      <c r="J172" s="4">
        <f t="shared" si="4"/>
        <v>8</v>
      </c>
      <c r="K172" s="4">
        <f t="shared" si="5"/>
        <v>33600</v>
      </c>
    </row>
    <row r="173" spans="2:11" x14ac:dyDescent="0.25">
      <c r="B173" s="4"/>
      <c r="C173" s="4"/>
      <c r="D173" s="4"/>
      <c r="E173" s="4">
        <v>40</v>
      </c>
      <c r="F173" s="4">
        <v>1.5</v>
      </c>
      <c r="G173" s="4">
        <v>4</v>
      </c>
      <c r="H173" s="4"/>
      <c r="I173" s="4">
        <v>5350</v>
      </c>
      <c r="J173" s="4">
        <f t="shared" si="4"/>
        <v>6</v>
      </c>
      <c r="K173" s="4">
        <f t="shared" si="5"/>
        <v>21400</v>
      </c>
    </row>
    <row r="174" spans="2:11" x14ac:dyDescent="0.25">
      <c r="B174" s="4">
        <v>27</v>
      </c>
      <c r="C174" s="4" t="s">
        <v>24</v>
      </c>
      <c r="D174" s="4" t="s">
        <v>17</v>
      </c>
      <c r="E174" s="4">
        <v>50</v>
      </c>
      <c r="F174" s="4">
        <v>2</v>
      </c>
      <c r="G174" s="4">
        <v>5</v>
      </c>
      <c r="H174" s="4"/>
      <c r="I174" s="4">
        <v>7530</v>
      </c>
      <c r="J174" s="4">
        <f t="shared" si="4"/>
        <v>10</v>
      </c>
      <c r="K174" s="4">
        <f t="shared" si="5"/>
        <v>37650</v>
      </c>
    </row>
    <row r="175" spans="2:11" x14ac:dyDescent="0.25">
      <c r="B175" s="4"/>
      <c r="C175" s="4"/>
      <c r="D175" s="4"/>
      <c r="E175" s="4">
        <v>65</v>
      </c>
      <c r="F175" s="4">
        <v>2.5</v>
      </c>
      <c r="G175" s="4">
        <v>0</v>
      </c>
      <c r="H175" s="4"/>
      <c r="I175" s="4">
        <v>8300</v>
      </c>
      <c r="J175" s="4">
        <f t="shared" si="4"/>
        <v>0</v>
      </c>
      <c r="K175" s="4">
        <f t="shared" si="5"/>
        <v>0</v>
      </c>
    </row>
    <row r="176" spans="2:11" x14ac:dyDescent="0.25">
      <c r="B176" s="4"/>
      <c r="C176" s="4"/>
      <c r="D176" s="4"/>
      <c r="E176" s="4">
        <v>80</v>
      </c>
      <c r="F176" s="4">
        <v>3</v>
      </c>
      <c r="G176" s="4">
        <v>7</v>
      </c>
      <c r="H176" s="4"/>
      <c r="I176" s="4">
        <v>10200</v>
      </c>
      <c r="J176" s="4">
        <f t="shared" si="4"/>
        <v>21</v>
      </c>
      <c r="K176" s="4">
        <f t="shared" si="5"/>
        <v>71400</v>
      </c>
    </row>
    <row r="177" spans="2:11" x14ac:dyDescent="0.25">
      <c r="B177" s="4"/>
      <c r="C177" s="4"/>
      <c r="D177" s="4"/>
      <c r="E177" s="4">
        <v>100</v>
      </c>
      <c r="F177" s="4">
        <v>4</v>
      </c>
      <c r="G177" s="4">
        <v>6</v>
      </c>
      <c r="H177" s="4"/>
      <c r="I177" s="4">
        <v>16640</v>
      </c>
      <c r="J177" s="4">
        <f t="shared" si="4"/>
        <v>24</v>
      </c>
      <c r="K177" s="4">
        <f t="shared" si="5"/>
        <v>99840</v>
      </c>
    </row>
    <row r="178" spans="2:11" x14ac:dyDescent="0.25">
      <c r="B178" s="4"/>
      <c r="C178" s="4"/>
      <c r="D178" s="4"/>
      <c r="E178" s="4">
        <v>150</v>
      </c>
      <c r="F178" s="4">
        <v>6</v>
      </c>
      <c r="G178" s="4">
        <v>3</v>
      </c>
      <c r="H178" s="4"/>
      <c r="I178" s="4">
        <v>19588</v>
      </c>
      <c r="J178" s="4">
        <f t="shared" si="4"/>
        <v>18</v>
      </c>
      <c r="K178" s="4">
        <f t="shared" si="5"/>
        <v>58764</v>
      </c>
    </row>
    <row r="179" spans="2:11" x14ac:dyDescent="0.25">
      <c r="B179" s="4">
        <v>28</v>
      </c>
      <c r="C179" s="4" t="s">
        <v>24</v>
      </c>
      <c r="D179" s="4" t="s">
        <v>12</v>
      </c>
      <c r="E179" s="4">
        <v>50</v>
      </c>
      <c r="F179" s="4">
        <v>2</v>
      </c>
      <c r="G179" s="4">
        <v>18</v>
      </c>
      <c r="H179" s="4"/>
      <c r="I179" s="4">
        <v>0</v>
      </c>
      <c r="J179" s="4">
        <f t="shared" si="4"/>
        <v>36</v>
      </c>
      <c r="K179" s="4">
        <f t="shared" si="5"/>
        <v>0</v>
      </c>
    </row>
    <row r="180" spans="2:11" x14ac:dyDescent="0.25">
      <c r="B180" s="4"/>
      <c r="C180" s="4"/>
      <c r="D180" s="4"/>
      <c r="E180" s="4">
        <v>65</v>
      </c>
      <c r="F180" s="4">
        <v>2.5</v>
      </c>
      <c r="G180" s="4">
        <v>0</v>
      </c>
      <c r="H180" s="4"/>
      <c r="I180" s="4">
        <v>0</v>
      </c>
      <c r="J180" s="4">
        <f t="shared" si="4"/>
        <v>0</v>
      </c>
      <c r="K180" s="4">
        <f t="shared" si="5"/>
        <v>0</v>
      </c>
    </row>
    <row r="181" spans="2:11" x14ac:dyDescent="0.25">
      <c r="B181" s="4"/>
      <c r="C181" s="4"/>
      <c r="D181" s="4"/>
      <c r="E181" s="4">
        <v>80</v>
      </c>
      <c r="F181" s="4">
        <v>3</v>
      </c>
      <c r="G181" s="4">
        <v>6</v>
      </c>
      <c r="H181" s="4"/>
      <c r="I181" s="4">
        <v>0</v>
      </c>
      <c r="J181" s="4">
        <f t="shared" si="4"/>
        <v>18</v>
      </c>
      <c r="K181" s="4">
        <f t="shared" si="5"/>
        <v>0</v>
      </c>
    </row>
    <row r="182" spans="2:11" x14ac:dyDescent="0.25">
      <c r="B182" s="4"/>
      <c r="C182" s="4"/>
      <c r="D182" s="4"/>
      <c r="E182" s="4">
        <v>100</v>
      </c>
      <c r="F182" s="4">
        <v>4</v>
      </c>
      <c r="G182" s="4">
        <v>6</v>
      </c>
      <c r="H182" s="4"/>
      <c r="I182" s="4">
        <v>0</v>
      </c>
      <c r="J182" s="4">
        <f t="shared" si="4"/>
        <v>24</v>
      </c>
      <c r="K182" s="4">
        <f t="shared" si="5"/>
        <v>0</v>
      </c>
    </row>
    <row r="183" spans="2:11" x14ac:dyDescent="0.25">
      <c r="B183" s="4"/>
      <c r="C183" s="4"/>
      <c r="D183" s="4"/>
      <c r="E183" s="4">
        <v>150</v>
      </c>
      <c r="F183" s="4">
        <v>6</v>
      </c>
      <c r="G183" s="4">
        <v>7</v>
      </c>
      <c r="H183" s="4"/>
      <c r="I183" s="4">
        <v>0</v>
      </c>
      <c r="J183" s="4">
        <f t="shared" si="4"/>
        <v>42</v>
      </c>
      <c r="K183" s="4">
        <f t="shared" si="5"/>
        <v>0</v>
      </c>
    </row>
    <row r="184" spans="2:11" x14ac:dyDescent="0.25">
      <c r="B184" s="4"/>
      <c r="C184" s="4"/>
      <c r="D184" s="4"/>
      <c r="E184" s="4">
        <v>200</v>
      </c>
      <c r="F184" s="4">
        <v>8</v>
      </c>
      <c r="G184" s="4">
        <v>2</v>
      </c>
      <c r="H184" s="4"/>
      <c r="I184" s="4">
        <v>12000</v>
      </c>
      <c r="J184" s="4">
        <f t="shared" si="4"/>
        <v>16</v>
      </c>
      <c r="K184" s="4">
        <f t="shared" si="5"/>
        <v>24000</v>
      </c>
    </row>
    <row r="185" spans="2:11" x14ac:dyDescent="0.25">
      <c r="B185" s="4"/>
      <c r="C185" s="4"/>
      <c r="D185" s="4"/>
      <c r="E185" s="4">
        <v>250</v>
      </c>
      <c r="F185" s="4">
        <v>10</v>
      </c>
      <c r="G185" s="4">
        <v>4</v>
      </c>
      <c r="H185" s="4"/>
      <c r="I185" s="4">
        <v>15800</v>
      </c>
      <c r="J185" s="4">
        <f t="shared" si="4"/>
        <v>40</v>
      </c>
      <c r="K185" s="4">
        <f t="shared" si="5"/>
        <v>63200</v>
      </c>
    </row>
    <row r="186" spans="2:11" x14ac:dyDescent="0.25">
      <c r="B186" s="4"/>
      <c r="C186" s="4"/>
      <c r="D186" s="4"/>
      <c r="E186" s="4">
        <v>300</v>
      </c>
      <c r="F186" s="4">
        <v>12</v>
      </c>
      <c r="G186" s="4">
        <v>3</v>
      </c>
      <c r="H186" s="4"/>
      <c r="I186" s="4">
        <v>19750</v>
      </c>
      <c r="J186" s="4">
        <f t="shared" si="4"/>
        <v>36</v>
      </c>
      <c r="K186" s="4">
        <f t="shared" si="5"/>
        <v>59250</v>
      </c>
    </row>
    <row r="187" spans="2:11" x14ac:dyDescent="0.25">
      <c r="B187" s="4"/>
      <c r="C187" s="4"/>
      <c r="D187" s="4"/>
      <c r="E187" s="4">
        <v>350</v>
      </c>
      <c r="F187" s="4">
        <v>14</v>
      </c>
      <c r="G187" s="4">
        <v>3</v>
      </c>
      <c r="H187" s="4"/>
      <c r="I187" s="4">
        <v>22600</v>
      </c>
      <c r="J187" s="4">
        <f t="shared" si="4"/>
        <v>42</v>
      </c>
      <c r="K187" s="4">
        <f t="shared" si="5"/>
        <v>67800</v>
      </c>
    </row>
    <row r="188" spans="2:11" x14ac:dyDescent="0.25">
      <c r="B188" s="4">
        <v>29</v>
      </c>
      <c r="C188" s="4" t="s">
        <v>25</v>
      </c>
      <c r="D188" s="4" t="s">
        <v>20</v>
      </c>
      <c r="E188" s="4">
        <v>100</v>
      </c>
      <c r="F188" s="4">
        <v>4</v>
      </c>
      <c r="G188" s="4">
        <v>4</v>
      </c>
      <c r="H188" s="4"/>
      <c r="I188" s="4">
        <v>14800</v>
      </c>
      <c r="J188" s="4">
        <f t="shared" si="4"/>
        <v>16</v>
      </c>
      <c r="K188" s="4">
        <f t="shared" si="5"/>
        <v>59200</v>
      </c>
    </row>
    <row r="189" spans="2:11" x14ac:dyDescent="0.25">
      <c r="B189" s="4"/>
      <c r="C189" s="4"/>
      <c r="D189" s="4" t="s">
        <v>26</v>
      </c>
      <c r="E189" s="4">
        <v>150</v>
      </c>
      <c r="F189" s="4">
        <v>6</v>
      </c>
      <c r="G189" s="4">
        <v>0</v>
      </c>
      <c r="H189" s="4"/>
      <c r="I189" s="4">
        <v>0</v>
      </c>
      <c r="J189" s="4">
        <f t="shared" si="4"/>
        <v>0</v>
      </c>
      <c r="K189" s="4">
        <f t="shared" si="5"/>
        <v>0</v>
      </c>
    </row>
    <row r="190" spans="2:11" x14ac:dyDescent="0.25">
      <c r="B190" s="4"/>
      <c r="C190" s="4"/>
      <c r="D190" s="4"/>
      <c r="E190" s="4">
        <v>200</v>
      </c>
      <c r="F190" s="4">
        <v>8</v>
      </c>
      <c r="G190" s="4">
        <v>7</v>
      </c>
      <c r="H190" s="4"/>
      <c r="I190" s="4">
        <v>18400</v>
      </c>
      <c r="J190" s="4">
        <f t="shared" si="4"/>
        <v>56</v>
      </c>
      <c r="K190" s="4">
        <f t="shared" si="5"/>
        <v>128800</v>
      </c>
    </row>
    <row r="191" spans="2:11" x14ac:dyDescent="0.25">
      <c r="B191" s="4"/>
      <c r="C191" s="4"/>
      <c r="D191" s="4"/>
      <c r="E191" s="4">
        <v>250</v>
      </c>
      <c r="F191" s="4">
        <v>10</v>
      </c>
      <c r="G191" s="4">
        <v>0</v>
      </c>
      <c r="H191" s="4"/>
      <c r="I191" s="4">
        <v>0</v>
      </c>
      <c r="J191" s="4">
        <f t="shared" si="4"/>
        <v>0</v>
      </c>
      <c r="K191" s="4">
        <f t="shared" si="5"/>
        <v>0</v>
      </c>
    </row>
    <row r="192" spans="2:11" x14ac:dyDescent="0.25">
      <c r="B192" s="4"/>
      <c r="C192" s="4"/>
      <c r="D192" s="4"/>
      <c r="E192" s="4">
        <v>300</v>
      </c>
      <c r="F192" s="4">
        <v>12</v>
      </c>
      <c r="G192" s="4">
        <v>0</v>
      </c>
      <c r="H192" s="4"/>
      <c r="I192" s="4">
        <v>0</v>
      </c>
      <c r="J192" s="4">
        <f t="shared" si="4"/>
        <v>0</v>
      </c>
      <c r="K192" s="4">
        <f t="shared" si="5"/>
        <v>0</v>
      </c>
    </row>
    <row r="193" spans="2:11" x14ac:dyDescent="0.25">
      <c r="B193" s="4">
        <v>30</v>
      </c>
      <c r="C193" s="4" t="s">
        <v>24</v>
      </c>
      <c r="D193" s="4" t="s">
        <v>21</v>
      </c>
      <c r="E193" s="4">
        <v>15</v>
      </c>
      <c r="F193" s="4">
        <v>0.5</v>
      </c>
      <c r="G193" s="4">
        <v>0</v>
      </c>
      <c r="H193" s="4"/>
      <c r="I193" s="4">
        <v>0</v>
      </c>
      <c r="J193" s="4">
        <f t="shared" si="4"/>
        <v>0</v>
      </c>
      <c r="K193" s="4">
        <f t="shared" si="5"/>
        <v>0</v>
      </c>
    </row>
    <row r="194" spans="2:11" x14ac:dyDescent="0.25">
      <c r="B194" s="4"/>
      <c r="C194" s="4"/>
      <c r="D194" s="4"/>
      <c r="E194" s="4">
        <v>20</v>
      </c>
      <c r="F194" s="4">
        <v>0.75</v>
      </c>
      <c r="G194" s="4">
        <v>0</v>
      </c>
      <c r="H194" s="4"/>
      <c r="I194" s="4">
        <v>0</v>
      </c>
      <c r="J194" s="4">
        <f t="shared" si="4"/>
        <v>0</v>
      </c>
      <c r="K194" s="4">
        <f t="shared" si="5"/>
        <v>0</v>
      </c>
    </row>
    <row r="195" spans="2:11" x14ac:dyDescent="0.25">
      <c r="B195" s="4"/>
      <c r="C195" s="4"/>
      <c r="D195" s="4"/>
      <c r="E195" s="4">
        <v>25</v>
      </c>
      <c r="F195" s="4">
        <v>1</v>
      </c>
      <c r="G195" s="4">
        <v>16</v>
      </c>
      <c r="H195" s="4"/>
      <c r="I195" s="4">
        <v>13500</v>
      </c>
      <c r="J195" s="4">
        <f t="shared" si="4"/>
        <v>16</v>
      </c>
      <c r="K195" s="4">
        <f t="shared" si="5"/>
        <v>216000</v>
      </c>
    </row>
    <row r="196" spans="2:11" x14ac:dyDescent="0.25">
      <c r="B196" s="4"/>
      <c r="C196" s="4"/>
      <c r="D196" s="4"/>
      <c r="E196" s="4">
        <v>40</v>
      </c>
      <c r="F196" s="4">
        <v>1.5</v>
      </c>
      <c r="G196" s="4">
        <v>3</v>
      </c>
      <c r="H196" s="4"/>
      <c r="I196" s="4">
        <v>19600</v>
      </c>
      <c r="J196" s="4">
        <f t="shared" si="4"/>
        <v>4.5</v>
      </c>
      <c r="K196" s="4">
        <f t="shared" si="5"/>
        <v>58800</v>
      </c>
    </row>
    <row r="197" spans="2:11" x14ac:dyDescent="0.25">
      <c r="B197" s="4">
        <v>31</v>
      </c>
      <c r="C197" s="4" t="s">
        <v>24</v>
      </c>
      <c r="D197" s="4" t="s">
        <v>21</v>
      </c>
      <c r="E197" s="4">
        <v>50</v>
      </c>
      <c r="F197" s="4">
        <v>2</v>
      </c>
      <c r="G197" s="4">
        <v>0</v>
      </c>
      <c r="H197" s="4"/>
      <c r="I197" s="4">
        <v>0</v>
      </c>
      <c r="J197" s="4">
        <f t="shared" ref="J197:J260" si="6">G197*F197</f>
        <v>0</v>
      </c>
      <c r="K197" s="4">
        <f t="shared" ref="K197:K260" si="7">I197*G197</f>
        <v>0</v>
      </c>
    </row>
    <row r="198" spans="2:11" x14ac:dyDescent="0.25">
      <c r="B198" s="4"/>
      <c r="C198" s="4"/>
      <c r="D198" s="4" t="s">
        <v>14</v>
      </c>
      <c r="E198" s="4">
        <v>65</v>
      </c>
      <c r="F198" s="4">
        <v>2.5</v>
      </c>
      <c r="G198" s="4">
        <v>0</v>
      </c>
      <c r="H198" s="4"/>
      <c r="I198" s="4">
        <v>0</v>
      </c>
      <c r="J198" s="4">
        <f t="shared" si="6"/>
        <v>0</v>
      </c>
      <c r="K198" s="4">
        <f t="shared" si="7"/>
        <v>0</v>
      </c>
    </row>
    <row r="199" spans="2:11" x14ac:dyDescent="0.25">
      <c r="B199" s="4"/>
      <c r="C199" s="4"/>
      <c r="D199" s="4"/>
      <c r="E199" s="4">
        <v>80</v>
      </c>
      <c r="F199" s="4">
        <v>3</v>
      </c>
      <c r="G199" s="4">
        <v>3</v>
      </c>
      <c r="H199" s="4"/>
      <c r="I199" s="4">
        <v>24850</v>
      </c>
      <c r="J199" s="4">
        <f t="shared" si="6"/>
        <v>9</v>
      </c>
      <c r="K199" s="4">
        <f t="shared" si="7"/>
        <v>74550</v>
      </c>
    </row>
    <row r="200" spans="2:11" x14ac:dyDescent="0.25">
      <c r="B200" s="4"/>
      <c r="C200" s="4"/>
      <c r="D200" s="4"/>
      <c r="E200" s="4">
        <v>100</v>
      </c>
      <c r="F200" s="4">
        <v>4</v>
      </c>
      <c r="G200" s="4">
        <v>0</v>
      </c>
      <c r="H200" s="4"/>
      <c r="I200" s="4">
        <v>0</v>
      </c>
      <c r="J200" s="4">
        <f t="shared" si="6"/>
        <v>0</v>
      </c>
      <c r="K200" s="4">
        <f t="shared" si="7"/>
        <v>0</v>
      </c>
    </row>
    <row r="201" spans="2:11" x14ac:dyDescent="0.25">
      <c r="B201" s="4"/>
      <c r="C201" s="4"/>
      <c r="D201" s="4"/>
      <c r="E201" s="4">
        <v>150</v>
      </c>
      <c r="F201" s="4">
        <v>6</v>
      </c>
      <c r="G201" s="4">
        <v>0</v>
      </c>
      <c r="H201" s="4"/>
      <c r="I201" s="4">
        <v>0</v>
      </c>
      <c r="J201" s="4">
        <f t="shared" si="6"/>
        <v>0</v>
      </c>
      <c r="K201" s="4">
        <f t="shared" si="7"/>
        <v>0</v>
      </c>
    </row>
    <row r="202" spans="2:11" x14ac:dyDescent="0.25">
      <c r="B202" s="4"/>
      <c r="C202" s="4"/>
      <c r="D202" s="4"/>
      <c r="E202" s="4">
        <v>200</v>
      </c>
      <c r="F202" s="4">
        <v>8</v>
      </c>
      <c r="G202" s="4">
        <v>0</v>
      </c>
      <c r="H202" s="4"/>
      <c r="I202" s="4">
        <v>0</v>
      </c>
      <c r="J202" s="4">
        <f t="shared" si="6"/>
        <v>0</v>
      </c>
      <c r="K202" s="4">
        <f t="shared" si="7"/>
        <v>0</v>
      </c>
    </row>
    <row r="203" spans="2:11" x14ac:dyDescent="0.25">
      <c r="B203" s="4">
        <v>32</v>
      </c>
      <c r="C203" s="4" t="s">
        <v>24</v>
      </c>
      <c r="D203" s="4" t="s">
        <v>27</v>
      </c>
      <c r="E203" s="4">
        <v>15</v>
      </c>
      <c r="F203" s="4">
        <v>0.5</v>
      </c>
      <c r="G203" s="4">
        <v>40</v>
      </c>
      <c r="H203" s="4"/>
      <c r="I203" s="4">
        <v>1000</v>
      </c>
      <c r="J203" s="4">
        <f t="shared" si="6"/>
        <v>20</v>
      </c>
      <c r="K203" s="4">
        <f t="shared" si="7"/>
        <v>40000</v>
      </c>
    </row>
    <row r="204" spans="2:11" x14ac:dyDescent="0.25">
      <c r="B204" s="4"/>
      <c r="C204" s="4"/>
      <c r="D204" s="4" t="s">
        <v>13</v>
      </c>
      <c r="E204" s="4">
        <v>20</v>
      </c>
      <c r="F204" s="4">
        <v>0.75</v>
      </c>
      <c r="G204" s="4">
        <v>0</v>
      </c>
      <c r="H204" s="4"/>
      <c r="I204" s="4">
        <v>0</v>
      </c>
      <c r="J204" s="4">
        <f t="shared" si="6"/>
        <v>0</v>
      </c>
      <c r="K204" s="4">
        <f t="shared" si="7"/>
        <v>0</v>
      </c>
    </row>
    <row r="205" spans="2:11" x14ac:dyDescent="0.25">
      <c r="B205" s="4"/>
      <c r="C205" s="4"/>
      <c r="D205" s="4"/>
      <c r="E205" s="4">
        <v>25</v>
      </c>
      <c r="F205" s="4">
        <v>1</v>
      </c>
      <c r="G205" s="4">
        <v>18</v>
      </c>
      <c r="H205" s="4"/>
      <c r="I205" s="4">
        <v>1100</v>
      </c>
      <c r="J205" s="4">
        <f t="shared" si="6"/>
        <v>18</v>
      </c>
      <c r="K205" s="4">
        <f t="shared" si="7"/>
        <v>19800</v>
      </c>
    </row>
    <row r="206" spans="2:11" x14ac:dyDescent="0.25">
      <c r="B206" s="4"/>
      <c r="C206" s="4"/>
      <c r="D206" s="4"/>
      <c r="E206" s="4">
        <v>40</v>
      </c>
      <c r="F206" s="4">
        <v>1.5</v>
      </c>
      <c r="G206" s="4">
        <v>5</v>
      </c>
      <c r="H206" s="4"/>
      <c r="I206" s="4">
        <v>1124</v>
      </c>
      <c r="J206" s="4">
        <f t="shared" si="6"/>
        <v>7.5</v>
      </c>
      <c r="K206" s="4">
        <f t="shared" si="7"/>
        <v>5620</v>
      </c>
    </row>
    <row r="207" spans="2:11" x14ac:dyDescent="0.25">
      <c r="B207" s="4">
        <v>33</v>
      </c>
      <c r="C207" s="4" t="s">
        <v>25</v>
      </c>
      <c r="D207" s="4" t="s">
        <v>11</v>
      </c>
      <c r="E207" s="4">
        <v>50</v>
      </c>
      <c r="F207" s="4">
        <v>2</v>
      </c>
      <c r="G207" s="4">
        <v>14</v>
      </c>
      <c r="H207" s="4"/>
      <c r="I207" s="4">
        <v>5600</v>
      </c>
      <c r="J207" s="4">
        <f t="shared" si="6"/>
        <v>28</v>
      </c>
      <c r="K207" s="4">
        <f t="shared" si="7"/>
        <v>78400</v>
      </c>
    </row>
    <row r="208" spans="2:11" x14ac:dyDescent="0.25">
      <c r="B208" s="4">
        <v>34</v>
      </c>
      <c r="C208" s="4" t="s">
        <v>25</v>
      </c>
      <c r="D208" s="4" t="s">
        <v>9</v>
      </c>
      <c r="E208" s="4">
        <v>15</v>
      </c>
      <c r="F208" s="4">
        <v>0.5</v>
      </c>
      <c r="G208" s="4">
        <v>0</v>
      </c>
      <c r="H208" s="4"/>
      <c r="I208" s="4">
        <v>0</v>
      </c>
      <c r="J208" s="4">
        <f t="shared" si="6"/>
        <v>0</v>
      </c>
      <c r="K208" s="4">
        <f t="shared" si="7"/>
        <v>0</v>
      </c>
    </row>
    <row r="209" spans="2:11" x14ac:dyDescent="0.25">
      <c r="B209" s="4"/>
      <c r="C209" s="4"/>
      <c r="D209" s="4"/>
      <c r="E209" s="4">
        <v>20</v>
      </c>
      <c r="F209" s="4">
        <v>0.75</v>
      </c>
      <c r="G209" s="4">
        <v>0</v>
      </c>
      <c r="H209" s="4"/>
      <c r="I209" s="4">
        <v>0</v>
      </c>
      <c r="J209" s="4">
        <f t="shared" si="6"/>
        <v>0</v>
      </c>
      <c r="K209" s="4">
        <f t="shared" si="7"/>
        <v>0</v>
      </c>
    </row>
    <row r="210" spans="2:11" x14ac:dyDescent="0.25">
      <c r="B210" s="4"/>
      <c r="C210" s="4"/>
      <c r="D210" s="4"/>
      <c r="E210" s="4">
        <v>25</v>
      </c>
      <c r="F210" s="4">
        <v>1</v>
      </c>
      <c r="G210" s="4">
        <v>42</v>
      </c>
      <c r="H210" s="4"/>
      <c r="I210" s="4">
        <v>9800</v>
      </c>
      <c r="J210" s="4">
        <f t="shared" si="6"/>
        <v>42</v>
      </c>
      <c r="K210" s="4">
        <f t="shared" si="7"/>
        <v>411600</v>
      </c>
    </row>
    <row r="211" spans="2:11" x14ac:dyDescent="0.25">
      <c r="B211" s="4"/>
      <c r="C211" s="4"/>
      <c r="D211" s="4"/>
      <c r="E211" s="4">
        <v>40</v>
      </c>
      <c r="F211" s="4">
        <v>1.5</v>
      </c>
      <c r="G211" s="4">
        <v>5</v>
      </c>
      <c r="H211" s="4"/>
      <c r="I211" s="4">
        <v>12500</v>
      </c>
      <c r="J211" s="4">
        <f t="shared" si="6"/>
        <v>7.5</v>
      </c>
      <c r="K211" s="4">
        <f t="shared" si="7"/>
        <v>62500</v>
      </c>
    </row>
    <row r="212" spans="2:11" x14ac:dyDescent="0.25">
      <c r="B212" s="4"/>
      <c r="C212" s="4"/>
      <c r="D212" s="4"/>
      <c r="E212" s="4">
        <v>50</v>
      </c>
      <c r="F212" s="4">
        <v>2</v>
      </c>
      <c r="G212" s="4">
        <v>0</v>
      </c>
      <c r="H212" s="4"/>
      <c r="I212" s="4">
        <v>0</v>
      </c>
      <c r="J212" s="4">
        <f t="shared" si="6"/>
        <v>0</v>
      </c>
      <c r="K212" s="4">
        <f t="shared" si="7"/>
        <v>0</v>
      </c>
    </row>
    <row r="213" spans="2:11" x14ac:dyDescent="0.25">
      <c r="B213" s="4"/>
      <c r="C213" s="4"/>
      <c r="D213" s="4"/>
      <c r="E213" s="4">
        <v>65</v>
      </c>
      <c r="F213" s="4">
        <v>2.5</v>
      </c>
      <c r="G213" s="4">
        <v>0</v>
      </c>
      <c r="H213" s="4"/>
      <c r="I213" s="4">
        <v>0</v>
      </c>
      <c r="J213" s="4">
        <f t="shared" si="6"/>
        <v>0</v>
      </c>
      <c r="K213" s="4">
        <f t="shared" si="7"/>
        <v>0</v>
      </c>
    </row>
    <row r="214" spans="2:11" x14ac:dyDescent="0.25">
      <c r="B214" s="4"/>
      <c r="C214" s="4"/>
      <c r="D214" s="4"/>
      <c r="E214" s="4">
        <v>80</v>
      </c>
      <c r="F214" s="4">
        <v>3</v>
      </c>
      <c r="G214" s="4">
        <v>0</v>
      </c>
      <c r="H214" s="4"/>
      <c r="I214" s="4">
        <v>0</v>
      </c>
      <c r="J214" s="4">
        <f t="shared" si="6"/>
        <v>0</v>
      </c>
      <c r="K214" s="4">
        <f t="shared" si="7"/>
        <v>0</v>
      </c>
    </row>
    <row r="215" spans="2:11" x14ac:dyDescent="0.25">
      <c r="B215" s="4"/>
      <c r="C215" s="4"/>
      <c r="D215" s="4"/>
      <c r="E215" s="4">
        <v>100</v>
      </c>
      <c r="F215" s="4">
        <v>4</v>
      </c>
      <c r="G215" s="4">
        <v>0</v>
      </c>
      <c r="H215" s="4"/>
      <c r="I215" s="4">
        <v>0</v>
      </c>
      <c r="J215" s="4">
        <f t="shared" si="6"/>
        <v>0</v>
      </c>
      <c r="K215" s="4">
        <f t="shared" si="7"/>
        <v>0</v>
      </c>
    </row>
    <row r="216" spans="2:11" x14ac:dyDescent="0.25">
      <c r="B216" s="4"/>
      <c r="C216" s="4"/>
      <c r="D216" s="4"/>
      <c r="E216" s="4">
        <v>150</v>
      </c>
      <c r="F216" s="4">
        <v>6</v>
      </c>
      <c r="G216" s="4">
        <v>0</v>
      </c>
      <c r="H216" s="4"/>
      <c r="I216" s="4">
        <v>0</v>
      </c>
      <c r="J216" s="4">
        <f t="shared" si="6"/>
        <v>0</v>
      </c>
      <c r="K216" s="4">
        <f t="shared" si="7"/>
        <v>0</v>
      </c>
    </row>
    <row r="217" spans="2:11" x14ac:dyDescent="0.25">
      <c r="B217" s="4"/>
      <c r="C217" s="4"/>
      <c r="D217" s="4"/>
      <c r="E217" s="4">
        <v>200</v>
      </c>
      <c r="F217" s="4">
        <v>8</v>
      </c>
      <c r="G217" s="4">
        <v>0</v>
      </c>
      <c r="H217" s="4"/>
      <c r="I217" s="4">
        <v>0</v>
      </c>
      <c r="J217" s="4">
        <f t="shared" si="6"/>
        <v>0</v>
      </c>
      <c r="K217" s="4">
        <f t="shared" si="7"/>
        <v>0</v>
      </c>
    </row>
    <row r="218" spans="2:11" x14ac:dyDescent="0.25">
      <c r="B218" s="4">
        <v>35</v>
      </c>
      <c r="C218" s="4" t="s">
        <v>28</v>
      </c>
      <c r="D218" s="4" t="s">
        <v>9</v>
      </c>
      <c r="E218" s="4">
        <v>15</v>
      </c>
      <c r="F218" s="4">
        <v>0.5</v>
      </c>
      <c r="G218" s="4">
        <v>7</v>
      </c>
      <c r="H218" s="4"/>
      <c r="I218" s="4">
        <v>1976</v>
      </c>
      <c r="J218" s="4">
        <f t="shared" si="6"/>
        <v>3.5</v>
      </c>
      <c r="K218" s="4">
        <f t="shared" si="7"/>
        <v>13832</v>
      </c>
    </row>
    <row r="219" spans="2:11" x14ac:dyDescent="0.25">
      <c r="B219" s="4"/>
      <c r="C219" s="4"/>
      <c r="D219" s="4" t="s">
        <v>29</v>
      </c>
      <c r="E219" s="4">
        <v>20</v>
      </c>
      <c r="F219" s="4">
        <v>0.75</v>
      </c>
      <c r="G219" s="4">
        <v>0</v>
      </c>
      <c r="H219" s="4"/>
      <c r="I219" s="4">
        <v>0</v>
      </c>
      <c r="J219" s="4">
        <f t="shared" si="6"/>
        <v>0</v>
      </c>
      <c r="K219" s="4">
        <f t="shared" si="7"/>
        <v>0</v>
      </c>
    </row>
    <row r="220" spans="2:11" x14ac:dyDescent="0.25">
      <c r="B220" s="4"/>
      <c r="C220" s="4"/>
      <c r="D220" s="4"/>
      <c r="E220" s="4">
        <v>25</v>
      </c>
      <c r="F220" s="4">
        <v>1</v>
      </c>
      <c r="G220" s="4">
        <v>126</v>
      </c>
      <c r="H220" s="4"/>
      <c r="I220" s="4">
        <v>3476</v>
      </c>
      <c r="J220" s="4">
        <f t="shared" si="6"/>
        <v>126</v>
      </c>
      <c r="K220" s="4">
        <f t="shared" si="7"/>
        <v>437976</v>
      </c>
    </row>
    <row r="221" spans="2:11" x14ac:dyDescent="0.25">
      <c r="B221" s="4"/>
      <c r="C221" s="4"/>
      <c r="D221" s="4"/>
      <c r="E221" s="4">
        <v>40</v>
      </c>
      <c r="F221" s="4">
        <v>1.5</v>
      </c>
      <c r="G221" s="4">
        <v>15</v>
      </c>
      <c r="H221" s="4"/>
      <c r="I221" s="4">
        <v>5720</v>
      </c>
      <c r="J221" s="4">
        <f t="shared" si="6"/>
        <v>22.5</v>
      </c>
      <c r="K221" s="4">
        <f t="shared" si="7"/>
        <v>85800</v>
      </c>
    </row>
    <row r="222" spans="2:11" x14ac:dyDescent="0.25">
      <c r="B222" s="4"/>
      <c r="C222" s="4"/>
      <c r="D222" s="4"/>
      <c r="E222" s="4">
        <v>50</v>
      </c>
      <c r="F222" s="4">
        <v>2</v>
      </c>
      <c r="G222" s="4">
        <v>177</v>
      </c>
      <c r="H222" s="4"/>
      <c r="I222" s="4">
        <v>6918</v>
      </c>
      <c r="J222" s="4">
        <f t="shared" si="6"/>
        <v>354</v>
      </c>
      <c r="K222" s="4">
        <f t="shared" si="7"/>
        <v>1224486</v>
      </c>
    </row>
    <row r="223" spans="2:11" x14ac:dyDescent="0.25">
      <c r="B223" s="4"/>
      <c r="C223" s="4"/>
      <c r="D223" s="4"/>
      <c r="E223" s="4">
        <v>65</v>
      </c>
      <c r="F223" s="4">
        <v>2.5</v>
      </c>
      <c r="G223" s="4">
        <v>0</v>
      </c>
      <c r="H223" s="4"/>
      <c r="I223" s="4">
        <v>0</v>
      </c>
      <c r="J223" s="4">
        <f t="shared" si="6"/>
        <v>0</v>
      </c>
      <c r="K223" s="4">
        <f t="shared" si="7"/>
        <v>0</v>
      </c>
    </row>
    <row r="224" spans="2:11" x14ac:dyDescent="0.25">
      <c r="B224" s="4"/>
      <c r="C224" s="4"/>
      <c r="D224" s="4"/>
      <c r="E224" s="4">
        <v>80</v>
      </c>
      <c r="F224" s="4">
        <v>3</v>
      </c>
      <c r="G224" s="4">
        <v>123</v>
      </c>
      <c r="H224" s="4"/>
      <c r="I224" s="4">
        <v>16572</v>
      </c>
      <c r="J224" s="4">
        <f t="shared" si="6"/>
        <v>369</v>
      </c>
      <c r="K224" s="4">
        <f t="shared" si="7"/>
        <v>2038356</v>
      </c>
    </row>
    <row r="225" spans="2:11" x14ac:dyDescent="0.25">
      <c r="B225" s="4"/>
      <c r="C225" s="4"/>
      <c r="D225" s="4"/>
      <c r="E225" s="4">
        <v>100</v>
      </c>
      <c r="F225" s="4">
        <v>4</v>
      </c>
      <c r="G225" s="4">
        <v>48</v>
      </c>
      <c r="H225" s="4"/>
      <c r="I225" s="4">
        <v>20715</v>
      </c>
      <c r="J225" s="4">
        <f t="shared" si="6"/>
        <v>192</v>
      </c>
      <c r="K225" s="4">
        <f t="shared" si="7"/>
        <v>994320</v>
      </c>
    </row>
    <row r="226" spans="2:11" x14ac:dyDescent="0.25">
      <c r="B226" s="4"/>
      <c r="C226" s="4"/>
      <c r="D226" s="4"/>
      <c r="E226" s="4">
        <v>150</v>
      </c>
      <c r="F226" s="4">
        <v>6</v>
      </c>
      <c r="G226" s="4">
        <v>3</v>
      </c>
      <c r="H226" s="4"/>
      <c r="I226" s="4">
        <v>31072</v>
      </c>
      <c r="J226" s="4">
        <f t="shared" si="6"/>
        <v>18</v>
      </c>
      <c r="K226" s="4">
        <f t="shared" si="7"/>
        <v>93216</v>
      </c>
    </row>
    <row r="227" spans="2:11" x14ac:dyDescent="0.25">
      <c r="B227" s="4"/>
      <c r="C227" s="4"/>
      <c r="D227" s="4"/>
      <c r="E227" s="4">
        <v>200</v>
      </c>
      <c r="F227" s="4">
        <v>8</v>
      </c>
      <c r="G227" s="4">
        <v>5</v>
      </c>
      <c r="H227" s="4"/>
      <c r="I227" s="4">
        <v>41430</v>
      </c>
      <c r="J227" s="4">
        <f t="shared" si="6"/>
        <v>40</v>
      </c>
      <c r="K227" s="4">
        <f t="shared" si="7"/>
        <v>207150</v>
      </c>
    </row>
    <row r="228" spans="2:11" x14ac:dyDescent="0.25">
      <c r="B228" s="4"/>
      <c r="C228" s="4"/>
      <c r="D228" s="4"/>
      <c r="E228" s="4">
        <v>250</v>
      </c>
      <c r="F228" s="4">
        <v>10</v>
      </c>
      <c r="G228" s="4">
        <v>2</v>
      </c>
      <c r="H228" s="4"/>
      <c r="I228" s="4">
        <v>51787</v>
      </c>
      <c r="J228" s="4">
        <f t="shared" si="6"/>
        <v>20</v>
      </c>
      <c r="K228" s="4">
        <f t="shared" si="7"/>
        <v>103574</v>
      </c>
    </row>
    <row r="229" spans="2:11" x14ac:dyDescent="0.25">
      <c r="B229" s="4">
        <v>36</v>
      </c>
      <c r="C229" s="4" t="s">
        <v>28</v>
      </c>
      <c r="D229" s="4" t="s">
        <v>17</v>
      </c>
      <c r="E229" s="4">
        <v>15</v>
      </c>
      <c r="F229" s="4">
        <v>0.5</v>
      </c>
      <c r="G229" s="4">
        <v>13</v>
      </c>
      <c r="H229" s="4"/>
      <c r="I229" s="4">
        <v>1104</v>
      </c>
      <c r="J229" s="4">
        <f t="shared" si="6"/>
        <v>6.5</v>
      </c>
      <c r="K229" s="4">
        <f t="shared" si="7"/>
        <v>14352</v>
      </c>
    </row>
    <row r="230" spans="2:11" x14ac:dyDescent="0.25">
      <c r="B230" s="4"/>
      <c r="C230" s="4"/>
      <c r="D230" s="4"/>
      <c r="E230" s="4">
        <v>20</v>
      </c>
      <c r="F230" s="4">
        <v>0.75</v>
      </c>
      <c r="G230" s="4">
        <v>0</v>
      </c>
      <c r="H230" s="4"/>
      <c r="I230" s="4">
        <v>0</v>
      </c>
      <c r="J230" s="4">
        <f t="shared" si="6"/>
        <v>0</v>
      </c>
      <c r="K230" s="4">
        <f t="shared" si="7"/>
        <v>0</v>
      </c>
    </row>
    <row r="231" spans="2:11" x14ac:dyDescent="0.25">
      <c r="B231" s="4"/>
      <c r="C231" s="4"/>
      <c r="D231" s="4"/>
      <c r="E231" s="4">
        <v>25</v>
      </c>
      <c r="F231" s="4">
        <v>1</v>
      </c>
      <c r="G231" s="4">
        <v>77</v>
      </c>
      <c r="H231" s="4"/>
      <c r="I231" s="4">
        <v>2175</v>
      </c>
      <c r="J231" s="4">
        <f t="shared" si="6"/>
        <v>77</v>
      </c>
      <c r="K231" s="4">
        <f t="shared" si="7"/>
        <v>167475</v>
      </c>
    </row>
    <row r="232" spans="2:11" x14ac:dyDescent="0.25">
      <c r="B232" s="4"/>
      <c r="C232" s="4"/>
      <c r="D232" s="4"/>
      <c r="E232" s="4">
        <v>40</v>
      </c>
      <c r="F232" s="4">
        <v>1.5</v>
      </c>
      <c r="G232" s="4">
        <v>9</v>
      </c>
      <c r="H232" s="4"/>
      <c r="I232" s="4">
        <v>5904</v>
      </c>
      <c r="J232" s="4">
        <f t="shared" si="6"/>
        <v>13.5</v>
      </c>
      <c r="K232" s="4">
        <f t="shared" si="7"/>
        <v>53136</v>
      </c>
    </row>
    <row r="233" spans="2:11" x14ac:dyDescent="0.25">
      <c r="B233" s="4"/>
      <c r="C233" s="4"/>
      <c r="D233" s="4"/>
      <c r="E233" s="4">
        <v>50</v>
      </c>
      <c r="F233" s="4">
        <v>2</v>
      </c>
      <c r="G233" s="4">
        <v>86</v>
      </c>
      <c r="H233" s="4"/>
      <c r="I233" s="4">
        <v>7568</v>
      </c>
      <c r="J233" s="4">
        <f t="shared" si="6"/>
        <v>172</v>
      </c>
      <c r="K233" s="4">
        <f t="shared" si="7"/>
        <v>650848</v>
      </c>
    </row>
    <row r="234" spans="2:11" x14ac:dyDescent="0.25">
      <c r="B234" s="4"/>
      <c r="C234" s="4"/>
      <c r="D234" s="4"/>
      <c r="E234" s="4">
        <v>65</v>
      </c>
      <c r="F234" s="4">
        <v>2.5</v>
      </c>
      <c r="G234" s="4">
        <v>0</v>
      </c>
      <c r="H234" s="4"/>
      <c r="I234" s="4">
        <v>0</v>
      </c>
      <c r="J234" s="4">
        <f t="shared" si="6"/>
        <v>0</v>
      </c>
      <c r="K234" s="4">
        <f t="shared" si="7"/>
        <v>0</v>
      </c>
    </row>
    <row r="235" spans="2:11" x14ac:dyDescent="0.25">
      <c r="B235" s="4"/>
      <c r="C235" s="4"/>
      <c r="D235" s="4"/>
      <c r="E235" s="4">
        <v>80</v>
      </c>
      <c r="F235" s="4">
        <v>3</v>
      </c>
      <c r="G235" s="4">
        <v>34</v>
      </c>
      <c r="H235" s="4"/>
      <c r="I235" s="4">
        <v>12450</v>
      </c>
      <c r="J235" s="4">
        <f t="shared" si="6"/>
        <v>102</v>
      </c>
      <c r="K235" s="4">
        <f t="shared" si="7"/>
        <v>423300</v>
      </c>
    </row>
    <row r="236" spans="2:11" x14ac:dyDescent="0.25">
      <c r="B236" s="4"/>
      <c r="C236" s="4"/>
      <c r="D236" s="4"/>
      <c r="E236" s="4">
        <v>100</v>
      </c>
      <c r="F236" s="4">
        <v>4</v>
      </c>
      <c r="G236" s="4">
        <v>14</v>
      </c>
      <c r="H236" s="4"/>
      <c r="I236" s="4">
        <v>18000</v>
      </c>
      <c r="J236" s="4">
        <f t="shared" si="6"/>
        <v>56</v>
      </c>
      <c r="K236" s="4">
        <f t="shared" si="7"/>
        <v>252000</v>
      </c>
    </row>
    <row r="237" spans="2:11" x14ac:dyDescent="0.25">
      <c r="B237" s="4"/>
      <c r="C237" s="4"/>
      <c r="D237" s="4"/>
      <c r="E237" s="4">
        <v>150</v>
      </c>
      <c r="F237" s="4">
        <v>6</v>
      </c>
      <c r="G237" s="4">
        <v>0</v>
      </c>
      <c r="H237" s="4"/>
      <c r="I237" s="4">
        <v>0</v>
      </c>
      <c r="J237" s="4">
        <f t="shared" si="6"/>
        <v>0</v>
      </c>
      <c r="K237" s="4">
        <f t="shared" si="7"/>
        <v>0</v>
      </c>
    </row>
    <row r="238" spans="2:11" x14ac:dyDescent="0.25">
      <c r="B238" s="4"/>
      <c r="C238" s="4"/>
      <c r="D238" s="4"/>
      <c r="E238" s="4">
        <v>200</v>
      </c>
      <c r="F238" s="4">
        <v>8</v>
      </c>
      <c r="G238" s="4">
        <v>0</v>
      </c>
      <c r="H238" s="4"/>
      <c r="I238" s="4">
        <v>0</v>
      </c>
      <c r="J238" s="4">
        <f t="shared" si="6"/>
        <v>0</v>
      </c>
      <c r="K238" s="4">
        <f t="shared" si="7"/>
        <v>0</v>
      </c>
    </row>
    <row r="239" spans="2:11" x14ac:dyDescent="0.25">
      <c r="B239" s="4"/>
      <c r="C239" s="4"/>
      <c r="D239" s="4"/>
      <c r="E239" s="4">
        <v>250</v>
      </c>
      <c r="F239" s="4">
        <v>10</v>
      </c>
      <c r="G239" s="4">
        <v>0</v>
      </c>
      <c r="H239" s="4"/>
      <c r="I239" s="4">
        <v>0</v>
      </c>
      <c r="J239" s="4">
        <f t="shared" si="6"/>
        <v>0</v>
      </c>
      <c r="K239" s="4">
        <f t="shared" si="7"/>
        <v>0</v>
      </c>
    </row>
    <row r="240" spans="2:11" x14ac:dyDescent="0.25">
      <c r="B240" s="4">
        <v>37</v>
      </c>
      <c r="C240" s="4" t="s">
        <v>28</v>
      </c>
      <c r="D240" s="4" t="s">
        <v>12</v>
      </c>
      <c r="E240" s="4">
        <v>15</v>
      </c>
      <c r="F240" s="4">
        <v>0.5</v>
      </c>
      <c r="G240" s="4">
        <v>127</v>
      </c>
      <c r="H240" s="4"/>
      <c r="I240" s="4">
        <v>1080</v>
      </c>
      <c r="J240" s="4">
        <f t="shared" si="6"/>
        <v>63.5</v>
      </c>
      <c r="K240" s="4">
        <f t="shared" si="7"/>
        <v>137160</v>
      </c>
    </row>
    <row r="241" spans="2:11" x14ac:dyDescent="0.25">
      <c r="B241" s="4"/>
      <c r="C241" s="4"/>
      <c r="D241" s="4" t="s">
        <v>13</v>
      </c>
      <c r="E241" s="4">
        <v>20</v>
      </c>
      <c r="F241" s="4">
        <v>0.75</v>
      </c>
      <c r="G241" s="4">
        <v>0</v>
      </c>
      <c r="H241" s="4"/>
      <c r="I241" s="4">
        <v>0</v>
      </c>
      <c r="J241" s="4">
        <f t="shared" si="6"/>
        <v>0</v>
      </c>
      <c r="K241" s="4">
        <f t="shared" si="7"/>
        <v>0</v>
      </c>
    </row>
    <row r="242" spans="2:11" x14ac:dyDescent="0.25">
      <c r="B242" s="4"/>
      <c r="C242" s="4"/>
      <c r="D242" s="4"/>
      <c r="E242" s="4">
        <v>25</v>
      </c>
      <c r="F242" s="4">
        <v>1</v>
      </c>
      <c r="G242" s="4">
        <v>69</v>
      </c>
      <c r="H242" s="4"/>
      <c r="I242" s="4">
        <v>1508</v>
      </c>
      <c r="J242" s="4">
        <f t="shared" si="6"/>
        <v>69</v>
      </c>
      <c r="K242" s="4">
        <f t="shared" si="7"/>
        <v>104052</v>
      </c>
    </row>
    <row r="243" spans="2:11" x14ac:dyDescent="0.25">
      <c r="B243" s="4"/>
      <c r="C243" s="4"/>
      <c r="D243" s="4"/>
      <c r="E243" s="4">
        <v>40</v>
      </c>
      <c r="F243" s="4">
        <v>1.5</v>
      </c>
      <c r="G243" s="4">
        <v>5</v>
      </c>
      <c r="H243" s="4"/>
      <c r="I243" s="4">
        <v>1850</v>
      </c>
      <c r="J243" s="4">
        <f t="shared" si="6"/>
        <v>7.5</v>
      </c>
      <c r="K243" s="4">
        <f t="shared" si="7"/>
        <v>9250</v>
      </c>
    </row>
    <row r="244" spans="2:11" x14ac:dyDescent="0.25">
      <c r="B244" s="4">
        <v>38</v>
      </c>
      <c r="C244" s="4" t="s">
        <v>28</v>
      </c>
      <c r="D244" s="4" t="s">
        <v>12</v>
      </c>
      <c r="E244" s="4">
        <v>50</v>
      </c>
      <c r="F244" s="4">
        <v>2</v>
      </c>
      <c r="G244" s="4">
        <v>22</v>
      </c>
      <c r="H244" s="4"/>
      <c r="I244" s="4">
        <v>2398</v>
      </c>
      <c r="J244" s="4">
        <f t="shared" si="6"/>
        <v>44</v>
      </c>
      <c r="K244" s="4">
        <f t="shared" si="7"/>
        <v>52756</v>
      </c>
    </row>
    <row r="245" spans="2:11" x14ac:dyDescent="0.25">
      <c r="B245" s="4"/>
      <c r="C245" s="4"/>
      <c r="D245" s="4" t="s">
        <v>14</v>
      </c>
      <c r="E245" s="4">
        <v>65</v>
      </c>
      <c r="F245" s="4">
        <v>2.5</v>
      </c>
      <c r="G245" s="4">
        <v>0</v>
      </c>
      <c r="H245" s="4"/>
      <c r="I245" s="4">
        <v>0</v>
      </c>
      <c r="J245" s="4">
        <f t="shared" si="6"/>
        <v>0</v>
      </c>
      <c r="K245" s="4">
        <f t="shared" si="7"/>
        <v>0</v>
      </c>
    </row>
    <row r="246" spans="2:11" x14ac:dyDescent="0.25">
      <c r="B246" s="4"/>
      <c r="C246" s="4"/>
      <c r="D246" s="4"/>
      <c r="E246" s="4">
        <v>80</v>
      </c>
      <c r="F246" s="4">
        <v>3</v>
      </c>
      <c r="G246" s="4">
        <v>26</v>
      </c>
      <c r="H246" s="4"/>
      <c r="I246" s="4">
        <v>2731</v>
      </c>
      <c r="J246" s="4">
        <f t="shared" si="6"/>
        <v>78</v>
      </c>
      <c r="K246" s="4">
        <f t="shared" si="7"/>
        <v>71006</v>
      </c>
    </row>
    <row r="247" spans="2:11" x14ac:dyDescent="0.25">
      <c r="B247" s="4"/>
      <c r="C247" s="4"/>
      <c r="D247" s="4"/>
      <c r="E247" s="4">
        <v>100</v>
      </c>
      <c r="F247" s="4">
        <v>4</v>
      </c>
      <c r="G247" s="4">
        <v>2</v>
      </c>
      <c r="H247" s="4"/>
      <c r="I247" s="4">
        <v>14450</v>
      </c>
      <c r="J247" s="4">
        <f t="shared" si="6"/>
        <v>8</v>
      </c>
      <c r="K247" s="4">
        <f t="shared" si="7"/>
        <v>28900</v>
      </c>
    </row>
    <row r="248" spans="2:11" x14ac:dyDescent="0.25">
      <c r="B248" s="4"/>
      <c r="C248" s="4"/>
      <c r="D248" s="4"/>
      <c r="E248" s="4">
        <v>150</v>
      </c>
      <c r="F248" s="4">
        <v>6</v>
      </c>
      <c r="G248" s="4">
        <v>2</v>
      </c>
      <c r="H248" s="4"/>
      <c r="I248" s="4">
        <v>21675</v>
      </c>
      <c r="J248" s="4">
        <f t="shared" si="6"/>
        <v>12</v>
      </c>
      <c r="K248" s="4">
        <f t="shared" si="7"/>
        <v>43350</v>
      </c>
    </row>
    <row r="249" spans="2:11" x14ac:dyDescent="0.25">
      <c r="B249" s="4">
        <v>39</v>
      </c>
      <c r="C249" s="4" t="s">
        <v>28</v>
      </c>
      <c r="D249" s="4" t="s">
        <v>21</v>
      </c>
      <c r="E249" s="4">
        <v>15</v>
      </c>
      <c r="F249" s="4">
        <v>0.5</v>
      </c>
      <c r="G249" s="4">
        <v>0</v>
      </c>
      <c r="H249" s="4"/>
      <c r="I249" s="4">
        <v>0</v>
      </c>
      <c r="J249" s="4">
        <f t="shared" si="6"/>
        <v>0</v>
      </c>
      <c r="K249" s="4">
        <f t="shared" si="7"/>
        <v>0</v>
      </c>
    </row>
    <row r="250" spans="2:11" x14ac:dyDescent="0.25">
      <c r="B250" s="4"/>
      <c r="C250" s="4"/>
      <c r="D250" s="4" t="s">
        <v>14</v>
      </c>
      <c r="E250" s="4">
        <v>20</v>
      </c>
      <c r="F250" s="4">
        <v>0.75</v>
      </c>
      <c r="G250" s="4">
        <v>0</v>
      </c>
      <c r="H250" s="4"/>
      <c r="I250" s="4">
        <v>0</v>
      </c>
      <c r="J250" s="4">
        <f t="shared" si="6"/>
        <v>0</v>
      </c>
      <c r="K250" s="4">
        <f t="shared" si="7"/>
        <v>0</v>
      </c>
    </row>
    <row r="251" spans="2:11" x14ac:dyDescent="0.25">
      <c r="B251" s="4"/>
      <c r="C251" s="4"/>
      <c r="D251" s="4"/>
      <c r="E251" s="4">
        <v>25</v>
      </c>
      <c r="F251" s="4">
        <v>1</v>
      </c>
      <c r="G251" s="4">
        <v>52</v>
      </c>
      <c r="H251" s="4"/>
      <c r="I251" s="4">
        <v>1508</v>
      </c>
      <c r="J251" s="4">
        <f t="shared" si="6"/>
        <v>52</v>
      </c>
      <c r="K251" s="4">
        <f t="shared" si="7"/>
        <v>78416</v>
      </c>
    </row>
    <row r="252" spans="2:11" x14ac:dyDescent="0.25">
      <c r="B252" s="4"/>
      <c r="C252" s="4"/>
      <c r="D252" s="4"/>
      <c r="E252" s="4">
        <v>40</v>
      </c>
      <c r="F252" s="4">
        <v>1.5</v>
      </c>
      <c r="G252" s="4">
        <v>33</v>
      </c>
      <c r="H252" s="4"/>
      <c r="I252" s="4">
        <v>1850</v>
      </c>
      <c r="J252" s="4">
        <f t="shared" si="6"/>
        <v>49.5</v>
      </c>
      <c r="K252" s="4">
        <f t="shared" si="7"/>
        <v>61050</v>
      </c>
    </row>
    <row r="253" spans="2:11" x14ac:dyDescent="0.25">
      <c r="B253" s="4"/>
      <c r="C253" s="4"/>
      <c r="D253" s="4"/>
      <c r="E253" s="4">
        <v>50</v>
      </c>
      <c r="F253" s="4">
        <v>2</v>
      </c>
      <c r="G253" s="4">
        <v>52</v>
      </c>
      <c r="H253" s="4"/>
      <c r="I253" s="4">
        <v>2398</v>
      </c>
      <c r="J253" s="4">
        <f t="shared" si="6"/>
        <v>104</v>
      </c>
      <c r="K253" s="4">
        <f t="shared" si="7"/>
        <v>124696</v>
      </c>
    </row>
    <row r="254" spans="2:11" x14ac:dyDescent="0.25">
      <c r="B254" s="4"/>
      <c r="C254" s="4"/>
      <c r="D254" s="4"/>
      <c r="E254" s="4">
        <v>65</v>
      </c>
      <c r="F254" s="4">
        <v>2.5</v>
      </c>
      <c r="G254" s="4">
        <v>0</v>
      </c>
      <c r="H254" s="4"/>
      <c r="I254" s="4">
        <v>0</v>
      </c>
      <c r="J254" s="4">
        <f t="shared" si="6"/>
        <v>0</v>
      </c>
      <c r="K254" s="4">
        <f t="shared" si="7"/>
        <v>0</v>
      </c>
    </row>
    <row r="255" spans="2:11" x14ac:dyDescent="0.25">
      <c r="B255" s="4"/>
      <c r="C255" s="4"/>
      <c r="D255" s="4"/>
      <c r="E255" s="4">
        <v>80</v>
      </c>
      <c r="F255" s="4">
        <v>3</v>
      </c>
      <c r="G255" s="4">
        <v>17</v>
      </c>
      <c r="H255" s="4"/>
      <c r="I255" s="4">
        <v>2731</v>
      </c>
      <c r="J255" s="4">
        <f t="shared" si="6"/>
        <v>51</v>
      </c>
      <c r="K255" s="4">
        <f t="shared" si="7"/>
        <v>46427</v>
      </c>
    </row>
    <row r="256" spans="2:11" x14ac:dyDescent="0.25">
      <c r="B256" s="4"/>
      <c r="C256" s="4"/>
      <c r="D256" s="4"/>
      <c r="E256" s="4">
        <v>100</v>
      </c>
      <c r="F256" s="4">
        <v>4</v>
      </c>
      <c r="G256" s="4">
        <v>0</v>
      </c>
      <c r="H256" s="4"/>
      <c r="I256" s="4">
        <v>0</v>
      </c>
      <c r="J256" s="4">
        <f t="shared" si="6"/>
        <v>0</v>
      </c>
      <c r="K256" s="4">
        <f t="shared" si="7"/>
        <v>0</v>
      </c>
    </row>
    <row r="257" spans="2:11" x14ac:dyDescent="0.25">
      <c r="B257" s="4"/>
      <c r="C257" s="4"/>
      <c r="D257" s="4"/>
      <c r="E257" s="4">
        <v>150</v>
      </c>
      <c r="F257" s="4">
        <v>6</v>
      </c>
      <c r="G257" s="4">
        <v>0</v>
      </c>
      <c r="H257" s="4"/>
      <c r="I257" s="4">
        <v>0</v>
      </c>
      <c r="J257" s="4">
        <f t="shared" si="6"/>
        <v>0</v>
      </c>
      <c r="K257" s="4">
        <f t="shared" si="7"/>
        <v>0</v>
      </c>
    </row>
    <row r="258" spans="2:11" x14ac:dyDescent="0.25">
      <c r="B258" s="4"/>
      <c r="C258" s="4"/>
      <c r="D258" s="4"/>
      <c r="E258" s="4">
        <v>200</v>
      </c>
      <c r="F258" s="4">
        <v>8</v>
      </c>
      <c r="G258" s="4">
        <v>0</v>
      </c>
      <c r="H258" s="4"/>
      <c r="I258" s="4">
        <v>0</v>
      </c>
      <c r="J258" s="4">
        <f t="shared" si="6"/>
        <v>0</v>
      </c>
      <c r="K258" s="4">
        <f t="shared" si="7"/>
        <v>0</v>
      </c>
    </row>
    <row r="259" spans="2:11" x14ac:dyDescent="0.25">
      <c r="B259" s="4">
        <v>40</v>
      </c>
      <c r="C259" s="4" t="s">
        <v>30</v>
      </c>
      <c r="D259" s="4" t="s">
        <v>27</v>
      </c>
      <c r="E259" s="4">
        <v>15</v>
      </c>
      <c r="F259" s="4">
        <v>0.5</v>
      </c>
      <c r="G259" s="4">
        <v>59</v>
      </c>
      <c r="H259" s="4"/>
      <c r="I259" s="4">
        <v>1080</v>
      </c>
      <c r="J259" s="4">
        <f t="shared" si="6"/>
        <v>29.5</v>
      </c>
      <c r="K259" s="4">
        <f t="shared" si="7"/>
        <v>63720</v>
      </c>
    </row>
    <row r="260" spans="2:11" x14ac:dyDescent="0.25">
      <c r="B260" s="4"/>
      <c r="C260" s="4"/>
      <c r="D260" s="4"/>
      <c r="E260" s="4">
        <v>20</v>
      </c>
      <c r="F260" s="4">
        <v>0.75</v>
      </c>
      <c r="G260" s="4">
        <v>0</v>
      </c>
      <c r="H260" s="4"/>
      <c r="I260" s="4">
        <v>0</v>
      </c>
      <c r="J260" s="4">
        <f t="shared" si="6"/>
        <v>0</v>
      </c>
      <c r="K260" s="4">
        <f t="shared" si="7"/>
        <v>0</v>
      </c>
    </row>
    <row r="261" spans="2:11" x14ac:dyDescent="0.25">
      <c r="B261" s="4"/>
      <c r="C261" s="4"/>
      <c r="D261" s="4"/>
      <c r="E261" s="4">
        <v>25</v>
      </c>
      <c r="F261" s="4">
        <v>1</v>
      </c>
      <c r="G261" s="4">
        <v>14</v>
      </c>
      <c r="H261" s="4"/>
      <c r="I261" s="4">
        <v>1508</v>
      </c>
      <c r="J261" s="4">
        <f t="shared" ref="J261:J316" si="8">G261*F261</f>
        <v>14</v>
      </c>
      <c r="K261" s="4">
        <f t="shared" ref="K261:K316" si="9">I261*G261</f>
        <v>21112</v>
      </c>
    </row>
    <row r="262" spans="2:11" x14ac:dyDescent="0.25">
      <c r="B262" s="4"/>
      <c r="C262" s="4"/>
      <c r="D262" s="4"/>
      <c r="E262" s="4">
        <v>40</v>
      </c>
      <c r="F262" s="4">
        <v>1.5</v>
      </c>
      <c r="G262" s="4">
        <v>2</v>
      </c>
      <c r="H262" s="4"/>
      <c r="I262" s="4">
        <v>1850</v>
      </c>
      <c r="J262" s="4">
        <f t="shared" si="8"/>
        <v>3</v>
      </c>
      <c r="K262" s="4">
        <f t="shared" si="9"/>
        <v>3700</v>
      </c>
    </row>
    <row r="263" spans="2:11" x14ac:dyDescent="0.25">
      <c r="B263" s="4">
        <v>41</v>
      </c>
      <c r="C263" s="4" t="s">
        <v>28</v>
      </c>
      <c r="D263" s="4" t="s">
        <v>27</v>
      </c>
      <c r="E263" s="4">
        <v>50</v>
      </c>
      <c r="F263" s="4">
        <v>2</v>
      </c>
      <c r="G263" s="4">
        <v>4</v>
      </c>
      <c r="H263" s="4"/>
      <c r="I263" s="4">
        <v>2398</v>
      </c>
      <c r="J263" s="4">
        <f t="shared" si="8"/>
        <v>8</v>
      </c>
      <c r="K263" s="4">
        <f t="shared" si="9"/>
        <v>9592</v>
      </c>
    </row>
    <row r="264" spans="2:11" x14ac:dyDescent="0.25">
      <c r="B264" s="4"/>
      <c r="C264" s="4"/>
      <c r="D264" s="4"/>
      <c r="E264" s="4">
        <v>65</v>
      </c>
      <c r="F264" s="4">
        <v>2.5</v>
      </c>
      <c r="G264" s="4">
        <v>0</v>
      </c>
      <c r="H264" s="4"/>
      <c r="I264" s="4">
        <v>0</v>
      </c>
      <c r="J264" s="4">
        <f t="shared" si="8"/>
        <v>0</v>
      </c>
      <c r="K264" s="4">
        <f t="shared" si="9"/>
        <v>0</v>
      </c>
    </row>
    <row r="265" spans="2:11" x14ac:dyDescent="0.25">
      <c r="B265" s="4"/>
      <c r="C265" s="4"/>
      <c r="D265" s="4"/>
      <c r="E265" s="4">
        <v>80</v>
      </c>
      <c r="F265" s="4">
        <v>3</v>
      </c>
      <c r="G265" s="4">
        <v>4</v>
      </c>
      <c r="H265" s="4"/>
      <c r="I265" s="4">
        <v>2731</v>
      </c>
      <c r="J265" s="4">
        <f t="shared" si="8"/>
        <v>12</v>
      </c>
      <c r="K265" s="4">
        <f t="shared" si="9"/>
        <v>10924</v>
      </c>
    </row>
    <row r="266" spans="2:11" x14ac:dyDescent="0.25">
      <c r="B266" s="4"/>
      <c r="C266" s="4"/>
      <c r="D266" s="4"/>
      <c r="E266" s="4">
        <v>100</v>
      </c>
      <c r="F266" s="4">
        <v>4</v>
      </c>
      <c r="G266" s="4">
        <v>0</v>
      </c>
      <c r="H266" s="4"/>
      <c r="I266" s="4">
        <v>0</v>
      </c>
      <c r="J266" s="4">
        <f t="shared" si="8"/>
        <v>0</v>
      </c>
      <c r="K266" s="4">
        <f t="shared" si="9"/>
        <v>0</v>
      </c>
    </row>
    <row r="267" spans="2:11" x14ac:dyDescent="0.25">
      <c r="B267" s="4"/>
      <c r="C267" s="4"/>
      <c r="D267" s="4"/>
      <c r="E267" s="4">
        <v>150</v>
      </c>
      <c r="F267" s="4">
        <v>6</v>
      </c>
      <c r="G267" s="4">
        <v>0</v>
      </c>
      <c r="H267" s="4"/>
      <c r="I267" s="4">
        <v>0</v>
      </c>
      <c r="J267" s="4">
        <f t="shared" si="8"/>
        <v>0</v>
      </c>
      <c r="K267" s="4">
        <f t="shared" si="9"/>
        <v>0</v>
      </c>
    </row>
    <row r="268" spans="2:11" x14ac:dyDescent="0.25">
      <c r="B268" s="4"/>
      <c r="C268" s="4"/>
      <c r="D268" s="4"/>
      <c r="E268" s="4">
        <v>200</v>
      </c>
      <c r="F268" s="4">
        <v>8</v>
      </c>
      <c r="G268" s="4">
        <v>0</v>
      </c>
      <c r="H268" s="4"/>
      <c r="I268" s="4">
        <v>0</v>
      </c>
      <c r="J268" s="4">
        <f t="shared" si="8"/>
        <v>0</v>
      </c>
      <c r="K268" s="4">
        <f t="shared" si="9"/>
        <v>0</v>
      </c>
    </row>
    <row r="269" spans="2:11" x14ac:dyDescent="0.25">
      <c r="B269" s="4">
        <v>42</v>
      </c>
      <c r="C269" s="4" t="s">
        <v>28</v>
      </c>
      <c r="D269" s="4" t="s">
        <v>31</v>
      </c>
      <c r="E269" s="4">
        <v>15</v>
      </c>
      <c r="F269" s="4">
        <v>0.5</v>
      </c>
      <c r="G269" s="4">
        <v>0</v>
      </c>
      <c r="H269" s="4"/>
      <c r="I269" s="4">
        <v>0</v>
      </c>
      <c r="J269" s="4">
        <f t="shared" si="8"/>
        <v>0</v>
      </c>
      <c r="K269" s="4">
        <f t="shared" si="9"/>
        <v>0</v>
      </c>
    </row>
    <row r="270" spans="2:11" x14ac:dyDescent="0.25">
      <c r="B270" s="4"/>
      <c r="C270" s="4"/>
      <c r="D270" s="4"/>
      <c r="E270" s="4">
        <v>20</v>
      </c>
      <c r="F270" s="4">
        <v>0.75</v>
      </c>
      <c r="G270" s="4">
        <v>0</v>
      </c>
      <c r="H270" s="4"/>
      <c r="I270" s="4">
        <v>0</v>
      </c>
      <c r="J270" s="4">
        <f t="shared" si="8"/>
        <v>0</v>
      </c>
      <c r="K270" s="4">
        <f t="shared" si="9"/>
        <v>0</v>
      </c>
    </row>
    <row r="271" spans="2:11" x14ac:dyDescent="0.25">
      <c r="B271" s="4"/>
      <c r="C271" s="4"/>
      <c r="D271" s="4"/>
      <c r="E271" s="4">
        <v>25</v>
      </c>
      <c r="F271" s="4">
        <v>1</v>
      </c>
      <c r="G271" s="4">
        <v>5</v>
      </c>
      <c r="H271" s="4"/>
      <c r="I271" s="4">
        <v>1508</v>
      </c>
      <c r="J271" s="4">
        <f t="shared" si="8"/>
        <v>5</v>
      </c>
      <c r="K271" s="4">
        <f t="shared" si="9"/>
        <v>7540</v>
      </c>
    </row>
    <row r="272" spans="2:11" x14ac:dyDescent="0.25">
      <c r="B272" s="4"/>
      <c r="C272" s="4"/>
      <c r="D272" s="4"/>
      <c r="E272" s="4">
        <v>40</v>
      </c>
      <c r="F272" s="4">
        <v>1.5</v>
      </c>
      <c r="G272" s="4">
        <v>4</v>
      </c>
      <c r="H272" s="4"/>
      <c r="I272" s="4">
        <v>1850</v>
      </c>
      <c r="J272" s="4">
        <f t="shared" si="8"/>
        <v>6</v>
      </c>
      <c r="K272" s="4">
        <f t="shared" si="9"/>
        <v>7400</v>
      </c>
    </row>
    <row r="273" spans="2:11" x14ac:dyDescent="0.25">
      <c r="B273" s="4">
        <v>43</v>
      </c>
      <c r="C273" s="4" t="s">
        <v>28</v>
      </c>
      <c r="D273" s="4" t="s">
        <v>31</v>
      </c>
      <c r="E273" s="4">
        <v>50</v>
      </c>
      <c r="F273" s="4">
        <v>2</v>
      </c>
      <c r="G273" s="4">
        <v>13</v>
      </c>
      <c r="H273" s="4"/>
      <c r="I273" s="4">
        <v>2398</v>
      </c>
      <c r="J273" s="4">
        <f t="shared" si="8"/>
        <v>26</v>
      </c>
      <c r="K273" s="4">
        <f t="shared" si="9"/>
        <v>31174</v>
      </c>
    </row>
    <row r="274" spans="2:11" x14ac:dyDescent="0.25">
      <c r="B274" s="4"/>
      <c r="C274" s="4"/>
      <c r="D274" s="4"/>
      <c r="E274" s="4">
        <v>65</v>
      </c>
      <c r="F274" s="4">
        <v>2.5</v>
      </c>
      <c r="G274" s="4">
        <v>0</v>
      </c>
      <c r="H274" s="4"/>
      <c r="I274" s="4">
        <v>0</v>
      </c>
      <c r="J274" s="4">
        <f t="shared" si="8"/>
        <v>0</v>
      </c>
      <c r="K274" s="4">
        <f t="shared" si="9"/>
        <v>0</v>
      </c>
    </row>
    <row r="275" spans="2:11" x14ac:dyDescent="0.25">
      <c r="B275" s="4"/>
      <c r="C275" s="4"/>
      <c r="D275" s="4"/>
      <c r="E275" s="4">
        <v>80</v>
      </c>
      <c r="F275" s="4">
        <v>3</v>
      </c>
      <c r="G275" s="4">
        <v>8</v>
      </c>
      <c r="H275" s="4"/>
      <c r="I275" s="4">
        <v>2731</v>
      </c>
      <c r="J275" s="4">
        <f t="shared" si="8"/>
        <v>24</v>
      </c>
      <c r="K275" s="4">
        <f t="shared" si="9"/>
        <v>21848</v>
      </c>
    </row>
    <row r="276" spans="2:11" x14ac:dyDescent="0.25">
      <c r="B276" s="4"/>
      <c r="C276" s="4"/>
      <c r="D276" s="4"/>
      <c r="E276" s="4">
        <v>100</v>
      </c>
      <c r="F276" s="4">
        <v>4</v>
      </c>
      <c r="G276" s="4">
        <v>0</v>
      </c>
      <c r="H276" s="4"/>
      <c r="I276" s="4">
        <v>0</v>
      </c>
      <c r="J276" s="4">
        <f t="shared" si="8"/>
        <v>0</v>
      </c>
      <c r="K276" s="4">
        <f t="shared" si="9"/>
        <v>0</v>
      </c>
    </row>
    <row r="277" spans="2:11" x14ac:dyDescent="0.25">
      <c r="B277" s="4"/>
      <c r="C277" s="4"/>
      <c r="D277" s="4"/>
      <c r="E277" s="4">
        <v>150</v>
      </c>
      <c r="F277" s="4">
        <v>6</v>
      </c>
      <c r="G277" s="4">
        <v>0</v>
      </c>
      <c r="H277" s="4"/>
      <c r="I277" s="4">
        <v>0</v>
      </c>
      <c r="J277" s="4">
        <f t="shared" si="8"/>
        <v>0</v>
      </c>
      <c r="K277" s="4">
        <f t="shared" si="9"/>
        <v>0</v>
      </c>
    </row>
    <row r="278" spans="2:11" x14ac:dyDescent="0.25">
      <c r="B278" s="4"/>
      <c r="C278" s="4"/>
      <c r="D278" s="4"/>
      <c r="E278" s="4">
        <v>200</v>
      </c>
      <c r="F278" s="4">
        <v>8</v>
      </c>
      <c r="G278" s="4">
        <v>0</v>
      </c>
      <c r="H278" s="4"/>
      <c r="I278" s="4">
        <v>0</v>
      </c>
      <c r="J278" s="4">
        <f t="shared" si="8"/>
        <v>0</v>
      </c>
      <c r="K278" s="4">
        <f t="shared" si="9"/>
        <v>0</v>
      </c>
    </row>
    <row r="279" spans="2:11" x14ac:dyDescent="0.25">
      <c r="B279" s="4">
        <v>44</v>
      </c>
      <c r="C279" s="4" t="s">
        <v>28</v>
      </c>
      <c r="D279" s="4" t="s">
        <v>11</v>
      </c>
      <c r="E279" s="4">
        <v>15</v>
      </c>
      <c r="F279" s="4">
        <v>0.5</v>
      </c>
      <c r="G279" s="4">
        <v>5</v>
      </c>
      <c r="H279" s="4"/>
      <c r="I279" s="4">
        <v>1080</v>
      </c>
      <c r="J279" s="4">
        <f t="shared" si="8"/>
        <v>2.5</v>
      </c>
      <c r="K279" s="4">
        <f t="shared" si="9"/>
        <v>5400</v>
      </c>
    </row>
    <row r="280" spans="2:11" x14ac:dyDescent="0.25">
      <c r="B280" s="4"/>
      <c r="C280" s="4"/>
      <c r="D280" s="4"/>
      <c r="E280" s="4">
        <v>20</v>
      </c>
      <c r="F280" s="4">
        <v>0.75</v>
      </c>
      <c r="G280" s="4">
        <v>0</v>
      </c>
      <c r="H280" s="4"/>
      <c r="I280" s="4">
        <v>0</v>
      </c>
      <c r="J280" s="4">
        <f t="shared" si="8"/>
        <v>0</v>
      </c>
      <c r="K280" s="4">
        <f t="shared" si="9"/>
        <v>0</v>
      </c>
    </row>
    <row r="281" spans="2:11" x14ac:dyDescent="0.25">
      <c r="B281" s="4"/>
      <c r="C281" s="4"/>
      <c r="D281" s="4"/>
      <c r="E281" s="4">
        <v>25</v>
      </c>
      <c r="F281" s="4">
        <v>1</v>
      </c>
      <c r="G281" s="4">
        <v>7</v>
      </c>
      <c r="H281" s="4"/>
      <c r="I281" s="4">
        <v>1508</v>
      </c>
      <c r="J281" s="4">
        <f t="shared" si="8"/>
        <v>7</v>
      </c>
      <c r="K281" s="4">
        <f t="shared" si="9"/>
        <v>10556</v>
      </c>
    </row>
    <row r="282" spans="2:11" x14ac:dyDescent="0.25">
      <c r="B282" s="4"/>
      <c r="C282" s="4"/>
      <c r="D282" s="4"/>
      <c r="E282" s="4">
        <v>40</v>
      </c>
      <c r="F282" s="4">
        <v>1.5</v>
      </c>
      <c r="G282" s="4">
        <v>3</v>
      </c>
      <c r="H282" s="4"/>
      <c r="I282" s="4">
        <v>1850</v>
      </c>
      <c r="J282" s="4">
        <f t="shared" si="8"/>
        <v>4.5</v>
      </c>
      <c r="K282" s="4">
        <f t="shared" si="9"/>
        <v>5550</v>
      </c>
    </row>
    <row r="283" spans="2:11" x14ac:dyDescent="0.25">
      <c r="B283" s="4">
        <v>45</v>
      </c>
      <c r="C283" s="4" t="s">
        <v>28</v>
      </c>
      <c r="D283" s="4" t="s">
        <v>11</v>
      </c>
      <c r="E283" s="4">
        <v>50</v>
      </c>
      <c r="F283" s="4">
        <v>2</v>
      </c>
      <c r="G283" s="4">
        <v>6</v>
      </c>
      <c r="H283" s="4"/>
      <c r="I283" s="4">
        <v>2398</v>
      </c>
      <c r="J283" s="4">
        <f t="shared" si="8"/>
        <v>12</v>
      </c>
      <c r="K283" s="4">
        <f t="shared" si="9"/>
        <v>14388</v>
      </c>
    </row>
    <row r="284" spans="2:11" x14ac:dyDescent="0.25">
      <c r="B284" s="4"/>
      <c r="C284" s="4"/>
      <c r="D284" s="4"/>
      <c r="E284" s="4">
        <v>65</v>
      </c>
      <c r="F284" s="4">
        <v>2.5</v>
      </c>
      <c r="G284" s="4">
        <v>0</v>
      </c>
      <c r="H284" s="4"/>
      <c r="I284" s="4">
        <v>0</v>
      </c>
      <c r="J284" s="4">
        <f t="shared" si="8"/>
        <v>0</v>
      </c>
      <c r="K284" s="4">
        <f t="shared" si="9"/>
        <v>0</v>
      </c>
    </row>
    <row r="285" spans="2:11" x14ac:dyDescent="0.25">
      <c r="B285" s="4"/>
      <c r="C285" s="4"/>
      <c r="D285" s="4"/>
      <c r="E285" s="4">
        <v>80</v>
      </c>
      <c r="F285" s="4">
        <v>3</v>
      </c>
      <c r="G285" s="4">
        <v>2</v>
      </c>
      <c r="H285" s="4"/>
      <c r="I285" s="4">
        <v>2731</v>
      </c>
      <c r="J285" s="4">
        <f t="shared" si="8"/>
        <v>6</v>
      </c>
      <c r="K285" s="4">
        <f t="shared" si="9"/>
        <v>5462</v>
      </c>
    </row>
    <row r="286" spans="2:11" x14ac:dyDescent="0.25">
      <c r="B286" s="4"/>
      <c r="C286" s="4"/>
      <c r="D286" s="4"/>
      <c r="E286" s="4">
        <v>100</v>
      </c>
      <c r="F286" s="4">
        <v>4</v>
      </c>
      <c r="G286" s="4">
        <v>0</v>
      </c>
      <c r="H286" s="4"/>
      <c r="I286" s="4">
        <v>0</v>
      </c>
      <c r="J286" s="4">
        <f t="shared" si="8"/>
        <v>0</v>
      </c>
      <c r="K286" s="4">
        <f t="shared" si="9"/>
        <v>0</v>
      </c>
    </row>
    <row r="287" spans="2:11" x14ac:dyDescent="0.25">
      <c r="B287" s="4"/>
      <c r="C287" s="4"/>
      <c r="D287" s="4"/>
      <c r="E287" s="4">
        <v>150</v>
      </c>
      <c r="F287" s="4">
        <v>6</v>
      </c>
      <c r="G287" s="4">
        <v>0</v>
      </c>
      <c r="H287" s="4"/>
      <c r="I287" s="4">
        <v>0</v>
      </c>
      <c r="J287" s="4">
        <f t="shared" si="8"/>
        <v>0</v>
      </c>
      <c r="K287" s="4">
        <f t="shared" si="9"/>
        <v>0</v>
      </c>
    </row>
    <row r="288" spans="2:11" x14ac:dyDescent="0.25">
      <c r="B288" s="4"/>
      <c r="C288" s="4"/>
      <c r="D288" s="4"/>
      <c r="E288" s="4">
        <v>200</v>
      </c>
      <c r="F288" s="4">
        <v>8</v>
      </c>
      <c r="G288" s="4">
        <v>0</v>
      </c>
      <c r="H288" s="4"/>
      <c r="I288" s="4">
        <v>0</v>
      </c>
      <c r="J288" s="4">
        <f t="shared" si="8"/>
        <v>0</v>
      </c>
      <c r="K288" s="4">
        <f t="shared" si="9"/>
        <v>0</v>
      </c>
    </row>
    <row r="289" spans="2:11" x14ac:dyDescent="0.25">
      <c r="B289" s="4">
        <v>46</v>
      </c>
      <c r="C289" s="4" t="s">
        <v>32</v>
      </c>
      <c r="D289" s="4" t="s">
        <v>17</v>
      </c>
      <c r="E289" s="4">
        <v>80</v>
      </c>
      <c r="F289" s="4">
        <v>3</v>
      </c>
      <c r="G289" s="4">
        <v>5</v>
      </c>
      <c r="H289" s="4"/>
      <c r="I289" s="4">
        <v>4800</v>
      </c>
      <c r="J289" s="4">
        <f t="shared" si="8"/>
        <v>15</v>
      </c>
      <c r="K289" s="4">
        <f t="shared" si="9"/>
        <v>24000</v>
      </c>
    </row>
    <row r="290" spans="2:11" x14ac:dyDescent="0.25">
      <c r="B290" s="4"/>
      <c r="C290" s="4"/>
      <c r="D290" s="4"/>
      <c r="E290" s="4">
        <v>100</v>
      </c>
      <c r="F290" s="4">
        <v>4</v>
      </c>
      <c r="G290" s="4">
        <v>6</v>
      </c>
      <c r="H290" s="4"/>
      <c r="I290" s="4">
        <v>5358</v>
      </c>
      <c r="J290" s="4">
        <f t="shared" si="8"/>
        <v>24</v>
      </c>
      <c r="K290" s="4">
        <f t="shared" si="9"/>
        <v>32148</v>
      </c>
    </row>
    <row r="291" spans="2:11" x14ac:dyDescent="0.25">
      <c r="B291" s="4"/>
      <c r="C291" s="4"/>
      <c r="D291" s="4"/>
      <c r="E291" s="4">
        <v>150</v>
      </c>
      <c r="F291" s="4">
        <v>6</v>
      </c>
      <c r="G291" s="4">
        <v>2</v>
      </c>
      <c r="H291" s="4"/>
      <c r="I291" s="4">
        <v>7200</v>
      </c>
      <c r="J291" s="4">
        <f t="shared" si="8"/>
        <v>12</v>
      </c>
      <c r="K291" s="4">
        <f t="shared" si="9"/>
        <v>14400</v>
      </c>
    </row>
    <row r="292" spans="2:11" x14ac:dyDescent="0.25">
      <c r="B292" s="4"/>
      <c r="C292" s="4"/>
      <c r="D292" s="4"/>
      <c r="E292" s="4">
        <v>200</v>
      </c>
      <c r="F292" s="4">
        <v>8</v>
      </c>
      <c r="G292" s="4">
        <v>0</v>
      </c>
      <c r="H292" s="4"/>
      <c r="I292" s="4">
        <v>11960</v>
      </c>
      <c r="J292" s="4">
        <f t="shared" si="8"/>
        <v>0</v>
      </c>
      <c r="K292" s="4">
        <f t="shared" si="9"/>
        <v>0</v>
      </c>
    </row>
    <row r="293" spans="2:11" x14ac:dyDescent="0.25">
      <c r="B293" s="4"/>
      <c r="C293" s="4"/>
      <c r="D293" s="4"/>
      <c r="E293" s="4">
        <v>250</v>
      </c>
      <c r="F293" s="4">
        <v>10</v>
      </c>
      <c r="G293" s="4">
        <v>1</v>
      </c>
      <c r="H293" s="4"/>
      <c r="I293" s="4">
        <v>15600</v>
      </c>
      <c r="J293" s="4">
        <f t="shared" si="8"/>
        <v>10</v>
      </c>
      <c r="K293" s="4">
        <f t="shared" si="9"/>
        <v>15600</v>
      </c>
    </row>
    <row r="294" spans="2:11" x14ac:dyDescent="0.25">
      <c r="B294" s="4"/>
      <c r="C294" s="4"/>
      <c r="D294" s="4"/>
      <c r="E294" s="4">
        <v>300</v>
      </c>
      <c r="F294" s="4">
        <v>12</v>
      </c>
      <c r="G294" s="4">
        <v>0</v>
      </c>
      <c r="H294" s="4"/>
      <c r="I294" s="4">
        <v>0</v>
      </c>
      <c r="J294" s="4">
        <f t="shared" si="8"/>
        <v>0</v>
      </c>
      <c r="K294" s="4">
        <f t="shared" si="9"/>
        <v>0</v>
      </c>
    </row>
    <row r="295" spans="2:11" x14ac:dyDescent="0.25">
      <c r="B295" s="4"/>
      <c r="C295" s="4"/>
      <c r="D295" s="4"/>
      <c r="E295" s="4">
        <v>400</v>
      </c>
      <c r="F295" s="4">
        <v>16</v>
      </c>
      <c r="G295" s="4">
        <v>0</v>
      </c>
      <c r="H295" s="4"/>
      <c r="I295" s="4">
        <v>0</v>
      </c>
      <c r="J295" s="4">
        <f t="shared" si="8"/>
        <v>0</v>
      </c>
      <c r="K295" s="4">
        <f t="shared" si="9"/>
        <v>0</v>
      </c>
    </row>
    <row r="296" spans="2:11" x14ac:dyDescent="0.25">
      <c r="B296" s="4">
        <v>47</v>
      </c>
      <c r="C296" s="4" t="s">
        <v>32</v>
      </c>
      <c r="D296" s="4" t="s">
        <v>12</v>
      </c>
      <c r="E296" s="4">
        <v>80</v>
      </c>
      <c r="F296" s="4">
        <v>3</v>
      </c>
      <c r="G296" s="4">
        <v>9</v>
      </c>
      <c r="H296" s="4"/>
      <c r="I296" s="4">
        <v>2979</v>
      </c>
      <c r="J296" s="4">
        <f t="shared" si="8"/>
        <v>27</v>
      </c>
      <c r="K296" s="4">
        <f t="shared" si="9"/>
        <v>26811</v>
      </c>
    </row>
    <row r="297" spans="2:11" x14ac:dyDescent="0.25">
      <c r="B297" s="4"/>
      <c r="C297" s="4"/>
      <c r="D297" s="4"/>
      <c r="E297" s="4">
        <v>100</v>
      </c>
      <c r="F297" s="4">
        <v>4</v>
      </c>
      <c r="G297" s="4">
        <v>16</v>
      </c>
      <c r="H297" s="4"/>
      <c r="I297" s="4">
        <v>3080</v>
      </c>
      <c r="J297" s="4">
        <f t="shared" si="8"/>
        <v>64</v>
      </c>
      <c r="K297" s="4">
        <f t="shared" si="9"/>
        <v>49280</v>
      </c>
    </row>
    <row r="298" spans="2:11" x14ac:dyDescent="0.25">
      <c r="B298" s="4"/>
      <c r="C298" s="4"/>
      <c r="D298" s="4"/>
      <c r="E298" s="4">
        <v>150</v>
      </c>
      <c r="F298" s="4">
        <v>6</v>
      </c>
      <c r="G298" s="4">
        <v>43</v>
      </c>
      <c r="H298" s="4"/>
      <c r="I298" s="4">
        <v>6300</v>
      </c>
      <c r="J298" s="4">
        <f t="shared" si="8"/>
        <v>258</v>
      </c>
      <c r="K298" s="4">
        <f t="shared" si="9"/>
        <v>270900</v>
      </c>
    </row>
    <row r="299" spans="2:11" x14ac:dyDescent="0.25">
      <c r="B299" s="4"/>
      <c r="C299" s="4"/>
      <c r="D299" s="4"/>
      <c r="E299" s="4">
        <v>200</v>
      </c>
      <c r="F299" s="4">
        <v>8</v>
      </c>
      <c r="G299" s="4">
        <v>9</v>
      </c>
      <c r="H299" s="4"/>
      <c r="I299" s="4">
        <v>10500</v>
      </c>
      <c r="J299" s="4">
        <f t="shared" si="8"/>
        <v>72</v>
      </c>
      <c r="K299" s="4">
        <f t="shared" si="9"/>
        <v>94500</v>
      </c>
    </row>
    <row r="300" spans="2:11" x14ac:dyDescent="0.25">
      <c r="B300" s="4"/>
      <c r="C300" s="4"/>
      <c r="D300" s="4"/>
      <c r="E300" s="4">
        <v>250</v>
      </c>
      <c r="F300" s="4">
        <v>10</v>
      </c>
      <c r="G300" s="4">
        <v>7</v>
      </c>
      <c r="H300" s="4"/>
      <c r="I300" s="4">
        <v>14288</v>
      </c>
      <c r="J300" s="4">
        <f t="shared" si="8"/>
        <v>70</v>
      </c>
      <c r="K300" s="4">
        <f t="shared" si="9"/>
        <v>100016</v>
      </c>
    </row>
    <row r="301" spans="2:11" x14ac:dyDescent="0.25">
      <c r="B301" s="4"/>
      <c r="C301" s="4"/>
      <c r="D301" s="4"/>
      <c r="E301" s="4">
        <v>300</v>
      </c>
      <c r="F301" s="4">
        <v>12</v>
      </c>
      <c r="G301" s="4">
        <v>7</v>
      </c>
      <c r="H301" s="4"/>
      <c r="I301" s="4">
        <v>16000</v>
      </c>
      <c r="J301" s="4">
        <f t="shared" si="8"/>
        <v>84</v>
      </c>
      <c r="K301" s="4">
        <f t="shared" si="9"/>
        <v>112000</v>
      </c>
    </row>
    <row r="302" spans="2:11" x14ac:dyDescent="0.25">
      <c r="B302" s="4"/>
      <c r="C302" s="4"/>
      <c r="D302" s="4"/>
      <c r="E302" s="4">
        <v>350</v>
      </c>
      <c r="F302" s="4">
        <v>14</v>
      </c>
      <c r="G302" s="4">
        <v>4</v>
      </c>
      <c r="H302" s="4"/>
      <c r="I302" s="4">
        <v>19500</v>
      </c>
      <c r="J302" s="4">
        <f t="shared" si="8"/>
        <v>56</v>
      </c>
      <c r="K302" s="4">
        <f t="shared" si="9"/>
        <v>78000</v>
      </c>
    </row>
    <row r="303" spans="2:11" x14ac:dyDescent="0.25">
      <c r="B303" s="4"/>
      <c r="C303" s="4"/>
      <c r="D303" s="4"/>
      <c r="E303" s="4">
        <v>400</v>
      </c>
      <c r="F303" s="4">
        <v>6</v>
      </c>
      <c r="G303" s="4">
        <v>2</v>
      </c>
      <c r="H303" s="4"/>
      <c r="I303" s="4">
        <v>22360</v>
      </c>
      <c r="J303" s="4">
        <f t="shared" si="8"/>
        <v>12</v>
      </c>
      <c r="K303" s="4">
        <f t="shared" si="9"/>
        <v>44720</v>
      </c>
    </row>
    <row r="304" spans="2:11" x14ac:dyDescent="0.25">
      <c r="B304" s="4">
        <v>48</v>
      </c>
      <c r="C304" s="4" t="s">
        <v>33</v>
      </c>
      <c r="D304" s="4" t="s">
        <v>20</v>
      </c>
      <c r="E304" s="4">
        <v>15</v>
      </c>
      <c r="F304" s="4">
        <v>0.5</v>
      </c>
      <c r="G304" s="4">
        <v>2</v>
      </c>
      <c r="H304" s="4"/>
      <c r="I304" s="4">
        <v>5800</v>
      </c>
      <c r="J304" s="4">
        <f t="shared" si="8"/>
        <v>1</v>
      </c>
      <c r="K304" s="4">
        <f t="shared" si="9"/>
        <v>11600</v>
      </c>
    </row>
    <row r="305" spans="2:11" x14ac:dyDescent="0.25">
      <c r="B305" s="4"/>
      <c r="C305" s="4"/>
      <c r="D305" s="4"/>
      <c r="E305" s="4">
        <v>20</v>
      </c>
      <c r="F305" s="4">
        <v>0.75</v>
      </c>
      <c r="G305" s="4">
        <v>0</v>
      </c>
      <c r="H305" s="4"/>
      <c r="I305" s="4">
        <v>0</v>
      </c>
      <c r="J305" s="4">
        <f t="shared" si="8"/>
        <v>0</v>
      </c>
      <c r="K305" s="4">
        <f t="shared" si="9"/>
        <v>0</v>
      </c>
    </row>
    <row r="306" spans="2:11" x14ac:dyDescent="0.25">
      <c r="B306" s="4"/>
      <c r="C306" s="4"/>
      <c r="D306" s="4"/>
      <c r="E306" s="4">
        <v>25</v>
      </c>
      <c r="F306" s="4">
        <v>1</v>
      </c>
      <c r="G306" s="4">
        <v>27</v>
      </c>
      <c r="H306" s="4"/>
      <c r="I306" s="4">
        <v>8750</v>
      </c>
      <c r="J306" s="4">
        <f t="shared" si="8"/>
        <v>27</v>
      </c>
      <c r="K306" s="4">
        <f t="shared" si="9"/>
        <v>236250</v>
      </c>
    </row>
    <row r="307" spans="2:11" x14ac:dyDescent="0.25">
      <c r="B307" s="4"/>
      <c r="C307" s="4"/>
      <c r="D307" s="4"/>
      <c r="E307" s="4">
        <v>40</v>
      </c>
      <c r="F307" s="4">
        <v>1.5</v>
      </c>
      <c r="G307" s="4">
        <v>6</v>
      </c>
      <c r="H307" s="4"/>
      <c r="I307" s="4">
        <v>11000</v>
      </c>
      <c r="J307" s="4">
        <f t="shared" si="8"/>
        <v>9</v>
      </c>
      <c r="K307" s="4">
        <f t="shared" si="9"/>
        <v>66000</v>
      </c>
    </row>
    <row r="308" spans="2:11" x14ac:dyDescent="0.25">
      <c r="B308" s="4">
        <v>49</v>
      </c>
      <c r="C308" s="4" t="s">
        <v>33</v>
      </c>
      <c r="D308" s="4" t="s">
        <v>20</v>
      </c>
      <c r="E308" s="4">
        <v>50</v>
      </c>
      <c r="F308" s="4">
        <v>2</v>
      </c>
      <c r="G308" s="4">
        <v>9</v>
      </c>
      <c r="H308" s="4"/>
      <c r="I308" s="4">
        <v>13500</v>
      </c>
      <c r="J308" s="4">
        <f t="shared" si="8"/>
        <v>18</v>
      </c>
      <c r="K308" s="4">
        <f t="shared" si="9"/>
        <v>121500</v>
      </c>
    </row>
    <row r="309" spans="2:11" x14ac:dyDescent="0.25">
      <c r="B309" s="4"/>
      <c r="C309" s="4"/>
      <c r="D309" s="4"/>
      <c r="E309" s="4">
        <v>65</v>
      </c>
      <c r="F309" s="4">
        <v>2.5</v>
      </c>
      <c r="G309" s="4">
        <v>0</v>
      </c>
      <c r="H309" s="4"/>
      <c r="I309" s="4">
        <v>0</v>
      </c>
      <c r="J309" s="4">
        <f t="shared" si="8"/>
        <v>0</v>
      </c>
      <c r="K309" s="4">
        <f t="shared" si="9"/>
        <v>0</v>
      </c>
    </row>
    <row r="310" spans="2:11" x14ac:dyDescent="0.25">
      <c r="B310" s="4"/>
      <c r="C310" s="4"/>
      <c r="D310" s="4"/>
      <c r="E310" s="4">
        <v>80</v>
      </c>
      <c r="F310" s="4">
        <v>3</v>
      </c>
      <c r="G310" s="4">
        <v>10</v>
      </c>
      <c r="H310" s="4"/>
      <c r="I310" s="4">
        <v>15300</v>
      </c>
      <c r="J310" s="4">
        <f t="shared" si="8"/>
        <v>30</v>
      </c>
      <c r="K310" s="4">
        <f t="shared" si="9"/>
        <v>153000</v>
      </c>
    </row>
    <row r="311" spans="2:11" x14ac:dyDescent="0.25">
      <c r="B311" s="4"/>
      <c r="C311" s="4"/>
      <c r="D311" s="4"/>
      <c r="E311" s="4">
        <v>100</v>
      </c>
      <c r="F311" s="4">
        <v>4</v>
      </c>
      <c r="G311" s="4">
        <v>6</v>
      </c>
      <c r="H311" s="4"/>
      <c r="I311" s="4">
        <v>19500</v>
      </c>
      <c r="J311" s="4">
        <f t="shared" si="8"/>
        <v>24</v>
      </c>
      <c r="K311" s="4">
        <f t="shared" si="9"/>
        <v>117000</v>
      </c>
    </row>
    <row r="312" spans="2:11" x14ac:dyDescent="0.25">
      <c r="B312" s="4"/>
      <c r="C312" s="4"/>
      <c r="D312" s="4"/>
      <c r="E312" s="4">
        <v>150</v>
      </c>
      <c r="F312" s="4">
        <v>6</v>
      </c>
      <c r="G312" s="4">
        <v>0</v>
      </c>
      <c r="H312" s="4"/>
      <c r="I312" s="4">
        <v>0</v>
      </c>
      <c r="J312" s="4">
        <f t="shared" si="8"/>
        <v>0</v>
      </c>
      <c r="K312" s="4">
        <f t="shared" si="9"/>
        <v>0</v>
      </c>
    </row>
    <row r="313" spans="2:11" x14ac:dyDescent="0.25">
      <c r="B313" s="4"/>
      <c r="C313" s="4"/>
      <c r="D313" s="4"/>
      <c r="E313" s="4">
        <v>200</v>
      </c>
      <c r="F313" s="4">
        <v>8</v>
      </c>
      <c r="G313" s="4">
        <v>13</v>
      </c>
      <c r="H313" s="4"/>
      <c r="I313" s="4">
        <v>24000</v>
      </c>
      <c r="J313" s="4">
        <f t="shared" si="8"/>
        <v>104</v>
      </c>
      <c r="K313" s="4">
        <f t="shared" si="9"/>
        <v>312000</v>
      </c>
    </row>
    <row r="314" spans="2:11" x14ac:dyDescent="0.25">
      <c r="B314" s="4"/>
      <c r="C314" s="4"/>
      <c r="D314" s="4"/>
      <c r="E314" s="4">
        <v>250</v>
      </c>
      <c r="F314" s="4">
        <v>10</v>
      </c>
      <c r="G314" s="4">
        <v>0</v>
      </c>
      <c r="H314" s="4"/>
      <c r="I314" s="4">
        <v>0</v>
      </c>
      <c r="J314" s="4">
        <f t="shared" si="8"/>
        <v>0</v>
      </c>
      <c r="K314" s="4">
        <f t="shared" si="9"/>
        <v>0</v>
      </c>
    </row>
    <row r="315" spans="2:11" x14ac:dyDescent="0.25">
      <c r="B315" s="4"/>
      <c r="C315" s="4"/>
      <c r="D315" s="4"/>
      <c r="E315" s="4">
        <v>300</v>
      </c>
      <c r="F315" s="4">
        <v>12</v>
      </c>
      <c r="G315" s="4">
        <v>0</v>
      </c>
      <c r="H315" s="4"/>
      <c r="I315" s="4">
        <v>0</v>
      </c>
      <c r="J315" s="4">
        <f t="shared" si="8"/>
        <v>0</v>
      </c>
      <c r="K315" s="4">
        <f t="shared" si="9"/>
        <v>0</v>
      </c>
    </row>
    <row r="316" spans="2:11" x14ac:dyDescent="0.25">
      <c r="B316" s="4"/>
      <c r="C316" s="4"/>
      <c r="D316" s="4"/>
      <c r="E316" s="4">
        <v>400</v>
      </c>
      <c r="F316" s="4">
        <v>16</v>
      </c>
      <c r="G316" s="4">
        <v>0</v>
      </c>
      <c r="H316" s="4"/>
      <c r="I316" s="4">
        <v>0</v>
      </c>
      <c r="J316" s="4">
        <f t="shared" si="8"/>
        <v>0</v>
      </c>
      <c r="K316" s="4">
        <f t="shared" si="9"/>
        <v>0</v>
      </c>
    </row>
    <row r="317" spans="2:11" ht="15.75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39">
        <f>SUM(K4:K316)</f>
        <v>21691616</v>
      </c>
    </row>
    <row r="318" spans="2:11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2:11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</row>
  </sheetData>
  <autoFilter ref="B3:I316"/>
  <mergeCells count="1">
    <mergeCell ref="B2:K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5"/>
  <sheetViews>
    <sheetView topLeftCell="A31" workbookViewId="0">
      <selection activeCell="P54" sqref="P54"/>
    </sheetView>
  </sheetViews>
  <sheetFormatPr defaultRowHeight="15" x14ac:dyDescent="0.25"/>
  <cols>
    <col min="2" max="2" width="9.140625" style="2"/>
    <col min="3" max="3" width="11.140625" style="2" bestFit="1" customWidth="1"/>
    <col min="4" max="4" width="9.5703125" style="2" bestFit="1" customWidth="1"/>
    <col min="5" max="9" width="9.140625" style="2"/>
    <col min="10" max="10" width="11.42578125" style="2" bestFit="1" customWidth="1"/>
    <col min="11" max="11" width="9.140625" style="2"/>
    <col min="12" max="12" width="7.140625" style="2" bestFit="1" customWidth="1"/>
    <col min="13" max="13" width="9.42578125" style="8" customWidth="1"/>
    <col min="14" max="14" width="10.42578125" bestFit="1" customWidth="1"/>
    <col min="15" max="15" width="10.7109375" bestFit="1" customWidth="1"/>
    <col min="16" max="16" width="13.7109375" bestFit="1" customWidth="1"/>
    <col min="17" max="17" width="11.85546875" bestFit="1" customWidth="1"/>
  </cols>
  <sheetData>
    <row r="2" spans="2:17" ht="15.75" x14ac:dyDescent="0.25">
      <c r="B2" s="53" t="s">
        <v>45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2:17" x14ac:dyDescent="0.25">
      <c r="B3" s="5" t="s">
        <v>0</v>
      </c>
      <c r="C3" s="5" t="s">
        <v>1</v>
      </c>
      <c r="D3" s="5" t="s">
        <v>2</v>
      </c>
      <c r="E3" s="5" t="s">
        <v>37</v>
      </c>
      <c r="F3" s="5" t="s">
        <v>4</v>
      </c>
      <c r="G3" s="5" t="s">
        <v>3</v>
      </c>
      <c r="H3" s="5" t="s">
        <v>39</v>
      </c>
      <c r="I3" s="5" t="s">
        <v>46</v>
      </c>
      <c r="J3" s="5" t="s">
        <v>47</v>
      </c>
      <c r="K3" s="28" t="s">
        <v>229</v>
      </c>
      <c r="L3" s="28" t="s">
        <v>274</v>
      </c>
      <c r="M3" s="35" t="s">
        <v>60</v>
      </c>
      <c r="N3" s="35" t="s">
        <v>296</v>
      </c>
      <c r="O3" s="35" t="s">
        <v>297</v>
      </c>
      <c r="P3" s="35" t="s">
        <v>298</v>
      </c>
      <c r="Q3" s="35" t="s">
        <v>299</v>
      </c>
    </row>
    <row r="4" spans="2:17" x14ac:dyDescent="0.25">
      <c r="B4" s="4">
        <v>1</v>
      </c>
      <c r="C4" s="4" t="s">
        <v>44</v>
      </c>
      <c r="D4" s="4" t="s">
        <v>38</v>
      </c>
      <c r="E4" s="4">
        <v>15</v>
      </c>
      <c r="F4" s="4">
        <v>0.5</v>
      </c>
      <c r="G4" s="4">
        <v>615</v>
      </c>
      <c r="H4" s="4" t="s">
        <v>43</v>
      </c>
      <c r="I4" s="4">
        <v>55</v>
      </c>
      <c r="J4" s="4">
        <v>90</v>
      </c>
      <c r="K4" s="4">
        <f>F4*G4</f>
        <v>307.5</v>
      </c>
      <c r="L4" s="37">
        <f>(J4/I4*100)-100</f>
        <v>63.636363636363654</v>
      </c>
      <c r="M4" s="36">
        <f>J4*G4</f>
        <v>55350</v>
      </c>
      <c r="N4" s="36">
        <f>M4*50%</f>
        <v>27675</v>
      </c>
      <c r="O4" s="36">
        <f>M4*10%</f>
        <v>5535</v>
      </c>
      <c r="P4" s="36">
        <f>M4*7.5%</f>
        <v>4151.25</v>
      </c>
      <c r="Q4" s="46">
        <f>M4+N4+O4+P4</f>
        <v>92711.25</v>
      </c>
    </row>
    <row r="5" spans="2:17" x14ac:dyDescent="0.25">
      <c r="B5" s="4"/>
      <c r="C5" s="4"/>
      <c r="D5" s="4"/>
      <c r="E5" s="4">
        <v>20</v>
      </c>
      <c r="F5" s="4">
        <v>0.75</v>
      </c>
      <c r="G5" s="4">
        <v>473</v>
      </c>
      <c r="H5" s="4" t="s">
        <v>43</v>
      </c>
      <c r="I5" s="4">
        <v>59.5</v>
      </c>
      <c r="J5" s="4">
        <v>99</v>
      </c>
      <c r="K5" s="4">
        <f t="shared" ref="K5:K51" si="0">F5*G5</f>
        <v>354.75</v>
      </c>
      <c r="L5" s="37">
        <f t="shared" ref="L5:L51" si="1">(J5/I5*100)-100</f>
        <v>66.386554621848745</v>
      </c>
      <c r="M5" s="36">
        <f t="shared" ref="M5:M51" si="2">J5*G5</f>
        <v>46827</v>
      </c>
      <c r="N5" s="36">
        <f t="shared" ref="N5:N52" si="3">M5*50%</f>
        <v>23413.5</v>
      </c>
      <c r="O5" s="36">
        <f t="shared" ref="O5:O52" si="4">M5*10%</f>
        <v>4682.7</v>
      </c>
      <c r="P5" s="36">
        <f t="shared" ref="P5:P52" si="5">M5*7.5%</f>
        <v>3512.0250000000001</v>
      </c>
      <c r="Q5" s="46">
        <f t="shared" ref="Q5:Q52" si="6">M5+N5+O5+P5</f>
        <v>78435.224999999991</v>
      </c>
    </row>
    <row r="6" spans="2:17" x14ac:dyDescent="0.25">
      <c r="B6" s="4"/>
      <c r="C6" s="4"/>
      <c r="D6" s="4"/>
      <c r="E6" s="4">
        <v>25</v>
      </c>
      <c r="F6" s="4">
        <v>1</v>
      </c>
      <c r="G6" s="4">
        <v>533</v>
      </c>
      <c r="H6" s="4" t="s">
        <v>43</v>
      </c>
      <c r="I6" s="4">
        <v>105</v>
      </c>
      <c r="J6" s="4">
        <v>126</v>
      </c>
      <c r="K6" s="4">
        <f t="shared" si="0"/>
        <v>533</v>
      </c>
      <c r="L6" s="37">
        <f t="shared" si="1"/>
        <v>20</v>
      </c>
      <c r="M6" s="36">
        <f t="shared" si="2"/>
        <v>67158</v>
      </c>
      <c r="N6" s="36">
        <f t="shared" si="3"/>
        <v>33579</v>
      </c>
      <c r="O6" s="36">
        <f t="shared" si="4"/>
        <v>6715.8</v>
      </c>
      <c r="P6" s="36">
        <f t="shared" si="5"/>
        <v>5036.8499999999995</v>
      </c>
      <c r="Q6" s="46">
        <f t="shared" si="6"/>
        <v>112489.65000000001</v>
      </c>
    </row>
    <row r="7" spans="2:17" x14ac:dyDescent="0.25">
      <c r="B7" s="4"/>
      <c r="C7" s="4"/>
      <c r="D7" s="4"/>
      <c r="E7" s="4">
        <v>40</v>
      </c>
      <c r="F7" s="4">
        <v>1.5</v>
      </c>
      <c r="G7" s="4">
        <v>749</v>
      </c>
      <c r="H7" s="4" t="s">
        <v>43</v>
      </c>
      <c r="I7" s="4">
        <v>140</v>
      </c>
      <c r="J7" s="4">
        <v>146</v>
      </c>
      <c r="K7" s="4">
        <f t="shared" si="0"/>
        <v>1123.5</v>
      </c>
      <c r="L7" s="37">
        <f t="shared" si="1"/>
        <v>4.2857142857142918</v>
      </c>
      <c r="M7" s="36">
        <f t="shared" si="2"/>
        <v>109354</v>
      </c>
      <c r="N7" s="36">
        <f t="shared" si="3"/>
        <v>54677</v>
      </c>
      <c r="O7" s="36">
        <f t="shared" si="4"/>
        <v>10935.400000000001</v>
      </c>
      <c r="P7" s="36">
        <f t="shared" si="5"/>
        <v>8201.5499999999993</v>
      </c>
      <c r="Q7" s="46">
        <f t="shared" si="6"/>
        <v>183167.94999999998</v>
      </c>
    </row>
    <row r="8" spans="2:17" x14ac:dyDescent="0.25">
      <c r="B8" s="4"/>
      <c r="C8" s="4"/>
      <c r="D8" s="4"/>
      <c r="E8" s="4">
        <v>50</v>
      </c>
      <c r="F8" s="4">
        <v>2</v>
      </c>
      <c r="G8" s="4">
        <v>550</v>
      </c>
      <c r="H8" s="4" t="s">
        <v>43</v>
      </c>
      <c r="I8" s="4">
        <v>177</v>
      </c>
      <c r="J8" s="4">
        <v>350</v>
      </c>
      <c r="K8" s="4">
        <f t="shared" si="0"/>
        <v>1100</v>
      </c>
      <c r="L8" s="37">
        <f t="shared" si="1"/>
        <v>97.740112994350284</v>
      </c>
      <c r="M8" s="36">
        <f t="shared" si="2"/>
        <v>192500</v>
      </c>
      <c r="N8" s="36">
        <f t="shared" si="3"/>
        <v>96250</v>
      </c>
      <c r="O8" s="36">
        <f t="shared" si="4"/>
        <v>19250</v>
      </c>
      <c r="P8" s="36">
        <f t="shared" si="5"/>
        <v>14437.5</v>
      </c>
      <c r="Q8" s="46">
        <f t="shared" si="6"/>
        <v>322437.5</v>
      </c>
    </row>
    <row r="9" spans="2:17" x14ac:dyDescent="0.25">
      <c r="B9" s="4"/>
      <c r="C9" s="4"/>
      <c r="D9" s="4"/>
      <c r="E9" s="4">
        <v>80</v>
      </c>
      <c r="F9" s="4">
        <v>3</v>
      </c>
      <c r="G9" s="4">
        <v>450</v>
      </c>
      <c r="H9" s="4" t="s">
        <v>43</v>
      </c>
      <c r="I9" s="4">
        <v>285</v>
      </c>
      <c r="J9" s="4">
        <v>333</v>
      </c>
      <c r="K9" s="4">
        <f t="shared" si="0"/>
        <v>1350</v>
      </c>
      <c r="L9" s="37">
        <f t="shared" si="1"/>
        <v>16.842105263157904</v>
      </c>
      <c r="M9" s="36">
        <f t="shared" si="2"/>
        <v>149850</v>
      </c>
      <c r="N9" s="36">
        <f t="shared" si="3"/>
        <v>74925</v>
      </c>
      <c r="O9" s="36">
        <f t="shared" si="4"/>
        <v>14985</v>
      </c>
      <c r="P9" s="36">
        <f t="shared" si="5"/>
        <v>11238.75</v>
      </c>
      <c r="Q9" s="46">
        <f t="shared" si="6"/>
        <v>250998.75</v>
      </c>
    </row>
    <row r="10" spans="2:17" x14ac:dyDescent="0.25">
      <c r="B10" s="4"/>
      <c r="C10" s="4"/>
      <c r="D10" s="4"/>
      <c r="E10" s="4">
        <v>100</v>
      </c>
      <c r="F10" s="4">
        <v>4</v>
      </c>
      <c r="G10" s="4">
        <v>180</v>
      </c>
      <c r="H10" s="4" t="s">
        <v>43</v>
      </c>
      <c r="I10" s="4">
        <v>415</v>
      </c>
      <c r="J10" s="4">
        <v>454</v>
      </c>
      <c r="K10" s="4">
        <f t="shared" si="0"/>
        <v>720</v>
      </c>
      <c r="L10" s="37">
        <f t="shared" si="1"/>
        <v>9.3975903614457792</v>
      </c>
      <c r="M10" s="36">
        <f t="shared" si="2"/>
        <v>81720</v>
      </c>
      <c r="N10" s="36">
        <f t="shared" si="3"/>
        <v>40860</v>
      </c>
      <c r="O10" s="36">
        <f t="shared" si="4"/>
        <v>8172</v>
      </c>
      <c r="P10" s="36">
        <f t="shared" si="5"/>
        <v>6129</v>
      </c>
      <c r="Q10" s="46">
        <f t="shared" si="6"/>
        <v>136881</v>
      </c>
    </row>
    <row r="11" spans="2:17" x14ac:dyDescent="0.25">
      <c r="B11" s="4"/>
      <c r="C11" s="4"/>
      <c r="D11" s="4"/>
      <c r="E11" s="4">
        <v>150</v>
      </c>
      <c r="F11" s="4">
        <v>6</v>
      </c>
      <c r="G11" s="4">
        <v>101</v>
      </c>
      <c r="H11" s="4" t="s">
        <v>43</v>
      </c>
      <c r="I11" s="4">
        <v>609</v>
      </c>
      <c r="J11" s="4">
        <v>875</v>
      </c>
      <c r="K11" s="4">
        <f t="shared" si="0"/>
        <v>606</v>
      </c>
      <c r="L11" s="37">
        <f t="shared" si="1"/>
        <v>43.678160919540232</v>
      </c>
      <c r="M11" s="36">
        <f t="shared" si="2"/>
        <v>88375</v>
      </c>
      <c r="N11" s="36">
        <f t="shared" si="3"/>
        <v>44187.5</v>
      </c>
      <c r="O11" s="36">
        <f t="shared" si="4"/>
        <v>8837.5</v>
      </c>
      <c r="P11" s="36">
        <f t="shared" si="5"/>
        <v>6628.125</v>
      </c>
      <c r="Q11" s="46">
        <f t="shared" si="6"/>
        <v>148028.125</v>
      </c>
    </row>
    <row r="12" spans="2:17" x14ac:dyDescent="0.25">
      <c r="B12" s="4"/>
      <c r="C12" s="4"/>
      <c r="D12" s="4"/>
      <c r="E12" s="4">
        <v>200</v>
      </c>
      <c r="F12" s="4">
        <v>8</v>
      </c>
      <c r="G12" s="4">
        <v>50</v>
      </c>
      <c r="H12" s="4" t="s">
        <v>43</v>
      </c>
      <c r="I12" s="4">
        <v>1240</v>
      </c>
      <c r="J12" s="4">
        <v>1312</v>
      </c>
      <c r="K12" s="4">
        <f t="shared" si="0"/>
        <v>400</v>
      </c>
      <c r="L12" s="37">
        <f t="shared" si="1"/>
        <v>5.8064516129032313</v>
      </c>
      <c r="M12" s="36">
        <f t="shared" si="2"/>
        <v>65600</v>
      </c>
      <c r="N12" s="36">
        <f t="shared" si="3"/>
        <v>32800</v>
      </c>
      <c r="O12" s="36">
        <f t="shared" si="4"/>
        <v>6560</v>
      </c>
      <c r="P12" s="36">
        <f t="shared" si="5"/>
        <v>4920</v>
      </c>
      <c r="Q12" s="46">
        <f t="shared" si="6"/>
        <v>109880</v>
      </c>
    </row>
    <row r="13" spans="2:17" x14ac:dyDescent="0.25">
      <c r="B13" s="4"/>
      <c r="C13" s="4"/>
      <c r="D13" s="4"/>
      <c r="E13" s="4">
        <v>250</v>
      </c>
      <c r="F13" s="4">
        <v>10</v>
      </c>
      <c r="G13" s="4">
        <v>40</v>
      </c>
      <c r="H13" s="4" t="s">
        <v>43</v>
      </c>
      <c r="I13" s="4">
        <v>1510</v>
      </c>
      <c r="J13" s="4">
        <v>1968</v>
      </c>
      <c r="K13" s="4">
        <f t="shared" si="0"/>
        <v>400</v>
      </c>
      <c r="L13" s="37">
        <f t="shared" si="1"/>
        <v>30.33112582781456</v>
      </c>
      <c r="M13" s="36">
        <f t="shared" si="2"/>
        <v>78720</v>
      </c>
      <c r="N13" s="36">
        <f t="shared" si="3"/>
        <v>39360</v>
      </c>
      <c r="O13" s="36">
        <f t="shared" si="4"/>
        <v>7872</v>
      </c>
      <c r="P13" s="36">
        <f t="shared" si="5"/>
        <v>5904</v>
      </c>
      <c r="Q13" s="46">
        <f t="shared" si="6"/>
        <v>131856</v>
      </c>
    </row>
    <row r="14" spans="2:17" x14ac:dyDescent="0.25">
      <c r="B14" s="4"/>
      <c r="C14" s="4"/>
      <c r="D14" s="4"/>
      <c r="E14" s="4">
        <v>300</v>
      </c>
      <c r="F14" s="4">
        <v>12</v>
      </c>
      <c r="G14" s="4">
        <v>50</v>
      </c>
      <c r="H14" s="4" t="s">
        <v>43</v>
      </c>
      <c r="I14" s="4"/>
      <c r="J14" s="4">
        <v>2952</v>
      </c>
      <c r="K14" s="4">
        <f t="shared" si="0"/>
        <v>600</v>
      </c>
      <c r="L14" s="37" t="e">
        <f t="shared" si="1"/>
        <v>#DIV/0!</v>
      </c>
      <c r="M14" s="36">
        <f t="shared" si="2"/>
        <v>147600</v>
      </c>
      <c r="N14" s="36">
        <f t="shared" si="3"/>
        <v>73800</v>
      </c>
      <c r="O14" s="36">
        <f t="shared" si="4"/>
        <v>14760</v>
      </c>
      <c r="P14" s="36">
        <f t="shared" si="5"/>
        <v>11070</v>
      </c>
      <c r="Q14" s="46">
        <f t="shared" si="6"/>
        <v>247230</v>
      </c>
    </row>
    <row r="15" spans="2:17" x14ac:dyDescent="0.25">
      <c r="B15" s="4">
        <v>2</v>
      </c>
      <c r="C15" s="4" t="s">
        <v>44</v>
      </c>
      <c r="D15" s="4" t="s">
        <v>40</v>
      </c>
      <c r="E15" s="4">
        <v>15</v>
      </c>
      <c r="F15" s="4">
        <v>0.5</v>
      </c>
      <c r="G15" s="4">
        <v>350</v>
      </c>
      <c r="H15" s="4" t="s">
        <v>43</v>
      </c>
      <c r="I15" s="4"/>
      <c r="J15" s="4">
        <v>157</v>
      </c>
      <c r="K15" s="4">
        <f t="shared" si="0"/>
        <v>175</v>
      </c>
      <c r="L15" s="37" t="e">
        <f t="shared" si="1"/>
        <v>#DIV/0!</v>
      </c>
      <c r="M15" s="36">
        <f t="shared" si="2"/>
        <v>54950</v>
      </c>
      <c r="N15" s="36">
        <f t="shared" si="3"/>
        <v>27475</v>
      </c>
      <c r="O15" s="36">
        <f t="shared" si="4"/>
        <v>5495</v>
      </c>
      <c r="P15" s="36">
        <f t="shared" si="5"/>
        <v>4121.25</v>
      </c>
      <c r="Q15" s="46">
        <f t="shared" si="6"/>
        <v>92041.25</v>
      </c>
    </row>
    <row r="16" spans="2:17" x14ac:dyDescent="0.25">
      <c r="B16" s="4"/>
      <c r="C16" s="4"/>
      <c r="D16" s="4"/>
      <c r="E16" s="4">
        <v>20</v>
      </c>
      <c r="F16" s="4">
        <v>0.75</v>
      </c>
      <c r="G16" s="4">
        <v>100</v>
      </c>
      <c r="H16" s="4" t="s">
        <v>43</v>
      </c>
      <c r="I16" s="4"/>
      <c r="J16" s="4">
        <v>160</v>
      </c>
      <c r="K16" s="4">
        <f t="shared" si="0"/>
        <v>75</v>
      </c>
      <c r="L16" s="37" t="e">
        <f t="shared" si="1"/>
        <v>#DIV/0!</v>
      </c>
      <c r="M16" s="36">
        <f t="shared" si="2"/>
        <v>16000</v>
      </c>
      <c r="N16" s="36">
        <f t="shared" si="3"/>
        <v>8000</v>
      </c>
      <c r="O16" s="36">
        <f t="shared" si="4"/>
        <v>1600</v>
      </c>
      <c r="P16" s="36">
        <f t="shared" si="5"/>
        <v>1200</v>
      </c>
      <c r="Q16" s="46">
        <f t="shared" si="6"/>
        <v>26800</v>
      </c>
    </row>
    <row r="17" spans="2:17" x14ac:dyDescent="0.25">
      <c r="B17" s="4"/>
      <c r="C17" s="4"/>
      <c r="D17" s="4"/>
      <c r="E17" s="4">
        <v>25</v>
      </c>
      <c r="F17" s="4">
        <v>1</v>
      </c>
      <c r="G17" s="4">
        <v>248</v>
      </c>
      <c r="H17" s="4" t="s">
        <v>43</v>
      </c>
      <c r="I17" s="4"/>
      <c r="J17" s="4">
        <v>164</v>
      </c>
      <c r="K17" s="4">
        <f t="shared" si="0"/>
        <v>248</v>
      </c>
      <c r="L17" s="37" t="e">
        <f t="shared" si="1"/>
        <v>#DIV/0!</v>
      </c>
      <c r="M17" s="36">
        <f t="shared" si="2"/>
        <v>40672</v>
      </c>
      <c r="N17" s="36">
        <f t="shared" si="3"/>
        <v>20336</v>
      </c>
      <c r="O17" s="36">
        <f t="shared" si="4"/>
        <v>4067.2000000000003</v>
      </c>
      <c r="P17" s="36">
        <f t="shared" si="5"/>
        <v>3050.4</v>
      </c>
      <c r="Q17" s="46">
        <f t="shared" si="6"/>
        <v>68125.599999999991</v>
      </c>
    </row>
    <row r="18" spans="2:17" x14ac:dyDescent="0.25">
      <c r="B18" s="4"/>
      <c r="C18" s="4"/>
      <c r="D18" s="4"/>
      <c r="E18" s="4">
        <v>40</v>
      </c>
      <c r="F18" s="4">
        <v>1.5</v>
      </c>
      <c r="G18" s="4">
        <v>170</v>
      </c>
      <c r="H18" s="4" t="s">
        <v>43</v>
      </c>
      <c r="I18" s="4"/>
      <c r="J18" s="4">
        <v>342</v>
      </c>
      <c r="K18" s="4">
        <f t="shared" si="0"/>
        <v>255</v>
      </c>
      <c r="L18" s="37" t="e">
        <f t="shared" si="1"/>
        <v>#DIV/0!</v>
      </c>
      <c r="M18" s="36">
        <f t="shared" si="2"/>
        <v>58140</v>
      </c>
      <c r="N18" s="36">
        <f t="shared" si="3"/>
        <v>29070</v>
      </c>
      <c r="O18" s="36">
        <f t="shared" si="4"/>
        <v>5814</v>
      </c>
      <c r="P18" s="36">
        <f t="shared" si="5"/>
        <v>4360.5</v>
      </c>
      <c r="Q18" s="46">
        <f t="shared" si="6"/>
        <v>97384.5</v>
      </c>
    </row>
    <row r="19" spans="2:17" x14ac:dyDescent="0.25">
      <c r="B19" s="4"/>
      <c r="C19" s="4"/>
      <c r="D19" s="4"/>
      <c r="E19" s="4">
        <v>50</v>
      </c>
      <c r="F19" s="4">
        <v>2</v>
      </c>
      <c r="G19" s="4">
        <v>200</v>
      </c>
      <c r="H19" s="4" t="s">
        <v>43</v>
      </c>
      <c r="I19" s="4">
        <v>306</v>
      </c>
      <c r="J19" s="4">
        <v>702</v>
      </c>
      <c r="K19" s="4">
        <f t="shared" si="0"/>
        <v>400</v>
      </c>
      <c r="L19" s="37">
        <f t="shared" si="1"/>
        <v>129.41176470588235</v>
      </c>
      <c r="M19" s="36">
        <f t="shared" si="2"/>
        <v>140400</v>
      </c>
      <c r="N19" s="36">
        <f t="shared" si="3"/>
        <v>70200</v>
      </c>
      <c r="O19" s="36">
        <f t="shared" si="4"/>
        <v>14040</v>
      </c>
      <c r="P19" s="36">
        <f t="shared" si="5"/>
        <v>10530</v>
      </c>
      <c r="Q19" s="46">
        <f t="shared" si="6"/>
        <v>235170</v>
      </c>
    </row>
    <row r="20" spans="2:17" x14ac:dyDescent="0.25">
      <c r="B20" s="4"/>
      <c r="C20" s="4"/>
      <c r="D20" s="4"/>
      <c r="E20" s="4">
        <v>80</v>
      </c>
      <c r="F20" s="4">
        <v>3</v>
      </c>
      <c r="G20" s="4">
        <v>150</v>
      </c>
      <c r="H20" s="4" t="s">
        <v>43</v>
      </c>
      <c r="I20" s="4">
        <v>610</v>
      </c>
      <c r="J20" s="4">
        <v>740</v>
      </c>
      <c r="K20" s="4">
        <f t="shared" si="0"/>
        <v>450</v>
      </c>
      <c r="L20" s="37">
        <f t="shared" si="1"/>
        <v>21.311475409836063</v>
      </c>
      <c r="M20" s="36">
        <f t="shared" si="2"/>
        <v>111000</v>
      </c>
      <c r="N20" s="36">
        <f t="shared" si="3"/>
        <v>55500</v>
      </c>
      <c r="O20" s="36">
        <f t="shared" si="4"/>
        <v>11100</v>
      </c>
      <c r="P20" s="36">
        <f t="shared" si="5"/>
        <v>8325</v>
      </c>
      <c r="Q20" s="46">
        <f t="shared" si="6"/>
        <v>185925</v>
      </c>
    </row>
    <row r="21" spans="2:17" x14ac:dyDescent="0.25">
      <c r="B21" s="4"/>
      <c r="C21" s="4"/>
      <c r="D21" s="4"/>
      <c r="E21" s="4">
        <v>100</v>
      </c>
      <c r="F21" s="4">
        <v>4</v>
      </c>
      <c r="G21" s="4">
        <v>337</v>
      </c>
      <c r="H21" s="4" t="s">
        <v>43</v>
      </c>
      <c r="I21" s="4">
        <v>845</v>
      </c>
      <c r="J21" s="4">
        <v>982</v>
      </c>
      <c r="K21" s="4">
        <f t="shared" si="0"/>
        <v>1348</v>
      </c>
      <c r="L21" s="37">
        <f t="shared" si="1"/>
        <v>16.213017751479299</v>
      </c>
      <c r="M21" s="36">
        <f t="shared" si="2"/>
        <v>330934</v>
      </c>
      <c r="N21" s="36">
        <f t="shared" si="3"/>
        <v>165467</v>
      </c>
      <c r="O21" s="36">
        <f t="shared" si="4"/>
        <v>33093.4</v>
      </c>
      <c r="P21" s="36">
        <f t="shared" si="5"/>
        <v>24820.05</v>
      </c>
      <c r="Q21" s="46">
        <f t="shared" si="6"/>
        <v>554314.45000000007</v>
      </c>
    </row>
    <row r="22" spans="2:17" x14ac:dyDescent="0.25">
      <c r="B22" s="4"/>
      <c r="C22" s="4"/>
      <c r="D22" s="4"/>
      <c r="E22" s="4">
        <v>150</v>
      </c>
      <c r="F22" s="4">
        <v>6</v>
      </c>
      <c r="G22" s="4">
        <v>77</v>
      </c>
      <c r="H22" s="4" t="s">
        <v>43</v>
      </c>
      <c r="I22" s="4">
        <v>1475</v>
      </c>
      <c r="J22" s="4">
        <v>1692</v>
      </c>
      <c r="K22" s="4">
        <f t="shared" si="0"/>
        <v>462</v>
      </c>
      <c r="L22" s="37">
        <f t="shared" si="1"/>
        <v>14.711864406779654</v>
      </c>
      <c r="M22" s="36">
        <f t="shared" si="2"/>
        <v>130284</v>
      </c>
      <c r="N22" s="36">
        <f t="shared" si="3"/>
        <v>65142</v>
      </c>
      <c r="O22" s="36">
        <f t="shared" si="4"/>
        <v>13028.400000000001</v>
      </c>
      <c r="P22" s="36">
        <f t="shared" si="5"/>
        <v>9771.2999999999993</v>
      </c>
      <c r="Q22" s="46">
        <f t="shared" si="6"/>
        <v>218225.69999999998</v>
      </c>
    </row>
    <row r="23" spans="2:17" x14ac:dyDescent="0.25">
      <c r="B23" s="4"/>
      <c r="C23" s="4"/>
      <c r="D23" s="4"/>
      <c r="E23" s="4">
        <v>200</v>
      </c>
      <c r="F23" s="4">
        <v>8</v>
      </c>
      <c r="G23" s="4">
        <v>200</v>
      </c>
      <c r="H23" s="4" t="s">
        <v>43</v>
      </c>
      <c r="I23" s="4">
        <v>1745</v>
      </c>
      <c r="J23" s="4">
        <v>2612</v>
      </c>
      <c r="K23" s="4">
        <f t="shared" si="0"/>
        <v>1600</v>
      </c>
      <c r="L23" s="37">
        <f t="shared" si="1"/>
        <v>49.684813753581665</v>
      </c>
      <c r="M23" s="36">
        <f t="shared" si="2"/>
        <v>522400</v>
      </c>
      <c r="N23" s="36">
        <f t="shared" si="3"/>
        <v>261200</v>
      </c>
      <c r="O23" s="36">
        <f t="shared" si="4"/>
        <v>52240</v>
      </c>
      <c r="P23" s="36">
        <f t="shared" si="5"/>
        <v>39180</v>
      </c>
      <c r="Q23" s="46">
        <f t="shared" si="6"/>
        <v>875020</v>
      </c>
    </row>
    <row r="24" spans="2:17" x14ac:dyDescent="0.25">
      <c r="B24" s="4"/>
      <c r="C24" s="4"/>
      <c r="D24" s="4"/>
      <c r="E24" s="4">
        <v>250</v>
      </c>
      <c r="F24" s="4">
        <v>10</v>
      </c>
      <c r="G24" s="4">
        <v>50</v>
      </c>
      <c r="H24" s="4" t="s">
        <v>43</v>
      </c>
      <c r="I24" s="4"/>
      <c r="J24" s="4">
        <v>3375</v>
      </c>
      <c r="K24" s="4">
        <f t="shared" si="0"/>
        <v>500</v>
      </c>
      <c r="L24" s="37" t="e">
        <f t="shared" si="1"/>
        <v>#DIV/0!</v>
      </c>
      <c r="M24" s="36">
        <f t="shared" si="2"/>
        <v>168750</v>
      </c>
      <c r="N24" s="36">
        <f t="shared" si="3"/>
        <v>84375</v>
      </c>
      <c r="O24" s="36">
        <f t="shared" si="4"/>
        <v>16875</v>
      </c>
      <c r="P24" s="36">
        <f t="shared" si="5"/>
        <v>12656.25</v>
      </c>
      <c r="Q24" s="46">
        <f t="shared" si="6"/>
        <v>282656.25</v>
      </c>
    </row>
    <row r="25" spans="2:17" x14ac:dyDescent="0.25">
      <c r="B25" s="4"/>
      <c r="C25" s="4"/>
      <c r="D25" s="4"/>
      <c r="E25" s="4">
        <v>300</v>
      </c>
      <c r="F25" s="4">
        <v>12</v>
      </c>
      <c r="G25" s="4">
        <v>50</v>
      </c>
      <c r="H25" s="4" t="s">
        <v>43</v>
      </c>
      <c r="I25" s="4"/>
      <c r="J25" s="4">
        <v>4786</v>
      </c>
      <c r="K25" s="4">
        <f t="shared" si="0"/>
        <v>600</v>
      </c>
      <c r="L25" s="37" t="e">
        <f t="shared" si="1"/>
        <v>#DIV/0!</v>
      </c>
      <c r="M25" s="36">
        <f t="shared" si="2"/>
        <v>239300</v>
      </c>
      <c r="N25" s="36">
        <f t="shared" si="3"/>
        <v>119650</v>
      </c>
      <c r="O25" s="36">
        <f t="shared" si="4"/>
        <v>23930</v>
      </c>
      <c r="P25" s="36">
        <f t="shared" si="5"/>
        <v>17947.5</v>
      </c>
      <c r="Q25" s="46">
        <f t="shared" si="6"/>
        <v>400827.5</v>
      </c>
    </row>
    <row r="26" spans="2:17" x14ac:dyDescent="0.25">
      <c r="B26" s="4"/>
      <c r="C26" s="4"/>
      <c r="D26" s="4"/>
      <c r="E26" s="4"/>
      <c r="F26" s="4"/>
      <c r="G26" s="4"/>
      <c r="H26" s="4"/>
      <c r="I26" s="4"/>
      <c r="J26" s="4"/>
      <c r="K26" s="28">
        <f>SUM(K4:K25)</f>
        <v>13607.75</v>
      </c>
      <c r="L26" s="37" t="e">
        <f t="shared" si="1"/>
        <v>#DIV/0!</v>
      </c>
      <c r="M26" s="36">
        <f t="shared" si="2"/>
        <v>0</v>
      </c>
      <c r="N26" s="36">
        <f t="shared" si="3"/>
        <v>0</v>
      </c>
      <c r="O26" s="36">
        <f t="shared" si="4"/>
        <v>0</v>
      </c>
      <c r="P26" s="36">
        <f t="shared" si="5"/>
        <v>0</v>
      </c>
      <c r="Q26" s="46">
        <f t="shared" si="6"/>
        <v>0</v>
      </c>
    </row>
    <row r="27" spans="2:17" x14ac:dyDescent="0.25">
      <c r="B27" s="4">
        <v>3</v>
      </c>
      <c r="C27" s="4" t="s">
        <v>44</v>
      </c>
      <c r="D27" s="4" t="s">
        <v>41</v>
      </c>
      <c r="E27" s="4">
        <v>15</v>
      </c>
      <c r="F27" s="4">
        <v>0.5</v>
      </c>
      <c r="G27" s="4">
        <v>300</v>
      </c>
      <c r="H27" s="4" t="s">
        <v>43</v>
      </c>
      <c r="I27" s="4"/>
      <c r="J27" s="4">
        <v>231.6</v>
      </c>
      <c r="K27" s="4">
        <f t="shared" si="0"/>
        <v>150</v>
      </c>
      <c r="L27" s="37" t="e">
        <f t="shared" si="1"/>
        <v>#DIV/0!</v>
      </c>
      <c r="M27" s="36">
        <f t="shared" si="2"/>
        <v>69480</v>
      </c>
      <c r="N27" s="36">
        <f t="shared" si="3"/>
        <v>34740</v>
      </c>
      <c r="O27" s="36">
        <f t="shared" si="4"/>
        <v>6948</v>
      </c>
      <c r="P27" s="36">
        <f t="shared" si="5"/>
        <v>5211</v>
      </c>
      <c r="Q27" s="46">
        <f t="shared" si="6"/>
        <v>116379</v>
      </c>
    </row>
    <row r="28" spans="2:17" x14ac:dyDescent="0.25">
      <c r="B28" s="4"/>
      <c r="C28" s="4"/>
      <c r="D28" s="4"/>
      <c r="E28" s="4">
        <v>20</v>
      </c>
      <c r="F28" s="4">
        <v>0.75</v>
      </c>
      <c r="G28" s="4">
        <v>100</v>
      </c>
      <c r="H28" s="4" t="s">
        <v>43</v>
      </c>
      <c r="I28" s="4"/>
      <c r="J28" s="4">
        <v>295</v>
      </c>
      <c r="K28" s="4">
        <f t="shared" si="0"/>
        <v>75</v>
      </c>
      <c r="L28" s="37" t="e">
        <f t="shared" si="1"/>
        <v>#DIV/0!</v>
      </c>
      <c r="M28" s="36">
        <f t="shared" si="2"/>
        <v>29500</v>
      </c>
      <c r="N28" s="36">
        <f t="shared" si="3"/>
        <v>14750</v>
      </c>
      <c r="O28" s="36">
        <f t="shared" si="4"/>
        <v>2950</v>
      </c>
      <c r="P28" s="36">
        <f t="shared" si="5"/>
        <v>2212.5</v>
      </c>
      <c r="Q28" s="46">
        <f t="shared" si="6"/>
        <v>49412.5</v>
      </c>
    </row>
    <row r="29" spans="2:17" x14ac:dyDescent="0.25">
      <c r="B29" s="4"/>
      <c r="C29" s="4"/>
      <c r="D29" s="4"/>
      <c r="E29" s="4">
        <v>25</v>
      </c>
      <c r="F29" s="4">
        <v>1</v>
      </c>
      <c r="G29" s="4">
        <v>500</v>
      </c>
      <c r="H29" s="4" t="s">
        <v>43</v>
      </c>
      <c r="I29" s="4"/>
      <c r="J29" s="4">
        <v>340</v>
      </c>
      <c r="K29" s="4">
        <f t="shared" si="0"/>
        <v>500</v>
      </c>
      <c r="L29" s="37" t="e">
        <f t="shared" si="1"/>
        <v>#DIV/0!</v>
      </c>
      <c r="M29" s="36">
        <f t="shared" si="2"/>
        <v>170000</v>
      </c>
      <c r="N29" s="36">
        <f t="shared" si="3"/>
        <v>85000</v>
      </c>
      <c r="O29" s="36">
        <f t="shared" si="4"/>
        <v>17000</v>
      </c>
      <c r="P29" s="36">
        <f t="shared" si="5"/>
        <v>12750</v>
      </c>
      <c r="Q29" s="46">
        <f t="shared" si="6"/>
        <v>284750</v>
      </c>
    </row>
    <row r="30" spans="2:17" x14ac:dyDescent="0.25">
      <c r="B30" s="4"/>
      <c r="C30" s="4"/>
      <c r="D30" s="4"/>
      <c r="E30" s="4">
        <v>40</v>
      </c>
      <c r="F30" s="4">
        <v>1.5</v>
      </c>
      <c r="G30" s="4">
        <v>570</v>
      </c>
      <c r="H30" s="4" t="s">
        <v>43</v>
      </c>
      <c r="I30" s="4"/>
      <c r="J30" s="4">
        <v>560</v>
      </c>
      <c r="K30" s="4">
        <f t="shared" si="0"/>
        <v>855</v>
      </c>
      <c r="L30" s="37" t="e">
        <f t="shared" si="1"/>
        <v>#DIV/0!</v>
      </c>
      <c r="M30" s="36">
        <f t="shared" si="2"/>
        <v>319200</v>
      </c>
      <c r="N30" s="36">
        <f t="shared" si="3"/>
        <v>159600</v>
      </c>
      <c r="O30" s="36">
        <f t="shared" si="4"/>
        <v>31920</v>
      </c>
      <c r="P30" s="36">
        <f t="shared" si="5"/>
        <v>23940</v>
      </c>
      <c r="Q30" s="46">
        <f t="shared" si="6"/>
        <v>534660</v>
      </c>
    </row>
    <row r="31" spans="2:17" x14ac:dyDescent="0.25">
      <c r="B31" s="4"/>
      <c r="C31" s="4"/>
      <c r="D31" s="4"/>
      <c r="E31" s="4">
        <v>50</v>
      </c>
      <c r="F31" s="4">
        <v>2</v>
      </c>
      <c r="G31" s="4">
        <v>550</v>
      </c>
      <c r="H31" s="4" t="s">
        <v>43</v>
      </c>
      <c r="I31" s="4">
        <v>586</v>
      </c>
      <c r="J31" s="4">
        <v>750</v>
      </c>
      <c r="K31" s="4">
        <f t="shared" si="0"/>
        <v>1100</v>
      </c>
      <c r="L31" s="37">
        <f t="shared" si="1"/>
        <v>27.986348122866886</v>
      </c>
      <c r="M31" s="36">
        <f t="shared" si="2"/>
        <v>412500</v>
      </c>
      <c r="N31" s="36">
        <f t="shared" si="3"/>
        <v>206250</v>
      </c>
      <c r="O31" s="36">
        <f t="shared" si="4"/>
        <v>41250</v>
      </c>
      <c r="P31" s="36">
        <f t="shared" si="5"/>
        <v>30937.5</v>
      </c>
      <c r="Q31" s="46">
        <f t="shared" si="6"/>
        <v>690937.5</v>
      </c>
    </row>
    <row r="32" spans="2:17" x14ac:dyDescent="0.25">
      <c r="B32" s="4"/>
      <c r="C32" s="4"/>
      <c r="D32" s="4"/>
      <c r="E32" s="4">
        <v>65</v>
      </c>
      <c r="F32" s="4">
        <v>2.5</v>
      </c>
      <c r="G32" s="4">
        <v>469</v>
      </c>
      <c r="H32" s="4" t="s">
        <v>43</v>
      </c>
      <c r="I32" s="4"/>
      <c r="J32" s="4">
        <v>880</v>
      </c>
      <c r="K32" s="4">
        <f t="shared" si="0"/>
        <v>1172.5</v>
      </c>
      <c r="L32" s="37" t="e">
        <f t="shared" si="1"/>
        <v>#DIV/0!</v>
      </c>
      <c r="M32" s="36">
        <f t="shared" si="2"/>
        <v>412720</v>
      </c>
      <c r="N32" s="36">
        <f t="shared" si="3"/>
        <v>206360</v>
      </c>
      <c r="O32" s="36">
        <f t="shared" si="4"/>
        <v>41272</v>
      </c>
      <c r="P32" s="36">
        <f t="shared" si="5"/>
        <v>30954</v>
      </c>
      <c r="Q32" s="46">
        <f t="shared" si="6"/>
        <v>691306</v>
      </c>
    </row>
    <row r="33" spans="2:17" x14ac:dyDescent="0.25">
      <c r="B33" s="4"/>
      <c r="C33" s="4"/>
      <c r="D33" s="4"/>
      <c r="E33" s="4">
        <v>80</v>
      </c>
      <c r="F33" s="4">
        <v>3</v>
      </c>
      <c r="G33" s="4">
        <v>797</v>
      </c>
      <c r="H33" s="4" t="s">
        <v>43</v>
      </c>
      <c r="I33" s="4">
        <v>962</v>
      </c>
      <c r="J33" s="4">
        <v>1135</v>
      </c>
      <c r="K33" s="4">
        <f t="shared" si="0"/>
        <v>2391</v>
      </c>
      <c r="L33" s="37">
        <f t="shared" si="1"/>
        <v>17.983367983367998</v>
      </c>
      <c r="M33" s="36">
        <f t="shared" si="2"/>
        <v>904595</v>
      </c>
      <c r="N33" s="36">
        <f t="shared" si="3"/>
        <v>452297.5</v>
      </c>
      <c r="O33" s="36">
        <f t="shared" si="4"/>
        <v>90459.5</v>
      </c>
      <c r="P33" s="36">
        <f t="shared" si="5"/>
        <v>67844.625</v>
      </c>
      <c r="Q33" s="46">
        <f t="shared" si="6"/>
        <v>1515196.625</v>
      </c>
    </row>
    <row r="34" spans="2:17" x14ac:dyDescent="0.25">
      <c r="B34" s="4"/>
      <c r="C34" s="4"/>
      <c r="D34" s="4"/>
      <c r="E34" s="4">
        <v>100</v>
      </c>
      <c r="F34" s="4">
        <v>4</v>
      </c>
      <c r="G34" s="4">
        <v>400</v>
      </c>
      <c r="H34" s="4" t="s">
        <v>43</v>
      </c>
      <c r="I34" s="4">
        <v>1247</v>
      </c>
      <c r="J34" s="4">
        <v>1548</v>
      </c>
      <c r="K34" s="4">
        <f t="shared" si="0"/>
        <v>1600</v>
      </c>
      <c r="L34" s="37">
        <f t="shared" si="1"/>
        <v>24.137931034482762</v>
      </c>
      <c r="M34" s="36">
        <f t="shared" si="2"/>
        <v>619200</v>
      </c>
      <c r="N34" s="36">
        <f t="shared" si="3"/>
        <v>309600</v>
      </c>
      <c r="O34" s="36">
        <f t="shared" si="4"/>
        <v>61920</v>
      </c>
      <c r="P34" s="36">
        <f t="shared" si="5"/>
        <v>46440</v>
      </c>
      <c r="Q34" s="46">
        <f t="shared" si="6"/>
        <v>1037160</v>
      </c>
    </row>
    <row r="35" spans="2:17" x14ac:dyDescent="0.25">
      <c r="B35" s="4"/>
      <c r="C35" s="4"/>
      <c r="D35" s="4"/>
      <c r="E35" s="4">
        <v>150</v>
      </c>
      <c r="F35" s="4">
        <v>6</v>
      </c>
      <c r="G35" s="4">
        <v>320</v>
      </c>
      <c r="H35" s="4" t="s">
        <v>43</v>
      </c>
      <c r="I35" s="4">
        <v>2060</v>
      </c>
      <c r="J35" s="4">
        <v>2337</v>
      </c>
      <c r="K35" s="4">
        <f t="shared" si="0"/>
        <v>1920</v>
      </c>
      <c r="L35" s="37">
        <f t="shared" si="1"/>
        <v>13.446601941747588</v>
      </c>
      <c r="M35" s="36">
        <f t="shared" si="2"/>
        <v>747840</v>
      </c>
      <c r="N35" s="36">
        <f t="shared" si="3"/>
        <v>373920</v>
      </c>
      <c r="O35" s="36">
        <f t="shared" si="4"/>
        <v>74784</v>
      </c>
      <c r="P35" s="36">
        <f t="shared" si="5"/>
        <v>56088</v>
      </c>
      <c r="Q35" s="46">
        <f t="shared" si="6"/>
        <v>1252632</v>
      </c>
    </row>
    <row r="36" spans="2:17" x14ac:dyDescent="0.25">
      <c r="B36" s="4"/>
      <c r="C36" s="4"/>
      <c r="D36" s="4"/>
      <c r="E36" s="4">
        <v>200</v>
      </c>
      <c r="F36" s="4">
        <v>8</v>
      </c>
      <c r="G36" s="4">
        <v>150</v>
      </c>
      <c r="H36" s="4" t="s">
        <v>43</v>
      </c>
      <c r="I36" s="4"/>
      <c r="J36" s="4">
        <v>3505</v>
      </c>
      <c r="K36" s="4">
        <f t="shared" si="0"/>
        <v>1200</v>
      </c>
      <c r="L36" s="37" t="e">
        <f t="shared" si="1"/>
        <v>#DIV/0!</v>
      </c>
      <c r="M36" s="36">
        <f t="shared" si="2"/>
        <v>525750</v>
      </c>
      <c r="N36" s="36">
        <f t="shared" si="3"/>
        <v>262875</v>
      </c>
      <c r="O36" s="36">
        <f t="shared" si="4"/>
        <v>52575</v>
      </c>
      <c r="P36" s="36">
        <f t="shared" si="5"/>
        <v>39431.25</v>
      </c>
      <c r="Q36" s="46">
        <f t="shared" si="6"/>
        <v>880631.25</v>
      </c>
    </row>
    <row r="37" spans="2:17" x14ac:dyDescent="0.25">
      <c r="B37" s="4"/>
      <c r="C37" s="4"/>
      <c r="D37" s="4"/>
      <c r="E37" s="4">
        <v>250</v>
      </c>
      <c r="F37" s="4">
        <v>10</v>
      </c>
      <c r="G37" s="4">
        <v>100</v>
      </c>
      <c r="H37" s="4" t="s">
        <v>43</v>
      </c>
      <c r="I37" s="4"/>
      <c r="J37" s="4">
        <v>5257</v>
      </c>
      <c r="K37" s="4">
        <f t="shared" si="0"/>
        <v>1000</v>
      </c>
      <c r="L37" s="37" t="e">
        <f t="shared" si="1"/>
        <v>#DIV/0!</v>
      </c>
      <c r="M37" s="36">
        <f t="shared" si="2"/>
        <v>525700</v>
      </c>
      <c r="N37" s="36">
        <f t="shared" si="3"/>
        <v>262850</v>
      </c>
      <c r="O37" s="36">
        <f t="shared" si="4"/>
        <v>52570</v>
      </c>
      <c r="P37" s="36">
        <f t="shared" si="5"/>
        <v>39427.5</v>
      </c>
      <c r="Q37" s="46">
        <f t="shared" si="6"/>
        <v>880547.5</v>
      </c>
    </row>
    <row r="38" spans="2:17" x14ac:dyDescent="0.25">
      <c r="B38" s="4"/>
      <c r="C38" s="4"/>
      <c r="D38" s="4"/>
      <c r="E38" s="4">
        <v>300</v>
      </c>
      <c r="F38" s="4">
        <v>12</v>
      </c>
      <c r="G38" s="4">
        <v>17</v>
      </c>
      <c r="H38" s="4" t="s">
        <v>43</v>
      </c>
      <c r="I38" s="4"/>
      <c r="J38" s="4">
        <v>7885</v>
      </c>
      <c r="K38" s="4">
        <f t="shared" si="0"/>
        <v>204</v>
      </c>
      <c r="L38" s="37" t="e">
        <f t="shared" si="1"/>
        <v>#DIV/0!</v>
      </c>
      <c r="M38" s="36">
        <f t="shared" si="2"/>
        <v>134045</v>
      </c>
      <c r="N38" s="36">
        <f t="shared" si="3"/>
        <v>67022.5</v>
      </c>
      <c r="O38" s="36">
        <f t="shared" si="4"/>
        <v>13404.5</v>
      </c>
      <c r="P38" s="36">
        <f t="shared" si="5"/>
        <v>10053.375</v>
      </c>
      <c r="Q38" s="46">
        <f t="shared" si="6"/>
        <v>224525.375</v>
      </c>
    </row>
    <row r="39" spans="2:17" x14ac:dyDescent="0.25">
      <c r="B39" s="4"/>
      <c r="C39" s="4"/>
      <c r="D39" s="4"/>
      <c r="E39" s="4">
        <v>350</v>
      </c>
      <c r="F39" s="4">
        <v>14</v>
      </c>
      <c r="G39" s="4">
        <v>44</v>
      </c>
      <c r="H39" s="4" t="s">
        <v>43</v>
      </c>
      <c r="I39" s="4"/>
      <c r="J39" s="4">
        <v>11827</v>
      </c>
      <c r="K39" s="4">
        <f t="shared" si="0"/>
        <v>616</v>
      </c>
      <c r="L39" s="37" t="e">
        <f t="shared" si="1"/>
        <v>#DIV/0!</v>
      </c>
      <c r="M39" s="36">
        <f t="shared" si="2"/>
        <v>520388</v>
      </c>
      <c r="N39" s="36">
        <f t="shared" si="3"/>
        <v>260194</v>
      </c>
      <c r="O39" s="36">
        <f t="shared" si="4"/>
        <v>52038.8</v>
      </c>
      <c r="P39" s="36">
        <f t="shared" si="5"/>
        <v>39029.1</v>
      </c>
      <c r="Q39" s="46">
        <f t="shared" si="6"/>
        <v>871649.9</v>
      </c>
    </row>
    <row r="40" spans="2:17" x14ac:dyDescent="0.25">
      <c r="B40" s="4">
        <v>4</v>
      </c>
      <c r="C40" s="4" t="s">
        <v>44</v>
      </c>
      <c r="D40" s="4" t="s">
        <v>42</v>
      </c>
      <c r="E40" s="4">
        <v>15</v>
      </c>
      <c r="F40" s="4">
        <v>0.5</v>
      </c>
      <c r="G40" s="4">
        <v>100</v>
      </c>
      <c r="H40" s="4" t="s">
        <v>43</v>
      </c>
      <c r="I40" s="4" t="s">
        <v>273</v>
      </c>
      <c r="J40" s="4">
        <v>370</v>
      </c>
      <c r="K40" s="4">
        <f t="shared" si="0"/>
        <v>50</v>
      </c>
      <c r="L40" s="37" t="e">
        <f t="shared" si="1"/>
        <v>#VALUE!</v>
      </c>
      <c r="M40" s="36">
        <f t="shared" si="2"/>
        <v>37000</v>
      </c>
      <c r="N40" s="36">
        <f t="shared" si="3"/>
        <v>18500</v>
      </c>
      <c r="O40" s="36">
        <f t="shared" si="4"/>
        <v>3700</v>
      </c>
      <c r="P40" s="36">
        <f t="shared" si="5"/>
        <v>2775</v>
      </c>
      <c r="Q40" s="46">
        <f t="shared" si="6"/>
        <v>61975</v>
      </c>
    </row>
    <row r="41" spans="2:17" x14ac:dyDescent="0.25">
      <c r="B41" s="4"/>
      <c r="C41" s="4"/>
      <c r="D41" s="4"/>
      <c r="E41" s="4">
        <v>20</v>
      </c>
      <c r="F41" s="4">
        <v>0.75</v>
      </c>
      <c r="G41" s="4">
        <v>50</v>
      </c>
      <c r="H41" s="4" t="s">
        <v>43</v>
      </c>
      <c r="I41" s="4"/>
      <c r="J41" s="4">
        <v>500</v>
      </c>
      <c r="K41" s="4">
        <f t="shared" si="0"/>
        <v>37.5</v>
      </c>
      <c r="L41" s="37" t="e">
        <f t="shared" si="1"/>
        <v>#DIV/0!</v>
      </c>
      <c r="M41" s="36">
        <f t="shared" si="2"/>
        <v>25000</v>
      </c>
      <c r="N41" s="36">
        <f t="shared" si="3"/>
        <v>12500</v>
      </c>
      <c r="O41" s="36">
        <f t="shared" si="4"/>
        <v>2500</v>
      </c>
      <c r="P41" s="36">
        <f t="shared" si="5"/>
        <v>1875</v>
      </c>
      <c r="Q41" s="46">
        <f t="shared" si="6"/>
        <v>41875</v>
      </c>
    </row>
    <row r="42" spans="2:17" x14ac:dyDescent="0.25">
      <c r="B42" s="4"/>
      <c r="C42" s="4"/>
      <c r="D42" s="4"/>
      <c r="E42" s="4">
        <v>25</v>
      </c>
      <c r="F42" s="4">
        <v>1</v>
      </c>
      <c r="G42" s="4">
        <v>150</v>
      </c>
      <c r="H42" s="4" t="s">
        <v>43</v>
      </c>
      <c r="I42" s="4"/>
      <c r="J42" s="4">
        <v>900</v>
      </c>
      <c r="K42" s="4">
        <f t="shared" si="0"/>
        <v>150</v>
      </c>
      <c r="L42" s="37" t="e">
        <f t="shared" si="1"/>
        <v>#DIV/0!</v>
      </c>
      <c r="M42" s="36">
        <f t="shared" si="2"/>
        <v>135000</v>
      </c>
      <c r="N42" s="36">
        <f t="shared" si="3"/>
        <v>67500</v>
      </c>
      <c r="O42" s="36">
        <f t="shared" si="4"/>
        <v>13500</v>
      </c>
      <c r="P42" s="36">
        <f t="shared" si="5"/>
        <v>10125</v>
      </c>
      <c r="Q42" s="46">
        <f t="shared" si="6"/>
        <v>226125</v>
      </c>
    </row>
    <row r="43" spans="2:17" x14ac:dyDescent="0.25">
      <c r="B43" s="4"/>
      <c r="C43" s="4"/>
      <c r="D43" s="4"/>
      <c r="E43" s="4">
        <v>40</v>
      </c>
      <c r="F43" s="4">
        <v>1.5</v>
      </c>
      <c r="G43" s="4">
        <v>170</v>
      </c>
      <c r="H43" s="4" t="s">
        <v>43</v>
      </c>
      <c r="I43" s="4"/>
      <c r="J43" s="4">
        <v>1396</v>
      </c>
      <c r="K43" s="4">
        <f t="shared" si="0"/>
        <v>255</v>
      </c>
      <c r="L43" s="37" t="e">
        <f t="shared" si="1"/>
        <v>#DIV/0!</v>
      </c>
      <c r="M43" s="36">
        <f t="shared" si="2"/>
        <v>237320</v>
      </c>
      <c r="N43" s="36">
        <f t="shared" si="3"/>
        <v>118660</v>
      </c>
      <c r="O43" s="36">
        <f t="shared" si="4"/>
        <v>23732</v>
      </c>
      <c r="P43" s="36">
        <f t="shared" si="5"/>
        <v>17799</v>
      </c>
      <c r="Q43" s="46">
        <f t="shared" si="6"/>
        <v>397511</v>
      </c>
    </row>
    <row r="44" spans="2:17" x14ac:dyDescent="0.25">
      <c r="B44" s="4"/>
      <c r="C44" s="4"/>
      <c r="D44" s="4"/>
      <c r="E44" s="4">
        <v>50</v>
      </c>
      <c r="F44" s="4">
        <v>2</v>
      </c>
      <c r="G44" s="4">
        <v>400</v>
      </c>
      <c r="H44" s="4" t="s">
        <v>43</v>
      </c>
      <c r="I44" s="4">
        <v>1395</v>
      </c>
      <c r="J44" s="4">
        <v>1875</v>
      </c>
      <c r="K44" s="4">
        <f t="shared" si="0"/>
        <v>800</v>
      </c>
      <c r="L44" s="37">
        <f t="shared" si="1"/>
        <v>34.408602150537632</v>
      </c>
      <c r="M44" s="36">
        <f t="shared" si="2"/>
        <v>750000</v>
      </c>
      <c r="N44" s="36">
        <f t="shared" si="3"/>
        <v>375000</v>
      </c>
      <c r="O44" s="36">
        <f t="shared" si="4"/>
        <v>75000</v>
      </c>
      <c r="P44" s="36">
        <f t="shared" si="5"/>
        <v>56250</v>
      </c>
      <c r="Q44" s="46">
        <f t="shared" si="6"/>
        <v>1256250</v>
      </c>
    </row>
    <row r="45" spans="2:17" x14ac:dyDescent="0.25">
      <c r="B45" s="4"/>
      <c r="C45" s="4"/>
      <c r="D45" s="4"/>
      <c r="E45" s="4">
        <v>65</v>
      </c>
      <c r="F45" s="4">
        <v>2.5</v>
      </c>
      <c r="G45" s="4">
        <v>160</v>
      </c>
      <c r="H45" s="4" t="s">
        <v>43</v>
      </c>
      <c r="I45" s="4"/>
      <c r="J45" s="4">
        <v>3271</v>
      </c>
      <c r="K45" s="4">
        <f t="shared" si="0"/>
        <v>400</v>
      </c>
      <c r="L45" s="37" t="e">
        <f t="shared" si="1"/>
        <v>#DIV/0!</v>
      </c>
      <c r="M45" s="36">
        <f t="shared" si="2"/>
        <v>523360</v>
      </c>
      <c r="N45" s="36">
        <f t="shared" si="3"/>
        <v>261680</v>
      </c>
      <c r="O45" s="36">
        <f t="shared" si="4"/>
        <v>52336</v>
      </c>
      <c r="P45" s="36">
        <f t="shared" si="5"/>
        <v>39252</v>
      </c>
      <c r="Q45" s="46">
        <f t="shared" si="6"/>
        <v>876628</v>
      </c>
    </row>
    <row r="46" spans="2:17" x14ac:dyDescent="0.25">
      <c r="B46" s="4"/>
      <c r="C46" s="4"/>
      <c r="D46" s="4"/>
      <c r="E46" s="4">
        <v>80</v>
      </c>
      <c r="F46" s="4">
        <v>3</v>
      </c>
      <c r="G46" s="4">
        <v>300</v>
      </c>
      <c r="H46" s="4" t="s">
        <v>43</v>
      </c>
      <c r="I46" s="4">
        <v>2291</v>
      </c>
      <c r="J46" s="4">
        <v>4050</v>
      </c>
      <c r="K46" s="4">
        <f t="shared" si="0"/>
        <v>900</v>
      </c>
      <c r="L46" s="37">
        <f t="shared" si="1"/>
        <v>76.77869925796594</v>
      </c>
      <c r="M46" s="36">
        <f t="shared" si="2"/>
        <v>1215000</v>
      </c>
      <c r="N46" s="36">
        <f t="shared" si="3"/>
        <v>607500</v>
      </c>
      <c r="O46" s="36">
        <f t="shared" si="4"/>
        <v>121500</v>
      </c>
      <c r="P46" s="36">
        <f t="shared" si="5"/>
        <v>91125</v>
      </c>
      <c r="Q46" s="46">
        <f t="shared" si="6"/>
        <v>2035125</v>
      </c>
    </row>
    <row r="47" spans="2:17" x14ac:dyDescent="0.25">
      <c r="B47" s="4"/>
      <c r="C47" s="4"/>
      <c r="D47" s="4"/>
      <c r="E47" s="4">
        <v>100</v>
      </c>
      <c r="F47" s="4">
        <v>4</v>
      </c>
      <c r="G47" s="4">
        <v>1389</v>
      </c>
      <c r="H47" s="4" t="s">
        <v>43</v>
      </c>
      <c r="I47" s="4">
        <v>2970</v>
      </c>
      <c r="J47" s="4">
        <v>6000</v>
      </c>
      <c r="K47" s="4">
        <f t="shared" si="0"/>
        <v>5556</v>
      </c>
      <c r="L47" s="37">
        <f t="shared" si="1"/>
        <v>102.02020202020202</v>
      </c>
      <c r="M47" s="36">
        <f t="shared" si="2"/>
        <v>8334000</v>
      </c>
      <c r="N47" s="36">
        <f t="shared" si="3"/>
        <v>4167000</v>
      </c>
      <c r="O47" s="36">
        <f t="shared" si="4"/>
        <v>833400</v>
      </c>
      <c r="P47" s="36">
        <f t="shared" si="5"/>
        <v>625050</v>
      </c>
      <c r="Q47" s="46">
        <f t="shared" si="6"/>
        <v>13959450</v>
      </c>
    </row>
    <row r="48" spans="2:17" x14ac:dyDescent="0.25">
      <c r="B48" s="4"/>
      <c r="C48" s="4"/>
      <c r="D48" s="4"/>
      <c r="E48" s="4">
        <v>150</v>
      </c>
      <c r="F48" s="4">
        <v>6</v>
      </c>
      <c r="G48" s="4">
        <v>250</v>
      </c>
      <c r="H48" s="4" t="s">
        <v>43</v>
      </c>
      <c r="I48" s="4"/>
      <c r="J48" s="4">
        <v>10060</v>
      </c>
      <c r="K48" s="4">
        <f t="shared" si="0"/>
        <v>1500</v>
      </c>
      <c r="L48" s="37" t="e">
        <f t="shared" si="1"/>
        <v>#DIV/0!</v>
      </c>
      <c r="M48" s="36">
        <f t="shared" si="2"/>
        <v>2515000</v>
      </c>
      <c r="N48" s="36">
        <f t="shared" si="3"/>
        <v>1257500</v>
      </c>
      <c r="O48" s="36">
        <f t="shared" si="4"/>
        <v>251500</v>
      </c>
      <c r="P48" s="36">
        <f t="shared" si="5"/>
        <v>188625</v>
      </c>
      <c r="Q48" s="46">
        <f t="shared" si="6"/>
        <v>4212625</v>
      </c>
    </row>
    <row r="49" spans="2:17" x14ac:dyDescent="0.25">
      <c r="B49" s="4"/>
      <c r="C49" s="4"/>
      <c r="D49" s="4"/>
      <c r="E49" s="4">
        <v>200</v>
      </c>
      <c r="F49" s="4">
        <v>8</v>
      </c>
      <c r="G49" s="4">
        <v>40</v>
      </c>
      <c r="H49" s="4" t="s">
        <v>43</v>
      </c>
      <c r="I49" s="4"/>
      <c r="J49" s="4">
        <v>14084</v>
      </c>
      <c r="K49" s="4">
        <f t="shared" si="0"/>
        <v>320</v>
      </c>
      <c r="L49" s="37" t="e">
        <f t="shared" si="1"/>
        <v>#DIV/0!</v>
      </c>
      <c r="M49" s="36">
        <f t="shared" si="2"/>
        <v>563360</v>
      </c>
      <c r="N49" s="36">
        <f t="shared" si="3"/>
        <v>281680</v>
      </c>
      <c r="O49" s="36">
        <f t="shared" si="4"/>
        <v>56336</v>
      </c>
      <c r="P49" s="36">
        <f t="shared" si="5"/>
        <v>42252</v>
      </c>
      <c r="Q49" s="46">
        <f t="shared" si="6"/>
        <v>943628</v>
      </c>
    </row>
    <row r="50" spans="2:17" x14ac:dyDescent="0.25">
      <c r="B50" s="4"/>
      <c r="C50" s="4"/>
      <c r="D50" s="4"/>
      <c r="E50" s="4">
        <v>250</v>
      </c>
      <c r="F50" s="4">
        <v>10</v>
      </c>
      <c r="G50" s="4">
        <v>56</v>
      </c>
      <c r="H50" s="4" t="s">
        <v>43</v>
      </c>
      <c r="I50" s="4"/>
      <c r="J50" s="4">
        <v>19717</v>
      </c>
      <c r="K50" s="4">
        <f t="shared" si="0"/>
        <v>560</v>
      </c>
      <c r="L50" s="37" t="e">
        <f t="shared" si="1"/>
        <v>#DIV/0!</v>
      </c>
      <c r="M50" s="36">
        <f t="shared" si="2"/>
        <v>1104152</v>
      </c>
      <c r="N50" s="36">
        <f t="shared" si="3"/>
        <v>552076</v>
      </c>
      <c r="O50" s="36">
        <f t="shared" si="4"/>
        <v>110415.20000000001</v>
      </c>
      <c r="P50" s="36">
        <f t="shared" si="5"/>
        <v>82811.399999999994</v>
      </c>
      <c r="Q50" s="46">
        <f t="shared" si="6"/>
        <v>1849454.5999999999</v>
      </c>
    </row>
    <row r="51" spans="2:17" x14ac:dyDescent="0.25">
      <c r="B51" s="4"/>
      <c r="C51" s="4"/>
      <c r="D51" s="4"/>
      <c r="E51" s="4">
        <v>300</v>
      </c>
      <c r="F51" s="4">
        <v>12</v>
      </c>
      <c r="G51" s="4">
        <v>10</v>
      </c>
      <c r="H51" s="4" t="s">
        <v>43</v>
      </c>
      <c r="I51" s="4"/>
      <c r="J51" s="4">
        <v>27603</v>
      </c>
      <c r="K51" s="4">
        <f t="shared" si="0"/>
        <v>120</v>
      </c>
      <c r="L51" s="37" t="e">
        <f t="shared" si="1"/>
        <v>#DIV/0!</v>
      </c>
      <c r="M51" s="36">
        <f t="shared" si="2"/>
        <v>276030</v>
      </c>
      <c r="N51" s="36">
        <f t="shared" si="3"/>
        <v>138015</v>
      </c>
      <c r="O51" s="36">
        <f t="shared" si="4"/>
        <v>27603</v>
      </c>
      <c r="P51" s="36">
        <f t="shared" si="5"/>
        <v>20702.25</v>
      </c>
      <c r="Q51" s="46">
        <f t="shared" si="6"/>
        <v>462350.25</v>
      </c>
    </row>
    <row r="52" spans="2:17" x14ac:dyDescent="0.25">
      <c r="B52" s="4"/>
      <c r="C52" s="4" t="s">
        <v>300</v>
      </c>
      <c r="D52" s="4" t="s">
        <v>41</v>
      </c>
      <c r="E52" s="4" t="s">
        <v>301</v>
      </c>
      <c r="F52" s="4"/>
      <c r="G52" s="4">
        <v>8000</v>
      </c>
      <c r="H52" s="4" t="s">
        <v>43</v>
      </c>
      <c r="I52" s="4"/>
      <c r="J52" s="4">
        <v>190</v>
      </c>
      <c r="K52" s="4"/>
      <c r="L52" s="37"/>
      <c r="M52" s="36">
        <f>J52*G52</f>
        <v>1520000</v>
      </c>
      <c r="N52" s="36">
        <f t="shared" si="3"/>
        <v>760000</v>
      </c>
      <c r="O52" s="36">
        <f t="shared" si="4"/>
        <v>152000</v>
      </c>
      <c r="P52" s="36">
        <f t="shared" si="5"/>
        <v>114000</v>
      </c>
      <c r="Q52" s="46">
        <f t="shared" si="6"/>
        <v>2546000</v>
      </c>
    </row>
    <row r="53" spans="2:17" ht="15.75" x14ac:dyDescent="0.25">
      <c r="B53" s="4"/>
      <c r="C53" s="4"/>
      <c r="D53" s="4"/>
      <c r="E53" s="4"/>
      <c r="F53" s="4"/>
      <c r="G53" s="4"/>
      <c r="H53" s="4"/>
      <c r="I53" s="55" t="s">
        <v>275</v>
      </c>
      <c r="J53" s="56"/>
      <c r="K53" s="28">
        <f>SUM(K27:K51)</f>
        <v>23432</v>
      </c>
      <c r="L53" s="28"/>
      <c r="M53" s="34">
        <f>SUM(M4:M52)</f>
        <v>25522024</v>
      </c>
      <c r="N53" s="36"/>
      <c r="O53" s="36"/>
      <c r="P53" s="36"/>
      <c r="Q53" s="47">
        <f>SUM(Q4:Q52)</f>
        <v>42749390.200000003</v>
      </c>
    </row>
    <row r="54" spans="2:17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36"/>
    </row>
    <row r="55" spans="2:17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36"/>
    </row>
  </sheetData>
  <mergeCells count="2">
    <mergeCell ref="I53:J53"/>
    <mergeCell ref="B2:Q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17"/>
  <sheetViews>
    <sheetView topLeftCell="A30" workbookViewId="0">
      <selection activeCell="S42" sqref="S42"/>
    </sheetView>
  </sheetViews>
  <sheetFormatPr defaultRowHeight="15" x14ac:dyDescent="0.25"/>
  <cols>
    <col min="2" max="3" width="9.140625" style="2"/>
    <col min="4" max="9" width="4" style="2" bestFit="1" customWidth="1"/>
    <col min="10" max="10" width="5" style="2" bestFit="1" customWidth="1"/>
    <col min="11" max="14" width="4" style="2" bestFit="1" customWidth="1"/>
    <col min="15" max="15" width="4" style="2" customWidth="1"/>
    <col min="16" max="16" width="11" style="2" bestFit="1" customWidth="1"/>
    <col min="19" max="19" width="9.140625" style="2"/>
    <col min="20" max="20" width="12" style="2" bestFit="1" customWidth="1"/>
    <col min="21" max="21" width="9.140625" style="2"/>
    <col min="22" max="22" width="12.140625" style="2" bestFit="1" customWidth="1"/>
  </cols>
  <sheetData>
    <row r="2" spans="2:22" ht="15.75" x14ac:dyDescent="0.25">
      <c r="B2" s="53" t="s">
        <v>61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2:22" x14ac:dyDescent="0.25">
      <c r="B3" s="63" t="s">
        <v>48</v>
      </c>
      <c r="C3" s="63" t="s">
        <v>49</v>
      </c>
      <c r="D3" s="54" t="s">
        <v>51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6"/>
      <c r="P3" s="54" t="s">
        <v>50</v>
      </c>
      <c r="S3" s="54" t="s">
        <v>224</v>
      </c>
      <c r="T3" s="54"/>
      <c r="U3" s="54"/>
      <c r="V3" s="54"/>
    </row>
    <row r="4" spans="2:22" x14ac:dyDescent="0.25">
      <c r="B4" s="63"/>
      <c r="C4" s="63"/>
      <c r="D4" s="6">
        <v>15</v>
      </c>
      <c r="E4" s="6">
        <v>20</v>
      </c>
      <c r="F4" s="6">
        <v>25</v>
      </c>
      <c r="G4" s="6">
        <v>40</v>
      </c>
      <c r="H4" s="6">
        <v>50</v>
      </c>
      <c r="I4" s="6">
        <v>80</v>
      </c>
      <c r="J4" s="6">
        <v>100</v>
      </c>
      <c r="K4" s="6">
        <v>150</v>
      </c>
      <c r="L4" s="6">
        <v>200</v>
      </c>
      <c r="M4" s="6">
        <v>250</v>
      </c>
      <c r="N4" s="6">
        <v>300</v>
      </c>
      <c r="O4" s="6"/>
      <c r="P4" s="54"/>
      <c r="S4" s="6" t="s">
        <v>57</v>
      </c>
      <c r="T4" s="6" t="s">
        <v>58</v>
      </c>
      <c r="U4" s="6" t="s">
        <v>59</v>
      </c>
      <c r="V4" s="6" t="s">
        <v>60</v>
      </c>
    </row>
    <row r="5" spans="2:22" x14ac:dyDescent="0.25">
      <c r="B5" s="4"/>
      <c r="C5" s="4">
        <v>25</v>
      </c>
      <c r="D5" s="4">
        <v>182</v>
      </c>
      <c r="E5" s="4">
        <v>0</v>
      </c>
      <c r="F5" s="4">
        <v>55</v>
      </c>
      <c r="G5" s="4">
        <v>0</v>
      </c>
      <c r="H5" s="4">
        <v>42</v>
      </c>
      <c r="I5" s="4">
        <v>47</v>
      </c>
      <c r="J5" s="4">
        <v>152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f>(0.18*3.141)*SUM(D5:O5)</f>
        <v>270.25164000000001</v>
      </c>
      <c r="S5" s="4">
        <v>25</v>
      </c>
      <c r="T5" s="4">
        <f>P5+P24+P43</f>
        <v>461.99286000000001</v>
      </c>
      <c r="U5" s="4">
        <v>710</v>
      </c>
      <c r="V5" s="37">
        <f>U5*T5</f>
        <v>328014.93060000002</v>
      </c>
    </row>
    <row r="6" spans="2:22" x14ac:dyDescent="0.25">
      <c r="B6" s="4"/>
      <c r="C6" s="4">
        <v>30</v>
      </c>
      <c r="D6" s="4">
        <v>433</v>
      </c>
      <c r="E6" s="4">
        <v>473</v>
      </c>
      <c r="F6" s="4">
        <v>487</v>
      </c>
      <c r="G6" s="4">
        <v>749</v>
      </c>
      <c r="H6" s="4"/>
      <c r="I6" s="4"/>
      <c r="J6" s="4"/>
      <c r="K6" s="4"/>
      <c r="L6" s="4"/>
      <c r="M6" s="4"/>
      <c r="N6" s="4"/>
      <c r="O6" s="4"/>
      <c r="P6" s="4">
        <f>(0.108*3.141)*SUM(D6:O6)</f>
        <v>726.62637599999994</v>
      </c>
      <c r="S6" s="4">
        <v>30</v>
      </c>
      <c r="T6" s="4">
        <f>P6+P25+P44</f>
        <v>1155.7497960000001</v>
      </c>
      <c r="U6" s="4">
        <v>725</v>
      </c>
      <c r="V6" s="37">
        <f t="shared" ref="V6:V22" si="0">U6*T6</f>
        <v>837918.60210000002</v>
      </c>
    </row>
    <row r="7" spans="2:22" x14ac:dyDescent="0.25">
      <c r="B7" s="4"/>
      <c r="C7" s="4">
        <v>35</v>
      </c>
      <c r="D7" s="4"/>
      <c r="E7" s="4"/>
      <c r="F7" s="4"/>
      <c r="G7" s="4"/>
      <c r="H7" s="4">
        <v>504</v>
      </c>
      <c r="I7" s="4">
        <v>411</v>
      </c>
      <c r="J7" s="4">
        <v>25</v>
      </c>
      <c r="K7" s="4"/>
      <c r="L7" s="4"/>
      <c r="M7" s="4"/>
      <c r="N7" s="4"/>
      <c r="O7" s="4"/>
      <c r="P7" s="4">
        <f t="shared" ref="P7:P20" si="1">(0.18*3.141)*SUM(D7:O7)</f>
        <v>531.45719999999994</v>
      </c>
      <c r="S7" s="4">
        <v>35</v>
      </c>
      <c r="T7" s="4">
        <f>P7+P26+P45</f>
        <v>723.81401999999991</v>
      </c>
      <c r="U7" s="4">
        <v>735</v>
      </c>
      <c r="V7" s="37">
        <f t="shared" si="0"/>
        <v>532003.30469999998</v>
      </c>
    </row>
    <row r="8" spans="2:22" x14ac:dyDescent="0.25">
      <c r="B8" s="4"/>
      <c r="C8" s="4">
        <v>40</v>
      </c>
      <c r="D8" s="4">
        <v>330</v>
      </c>
      <c r="E8" s="4"/>
      <c r="F8" s="4">
        <v>132</v>
      </c>
      <c r="G8" s="4">
        <v>55</v>
      </c>
      <c r="H8" s="4"/>
      <c r="I8" s="4"/>
      <c r="J8" s="4"/>
      <c r="K8" s="4">
        <v>101</v>
      </c>
      <c r="L8" s="4"/>
      <c r="M8" s="4"/>
      <c r="N8" s="4"/>
      <c r="O8" s="4"/>
      <c r="P8" s="4">
        <f t="shared" si="1"/>
        <v>349.40483999999998</v>
      </c>
      <c r="S8" s="4">
        <v>40</v>
      </c>
      <c r="T8" s="4">
        <f>P8+P27+P46</f>
        <v>363.66053999999997</v>
      </c>
      <c r="U8" s="4">
        <v>748</v>
      </c>
      <c r="V8" s="37">
        <f t="shared" si="0"/>
        <v>272018.08392</v>
      </c>
    </row>
    <row r="9" spans="2:22" x14ac:dyDescent="0.25">
      <c r="B9" s="4"/>
      <c r="C9" s="4">
        <v>45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f t="shared" si="1"/>
        <v>0</v>
      </c>
      <c r="S9" s="4">
        <v>45</v>
      </c>
      <c r="T9" s="4">
        <f t="shared" ref="T9:T21" si="2">P9+P28+P47</f>
        <v>0</v>
      </c>
      <c r="U9" s="4">
        <v>0</v>
      </c>
      <c r="V9" s="37">
        <f t="shared" si="0"/>
        <v>0</v>
      </c>
    </row>
    <row r="10" spans="2:22" x14ac:dyDescent="0.25">
      <c r="B10" s="4"/>
      <c r="C10" s="4">
        <v>50</v>
      </c>
      <c r="D10" s="4">
        <v>13</v>
      </c>
      <c r="E10" s="4"/>
      <c r="F10" s="4"/>
      <c r="G10" s="4"/>
      <c r="H10" s="4">
        <v>143</v>
      </c>
      <c r="I10" s="4">
        <v>33</v>
      </c>
      <c r="J10" s="4">
        <v>176</v>
      </c>
      <c r="K10" s="4"/>
      <c r="L10" s="4"/>
      <c r="M10" s="4"/>
      <c r="N10" s="4"/>
      <c r="O10" s="4"/>
      <c r="P10" s="4">
        <f t="shared" si="1"/>
        <v>206.36369999999999</v>
      </c>
      <c r="S10" s="4">
        <v>50</v>
      </c>
      <c r="T10" s="4">
        <f t="shared" si="2"/>
        <v>214.05984000000001</v>
      </c>
      <c r="U10" s="4">
        <v>780</v>
      </c>
      <c r="V10" s="37">
        <f t="shared" si="0"/>
        <v>166966.6752</v>
      </c>
    </row>
    <row r="11" spans="2:22" x14ac:dyDescent="0.25">
      <c r="B11" s="4"/>
      <c r="C11" s="4">
        <v>55</v>
      </c>
      <c r="D11" s="4"/>
      <c r="E11" s="4"/>
      <c r="F11" s="4">
        <v>70</v>
      </c>
      <c r="G11" s="4"/>
      <c r="H11" s="4"/>
      <c r="I11" s="4"/>
      <c r="J11" s="4"/>
      <c r="K11" s="4"/>
      <c r="L11" s="4"/>
      <c r="M11" s="4"/>
      <c r="N11" s="4"/>
      <c r="O11" s="4"/>
      <c r="P11" s="4">
        <f t="shared" si="1"/>
        <v>39.576599999999999</v>
      </c>
      <c r="S11" s="4">
        <v>55</v>
      </c>
      <c r="T11" s="4">
        <f t="shared" si="2"/>
        <v>59.665019999999998</v>
      </c>
      <c r="U11" s="4">
        <v>795</v>
      </c>
      <c r="V11" s="37">
        <f t="shared" si="0"/>
        <v>47433.690900000001</v>
      </c>
    </row>
    <row r="12" spans="2:22" x14ac:dyDescent="0.25">
      <c r="B12" s="4"/>
      <c r="C12" s="4">
        <v>60</v>
      </c>
      <c r="D12" s="4"/>
      <c r="E12" s="4"/>
      <c r="F12" s="4"/>
      <c r="G12" s="4">
        <v>1</v>
      </c>
      <c r="H12" s="4"/>
      <c r="I12" s="4"/>
      <c r="J12" s="4"/>
      <c r="K12" s="4">
        <v>33</v>
      </c>
      <c r="L12" s="4">
        <v>33</v>
      </c>
      <c r="M12" s="4">
        <v>50</v>
      </c>
      <c r="N12" s="4"/>
      <c r="O12" s="4"/>
      <c r="P12" s="4">
        <f>(0.34*3.141)*SUM(D12:O12)</f>
        <v>124.94898000000001</v>
      </c>
      <c r="S12" s="4">
        <v>60</v>
      </c>
      <c r="T12" s="4">
        <f t="shared" si="2"/>
        <v>126.64512000000001</v>
      </c>
      <c r="U12" s="4">
        <v>809</v>
      </c>
      <c r="V12" s="37">
        <f t="shared" si="0"/>
        <v>102455.90208</v>
      </c>
    </row>
    <row r="13" spans="2:22" x14ac:dyDescent="0.25">
      <c r="B13" s="4"/>
      <c r="C13" s="4">
        <v>65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f t="shared" si="1"/>
        <v>0</v>
      </c>
      <c r="S13" s="4">
        <v>65</v>
      </c>
      <c r="T13" s="4">
        <f t="shared" si="2"/>
        <v>7.5230399999999999</v>
      </c>
      <c r="U13" s="4">
        <v>825</v>
      </c>
      <c r="V13" s="37">
        <f t="shared" si="0"/>
        <v>6206.5079999999998</v>
      </c>
    </row>
    <row r="14" spans="2:22" x14ac:dyDescent="0.25">
      <c r="B14" s="4"/>
      <c r="C14" s="4">
        <v>70</v>
      </c>
      <c r="D14" s="4"/>
      <c r="E14" s="4"/>
      <c r="F14" s="4">
        <v>46</v>
      </c>
      <c r="G14" s="4"/>
      <c r="H14" s="4"/>
      <c r="I14" s="4">
        <v>9</v>
      </c>
      <c r="J14" s="4"/>
      <c r="K14" s="4"/>
      <c r="L14" s="4"/>
      <c r="M14" s="4"/>
      <c r="N14" s="4"/>
      <c r="O14" s="4"/>
      <c r="P14" s="4">
        <f t="shared" si="1"/>
        <v>31.0959</v>
      </c>
      <c r="S14" s="4">
        <v>70</v>
      </c>
      <c r="T14" s="4">
        <f t="shared" si="2"/>
        <v>88.730400000000003</v>
      </c>
      <c r="U14" s="4">
        <v>840</v>
      </c>
      <c r="V14" s="37">
        <f t="shared" si="0"/>
        <v>74533.536000000007</v>
      </c>
    </row>
    <row r="15" spans="2:22" x14ac:dyDescent="0.25">
      <c r="B15" s="4"/>
      <c r="C15" s="4">
        <v>75</v>
      </c>
      <c r="D15" s="4"/>
      <c r="E15" s="4"/>
      <c r="F15" s="4"/>
      <c r="G15" s="4">
        <v>110</v>
      </c>
      <c r="H15" s="4"/>
      <c r="I15" s="4"/>
      <c r="J15" s="4">
        <v>84</v>
      </c>
      <c r="K15" s="4"/>
      <c r="L15" s="4"/>
      <c r="M15" s="4"/>
      <c r="N15" s="4"/>
      <c r="O15" s="4"/>
      <c r="P15" s="4">
        <f>(0.21*3.141)*SUM(D15:O15)</f>
        <v>127.96434000000001</v>
      </c>
      <c r="S15" s="4">
        <v>75</v>
      </c>
      <c r="T15" s="4">
        <f t="shared" si="2"/>
        <v>141.29123999999999</v>
      </c>
      <c r="U15" s="4">
        <v>850</v>
      </c>
      <c r="V15" s="37">
        <f t="shared" si="0"/>
        <v>120097.55399999999</v>
      </c>
    </row>
    <row r="16" spans="2:22" x14ac:dyDescent="0.25">
      <c r="B16" s="4"/>
      <c r="C16" s="4">
        <v>80</v>
      </c>
      <c r="D16" s="4"/>
      <c r="E16" s="4"/>
      <c r="F16" s="4"/>
      <c r="G16" s="4"/>
      <c r="H16" s="4">
        <v>5</v>
      </c>
      <c r="I16" s="4"/>
      <c r="J16" s="4"/>
      <c r="K16" s="4">
        <v>44</v>
      </c>
      <c r="L16" s="4"/>
      <c r="M16" s="4"/>
      <c r="N16" s="4"/>
      <c r="O16" s="4"/>
      <c r="P16" s="4">
        <f t="shared" si="1"/>
        <v>27.703620000000001</v>
      </c>
      <c r="S16" s="4">
        <v>80</v>
      </c>
      <c r="T16" s="4">
        <f t="shared" si="2"/>
        <v>47.226660000000003</v>
      </c>
      <c r="U16" s="4">
        <v>860</v>
      </c>
      <c r="V16" s="37">
        <f t="shared" si="0"/>
        <v>40614.927600000003</v>
      </c>
    </row>
    <row r="17" spans="2:22" x14ac:dyDescent="0.25">
      <c r="B17" s="4"/>
      <c r="C17" s="4">
        <v>85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f t="shared" si="1"/>
        <v>0</v>
      </c>
      <c r="S17" s="4">
        <v>85</v>
      </c>
      <c r="T17" s="4">
        <f t="shared" si="2"/>
        <v>0</v>
      </c>
      <c r="U17" s="4">
        <v>0</v>
      </c>
      <c r="V17" s="37">
        <f t="shared" si="0"/>
        <v>0</v>
      </c>
    </row>
    <row r="18" spans="2:22" x14ac:dyDescent="0.25">
      <c r="B18" s="4"/>
      <c r="C18" s="4">
        <v>90</v>
      </c>
      <c r="D18" s="4"/>
      <c r="E18" s="4"/>
      <c r="F18" s="4"/>
      <c r="G18" s="4"/>
      <c r="H18" s="4">
        <v>44</v>
      </c>
      <c r="I18" s="4">
        <v>105</v>
      </c>
      <c r="J18" s="4">
        <v>55</v>
      </c>
      <c r="K18" s="4"/>
      <c r="L18" s="4"/>
      <c r="M18" s="4"/>
      <c r="N18" s="4"/>
      <c r="O18" s="4"/>
      <c r="P18" s="4">
        <f t="shared" si="1"/>
        <v>115.33752</v>
      </c>
      <c r="S18" s="4">
        <v>90</v>
      </c>
      <c r="T18" s="4">
        <f t="shared" si="2"/>
        <v>136.18745999999999</v>
      </c>
      <c r="U18" s="4">
        <v>890</v>
      </c>
      <c r="V18" s="37">
        <f t="shared" si="0"/>
        <v>121206.83939999998</v>
      </c>
    </row>
    <row r="19" spans="2:22" x14ac:dyDescent="0.25">
      <c r="B19" s="4"/>
      <c r="C19" s="4">
        <v>95</v>
      </c>
      <c r="D19" s="4"/>
      <c r="E19" s="4"/>
      <c r="F19" s="4"/>
      <c r="G19" s="4"/>
      <c r="H19" s="4"/>
      <c r="I19" s="4"/>
      <c r="J19" s="4">
        <v>22</v>
      </c>
      <c r="K19" s="4"/>
      <c r="L19" s="4"/>
      <c r="M19" s="4"/>
      <c r="N19" s="4"/>
      <c r="O19" s="4"/>
      <c r="P19" s="4">
        <f t="shared" si="1"/>
        <v>12.438359999999999</v>
      </c>
      <c r="S19" s="4">
        <v>95</v>
      </c>
      <c r="T19" s="4">
        <f t="shared" si="2"/>
        <v>35.188299999999998</v>
      </c>
      <c r="U19" s="4">
        <v>900</v>
      </c>
      <c r="V19" s="37">
        <f t="shared" si="0"/>
        <v>31669.469999999998</v>
      </c>
    </row>
    <row r="20" spans="2:22" x14ac:dyDescent="0.25">
      <c r="B20" s="4"/>
      <c r="C20" s="4">
        <v>100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 t="shared" si="1"/>
        <v>0</v>
      </c>
      <c r="S20" s="4">
        <v>100</v>
      </c>
      <c r="T20" s="4">
        <f t="shared" si="2"/>
        <v>4.5230399999999999</v>
      </c>
      <c r="U20" s="4">
        <v>920</v>
      </c>
      <c r="V20" s="37">
        <f t="shared" si="0"/>
        <v>4161.1967999999997</v>
      </c>
    </row>
    <row r="21" spans="2:22" x14ac:dyDescent="0.25">
      <c r="B21" s="4"/>
      <c r="C21" s="4">
        <v>105</v>
      </c>
      <c r="D21" s="4"/>
      <c r="E21" s="4"/>
      <c r="F21" s="4"/>
      <c r="G21" s="4"/>
      <c r="H21" s="4"/>
      <c r="I21" s="4"/>
      <c r="J21" s="4"/>
      <c r="K21" s="4"/>
      <c r="L21" s="4">
        <v>160</v>
      </c>
      <c r="M21" s="4"/>
      <c r="N21" s="4"/>
      <c r="O21" s="4"/>
      <c r="P21" s="4">
        <f>(0.43*3.141)*SUM(D21:O21)</f>
        <v>216.10079999999999</v>
      </c>
      <c r="S21" s="4">
        <v>105</v>
      </c>
      <c r="T21" s="4">
        <f t="shared" si="2"/>
        <v>334.80068</v>
      </c>
      <c r="U21" s="4">
        <v>940</v>
      </c>
      <c r="V21" s="37">
        <f t="shared" si="0"/>
        <v>314712.63919999998</v>
      </c>
    </row>
    <row r="22" spans="2:22" x14ac:dyDescent="0.25">
      <c r="B22" s="63" t="s">
        <v>48</v>
      </c>
      <c r="C22" s="63" t="s">
        <v>49</v>
      </c>
      <c r="D22" s="54" t="s">
        <v>52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6"/>
      <c r="P22" s="54" t="s">
        <v>50</v>
      </c>
      <c r="S22" s="10">
        <v>110</v>
      </c>
      <c r="T22" s="4">
        <f>P60</f>
        <v>1.13076</v>
      </c>
      <c r="U22" s="4">
        <v>980</v>
      </c>
      <c r="V22" s="37">
        <f t="shared" si="0"/>
        <v>1108.1448</v>
      </c>
    </row>
    <row r="23" spans="2:22" x14ac:dyDescent="0.25">
      <c r="B23" s="63"/>
      <c r="C23" s="63"/>
      <c r="D23" s="6">
        <v>15</v>
      </c>
      <c r="E23" s="6">
        <v>20</v>
      </c>
      <c r="F23" s="6">
        <v>25</v>
      </c>
      <c r="G23" s="6">
        <v>40</v>
      </c>
      <c r="H23" s="6">
        <v>50</v>
      </c>
      <c r="I23" s="6">
        <v>80</v>
      </c>
      <c r="J23" s="6">
        <v>100</v>
      </c>
      <c r="K23" s="6">
        <v>150</v>
      </c>
      <c r="L23" s="6">
        <v>200</v>
      </c>
      <c r="M23" s="6">
        <v>250</v>
      </c>
      <c r="N23" s="6">
        <v>300</v>
      </c>
      <c r="O23" s="6"/>
      <c r="P23" s="54"/>
      <c r="S23" s="4"/>
      <c r="T23" s="4"/>
      <c r="U23" s="4"/>
      <c r="V23" s="43">
        <f>SUM(V5:V22)</f>
        <v>3001122.0052999998</v>
      </c>
    </row>
    <row r="24" spans="2:22" x14ac:dyDescent="0.25">
      <c r="B24" s="4">
        <v>1</v>
      </c>
      <c r="C24" s="4">
        <v>25</v>
      </c>
      <c r="D24" s="4">
        <v>4</v>
      </c>
      <c r="E24" s="4"/>
      <c r="F24" s="4"/>
      <c r="G24" s="4"/>
      <c r="H24" s="4">
        <v>4</v>
      </c>
      <c r="I24" s="4">
        <v>3</v>
      </c>
      <c r="J24" s="4"/>
      <c r="K24" s="4"/>
      <c r="L24" s="4"/>
      <c r="M24" s="4"/>
      <c r="N24" s="4"/>
      <c r="O24" s="4"/>
      <c r="P24" s="4">
        <f>(D24+E24+F24+G24+H24+I24+J24+K24+L24+M24+N24+O24)*0.345*3</f>
        <v>11.385</v>
      </c>
      <c r="S24" s="54" t="s">
        <v>225</v>
      </c>
      <c r="T24" s="54"/>
      <c r="U24" s="54"/>
      <c r="V24" s="54"/>
    </row>
    <row r="25" spans="2:22" x14ac:dyDescent="0.25">
      <c r="B25" s="4"/>
      <c r="C25" s="4">
        <v>30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S25" s="6" t="s">
        <v>57</v>
      </c>
      <c r="T25" s="6" t="s">
        <v>58</v>
      </c>
      <c r="U25" s="6" t="s">
        <v>59</v>
      </c>
      <c r="V25" s="6" t="s">
        <v>60</v>
      </c>
    </row>
    <row r="26" spans="2:22" x14ac:dyDescent="0.25">
      <c r="B26" s="4"/>
      <c r="C26" s="4">
        <v>35</v>
      </c>
      <c r="D26" s="4"/>
      <c r="E26" s="4"/>
      <c r="F26" s="4"/>
      <c r="G26" s="4"/>
      <c r="H26" s="4">
        <v>39</v>
      </c>
      <c r="I26" s="4">
        <v>9</v>
      </c>
      <c r="J26" s="4">
        <v>9</v>
      </c>
      <c r="K26" s="4"/>
      <c r="L26" s="4"/>
      <c r="M26" s="4"/>
      <c r="N26" s="4"/>
      <c r="O26" s="4"/>
      <c r="P26" s="4">
        <f>(D26+E26+F26+G26+H26+I26+J26+K26+L26+M26+N26+O26)*0.5*3</f>
        <v>85.5</v>
      </c>
      <c r="S26" s="4">
        <v>25</v>
      </c>
      <c r="T26" s="4">
        <f>P63+P81+P100</f>
        <v>968.90129999999999</v>
      </c>
      <c r="U26" s="4">
        <v>900</v>
      </c>
      <c r="V26" s="44">
        <f>U26*T26</f>
        <v>872011.17</v>
      </c>
    </row>
    <row r="27" spans="2:22" x14ac:dyDescent="0.25">
      <c r="B27" s="4"/>
      <c r="C27" s="4">
        <v>40</v>
      </c>
      <c r="D27" s="4"/>
      <c r="E27" s="4"/>
      <c r="F27" s="4"/>
      <c r="G27" s="4"/>
      <c r="H27" s="4"/>
      <c r="I27" s="4"/>
      <c r="J27" s="4"/>
      <c r="K27" s="4">
        <v>2</v>
      </c>
      <c r="L27" s="4"/>
      <c r="M27" s="4">
        <v>1</v>
      </c>
      <c r="N27" s="4"/>
      <c r="O27" s="4"/>
      <c r="P27" s="4">
        <f>(D27+E27+F27+G27+H27+I27+J27+K27+L27+M27+N27+O27)*0.55*3.5</f>
        <v>5.7750000000000004</v>
      </c>
      <c r="S27" s="4">
        <v>30</v>
      </c>
      <c r="T27" s="4">
        <f t="shared" ref="T27:T40" si="3">P64+P82+P101</f>
        <v>100.41148800000001</v>
      </c>
      <c r="U27" s="4">
        <v>920</v>
      </c>
      <c r="V27" s="44">
        <f t="shared" ref="V27:V40" si="4">U27*T27</f>
        <v>92378.568960000004</v>
      </c>
    </row>
    <row r="28" spans="2:22" x14ac:dyDescent="0.25">
      <c r="B28" s="4"/>
      <c r="C28" s="4">
        <v>45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f t="shared" ref="P28:P39" si="5">(D28+E28+F28+G28+H28+I28+J28+K28+L28+M28+N28+O28)*0.5*3</f>
        <v>0</v>
      </c>
      <c r="S28" s="4">
        <v>35</v>
      </c>
      <c r="T28" s="4">
        <f t="shared" si="3"/>
        <v>406.53246000000001</v>
      </c>
      <c r="U28" s="4">
        <v>940</v>
      </c>
      <c r="V28" s="44">
        <f t="shared" si="4"/>
        <v>382140.51240000001</v>
      </c>
    </row>
    <row r="29" spans="2:22" x14ac:dyDescent="0.25">
      <c r="B29" s="4"/>
      <c r="C29" s="4">
        <v>50</v>
      </c>
      <c r="D29" s="4">
        <v>4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f t="shared" si="5"/>
        <v>6</v>
      </c>
      <c r="S29" s="4">
        <v>40</v>
      </c>
      <c r="T29" s="4">
        <f t="shared" si="3"/>
        <v>2226.6180199999999</v>
      </c>
      <c r="U29" s="4">
        <v>950</v>
      </c>
      <c r="V29" s="44">
        <f t="shared" si="4"/>
        <v>2115287.1189999999</v>
      </c>
    </row>
    <row r="30" spans="2:22" x14ac:dyDescent="0.25">
      <c r="B30" s="4"/>
      <c r="C30" s="4">
        <v>55</v>
      </c>
      <c r="D30" s="4">
        <v>5</v>
      </c>
      <c r="E30" s="4"/>
      <c r="F30" s="4">
        <v>5</v>
      </c>
      <c r="G30" s="4"/>
      <c r="H30" s="4"/>
      <c r="I30" s="4"/>
      <c r="J30" s="4"/>
      <c r="K30" s="4"/>
      <c r="L30" s="4"/>
      <c r="M30" s="4"/>
      <c r="N30" s="4"/>
      <c r="O30" s="4"/>
      <c r="P30" s="4">
        <f t="shared" si="5"/>
        <v>15</v>
      </c>
      <c r="S30" s="4">
        <v>45</v>
      </c>
      <c r="T30" s="4">
        <f t="shared" si="3"/>
        <v>4.5230399999999999</v>
      </c>
      <c r="U30" s="4">
        <v>970</v>
      </c>
      <c r="V30" s="44">
        <f t="shared" si="4"/>
        <v>4387.3487999999998</v>
      </c>
    </row>
    <row r="31" spans="2:22" x14ac:dyDescent="0.25">
      <c r="B31" s="4"/>
      <c r="C31" s="4">
        <v>60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f t="shared" si="5"/>
        <v>0</v>
      </c>
      <c r="S31" s="4">
        <v>50</v>
      </c>
      <c r="T31" s="4">
        <f t="shared" si="3"/>
        <v>154.08347999999998</v>
      </c>
      <c r="U31" s="4">
        <v>990</v>
      </c>
      <c r="V31" s="44">
        <f t="shared" si="4"/>
        <v>152542.64519999997</v>
      </c>
    </row>
    <row r="32" spans="2:22" x14ac:dyDescent="0.25">
      <c r="B32" s="4"/>
      <c r="C32" s="4">
        <v>65</v>
      </c>
      <c r="D32" s="4">
        <v>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f t="shared" si="5"/>
        <v>3</v>
      </c>
      <c r="S32" s="4">
        <v>55</v>
      </c>
      <c r="T32" s="4">
        <f t="shared" si="3"/>
        <v>280.74222000000003</v>
      </c>
      <c r="U32" s="4">
        <v>1000</v>
      </c>
      <c r="V32" s="44">
        <f t="shared" si="4"/>
        <v>280742.22000000003</v>
      </c>
    </row>
    <row r="33" spans="2:22" x14ac:dyDescent="0.25">
      <c r="B33" s="4"/>
      <c r="C33" s="4">
        <v>70</v>
      </c>
      <c r="D33" s="4"/>
      <c r="E33" s="4"/>
      <c r="F33" s="4">
        <v>26</v>
      </c>
      <c r="G33" s="4"/>
      <c r="H33" s="4"/>
      <c r="I33" s="4">
        <v>3</v>
      </c>
      <c r="J33" s="4"/>
      <c r="K33" s="4"/>
      <c r="L33" s="4"/>
      <c r="M33" s="4"/>
      <c r="N33" s="4"/>
      <c r="O33" s="4"/>
      <c r="P33" s="4">
        <f t="shared" si="5"/>
        <v>43.5</v>
      </c>
      <c r="S33" s="4">
        <v>60</v>
      </c>
      <c r="T33" s="4">
        <f t="shared" si="3"/>
        <v>83.849940000000004</v>
      </c>
      <c r="U33" s="4">
        <v>1020</v>
      </c>
      <c r="V33" s="44">
        <f t="shared" si="4"/>
        <v>85526.938800000004</v>
      </c>
    </row>
    <row r="34" spans="2:22" x14ac:dyDescent="0.25">
      <c r="B34" s="4"/>
      <c r="C34" s="4">
        <v>75</v>
      </c>
      <c r="D34" s="4"/>
      <c r="E34" s="4"/>
      <c r="F34" s="4"/>
      <c r="G34" s="4">
        <v>5</v>
      </c>
      <c r="H34" s="4"/>
      <c r="I34" s="4"/>
      <c r="J34" s="4">
        <v>2</v>
      </c>
      <c r="K34" s="4"/>
      <c r="L34" s="4"/>
      <c r="M34" s="4"/>
      <c r="N34" s="4"/>
      <c r="O34" s="4"/>
      <c r="P34" s="4">
        <f t="shared" si="5"/>
        <v>10.5</v>
      </c>
      <c r="S34" s="4">
        <v>65</v>
      </c>
      <c r="T34" s="4">
        <f t="shared" si="3"/>
        <v>471.69060000000002</v>
      </c>
      <c r="U34" s="4">
        <v>1035</v>
      </c>
      <c r="V34" s="44">
        <f t="shared" si="4"/>
        <v>488199.77100000001</v>
      </c>
    </row>
    <row r="35" spans="2:22" x14ac:dyDescent="0.25">
      <c r="B35" s="4"/>
      <c r="C35" s="4">
        <v>80</v>
      </c>
      <c r="D35" s="4"/>
      <c r="E35" s="4"/>
      <c r="F35" s="4"/>
      <c r="G35" s="4"/>
      <c r="H35" s="4">
        <v>9</v>
      </c>
      <c r="I35" s="4"/>
      <c r="J35" s="4"/>
      <c r="K35" s="4">
        <v>1</v>
      </c>
      <c r="L35" s="4"/>
      <c r="M35" s="4"/>
      <c r="N35" s="4"/>
      <c r="O35" s="4"/>
      <c r="P35" s="4">
        <f t="shared" si="5"/>
        <v>15</v>
      </c>
      <c r="S35" s="4">
        <v>70</v>
      </c>
      <c r="T35" s="4">
        <f t="shared" si="3"/>
        <v>328.24475999999999</v>
      </c>
      <c r="U35" s="4">
        <v>1050</v>
      </c>
      <c r="V35" s="44">
        <f t="shared" si="4"/>
        <v>344656.99799999996</v>
      </c>
    </row>
    <row r="36" spans="2:22" x14ac:dyDescent="0.25">
      <c r="B36" s="4"/>
      <c r="C36" s="4">
        <v>85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f t="shared" si="5"/>
        <v>0</v>
      </c>
      <c r="S36" s="4">
        <v>75</v>
      </c>
      <c r="T36" s="4">
        <f t="shared" si="3"/>
        <v>140.49546000000001</v>
      </c>
      <c r="U36" s="4">
        <v>1075</v>
      </c>
      <c r="V36" s="44">
        <f t="shared" si="4"/>
        <v>151032.6195</v>
      </c>
    </row>
    <row r="37" spans="2:22" x14ac:dyDescent="0.25">
      <c r="B37" s="4"/>
      <c r="C37" s="4">
        <v>90</v>
      </c>
      <c r="D37" s="4"/>
      <c r="E37" s="4"/>
      <c r="F37" s="4"/>
      <c r="G37" s="4"/>
      <c r="H37" s="4"/>
      <c r="I37" s="4"/>
      <c r="J37" s="4">
        <v>9</v>
      </c>
      <c r="K37" s="4"/>
      <c r="L37" s="4"/>
      <c r="M37" s="4"/>
      <c r="N37" s="4"/>
      <c r="O37" s="4"/>
      <c r="P37" s="4">
        <f t="shared" si="5"/>
        <v>13.5</v>
      </c>
      <c r="S37" s="4">
        <v>80</v>
      </c>
      <c r="T37" s="4">
        <f t="shared" si="3"/>
        <v>127.08408</v>
      </c>
      <c r="U37" s="4">
        <v>1100</v>
      </c>
      <c r="V37" s="44">
        <f t="shared" si="4"/>
        <v>139792.48800000001</v>
      </c>
    </row>
    <row r="38" spans="2:22" x14ac:dyDescent="0.25">
      <c r="B38" s="4"/>
      <c r="C38" s="4">
        <v>95</v>
      </c>
      <c r="D38" s="4"/>
      <c r="E38" s="4"/>
      <c r="F38" s="4"/>
      <c r="G38" s="4"/>
      <c r="H38" s="4"/>
      <c r="I38" s="4"/>
      <c r="J38" s="4"/>
      <c r="K38" s="4">
        <v>8</v>
      </c>
      <c r="L38" s="4"/>
      <c r="M38" s="4"/>
      <c r="N38" s="4"/>
      <c r="O38" s="4"/>
      <c r="P38" s="4">
        <f>(D38+E38+F38+G38+H38+I38+J38+K38+L38+M38+N38+O38)*0.55*3.5</f>
        <v>15.400000000000002</v>
      </c>
      <c r="S38" s="4">
        <v>85</v>
      </c>
      <c r="T38" s="4">
        <f t="shared" si="3"/>
        <v>12.04608</v>
      </c>
      <c r="U38" s="4">
        <v>1130</v>
      </c>
      <c r="V38" s="44">
        <f t="shared" si="4"/>
        <v>13612.070400000001</v>
      </c>
    </row>
    <row r="39" spans="2:22" x14ac:dyDescent="0.25">
      <c r="B39" s="4"/>
      <c r="C39" s="4">
        <v>100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>
        <f t="shared" si="5"/>
        <v>0</v>
      </c>
      <c r="S39" s="4">
        <v>90</v>
      </c>
      <c r="T39" s="4">
        <f t="shared" si="3"/>
        <v>12.784559999999999</v>
      </c>
      <c r="U39" s="4">
        <v>1160</v>
      </c>
      <c r="V39" s="44">
        <f t="shared" si="4"/>
        <v>14830.089599999999</v>
      </c>
    </row>
    <row r="40" spans="2:22" x14ac:dyDescent="0.25">
      <c r="B40" s="4"/>
      <c r="C40" s="4">
        <v>105</v>
      </c>
      <c r="D40" s="4"/>
      <c r="E40" s="4"/>
      <c r="F40" s="4"/>
      <c r="G40" s="4"/>
      <c r="H40" s="4"/>
      <c r="I40" s="4"/>
      <c r="J40" s="4"/>
      <c r="K40" s="4"/>
      <c r="L40" s="4">
        <v>20</v>
      </c>
      <c r="M40" s="4"/>
      <c r="N40" s="4"/>
      <c r="O40" s="4"/>
      <c r="P40" s="4">
        <f>(D40+E40+F40+G40+H40+I40+J40+K40+L40+M40+N40+O40)*1.3*4</f>
        <v>104</v>
      </c>
      <c r="S40" s="4">
        <v>95</v>
      </c>
      <c r="T40" s="4">
        <f t="shared" si="3"/>
        <v>0</v>
      </c>
      <c r="U40" s="4"/>
      <c r="V40" s="44">
        <f t="shared" si="4"/>
        <v>0</v>
      </c>
    </row>
    <row r="41" spans="2:22" x14ac:dyDescent="0.25">
      <c r="B41" s="63" t="s">
        <v>48</v>
      </c>
      <c r="C41" s="63" t="s">
        <v>49</v>
      </c>
      <c r="D41" s="54" t="s">
        <v>53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6"/>
      <c r="P41" s="54" t="s">
        <v>50</v>
      </c>
      <c r="S41" s="4" t="s">
        <v>227</v>
      </c>
      <c r="T41" s="4">
        <v>6000</v>
      </c>
      <c r="U41" s="4">
        <v>130</v>
      </c>
      <c r="V41" s="44">
        <f t="shared" ref="V41" si="6">U41*T41</f>
        <v>780000</v>
      </c>
    </row>
    <row r="42" spans="2:22" x14ac:dyDescent="0.25">
      <c r="B42" s="63"/>
      <c r="C42" s="63"/>
      <c r="D42" s="6">
        <v>15</v>
      </c>
      <c r="E42" s="6">
        <v>20</v>
      </c>
      <c r="F42" s="6">
        <v>25</v>
      </c>
      <c r="G42" s="6">
        <v>40</v>
      </c>
      <c r="H42" s="6">
        <v>50</v>
      </c>
      <c r="I42" s="6">
        <v>80</v>
      </c>
      <c r="J42" s="6">
        <v>100</v>
      </c>
      <c r="K42" s="6">
        <v>150</v>
      </c>
      <c r="L42" s="6">
        <v>200</v>
      </c>
      <c r="M42" s="6">
        <v>250</v>
      </c>
      <c r="N42" s="6">
        <v>300</v>
      </c>
      <c r="O42" s="6"/>
      <c r="P42" s="54"/>
      <c r="S42" s="4"/>
      <c r="T42" s="4"/>
      <c r="U42" s="4"/>
      <c r="V42" s="45">
        <f>SUM(V26:V41)</f>
        <v>5917140.5596599989</v>
      </c>
    </row>
    <row r="43" spans="2:22" x14ac:dyDescent="0.25">
      <c r="B43" s="4">
        <v>1</v>
      </c>
      <c r="C43" s="4">
        <v>25</v>
      </c>
      <c r="D43" s="4">
        <v>261</v>
      </c>
      <c r="E43" s="4"/>
      <c r="F43" s="4"/>
      <c r="G43" s="4">
        <v>12</v>
      </c>
      <c r="H43" s="4">
        <v>11</v>
      </c>
      <c r="I43" s="4">
        <v>15</v>
      </c>
      <c r="J43" s="4">
        <v>20</v>
      </c>
      <c r="K43" s="4"/>
      <c r="L43" s="4"/>
      <c r="M43" s="4"/>
      <c r="N43" s="4"/>
      <c r="O43" s="4"/>
      <c r="P43" s="4">
        <f>(0.18*3.141)*SUM(D43:O43)</f>
        <v>180.35622000000001</v>
      </c>
      <c r="S43" s="54" t="s">
        <v>226</v>
      </c>
      <c r="T43" s="54"/>
      <c r="U43" s="54"/>
      <c r="V43" s="54"/>
    </row>
    <row r="44" spans="2:22" x14ac:dyDescent="0.25">
      <c r="B44" s="4"/>
      <c r="C44" s="4">
        <v>30</v>
      </c>
      <c r="D44" s="4">
        <v>513</v>
      </c>
      <c r="E44" s="4">
        <v>4</v>
      </c>
      <c r="F44" s="4">
        <v>175</v>
      </c>
      <c r="G44" s="4">
        <v>67</v>
      </c>
      <c r="H44" s="4"/>
      <c r="I44" s="4"/>
      <c r="J44" s="4"/>
      <c r="K44" s="4"/>
      <c r="L44" s="4"/>
      <c r="M44" s="4"/>
      <c r="N44" s="4"/>
      <c r="O44" s="4"/>
      <c r="P44" s="4">
        <f t="shared" ref="P44:P60" si="7">(0.18*3.141)*SUM(D44:O44)</f>
        <v>429.12342000000001</v>
      </c>
      <c r="S44" s="6" t="s">
        <v>57</v>
      </c>
      <c r="T44" s="6" t="s">
        <v>58</v>
      </c>
      <c r="U44" s="6" t="s">
        <v>59</v>
      </c>
      <c r="V44" s="6" t="s">
        <v>60</v>
      </c>
    </row>
    <row r="45" spans="2:22" x14ac:dyDescent="0.25">
      <c r="B45" s="4"/>
      <c r="C45" s="4">
        <v>35</v>
      </c>
      <c r="D45" s="4"/>
      <c r="E45" s="4"/>
      <c r="F45" s="4"/>
      <c r="G45" s="4"/>
      <c r="H45" s="4">
        <v>122</v>
      </c>
      <c r="I45" s="4">
        <v>34</v>
      </c>
      <c r="J45" s="4">
        <v>33</v>
      </c>
      <c r="K45" s="4"/>
      <c r="L45" s="4"/>
      <c r="M45" s="4"/>
      <c r="N45" s="4"/>
      <c r="O45" s="4"/>
      <c r="P45" s="4">
        <f t="shared" si="7"/>
        <v>106.85682</v>
      </c>
      <c r="S45" s="4">
        <v>50</v>
      </c>
      <c r="T45" s="4">
        <v>20</v>
      </c>
      <c r="U45" s="4">
        <v>826</v>
      </c>
      <c r="V45" s="4">
        <f>U45*T45</f>
        <v>16520</v>
      </c>
    </row>
    <row r="46" spans="2:22" x14ac:dyDescent="0.25">
      <c r="B46" s="4"/>
      <c r="C46" s="4">
        <v>40</v>
      </c>
      <c r="D46" s="4"/>
      <c r="E46" s="4"/>
      <c r="F46" s="4"/>
      <c r="G46" s="4"/>
      <c r="H46" s="4"/>
      <c r="I46" s="4"/>
      <c r="J46" s="4"/>
      <c r="K46" s="4">
        <v>6</v>
      </c>
      <c r="L46" s="4">
        <v>6</v>
      </c>
      <c r="M46" s="4">
        <v>3</v>
      </c>
      <c r="N46" s="4"/>
      <c r="O46" s="4"/>
      <c r="P46" s="4">
        <f t="shared" si="7"/>
        <v>8.4807000000000006</v>
      </c>
      <c r="S46" s="4">
        <v>60</v>
      </c>
      <c r="T46" s="4">
        <v>50</v>
      </c>
      <c r="U46" s="4">
        <v>894</v>
      </c>
      <c r="V46" s="4">
        <f t="shared" ref="V46:V50" si="8">U46*T46</f>
        <v>44700</v>
      </c>
    </row>
    <row r="47" spans="2:22" x14ac:dyDescent="0.25">
      <c r="B47" s="4"/>
      <c r="C47" s="4">
        <v>45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>
        <f t="shared" si="7"/>
        <v>0</v>
      </c>
      <c r="S47" s="4">
        <v>70</v>
      </c>
      <c r="T47" s="4">
        <v>50</v>
      </c>
      <c r="U47" s="4">
        <v>934</v>
      </c>
      <c r="V47" s="4">
        <f t="shared" si="8"/>
        <v>46700</v>
      </c>
    </row>
    <row r="48" spans="2:22" x14ac:dyDescent="0.25">
      <c r="B48" s="4"/>
      <c r="C48" s="4">
        <v>50</v>
      </c>
      <c r="D48" s="4">
        <v>1</v>
      </c>
      <c r="E48" s="4"/>
      <c r="F48" s="4"/>
      <c r="G48" s="4"/>
      <c r="H48" s="4"/>
      <c r="I48" s="4">
        <v>2</v>
      </c>
      <c r="J48" s="4"/>
      <c r="K48" s="4"/>
      <c r="L48" s="4"/>
      <c r="M48" s="4"/>
      <c r="N48" s="4"/>
      <c r="O48" s="4"/>
      <c r="P48" s="4">
        <f t="shared" si="7"/>
        <v>1.69614</v>
      </c>
      <c r="S48" s="4">
        <v>120</v>
      </c>
      <c r="T48" s="4">
        <v>60</v>
      </c>
      <c r="U48" s="4">
        <v>1132</v>
      </c>
      <c r="V48" s="4">
        <f t="shared" si="8"/>
        <v>67920</v>
      </c>
    </row>
    <row r="49" spans="2:25" x14ac:dyDescent="0.25">
      <c r="B49" s="4"/>
      <c r="C49" s="4">
        <v>55</v>
      </c>
      <c r="D49" s="4"/>
      <c r="E49" s="4"/>
      <c r="F49" s="4">
        <v>9</v>
      </c>
      <c r="G49" s="4"/>
      <c r="H49" s="4"/>
      <c r="I49" s="4"/>
      <c r="J49" s="4"/>
      <c r="K49" s="4"/>
      <c r="L49" s="4"/>
      <c r="M49" s="4"/>
      <c r="N49" s="4"/>
      <c r="O49" s="4"/>
      <c r="P49" s="4">
        <f t="shared" si="7"/>
        <v>5.0884200000000002</v>
      </c>
      <c r="S49" s="4">
        <v>150</v>
      </c>
      <c r="T49" s="4">
        <v>350</v>
      </c>
      <c r="U49" s="4">
        <v>1187</v>
      </c>
      <c r="V49" s="4">
        <f t="shared" si="8"/>
        <v>415450</v>
      </c>
    </row>
    <row r="50" spans="2:25" x14ac:dyDescent="0.25">
      <c r="B50" s="4"/>
      <c r="C50" s="4">
        <v>60</v>
      </c>
      <c r="D50" s="4"/>
      <c r="E50" s="4"/>
      <c r="F50" s="4"/>
      <c r="G50" s="4">
        <v>3</v>
      </c>
      <c r="H50" s="4"/>
      <c r="I50" s="4"/>
      <c r="J50" s="4"/>
      <c r="K50" s="4"/>
      <c r="L50" s="4"/>
      <c r="M50" s="4"/>
      <c r="N50" s="4"/>
      <c r="O50" s="4"/>
      <c r="P50" s="4">
        <f t="shared" si="7"/>
        <v>1.69614</v>
      </c>
      <c r="S50" s="4" t="s">
        <v>227</v>
      </c>
      <c r="T50" s="4">
        <v>400</v>
      </c>
      <c r="U50" s="4">
        <v>116</v>
      </c>
      <c r="V50" s="4">
        <f t="shared" si="8"/>
        <v>46400</v>
      </c>
    </row>
    <row r="51" spans="2:25" x14ac:dyDescent="0.25">
      <c r="B51" s="4"/>
      <c r="C51" s="4">
        <v>65</v>
      </c>
      <c r="D51" s="4">
        <v>1</v>
      </c>
      <c r="E51" s="4"/>
      <c r="F51" s="4"/>
      <c r="G51" s="4"/>
      <c r="H51" s="4">
        <v>7</v>
      </c>
      <c r="I51" s="4"/>
      <c r="J51" s="4"/>
      <c r="K51" s="4"/>
      <c r="L51" s="4"/>
      <c r="M51" s="4"/>
      <c r="N51" s="4"/>
      <c r="O51" s="4"/>
      <c r="P51" s="4">
        <f t="shared" si="7"/>
        <v>4.5230399999999999</v>
      </c>
      <c r="S51" s="4"/>
      <c r="T51" s="4"/>
      <c r="U51" s="4"/>
      <c r="V51" s="40">
        <f>SUM(V45:V50)</f>
        <v>637690</v>
      </c>
    </row>
    <row r="52" spans="2:25" x14ac:dyDescent="0.25">
      <c r="B52" s="4"/>
      <c r="C52" s="4">
        <v>70</v>
      </c>
      <c r="D52" s="4"/>
      <c r="E52" s="4"/>
      <c r="F52" s="4">
        <v>13</v>
      </c>
      <c r="G52" s="4"/>
      <c r="H52" s="4">
        <v>3</v>
      </c>
      <c r="I52" s="4">
        <v>9</v>
      </c>
      <c r="J52" s="4"/>
      <c r="K52" s="4"/>
      <c r="L52" s="4"/>
      <c r="M52" s="4"/>
      <c r="N52" s="4"/>
      <c r="O52" s="4"/>
      <c r="P52" s="4">
        <f t="shared" si="7"/>
        <v>14.134499999999999</v>
      </c>
      <c r="S52" s="59" t="s">
        <v>1</v>
      </c>
      <c r="T52" s="59"/>
      <c r="U52" s="59"/>
      <c r="V52" s="40" t="s">
        <v>295</v>
      </c>
      <c r="W52" s="40" t="s">
        <v>39</v>
      </c>
      <c r="X52" s="40" t="s">
        <v>59</v>
      </c>
      <c r="Y52" s="35" t="s">
        <v>60</v>
      </c>
    </row>
    <row r="53" spans="2:25" x14ac:dyDescent="0.25">
      <c r="B53" s="4"/>
      <c r="C53" s="4">
        <v>75</v>
      </c>
      <c r="D53" s="4"/>
      <c r="E53" s="4"/>
      <c r="F53" s="4"/>
      <c r="G53" s="4">
        <v>5</v>
      </c>
      <c r="H53" s="4"/>
      <c r="I53" s="4"/>
      <c r="J53" s="4"/>
      <c r="K53" s="4"/>
      <c r="L53" s="4"/>
      <c r="M53" s="4"/>
      <c r="N53" s="4"/>
      <c r="O53" s="4"/>
      <c r="P53" s="4">
        <f t="shared" si="7"/>
        <v>2.8269000000000002</v>
      </c>
      <c r="S53" s="58" t="s">
        <v>284</v>
      </c>
      <c r="T53" s="58"/>
      <c r="U53" s="58"/>
      <c r="V53" s="4">
        <v>2000</v>
      </c>
      <c r="W53" s="4" t="s">
        <v>293</v>
      </c>
      <c r="X53" s="4">
        <v>65</v>
      </c>
      <c r="Y53" s="4">
        <f>X53*V53</f>
        <v>130000</v>
      </c>
    </row>
    <row r="54" spans="2:25" x14ac:dyDescent="0.25">
      <c r="B54" s="4"/>
      <c r="C54" s="4">
        <v>80</v>
      </c>
      <c r="D54" s="4"/>
      <c r="E54" s="4"/>
      <c r="F54" s="4"/>
      <c r="G54" s="4"/>
      <c r="H54" s="4">
        <v>8</v>
      </c>
      <c r="I54" s="4"/>
      <c r="J54" s="4"/>
      <c r="K54" s="4"/>
      <c r="L54" s="4"/>
      <c r="M54" s="4"/>
      <c r="N54" s="4"/>
      <c r="O54" s="4"/>
      <c r="P54" s="4">
        <f t="shared" si="7"/>
        <v>4.5230399999999999</v>
      </c>
      <c r="S54" s="57" t="s">
        <v>286</v>
      </c>
      <c r="T54" s="57"/>
      <c r="U54" s="57"/>
      <c r="V54" s="4">
        <v>10</v>
      </c>
      <c r="W54" s="4" t="s">
        <v>294</v>
      </c>
      <c r="X54" s="4">
        <v>8000</v>
      </c>
      <c r="Y54" s="4">
        <f t="shared" ref="Y54:Y56" si="9">X54*V54</f>
        <v>80000</v>
      </c>
    </row>
    <row r="55" spans="2:25" x14ac:dyDescent="0.25">
      <c r="B55" s="4"/>
      <c r="C55" s="4">
        <v>85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f t="shared" si="7"/>
        <v>0</v>
      </c>
      <c r="S55" s="60" t="s">
        <v>290</v>
      </c>
      <c r="T55" s="61"/>
      <c r="U55" s="62"/>
      <c r="V55" s="4">
        <v>1000</v>
      </c>
      <c r="W55" s="4" t="s">
        <v>293</v>
      </c>
      <c r="X55" s="4">
        <v>55</v>
      </c>
      <c r="Y55" s="4">
        <f t="shared" si="9"/>
        <v>55000</v>
      </c>
    </row>
    <row r="56" spans="2:25" ht="15" customHeight="1" x14ac:dyDescent="0.25">
      <c r="B56" s="4"/>
      <c r="C56" s="4">
        <v>90</v>
      </c>
      <c r="D56" s="4"/>
      <c r="E56" s="4"/>
      <c r="F56" s="4"/>
      <c r="G56" s="4"/>
      <c r="H56" s="4"/>
      <c r="I56" s="4">
        <v>13</v>
      </c>
      <c r="J56" s="4"/>
      <c r="K56" s="4"/>
      <c r="L56" s="4"/>
      <c r="M56" s="4"/>
      <c r="N56" s="4"/>
      <c r="O56" s="4"/>
      <c r="P56" s="4">
        <f t="shared" si="7"/>
        <v>7.3499400000000001</v>
      </c>
      <c r="S56" s="57" t="s">
        <v>292</v>
      </c>
      <c r="T56" s="57"/>
      <c r="U56" s="57"/>
      <c r="V56" s="4">
        <v>2000</v>
      </c>
      <c r="W56" s="4" t="s">
        <v>293</v>
      </c>
      <c r="X56" s="4">
        <v>65</v>
      </c>
      <c r="Y56" s="4">
        <f t="shared" si="9"/>
        <v>130000</v>
      </c>
    </row>
    <row r="57" spans="2:25" x14ac:dyDescent="0.25">
      <c r="B57" s="4"/>
      <c r="C57" s="4">
        <v>95</v>
      </c>
      <c r="D57" s="4"/>
      <c r="E57" s="4"/>
      <c r="F57" s="4"/>
      <c r="G57" s="4"/>
      <c r="H57" s="4"/>
      <c r="I57" s="4"/>
      <c r="J57" s="4">
        <v>13</v>
      </c>
      <c r="K57" s="4"/>
      <c r="L57" s="4"/>
      <c r="M57" s="4"/>
      <c r="N57" s="4"/>
      <c r="O57" s="4"/>
      <c r="P57" s="4">
        <f t="shared" si="7"/>
        <v>7.3499400000000001</v>
      </c>
      <c r="S57" s="57"/>
      <c r="T57" s="57"/>
      <c r="U57" s="57"/>
      <c r="V57" s="4"/>
      <c r="W57" s="55" t="s">
        <v>275</v>
      </c>
      <c r="X57" s="56"/>
      <c r="Y57" s="34">
        <f>SUM(Y53:Y56)</f>
        <v>395000</v>
      </c>
    </row>
    <row r="58" spans="2:25" x14ac:dyDescent="0.25">
      <c r="B58" s="4"/>
      <c r="C58" s="4">
        <v>100</v>
      </c>
      <c r="D58" s="4"/>
      <c r="E58" s="4"/>
      <c r="F58" s="4"/>
      <c r="G58" s="4"/>
      <c r="H58" s="4"/>
      <c r="I58" s="4"/>
      <c r="J58" s="4"/>
      <c r="K58" s="4">
        <v>8</v>
      </c>
      <c r="L58" s="4"/>
      <c r="M58" s="4"/>
      <c r="N58" s="4"/>
      <c r="O58" s="4"/>
      <c r="P58" s="4">
        <f t="shared" si="7"/>
        <v>4.5230399999999999</v>
      </c>
    </row>
    <row r="59" spans="2:25" x14ac:dyDescent="0.25">
      <c r="B59" s="4"/>
      <c r="C59" s="4">
        <v>105</v>
      </c>
      <c r="D59" s="4"/>
      <c r="E59" s="4"/>
      <c r="F59" s="4"/>
      <c r="G59" s="4"/>
      <c r="H59" s="4"/>
      <c r="I59" s="4"/>
      <c r="J59" s="4"/>
      <c r="K59" s="4"/>
      <c r="L59" s="4">
        <v>26</v>
      </c>
      <c r="M59" s="4"/>
      <c r="N59" s="4"/>
      <c r="O59" s="4"/>
      <c r="P59" s="4">
        <f t="shared" si="7"/>
        <v>14.69988</v>
      </c>
      <c r="S59" s="57" t="s">
        <v>1</v>
      </c>
      <c r="T59" s="57"/>
      <c r="U59" s="57"/>
      <c r="V59" s="4" t="s">
        <v>59</v>
      </c>
    </row>
    <row r="60" spans="2:25" x14ac:dyDescent="0.25">
      <c r="B60" s="4"/>
      <c r="C60" s="4">
        <v>110</v>
      </c>
      <c r="D60" s="4"/>
      <c r="E60" s="4"/>
      <c r="F60" s="4"/>
      <c r="G60" s="4"/>
      <c r="H60" s="4"/>
      <c r="I60" s="4"/>
      <c r="J60" s="4"/>
      <c r="K60" s="4"/>
      <c r="L60" s="4"/>
      <c r="M60" s="4">
        <v>2</v>
      </c>
      <c r="N60" s="4"/>
      <c r="O60" s="4"/>
      <c r="P60" s="4">
        <f t="shared" si="7"/>
        <v>1.13076</v>
      </c>
      <c r="S60" s="58" t="s">
        <v>284</v>
      </c>
      <c r="T60" s="58"/>
      <c r="U60" s="58"/>
      <c r="V60" s="4" t="s">
        <v>285</v>
      </c>
    </row>
    <row r="61" spans="2:25" x14ac:dyDescent="0.25">
      <c r="B61" s="63" t="s">
        <v>48</v>
      </c>
      <c r="C61" s="63" t="s">
        <v>49</v>
      </c>
      <c r="D61" s="54" t="s">
        <v>54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6"/>
      <c r="P61" s="54" t="s">
        <v>50</v>
      </c>
      <c r="S61" s="57" t="s">
        <v>286</v>
      </c>
      <c r="T61" s="57"/>
      <c r="U61" s="57"/>
      <c r="V61" s="4" t="s">
        <v>287</v>
      </c>
    </row>
    <row r="62" spans="2:25" x14ac:dyDescent="0.25">
      <c r="B62" s="63"/>
      <c r="C62" s="63"/>
      <c r="D62" s="6">
        <v>15</v>
      </c>
      <c r="E62" s="6">
        <v>20</v>
      </c>
      <c r="F62" s="6">
        <v>25</v>
      </c>
      <c r="G62" s="6">
        <v>40</v>
      </c>
      <c r="H62" s="6">
        <v>65</v>
      </c>
      <c r="I62" s="6">
        <v>80</v>
      </c>
      <c r="J62" s="6">
        <v>100</v>
      </c>
      <c r="K62" s="6">
        <v>150</v>
      </c>
      <c r="L62" s="6">
        <v>200</v>
      </c>
      <c r="M62" s="6">
        <v>250</v>
      </c>
      <c r="N62" s="6">
        <v>300</v>
      </c>
      <c r="O62" s="6">
        <v>350</v>
      </c>
      <c r="P62" s="54"/>
      <c r="S62" s="57" t="s">
        <v>288</v>
      </c>
      <c r="T62" s="57"/>
      <c r="U62" s="57"/>
      <c r="V62" s="4" t="s">
        <v>289</v>
      </c>
    </row>
    <row r="63" spans="2:25" x14ac:dyDescent="0.25">
      <c r="B63" s="4"/>
      <c r="C63" s="4">
        <v>25</v>
      </c>
      <c r="D63" s="4"/>
      <c r="E63" s="4"/>
      <c r="F63" s="4"/>
      <c r="G63" s="4">
        <v>526</v>
      </c>
      <c r="H63" s="4">
        <v>118</v>
      </c>
      <c r="I63" s="4">
        <v>282</v>
      </c>
      <c r="J63" s="4">
        <v>242</v>
      </c>
      <c r="K63" s="4">
        <v>202</v>
      </c>
      <c r="L63" s="4">
        <v>47</v>
      </c>
      <c r="M63" s="4">
        <v>69</v>
      </c>
      <c r="N63" s="4">
        <v>17</v>
      </c>
      <c r="O63" s="4">
        <v>44</v>
      </c>
      <c r="P63" s="4">
        <f>(0.18*3.141)*SUM(D63:O63)</f>
        <v>874.64286000000004</v>
      </c>
      <c r="S63" s="57" t="s">
        <v>290</v>
      </c>
      <c r="T63" s="57"/>
      <c r="U63" s="57"/>
      <c r="V63" s="4" t="s">
        <v>291</v>
      </c>
    </row>
    <row r="64" spans="2:25" x14ac:dyDescent="0.25">
      <c r="B64" s="4"/>
      <c r="C64" s="4">
        <v>30</v>
      </c>
      <c r="D64" s="4"/>
      <c r="E64" s="4"/>
      <c r="F64" s="4"/>
      <c r="G64" s="4">
        <v>55</v>
      </c>
      <c r="H64" s="4">
        <v>51</v>
      </c>
      <c r="I64" s="4"/>
      <c r="J64" s="4"/>
      <c r="K64" s="4"/>
      <c r="L64" s="4"/>
      <c r="M64" s="4"/>
      <c r="N64" s="4"/>
      <c r="O64" s="4"/>
      <c r="P64" s="4">
        <f>(0.108*3.141)*SUM(D64:O64)</f>
        <v>35.958168000000001</v>
      </c>
      <c r="S64" s="57" t="s">
        <v>292</v>
      </c>
      <c r="T64" s="57"/>
      <c r="U64" s="57"/>
      <c r="V64" s="4" t="s">
        <v>285</v>
      </c>
    </row>
    <row r="65" spans="2:16" x14ac:dyDescent="0.25">
      <c r="B65" s="4"/>
      <c r="C65" s="4">
        <v>35</v>
      </c>
      <c r="D65" s="4"/>
      <c r="E65" s="4"/>
      <c r="F65" s="4"/>
      <c r="G65" s="4"/>
      <c r="H65" s="4"/>
      <c r="I65" s="4">
        <v>97</v>
      </c>
      <c r="J65" s="4">
        <v>158</v>
      </c>
      <c r="K65" s="4">
        <v>118</v>
      </c>
      <c r="L65" s="4"/>
      <c r="M65" s="4"/>
      <c r="N65" s="4"/>
      <c r="O65" s="4"/>
      <c r="P65" s="4">
        <f t="shared" ref="P65:P78" si="10">(0.18*3.141)*SUM(D65:O65)</f>
        <v>210.88674</v>
      </c>
    </row>
    <row r="66" spans="2:16" x14ac:dyDescent="0.25">
      <c r="B66" s="4"/>
      <c r="C66" s="4">
        <v>40</v>
      </c>
      <c r="D66" s="4"/>
      <c r="E66" s="4"/>
      <c r="F66" s="4"/>
      <c r="G66" s="4">
        <v>167</v>
      </c>
      <c r="H66" s="4">
        <v>300</v>
      </c>
      <c r="I66" s="4">
        <v>418</v>
      </c>
      <c r="J66" s="4">
        <v>1389</v>
      </c>
      <c r="K66" s="4">
        <v>232</v>
      </c>
      <c r="L66" s="4">
        <v>122</v>
      </c>
      <c r="M66" s="4">
        <v>8</v>
      </c>
      <c r="N66" s="4"/>
      <c r="O66" s="4"/>
      <c r="P66" s="4">
        <f t="shared" si="10"/>
        <v>1490.34168</v>
      </c>
    </row>
    <row r="67" spans="2:16" x14ac:dyDescent="0.25">
      <c r="B67" s="4"/>
      <c r="C67" s="4">
        <v>45</v>
      </c>
      <c r="D67" s="4"/>
      <c r="E67" s="4"/>
      <c r="F67" s="4"/>
      <c r="G67" s="4"/>
      <c r="H67" s="4"/>
      <c r="I67" s="4">
        <v>8</v>
      </c>
      <c r="J67" s="4"/>
      <c r="K67" s="4"/>
      <c r="L67" s="4"/>
      <c r="M67" s="4"/>
      <c r="N67" s="4"/>
      <c r="O67" s="4"/>
      <c r="P67" s="4">
        <f t="shared" si="10"/>
        <v>4.5230399999999999</v>
      </c>
    </row>
    <row r="68" spans="2:16" x14ac:dyDescent="0.25">
      <c r="B68" s="4"/>
      <c r="C68" s="4">
        <v>50</v>
      </c>
      <c r="D68" s="4"/>
      <c r="E68" s="4"/>
      <c r="F68" s="4"/>
      <c r="G68" s="4"/>
      <c r="H68" s="4">
        <v>15</v>
      </c>
      <c r="I68" s="4">
        <v>154</v>
      </c>
      <c r="J68" s="4">
        <v>53</v>
      </c>
      <c r="K68" s="4"/>
      <c r="L68" s="4"/>
      <c r="M68" s="4">
        <v>2</v>
      </c>
      <c r="N68" s="4"/>
      <c r="O68" s="4"/>
      <c r="P68" s="4">
        <f t="shared" si="10"/>
        <v>126.64511999999999</v>
      </c>
    </row>
    <row r="69" spans="2:16" x14ac:dyDescent="0.25">
      <c r="B69" s="4"/>
      <c r="C69" s="4">
        <v>55</v>
      </c>
      <c r="D69" s="4"/>
      <c r="E69" s="4"/>
      <c r="F69" s="4"/>
      <c r="G69" s="4"/>
      <c r="H69" s="4"/>
      <c r="I69" s="4"/>
      <c r="J69" s="4"/>
      <c r="K69" s="4">
        <v>6</v>
      </c>
      <c r="L69" s="4"/>
      <c r="M69" s="4"/>
      <c r="N69" s="4"/>
      <c r="O69" s="4"/>
      <c r="P69" s="4">
        <f t="shared" si="10"/>
        <v>3.39228</v>
      </c>
    </row>
    <row r="70" spans="2:16" x14ac:dyDescent="0.25">
      <c r="B70" s="4"/>
      <c r="C70" s="4">
        <v>60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f>(0.34*3.141)*SUM(D70:O70)</f>
        <v>0</v>
      </c>
    </row>
    <row r="71" spans="2:16" x14ac:dyDescent="0.25">
      <c r="B71" s="4"/>
      <c r="C71" s="4">
        <v>65</v>
      </c>
      <c r="D71" s="4"/>
      <c r="E71" s="4"/>
      <c r="F71" s="4"/>
      <c r="G71" s="4"/>
      <c r="H71" s="4">
        <v>54</v>
      </c>
      <c r="I71" s="4">
        <v>66</v>
      </c>
      <c r="J71" s="4"/>
      <c r="K71" s="4"/>
      <c r="L71" s="4"/>
      <c r="M71" s="4"/>
      <c r="N71" s="4"/>
      <c r="O71" s="4"/>
      <c r="P71" s="4">
        <f t="shared" si="10"/>
        <v>67.845600000000005</v>
      </c>
    </row>
    <row r="72" spans="2:16" x14ac:dyDescent="0.25">
      <c r="B72" s="4"/>
      <c r="C72" s="4">
        <v>70</v>
      </c>
      <c r="D72" s="4"/>
      <c r="E72" s="4"/>
      <c r="F72" s="4"/>
      <c r="G72" s="4">
        <v>2</v>
      </c>
      <c r="H72" s="4"/>
      <c r="I72" s="4"/>
      <c r="J72" s="4">
        <v>129</v>
      </c>
      <c r="K72" s="4"/>
      <c r="L72" s="4"/>
      <c r="M72" s="4"/>
      <c r="N72" s="4"/>
      <c r="O72" s="4"/>
      <c r="P72" s="4">
        <f t="shared" si="10"/>
        <v>74.064779999999999</v>
      </c>
    </row>
    <row r="73" spans="2:16" x14ac:dyDescent="0.25">
      <c r="B73" s="4"/>
      <c r="C73" s="4">
        <v>75</v>
      </c>
      <c r="D73" s="4"/>
      <c r="E73" s="4"/>
      <c r="F73" s="4"/>
      <c r="G73" s="4"/>
      <c r="H73" s="4">
        <v>86</v>
      </c>
      <c r="I73" s="4"/>
      <c r="J73" s="4"/>
      <c r="K73" s="4"/>
      <c r="L73" s="4"/>
      <c r="M73" s="4"/>
      <c r="N73" s="4"/>
      <c r="O73" s="4"/>
      <c r="P73" s="4">
        <f>(0.21*3.141)*SUM(D73:O73)</f>
        <v>56.726460000000003</v>
      </c>
    </row>
    <row r="74" spans="2:16" x14ac:dyDescent="0.25">
      <c r="B74" s="4"/>
      <c r="C74" s="4">
        <v>80</v>
      </c>
      <c r="D74" s="4"/>
      <c r="E74" s="4"/>
      <c r="F74" s="4"/>
      <c r="G74" s="4"/>
      <c r="H74" s="4"/>
      <c r="I74" s="4"/>
      <c r="J74" s="4"/>
      <c r="K74" s="4"/>
      <c r="L74" s="4">
        <v>31</v>
      </c>
      <c r="M74" s="4">
        <v>56</v>
      </c>
      <c r="N74" s="4"/>
      <c r="O74" s="4"/>
      <c r="P74" s="4">
        <f t="shared" si="10"/>
        <v>49.18806</v>
      </c>
    </row>
    <row r="75" spans="2:16" x14ac:dyDescent="0.25">
      <c r="B75" s="4"/>
      <c r="C75" s="4">
        <v>85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>
        <v>10</v>
      </c>
      <c r="O75" s="4"/>
      <c r="P75" s="4">
        <f t="shared" si="10"/>
        <v>5.6538000000000004</v>
      </c>
    </row>
    <row r="76" spans="2:16" x14ac:dyDescent="0.25">
      <c r="B76" s="4"/>
      <c r="C76" s="4">
        <v>90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f t="shared" si="10"/>
        <v>0</v>
      </c>
    </row>
    <row r="77" spans="2:16" x14ac:dyDescent="0.25">
      <c r="B77" s="4"/>
      <c r="C77" s="4">
        <v>95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f t="shared" si="10"/>
        <v>0</v>
      </c>
    </row>
    <row r="78" spans="2:16" x14ac:dyDescent="0.25">
      <c r="B78" s="4"/>
      <c r="C78" s="4">
        <v>100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f t="shared" si="10"/>
        <v>0</v>
      </c>
    </row>
    <row r="79" spans="2:16" x14ac:dyDescent="0.25">
      <c r="B79" s="63" t="s">
        <v>48</v>
      </c>
      <c r="C79" s="63" t="s">
        <v>49</v>
      </c>
      <c r="D79" s="54" t="s">
        <v>55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6"/>
      <c r="P79" s="54" t="s">
        <v>50</v>
      </c>
    </row>
    <row r="80" spans="2:16" x14ac:dyDescent="0.25">
      <c r="B80" s="63"/>
      <c r="C80" s="63"/>
      <c r="D80" s="6">
        <v>15</v>
      </c>
      <c r="E80" s="6">
        <v>20</v>
      </c>
      <c r="F80" s="6">
        <v>25</v>
      </c>
      <c r="G80" s="6">
        <v>40</v>
      </c>
      <c r="H80" s="6">
        <v>50</v>
      </c>
      <c r="I80" s="6">
        <v>80</v>
      </c>
      <c r="J80" s="6">
        <v>100</v>
      </c>
      <c r="K80" s="6">
        <v>150</v>
      </c>
      <c r="L80" s="6">
        <v>200</v>
      </c>
      <c r="M80" s="6">
        <v>250</v>
      </c>
      <c r="N80" s="6">
        <v>300</v>
      </c>
      <c r="O80" s="6">
        <v>350</v>
      </c>
      <c r="P80" s="54"/>
    </row>
    <row r="81" spans="2:16" x14ac:dyDescent="0.25">
      <c r="B81" s="4"/>
      <c r="C81" s="4">
        <v>25</v>
      </c>
      <c r="D81" s="4"/>
      <c r="E81" s="4"/>
      <c r="F81" s="4">
        <v>43</v>
      </c>
      <c r="G81" s="4"/>
      <c r="H81" s="4"/>
      <c r="I81" s="4"/>
      <c r="J81" s="4"/>
      <c r="K81" s="4"/>
      <c r="L81" s="4"/>
      <c r="M81" s="4"/>
      <c r="N81" s="4"/>
      <c r="O81" s="4"/>
      <c r="P81" s="4">
        <f>(D81+E81+F81+G81+H81+I81+J81+K81+L81+M81+N81+O81)*0.345*3</f>
        <v>44.504999999999995</v>
      </c>
    </row>
    <row r="82" spans="2:16" x14ac:dyDescent="0.25">
      <c r="B82" s="4"/>
      <c r="C82" s="4">
        <v>30</v>
      </c>
      <c r="D82" s="4">
        <v>9</v>
      </c>
      <c r="E82" s="4"/>
      <c r="F82" s="4">
        <v>54</v>
      </c>
      <c r="G82" s="4">
        <v>3</v>
      </c>
      <c r="H82" s="4"/>
      <c r="I82" s="4"/>
      <c r="J82" s="4"/>
      <c r="K82" s="4"/>
      <c r="L82" s="4"/>
      <c r="M82" s="4"/>
      <c r="N82" s="4"/>
      <c r="O82" s="4"/>
      <c r="P82" s="4"/>
    </row>
    <row r="83" spans="2:16" x14ac:dyDescent="0.25">
      <c r="B83" s="4"/>
      <c r="C83" s="4">
        <v>35</v>
      </c>
      <c r="D83" s="4"/>
      <c r="E83" s="4"/>
      <c r="F83" s="4"/>
      <c r="G83" s="4"/>
      <c r="H83" s="4">
        <v>55</v>
      </c>
      <c r="I83" s="4">
        <v>19</v>
      </c>
      <c r="J83" s="4">
        <v>21</v>
      </c>
      <c r="K83" s="4"/>
      <c r="L83" s="4"/>
      <c r="M83" s="4"/>
      <c r="N83" s="4"/>
      <c r="O83" s="4"/>
      <c r="P83" s="4">
        <f>(D83+E83+F83+G83+H83+I83+J83+K83+L83+M83+N83+O83)*0.5*3</f>
        <v>142.5</v>
      </c>
    </row>
    <row r="84" spans="2:16" x14ac:dyDescent="0.25">
      <c r="B84" s="4"/>
      <c r="C84" s="4">
        <v>40</v>
      </c>
      <c r="D84" s="4"/>
      <c r="E84" s="4"/>
      <c r="F84" s="4"/>
      <c r="G84" s="4">
        <v>3</v>
      </c>
      <c r="H84" s="4">
        <v>94</v>
      </c>
      <c r="I84" s="4">
        <v>75</v>
      </c>
      <c r="J84" s="4">
        <v>34</v>
      </c>
      <c r="K84" s="4">
        <v>17</v>
      </c>
      <c r="L84" s="4"/>
      <c r="M84" s="4"/>
      <c r="N84" s="4"/>
      <c r="O84" s="4"/>
      <c r="P84" s="4">
        <f>(D84+E84+F84+G84+H84+I84+J84+K84+L84+M84+N84+O84)*0.55*3.5</f>
        <v>429.27500000000003</v>
      </c>
    </row>
    <row r="85" spans="2:16" x14ac:dyDescent="0.25">
      <c r="B85" s="4"/>
      <c r="C85" s="4">
        <v>45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f t="shared" ref="P85:P94" si="11">(D85+E85+F85+G85+H85+I85+J85+K85+L85+M85+N85+O85)*0.5*3</f>
        <v>0</v>
      </c>
    </row>
    <row r="86" spans="2:16" x14ac:dyDescent="0.25">
      <c r="B86" s="4"/>
      <c r="C86" s="4">
        <v>50</v>
      </c>
      <c r="D86" s="4">
        <v>8</v>
      </c>
      <c r="E86" s="4"/>
      <c r="F86" s="4"/>
      <c r="G86" s="4"/>
      <c r="H86" s="4"/>
      <c r="I86" s="4"/>
      <c r="J86" s="4"/>
      <c r="K86" s="4"/>
      <c r="L86" s="4">
        <v>2</v>
      </c>
      <c r="M86" s="4"/>
      <c r="N86" s="4"/>
      <c r="O86" s="4"/>
      <c r="P86" s="4">
        <f t="shared" si="11"/>
        <v>15</v>
      </c>
    </row>
    <row r="87" spans="2:16" x14ac:dyDescent="0.25">
      <c r="B87" s="4"/>
      <c r="C87" s="4">
        <v>55</v>
      </c>
      <c r="D87" s="4"/>
      <c r="E87" s="4"/>
      <c r="F87" s="4">
        <v>180</v>
      </c>
      <c r="G87" s="4"/>
      <c r="H87" s="4"/>
      <c r="I87" s="4"/>
      <c r="J87" s="4"/>
      <c r="K87" s="4"/>
      <c r="L87" s="4"/>
      <c r="M87" s="4"/>
      <c r="N87" s="4"/>
      <c r="O87" s="4"/>
      <c r="P87" s="4">
        <f t="shared" si="11"/>
        <v>270</v>
      </c>
    </row>
    <row r="88" spans="2:16" x14ac:dyDescent="0.25">
      <c r="B88" s="4"/>
      <c r="C88" s="4">
        <v>60</v>
      </c>
      <c r="D88" s="4"/>
      <c r="E88" s="4"/>
      <c r="F88" s="4"/>
      <c r="G88" s="4">
        <v>51</v>
      </c>
      <c r="H88" s="4"/>
      <c r="I88" s="4"/>
      <c r="J88" s="4"/>
      <c r="K88" s="4"/>
      <c r="L88" s="4"/>
      <c r="M88" s="4"/>
      <c r="N88" s="4"/>
      <c r="O88" s="4"/>
      <c r="P88" s="4">
        <f t="shared" si="11"/>
        <v>76.5</v>
      </c>
    </row>
    <row r="89" spans="2:16" x14ac:dyDescent="0.25">
      <c r="B89" s="4"/>
      <c r="C89" s="4">
        <v>65</v>
      </c>
      <c r="D89" s="4">
        <v>2</v>
      </c>
      <c r="E89" s="4"/>
      <c r="F89" s="4"/>
      <c r="G89" s="4"/>
      <c r="H89" s="4">
        <v>173</v>
      </c>
      <c r="I89" s="4"/>
      <c r="J89" s="4"/>
      <c r="K89" s="4"/>
      <c r="L89" s="4"/>
      <c r="M89" s="4"/>
      <c r="N89" s="4"/>
      <c r="O89" s="4"/>
      <c r="P89" s="4">
        <f t="shared" si="11"/>
        <v>262.5</v>
      </c>
    </row>
    <row r="90" spans="2:16" x14ac:dyDescent="0.25">
      <c r="B90" s="4"/>
      <c r="C90" s="4">
        <v>70</v>
      </c>
      <c r="D90" s="4"/>
      <c r="E90" s="4"/>
      <c r="F90" s="4">
        <v>29</v>
      </c>
      <c r="G90" s="4"/>
      <c r="H90" s="4"/>
      <c r="I90" s="4">
        <v>76</v>
      </c>
      <c r="J90" s="4"/>
      <c r="K90" s="4"/>
      <c r="L90" s="4"/>
      <c r="M90" s="4"/>
      <c r="N90" s="4"/>
      <c r="O90" s="4"/>
      <c r="P90" s="4">
        <f t="shared" si="11"/>
        <v>157.5</v>
      </c>
    </row>
    <row r="91" spans="2:16" x14ac:dyDescent="0.25">
      <c r="B91" s="4"/>
      <c r="C91" s="4">
        <v>75</v>
      </c>
      <c r="D91" s="4"/>
      <c r="E91" s="4"/>
      <c r="F91" s="4"/>
      <c r="G91" s="4">
        <v>17</v>
      </c>
      <c r="H91" s="4"/>
      <c r="I91" s="4"/>
      <c r="J91" s="4">
        <v>20</v>
      </c>
      <c r="K91" s="4"/>
      <c r="L91" s="4"/>
      <c r="M91" s="4"/>
      <c r="N91" s="4"/>
      <c r="O91" s="4"/>
      <c r="P91" s="4">
        <f t="shared" si="11"/>
        <v>55.5</v>
      </c>
    </row>
    <row r="92" spans="2:16" x14ac:dyDescent="0.25">
      <c r="B92" s="4"/>
      <c r="C92" s="4">
        <v>80</v>
      </c>
      <c r="D92" s="4"/>
      <c r="E92" s="4"/>
      <c r="F92" s="4"/>
      <c r="G92" s="4"/>
      <c r="H92" s="4">
        <v>25</v>
      </c>
      <c r="I92" s="4"/>
      <c r="J92" s="4"/>
      <c r="K92" s="4">
        <v>9</v>
      </c>
      <c r="L92" s="4">
        <v>7</v>
      </c>
      <c r="M92" s="4"/>
      <c r="N92" s="4"/>
      <c r="O92" s="4"/>
      <c r="P92" s="4">
        <f t="shared" si="11"/>
        <v>61.5</v>
      </c>
    </row>
    <row r="93" spans="2:16" x14ac:dyDescent="0.25">
      <c r="B93" s="4"/>
      <c r="C93" s="4">
        <v>85</v>
      </c>
      <c r="D93" s="4"/>
      <c r="E93" s="4"/>
      <c r="F93" s="4"/>
      <c r="G93" s="4"/>
      <c r="H93" s="4"/>
      <c r="I93" s="4"/>
      <c r="J93" s="4"/>
      <c r="K93" s="4"/>
      <c r="L93" s="4"/>
      <c r="M93" s="4">
        <v>2</v>
      </c>
      <c r="N93" s="4"/>
      <c r="O93" s="4"/>
      <c r="P93" s="4">
        <f t="shared" si="11"/>
        <v>3</v>
      </c>
    </row>
    <row r="94" spans="2:16" x14ac:dyDescent="0.25">
      <c r="B94" s="4"/>
      <c r="C94" s="4">
        <v>90</v>
      </c>
      <c r="D94" s="4"/>
      <c r="E94" s="4"/>
      <c r="F94" s="4"/>
      <c r="G94" s="4"/>
      <c r="H94" s="4"/>
      <c r="I94" s="4">
        <v>4</v>
      </c>
      <c r="J94" s="4"/>
      <c r="K94" s="4"/>
      <c r="L94" s="4"/>
      <c r="M94" s="4"/>
      <c r="N94" s="4"/>
      <c r="O94" s="4"/>
      <c r="P94" s="4">
        <f t="shared" si="11"/>
        <v>6</v>
      </c>
    </row>
    <row r="95" spans="2:16" x14ac:dyDescent="0.25">
      <c r="B95" s="4"/>
      <c r="C95" s="4">
        <v>95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2:16" x14ac:dyDescent="0.25">
      <c r="B96" s="4"/>
      <c r="C96" s="4">
        <v>100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2:16" x14ac:dyDescent="0.25">
      <c r="B97" s="4"/>
      <c r="C97" s="4">
        <v>105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2:16" x14ac:dyDescent="0.25">
      <c r="B98" s="63" t="s">
        <v>48</v>
      </c>
      <c r="C98" s="63" t="s">
        <v>49</v>
      </c>
      <c r="D98" s="54" t="s">
        <v>56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6"/>
      <c r="P98" s="54" t="s">
        <v>50</v>
      </c>
    </row>
    <row r="99" spans="2:16" x14ac:dyDescent="0.25">
      <c r="B99" s="63"/>
      <c r="C99" s="63"/>
      <c r="D99" s="6">
        <v>15</v>
      </c>
      <c r="E99" s="6">
        <v>20</v>
      </c>
      <c r="F99" s="6">
        <v>25</v>
      </c>
      <c r="G99" s="6">
        <v>40</v>
      </c>
      <c r="H99" s="6">
        <v>50</v>
      </c>
      <c r="I99" s="6">
        <v>80</v>
      </c>
      <c r="J99" s="6">
        <v>100</v>
      </c>
      <c r="K99" s="6">
        <v>150</v>
      </c>
      <c r="L99" s="6">
        <v>200</v>
      </c>
      <c r="M99" s="6">
        <v>250</v>
      </c>
      <c r="N99" s="6">
        <v>300</v>
      </c>
      <c r="O99" s="6">
        <v>350</v>
      </c>
      <c r="P99" s="54"/>
    </row>
    <row r="100" spans="2:16" x14ac:dyDescent="0.25">
      <c r="B100" s="4"/>
      <c r="C100" s="4">
        <v>25</v>
      </c>
      <c r="D100" s="4"/>
      <c r="E100" s="4"/>
      <c r="F100" s="4">
        <v>88</v>
      </c>
      <c r="G100" s="4"/>
      <c r="H100" s="4"/>
      <c r="I100" s="4"/>
      <c r="J100" s="4"/>
      <c r="K100" s="4"/>
      <c r="L100" s="4"/>
      <c r="M100" s="4"/>
      <c r="N100" s="4"/>
      <c r="O100" s="4"/>
      <c r="P100" s="4">
        <f>(0.18*3.141)*SUM(D100:O100)</f>
        <v>49.753439999999998</v>
      </c>
    </row>
    <row r="101" spans="2:16" x14ac:dyDescent="0.25">
      <c r="B101" s="4"/>
      <c r="C101" s="4">
        <v>30</v>
      </c>
      <c r="D101" s="4">
        <v>6</v>
      </c>
      <c r="E101" s="4"/>
      <c r="F101" s="4">
        <v>88</v>
      </c>
      <c r="G101" s="4">
        <v>20</v>
      </c>
      <c r="H101" s="4"/>
      <c r="I101" s="4"/>
      <c r="J101" s="4"/>
      <c r="K101" s="4"/>
      <c r="L101" s="4"/>
      <c r="M101" s="4"/>
      <c r="N101" s="4"/>
      <c r="O101" s="4"/>
      <c r="P101" s="4">
        <f t="shared" ref="P101:P116" si="12">(0.18*3.141)*SUM(D101:O101)</f>
        <v>64.453320000000005</v>
      </c>
    </row>
    <row r="102" spans="2:16" x14ac:dyDescent="0.25">
      <c r="B102" s="4"/>
      <c r="C102" s="4">
        <v>35</v>
      </c>
      <c r="D102" s="4"/>
      <c r="E102" s="4"/>
      <c r="F102" s="4"/>
      <c r="G102" s="4"/>
      <c r="H102" s="4">
        <v>43</v>
      </c>
      <c r="I102" s="4">
        <v>31</v>
      </c>
      <c r="J102" s="4">
        <v>20</v>
      </c>
      <c r="K102" s="4"/>
      <c r="L102" s="4"/>
      <c r="M102" s="4"/>
      <c r="N102" s="4"/>
      <c r="O102" s="4"/>
      <c r="P102" s="4">
        <f t="shared" si="12"/>
        <v>53.145719999999997</v>
      </c>
    </row>
    <row r="103" spans="2:16" x14ac:dyDescent="0.25">
      <c r="B103" s="4"/>
      <c r="C103" s="4">
        <v>40</v>
      </c>
      <c r="D103" s="4"/>
      <c r="E103" s="4"/>
      <c r="F103" s="4"/>
      <c r="G103" s="4">
        <v>18</v>
      </c>
      <c r="H103" s="4">
        <v>206</v>
      </c>
      <c r="I103" s="4">
        <v>177</v>
      </c>
      <c r="J103" s="4">
        <v>98</v>
      </c>
      <c r="K103" s="4">
        <v>44</v>
      </c>
      <c r="L103" s="4"/>
      <c r="M103" s="4"/>
      <c r="N103" s="4"/>
      <c r="O103" s="4"/>
      <c r="P103" s="4">
        <f t="shared" si="12"/>
        <v>307.00133999999997</v>
      </c>
    </row>
    <row r="104" spans="2:16" x14ac:dyDescent="0.25">
      <c r="B104" s="4"/>
      <c r="C104" s="4">
        <v>45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>
        <f t="shared" si="12"/>
        <v>0</v>
      </c>
    </row>
    <row r="105" spans="2:16" x14ac:dyDescent="0.25">
      <c r="B105" s="4"/>
      <c r="C105" s="4">
        <v>50</v>
      </c>
      <c r="D105" s="4">
        <v>13</v>
      </c>
      <c r="E105" s="4"/>
      <c r="F105" s="4"/>
      <c r="G105" s="4"/>
      <c r="H105" s="4"/>
      <c r="I105" s="4"/>
      <c r="J105" s="4"/>
      <c r="K105" s="4"/>
      <c r="L105" s="4">
        <v>9</v>
      </c>
      <c r="M105" s="4"/>
      <c r="N105" s="4"/>
      <c r="O105" s="4"/>
      <c r="P105" s="4">
        <f t="shared" si="12"/>
        <v>12.438359999999999</v>
      </c>
    </row>
    <row r="106" spans="2:16" x14ac:dyDescent="0.25">
      <c r="B106" s="4"/>
      <c r="C106" s="4">
        <v>55</v>
      </c>
      <c r="D106" s="4"/>
      <c r="E106" s="4"/>
      <c r="F106" s="4">
        <v>13</v>
      </c>
      <c r="G106" s="4"/>
      <c r="H106" s="4"/>
      <c r="I106" s="4"/>
      <c r="J106" s="4"/>
      <c r="K106" s="4"/>
      <c r="L106" s="4"/>
      <c r="M106" s="4"/>
      <c r="N106" s="4"/>
      <c r="O106" s="4"/>
      <c r="P106" s="4">
        <f t="shared" si="12"/>
        <v>7.3499400000000001</v>
      </c>
    </row>
    <row r="107" spans="2:16" x14ac:dyDescent="0.25">
      <c r="B107" s="4"/>
      <c r="C107" s="4">
        <v>60</v>
      </c>
      <c r="D107" s="4"/>
      <c r="E107" s="4"/>
      <c r="F107" s="4"/>
      <c r="G107" s="4">
        <v>13</v>
      </c>
      <c r="H107" s="4"/>
      <c r="I107" s="4"/>
      <c r="J107" s="4"/>
      <c r="K107" s="4"/>
      <c r="L107" s="4"/>
      <c r="M107" s="4"/>
      <c r="N107" s="4"/>
      <c r="O107" s="4"/>
      <c r="P107" s="4">
        <f t="shared" si="12"/>
        <v>7.3499400000000001</v>
      </c>
    </row>
    <row r="108" spans="2:16" x14ac:dyDescent="0.25">
      <c r="B108" s="4"/>
      <c r="C108" s="4">
        <v>65</v>
      </c>
      <c r="D108" s="4">
        <v>4</v>
      </c>
      <c r="E108" s="4"/>
      <c r="F108" s="4"/>
      <c r="G108" s="4"/>
      <c r="H108" s="4">
        <v>244</v>
      </c>
      <c r="I108" s="4">
        <v>2</v>
      </c>
      <c r="J108" s="4"/>
      <c r="K108" s="4"/>
      <c r="L108" s="4"/>
      <c r="M108" s="4"/>
      <c r="N108" s="4"/>
      <c r="O108" s="4"/>
      <c r="P108" s="4">
        <f t="shared" si="12"/>
        <v>141.345</v>
      </c>
    </row>
    <row r="109" spans="2:16" x14ac:dyDescent="0.25">
      <c r="B109" s="4"/>
      <c r="C109" s="4">
        <v>70</v>
      </c>
      <c r="D109" s="4"/>
      <c r="E109" s="4"/>
      <c r="F109" s="4">
        <v>26</v>
      </c>
      <c r="G109" s="4"/>
      <c r="H109" s="4"/>
      <c r="I109" s="4">
        <v>145</v>
      </c>
      <c r="J109" s="4"/>
      <c r="K109" s="4"/>
      <c r="L109" s="4"/>
      <c r="M109" s="4"/>
      <c r="N109" s="4"/>
      <c r="O109" s="4"/>
      <c r="P109" s="4">
        <f t="shared" si="12"/>
        <v>96.67998</v>
      </c>
    </row>
    <row r="110" spans="2:16" x14ac:dyDescent="0.25">
      <c r="B110" s="4"/>
      <c r="C110" s="4">
        <v>75</v>
      </c>
      <c r="D110" s="4"/>
      <c r="E110" s="4"/>
      <c r="F110" s="4"/>
      <c r="G110" s="4">
        <v>4</v>
      </c>
      <c r="H110" s="4"/>
      <c r="I110" s="4"/>
      <c r="J110" s="4">
        <v>46</v>
      </c>
      <c r="K110" s="4"/>
      <c r="L110" s="4"/>
      <c r="M110" s="4"/>
      <c r="N110" s="4"/>
      <c r="O110" s="4"/>
      <c r="P110" s="4">
        <f t="shared" si="12"/>
        <v>28.268999999999998</v>
      </c>
    </row>
    <row r="111" spans="2:16" x14ac:dyDescent="0.25">
      <c r="B111" s="4"/>
      <c r="C111" s="4">
        <v>80</v>
      </c>
      <c r="D111" s="4"/>
      <c r="E111" s="4"/>
      <c r="F111" s="4"/>
      <c r="G111" s="4"/>
      <c r="H111" s="4">
        <v>8</v>
      </c>
      <c r="I111" s="4"/>
      <c r="J111" s="4"/>
      <c r="K111" s="4">
        <v>13</v>
      </c>
      <c r="L111" s="4">
        <v>8</v>
      </c>
      <c r="M111" s="4"/>
      <c r="N111" s="4"/>
      <c r="O111" s="4"/>
      <c r="P111" s="4">
        <f t="shared" si="12"/>
        <v>16.39602</v>
      </c>
    </row>
    <row r="112" spans="2:16" x14ac:dyDescent="0.25">
      <c r="B112" s="4"/>
      <c r="C112" s="4">
        <v>85</v>
      </c>
      <c r="D112" s="4"/>
      <c r="E112" s="4"/>
      <c r="F112" s="4"/>
      <c r="G112" s="4"/>
      <c r="H112" s="4"/>
      <c r="I112" s="4"/>
      <c r="J112" s="4"/>
      <c r="K112" s="4"/>
      <c r="L112" s="4"/>
      <c r="M112" s="4">
        <v>6</v>
      </c>
      <c r="N112" s="4"/>
      <c r="O112" s="4"/>
      <c r="P112" s="4">
        <f t="shared" si="12"/>
        <v>3.39228</v>
      </c>
    </row>
    <row r="113" spans="2:16" x14ac:dyDescent="0.25">
      <c r="B113" s="4"/>
      <c r="C113" s="4">
        <v>90</v>
      </c>
      <c r="D113" s="4"/>
      <c r="E113" s="4"/>
      <c r="F113" s="4"/>
      <c r="G113" s="4"/>
      <c r="H113" s="4"/>
      <c r="I113" s="4"/>
      <c r="J113" s="4">
        <v>6</v>
      </c>
      <c r="K113" s="4"/>
      <c r="L113" s="4"/>
      <c r="M113" s="4"/>
      <c r="N113" s="4">
        <v>6</v>
      </c>
      <c r="O113" s="4"/>
      <c r="P113" s="4">
        <f t="shared" si="12"/>
        <v>6.7845599999999999</v>
      </c>
    </row>
    <row r="114" spans="2:16" x14ac:dyDescent="0.25">
      <c r="B114" s="4"/>
      <c r="C114" s="4">
        <v>95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>
        <f t="shared" si="12"/>
        <v>0</v>
      </c>
    </row>
    <row r="115" spans="2:16" x14ac:dyDescent="0.25">
      <c r="B115" s="4"/>
      <c r="C115" s="4">
        <v>100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>
        <f t="shared" si="12"/>
        <v>0</v>
      </c>
    </row>
    <row r="116" spans="2:16" x14ac:dyDescent="0.25">
      <c r="B116" s="4"/>
      <c r="C116" s="4">
        <v>105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>
        <f t="shared" si="12"/>
        <v>0</v>
      </c>
    </row>
    <row r="117" spans="2:16" x14ac:dyDescent="0.25">
      <c r="P117" s="4"/>
    </row>
  </sheetData>
  <mergeCells count="41">
    <mergeCell ref="B98:B99"/>
    <mergeCell ref="C98:C99"/>
    <mergeCell ref="D98:N98"/>
    <mergeCell ref="P98:P99"/>
    <mergeCell ref="B41:B42"/>
    <mergeCell ref="C41:C42"/>
    <mergeCell ref="D41:N41"/>
    <mergeCell ref="P41:P42"/>
    <mergeCell ref="B61:B62"/>
    <mergeCell ref="C61:C62"/>
    <mergeCell ref="D61:N61"/>
    <mergeCell ref="P61:P62"/>
    <mergeCell ref="S24:V24"/>
    <mergeCell ref="S3:V3"/>
    <mergeCell ref="B2:P2"/>
    <mergeCell ref="S43:V43"/>
    <mergeCell ref="B79:B80"/>
    <mergeCell ref="C79:C80"/>
    <mergeCell ref="D79:N79"/>
    <mergeCell ref="P79:P80"/>
    <mergeCell ref="D3:N3"/>
    <mergeCell ref="C3:C4"/>
    <mergeCell ref="B3:B4"/>
    <mergeCell ref="P3:P4"/>
    <mergeCell ref="B22:B23"/>
    <mergeCell ref="C22:C23"/>
    <mergeCell ref="D22:N22"/>
    <mergeCell ref="P22:P23"/>
    <mergeCell ref="S52:U52"/>
    <mergeCell ref="S53:U53"/>
    <mergeCell ref="S54:U54"/>
    <mergeCell ref="S55:U55"/>
    <mergeCell ref="S56:U56"/>
    <mergeCell ref="S63:U63"/>
    <mergeCell ref="S64:U64"/>
    <mergeCell ref="W57:X57"/>
    <mergeCell ref="S57:U57"/>
    <mergeCell ref="S59:U59"/>
    <mergeCell ref="S60:U60"/>
    <mergeCell ref="S61:U61"/>
    <mergeCell ref="S62:U6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56"/>
  <sheetViews>
    <sheetView topLeftCell="A28" workbookViewId="0">
      <selection activeCell="K45" sqref="K45"/>
    </sheetView>
  </sheetViews>
  <sheetFormatPr defaultRowHeight="15" x14ac:dyDescent="0.25"/>
  <cols>
    <col min="4" max="4" width="51.42578125" customWidth="1"/>
    <col min="7" max="7" width="10.85546875" bestFit="1" customWidth="1"/>
    <col min="8" max="8" width="10.85546875" style="8" bestFit="1" customWidth="1"/>
    <col min="9" max="9" width="17.42578125" style="8" customWidth="1"/>
    <col min="10" max="10" width="10" style="8" customWidth="1"/>
  </cols>
  <sheetData>
    <row r="2" spans="3:10" ht="15.75" x14ac:dyDescent="0.25">
      <c r="C2" s="53" t="s">
        <v>272</v>
      </c>
      <c r="D2" s="53"/>
      <c r="E2" s="53"/>
      <c r="F2" s="53"/>
      <c r="G2" s="53"/>
      <c r="H2" s="53"/>
      <c r="I2" s="53"/>
      <c r="J2" s="53"/>
    </row>
    <row r="3" spans="3:10" s="1" customFormat="1" ht="12.75" x14ac:dyDescent="0.2">
      <c r="C3" s="28" t="s">
        <v>48</v>
      </c>
      <c r="D3" s="28" t="s">
        <v>1</v>
      </c>
      <c r="E3" s="28" t="s">
        <v>3</v>
      </c>
      <c r="F3" s="28" t="s">
        <v>39</v>
      </c>
      <c r="G3" s="28" t="s">
        <v>256</v>
      </c>
      <c r="H3" s="28" t="s">
        <v>257</v>
      </c>
      <c r="I3" s="28" t="s">
        <v>258</v>
      </c>
      <c r="J3" s="28" t="s">
        <v>60</v>
      </c>
    </row>
    <row r="4" spans="3:10" s="1" customFormat="1" ht="12.75" x14ac:dyDescent="0.2">
      <c r="C4" s="49">
        <v>1</v>
      </c>
      <c r="D4" s="16" t="s">
        <v>315</v>
      </c>
      <c r="E4" s="49">
        <v>1</v>
      </c>
      <c r="F4" s="49" t="s">
        <v>267</v>
      </c>
      <c r="G4" s="49"/>
      <c r="H4" s="49">
        <v>4000000</v>
      </c>
      <c r="I4" s="49"/>
      <c r="J4" s="49">
        <f>H4*E4</f>
        <v>4000000</v>
      </c>
    </row>
    <row r="5" spans="3:10" s="1" customFormat="1" ht="12.75" x14ac:dyDescent="0.2">
      <c r="C5" s="49">
        <v>2</v>
      </c>
      <c r="D5" s="16" t="s">
        <v>316</v>
      </c>
      <c r="E5" s="49">
        <v>1</v>
      </c>
      <c r="F5" s="49" t="s">
        <v>267</v>
      </c>
      <c r="G5" s="49"/>
      <c r="H5" s="49">
        <v>2000000</v>
      </c>
      <c r="I5" s="49"/>
      <c r="J5" s="49">
        <f>H5*E5</f>
        <v>2000000</v>
      </c>
    </row>
    <row r="6" spans="3:10" s="1" customFormat="1" ht="12.75" x14ac:dyDescent="0.2">
      <c r="C6" s="48"/>
      <c r="D6" s="48"/>
      <c r="E6" s="48"/>
      <c r="F6" s="48"/>
      <c r="G6" s="48"/>
      <c r="H6" s="48"/>
      <c r="I6" s="48"/>
      <c r="J6" s="48"/>
    </row>
    <row r="7" spans="3:10" s="1" customFormat="1" ht="12.75" x14ac:dyDescent="0.2">
      <c r="C7" s="7"/>
      <c r="D7" s="7" t="s">
        <v>259</v>
      </c>
      <c r="E7" s="7"/>
      <c r="F7" s="7"/>
      <c r="G7" s="7"/>
      <c r="H7" s="28"/>
      <c r="I7" s="28"/>
      <c r="J7" s="28"/>
    </row>
    <row r="8" spans="3:10" s="1" customFormat="1" ht="12.75" x14ac:dyDescent="0.2">
      <c r="C8" s="4">
        <v>1</v>
      </c>
      <c r="D8" s="16" t="s">
        <v>260</v>
      </c>
      <c r="E8" s="4">
        <v>300</v>
      </c>
      <c r="F8" s="4" t="s">
        <v>229</v>
      </c>
      <c r="G8" s="4">
        <v>588</v>
      </c>
      <c r="H8" s="4"/>
      <c r="I8" s="4"/>
      <c r="J8" s="4">
        <f>G8*E8</f>
        <v>176400</v>
      </c>
    </row>
    <row r="9" spans="3:10" s="1" customFormat="1" ht="12.75" x14ac:dyDescent="0.2">
      <c r="C9" s="4">
        <v>2</v>
      </c>
      <c r="D9" s="16" t="s">
        <v>261</v>
      </c>
      <c r="E9" s="4">
        <v>300</v>
      </c>
      <c r="F9" s="4" t="s">
        <v>231</v>
      </c>
      <c r="G9" s="4">
        <v>588</v>
      </c>
      <c r="H9" s="4"/>
      <c r="I9" s="4"/>
      <c r="J9" s="4">
        <f>G9*E9</f>
        <v>176400</v>
      </c>
    </row>
    <row r="10" spans="3:10" s="1" customFormat="1" ht="12.75" x14ac:dyDescent="0.2">
      <c r="C10" s="4">
        <v>3</v>
      </c>
      <c r="D10" s="16" t="s">
        <v>262</v>
      </c>
      <c r="E10" s="4">
        <v>1</v>
      </c>
      <c r="F10" s="4" t="s">
        <v>267</v>
      </c>
      <c r="G10" s="4">
        <v>15000</v>
      </c>
      <c r="H10" s="4"/>
      <c r="I10" s="4"/>
      <c r="J10" s="4">
        <f t="shared" ref="J10:J15" si="0">G10*E10</f>
        <v>15000</v>
      </c>
    </row>
    <row r="11" spans="3:10" s="1" customFormat="1" ht="12.75" x14ac:dyDescent="0.2">
      <c r="C11" s="4">
        <v>4</v>
      </c>
      <c r="D11" s="16" t="s">
        <v>236</v>
      </c>
      <c r="E11" s="4">
        <v>1</v>
      </c>
      <c r="F11" s="4" t="s">
        <v>267</v>
      </c>
      <c r="G11" s="29">
        <v>40000</v>
      </c>
      <c r="H11" s="4"/>
      <c r="I11" s="4"/>
      <c r="J11" s="4">
        <f t="shared" si="0"/>
        <v>40000</v>
      </c>
    </row>
    <row r="12" spans="3:10" s="1" customFormat="1" ht="12.75" x14ac:dyDescent="0.2">
      <c r="C12" s="4">
        <v>5</v>
      </c>
      <c r="D12" s="16" t="s">
        <v>263</v>
      </c>
      <c r="E12" s="4">
        <v>1</v>
      </c>
      <c r="F12" s="4" t="s">
        <v>267</v>
      </c>
      <c r="G12" s="4">
        <v>25000</v>
      </c>
      <c r="H12" s="4"/>
      <c r="I12" s="4"/>
      <c r="J12" s="4">
        <f t="shared" si="0"/>
        <v>25000</v>
      </c>
    </row>
    <row r="13" spans="3:10" s="1" customFormat="1" ht="12.75" x14ac:dyDescent="0.2">
      <c r="C13" s="4">
        <v>6</v>
      </c>
      <c r="D13" s="16" t="s">
        <v>264</v>
      </c>
      <c r="E13" s="4">
        <v>1</v>
      </c>
      <c r="F13" s="4" t="s">
        <v>267</v>
      </c>
      <c r="G13" s="4">
        <v>5000</v>
      </c>
      <c r="H13" s="4"/>
      <c r="I13" s="4"/>
      <c r="J13" s="4">
        <f t="shared" si="0"/>
        <v>5000</v>
      </c>
    </row>
    <row r="14" spans="3:10" s="1" customFormat="1" ht="12.75" x14ac:dyDescent="0.2">
      <c r="C14" s="4">
        <v>7</v>
      </c>
      <c r="D14" s="16" t="s">
        <v>265</v>
      </c>
      <c r="E14" s="4">
        <v>1</v>
      </c>
      <c r="F14" s="4" t="s">
        <v>267</v>
      </c>
      <c r="G14" s="4">
        <v>40000</v>
      </c>
      <c r="H14" s="4"/>
      <c r="I14" s="4"/>
      <c r="J14" s="4">
        <f t="shared" si="0"/>
        <v>40000</v>
      </c>
    </row>
    <row r="15" spans="3:10" s="1" customFormat="1" ht="12.75" x14ac:dyDescent="0.2">
      <c r="C15" s="4">
        <v>8</v>
      </c>
      <c r="D15" s="16" t="s">
        <v>266</v>
      </c>
      <c r="E15" s="4">
        <v>1</v>
      </c>
      <c r="F15" s="4" t="s">
        <v>267</v>
      </c>
      <c r="G15" s="4">
        <v>40000</v>
      </c>
      <c r="H15" s="4"/>
      <c r="I15" s="4"/>
      <c r="J15" s="4">
        <f t="shared" si="0"/>
        <v>40000</v>
      </c>
    </row>
    <row r="16" spans="3:10" s="1" customFormat="1" ht="12.75" x14ac:dyDescent="0.2">
      <c r="C16" s="4"/>
      <c r="D16" s="16"/>
      <c r="E16" s="4"/>
      <c r="F16" s="4"/>
      <c r="G16" s="4"/>
      <c r="H16" s="4"/>
      <c r="I16" s="4"/>
      <c r="J16" s="4"/>
    </row>
    <row r="17" spans="3:10" s="1" customFormat="1" ht="12.75" x14ac:dyDescent="0.2">
      <c r="C17" s="4"/>
      <c r="D17" s="33" t="s">
        <v>268</v>
      </c>
      <c r="E17" s="4"/>
      <c r="F17" s="4"/>
      <c r="G17" s="4"/>
      <c r="H17" s="4"/>
      <c r="I17" s="4"/>
      <c r="J17" s="4"/>
    </row>
    <row r="18" spans="3:10" s="1" customFormat="1" ht="12.75" x14ac:dyDescent="0.2">
      <c r="C18" s="29">
        <v>1</v>
      </c>
      <c r="D18" s="30" t="s">
        <v>228</v>
      </c>
      <c r="E18" s="31">
        <v>9000</v>
      </c>
      <c r="F18" s="29" t="s">
        <v>229</v>
      </c>
      <c r="G18" s="29">
        <v>210</v>
      </c>
      <c r="H18" s="4">
        <v>168</v>
      </c>
      <c r="I18" s="4">
        <f>(G18/H18*100)-100</f>
        <v>25</v>
      </c>
      <c r="J18" s="4">
        <f>G18*E18</f>
        <v>1890000</v>
      </c>
    </row>
    <row r="19" spans="3:10" s="1" customFormat="1" ht="12.75" x14ac:dyDescent="0.2">
      <c r="C19" s="29">
        <v>2</v>
      </c>
      <c r="D19" s="30" t="s">
        <v>271</v>
      </c>
      <c r="E19" s="31">
        <v>4700</v>
      </c>
      <c r="F19" s="29" t="s">
        <v>229</v>
      </c>
      <c r="G19" s="29">
        <v>140</v>
      </c>
      <c r="H19" s="4">
        <v>84</v>
      </c>
      <c r="I19" s="4">
        <f t="shared" ref="I19:I44" si="1">(G19/H19*100)-100</f>
        <v>66.666666666666686</v>
      </c>
      <c r="J19" s="4">
        <f t="shared" ref="J19:J44" si="2">G19*E19</f>
        <v>658000</v>
      </c>
    </row>
    <row r="20" spans="3:10" s="1" customFormat="1" ht="12.75" x14ac:dyDescent="0.2">
      <c r="C20" s="29">
        <v>3</v>
      </c>
      <c r="D20" s="30" t="s">
        <v>230</v>
      </c>
      <c r="E20" s="31">
        <v>1300</v>
      </c>
      <c r="F20" s="29" t="s">
        <v>231</v>
      </c>
      <c r="G20" s="29">
        <v>378</v>
      </c>
      <c r="H20" s="4">
        <v>314</v>
      </c>
      <c r="I20" s="4">
        <f t="shared" si="1"/>
        <v>20.382165605095537</v>
      </c>
      <c r="J20" s="4">
        <f t="shared" si="2"/>
        <v>491400</v>
      </c>
    </row>
    <row r="21" spans="3:10" s="1" customFormat="1" ht="12.75" x14ac:dyDescent="0.2">
      <c r="C21" s="29"/>
      <c r="D21" s="30" t="s">
        <v>302</v>
      </c>
      <c r="E21" s="31">
        <v>8000</v>
      </c>
      <c r="F21" s="29" t="s">
        <v>303</v>
      </c>
      <c r="G21" s="29">
        <v>160</v>
      </c>
      <c r="H21" s="4"/>
      <c r="I21" s="4"/>
      <c r="J21" s="4">
        <f>G21*E21</f>
        <v>1280000</v>
      </c>
    </row>
    <row r="22" spans="3:10" s="1" customFormat="1" ht="12.75" x14ac:dyDescent="0.2">
      <c r="C22" s="29">
        <v>4</v>
      </c>
      <c r="D22" s="30" t="s">
        <v>269</v>
      </c>
      <c r="E22" s="31">
        <v>13500</v>
      </c>
      <c r="F22" s="29" t="s">
        <v>229</v>
      </c>
      <c r="G22" s="29">
        <v>336</v>
      </c>
      <c r="H22" s="4">
        <v>360</v>
      </c>
      <c r="I22" s="4">
        <f t="shared" si="1"/>
        <v>-6.6666666666666714</v>
      </c>
      <c r="J22" s="4">
        <f t="shared" si="2"/>
        <v>4536000</v>
      </c>
    </row>
    <row r="23" spans="3:10" s="1" customFormat="1" ht="12.75" x14ac:dyDescent="0.2">
      <c r="C23" s="29">
        <v>5</v>
      </c>
      <c r="D23" s="30" t="s">
        <v>270</v>
      </c>
      <c r="E23" s="31">
        <v>10000</v>
      </c>
      <c r="F23" s="29" t="s">
        <v>229</v>
      </c>
      <c r="G23" s="29">
        <v>290</v>
      </c>
      <c r="H23" s="4">
        <v>180</v>
      </c>
      <c r="I23" s="4">
        <f t="shared" si="1"/>
        <v>61.111111111111114</v>
      </c>
      <c r="J23" s="4">
        <f t="shared" si="2"/>
        <v>2900000</v>
      </c>
    </row>
    <row r="24" spans="3:10" s="1" customFormat="1" ht="12.75" x14ac:dyDescent="0.2">
      <c r="C24" s="29">
        <v>6</v>
      </c>
      <c r="D24" s="30" t="s">
        <v>232</v>
      </c>
      <c r="E24" s="31">
        <v>1500</v>
      </c>
      <c r="F24" s="29" t="s">
        <v>231</v>
      </c>
      <c r="G24" s="29">
        <v>588</v>
      </c>
      <c r="H24" s="4">
        <v>628</v>
      </c>
      <c r="I24" s="4">
        <f t="shared" si="1"/>
        <v>-6.369426751592357</v>
      </c>
      <c r="J24" s="4">
        <f t="shared" si="2"/>
        <v>882000</v>
      </c>
    </row>
    <row r="25" spans="3:10" s="1" customFormat="1" ht="12.75" x14ac:dyDescent="0.2">
      <c r="C25" s="29">
        <v>7</v>
      </c>
      <c r="D25" s="30" t="s">
        <v>233</v>
      </c>
      <c r="E25" s="31">
        <v>2500</v>
      </c>
      <c r="F25" s="29" t="s">
        <v>231</v>
      </c>
      <c r="G25" s="29">
        <v>126</v>
      </c>
      <c r="H25" s="4"/>
      <c r="I25" s="4" t="e">
        <f t="shared" si="1"/>
        <v>#DIV/0!</v>
      </c>
      <c r="J25" s="4">
        <f t="shared" si="2"/>
        <v>315000</v>
      </c>
    </row>
    <row r="26" spans="3:10" s="1" customFormat="1" ht="12.75" x14ac:dyDescent="0.2">
      <c r="C26" s="29">
        <v>8</v>
      </c>
      <c r="D26" s="30" t="s">
        <v>234</v>
      </c>
      <c r="E26" s="31">
        <v>3500</v>
      </c>
      <c r="F26" s="29" t="s">
        <v>231</v>
      </c>
      <c r="G26" s="29">
        <v>147</v>
      </c>
      <c r="H26" s="4"/>
      <c r="I26" s="4" t="e">
        <f t="shared" si="1"/>
        <v>#DIV/0!</v>
      </c>
      <c r="J26" s="4">
        <f t="shared" si="2"/>
        <v>514500</v>
      </c>
    </row>
    <row r="27" spans="3:10" s="1" customFormat="1" ht="12.75" x14ac:dyDescent="0.2">
      <c r="C27" s="29">
        <v>9</v>
      </c>
      <c r="D27" s="30" t="s">
        <v>235</v>
      </c>
      <c r="E27" s="31">
        <v>5000</v>
      </c>
      <c r="F27" s="29" t="s">
        <v>231</v>
      </c>
      <c r="G27" s="29">
        <v>31.5</v>
      </c>
      <c r="H27" s="4">
        <v>19</v>
      </c>
      <c r="I27" s="4">
        <f t="shared" si="1"/>
        <v>65.78947368421052</v>
      </c>
      <c r="J27" s="4">
        <f t="shared" si="2"/>
        <v>157500</v>
      </c>
    </row>
    <row r="28" spans="3:10" s="1" customFormat="1" ht="12.75" x14ac:dyDescent="0.2">
      <c r="C28" s="29">
        <v>10</v>
      </c>
      <c r="D28" s="30" t="s">
        <v>236</v>
      </c>
      <c r="E28" s="31">
        <v>7500</v>
      </c>
      <c r="F28" s="29" t="s">
        <v>231</v>
      </c>
      <c r="G28" s="29">
        <v>341.25</v>
      </c>
      <c r="H28" s="4">
        <v>220</v>
      </c>
      <c r="I28" s="4">
        <f t="shared" si="1"/>
        <v>55.113636363636346</v>
      </c>
      <c r="J28" s="4">
        <f t="shared" si="2"/>
        <v>2559375</v>
      </c>
    </row>
    <row r="29" spans="3:10" s="1" customFormat="1" ht="12.75" x14ac:dyDescent="0.2">
      <c r="C29" s="29">
        <v>11</v>
      </c>
      <c r="D29" s="30" t="s">
        <v>237</v>
      </c>
      <c r="E29" s="31">
        <v>15</v>
      </c>
      <c r="F29" s="29" t="s">
        <v>238</v>
      </c>
      <c r="G29" s="29">
        <v>2100</v>
      </c>
      <c r="H29" s="4"/>
      <c r="I29" s="4" t="e">
        <f t="shared" si="1"/>
        <v>#DIV/0!</v>
      </c>
      <c r="J29" s="4">
        <f t="shared" si="2"/>
        <v>31500</v>
      </c>
    </row>
    <row r="30" spans="3:10" s="1" customFormat="1" ht="12.75" x14ac:dyDescent="0.2">
      <c r="C30" s="29">
        <v>12</v>
      </c>
      <c r="D30" s="30" t="s">
        <v>239</v>
      </c>
      <c r="E30" s="31">
        <v>100</v>
      </c>
      <c r="F30" s="29" t="s">
        <v>238</v>
      </c>
      <c r="G30" s="29">
        <v>4200</v>
      </c>
      <c r="H30" s="4"/>
      <c r="I30" s="4" t="e">
        <f t="shared" si="1"/>
        <v>#DIV/0!</v>
      </c>
      <c r="J30" s="4">
        <f t="shared" si="2"/>
        <v>420000</v>
      </c>
    </row>
    <row r="31" spans="3:10" s="1" customFormat="1" ht="12.75" x14ac:dyDescent="0.2">
      <c r="C31" s="29">
        <v>13</v>
      </c>
      <c r="D31" s="30" t="s">
        <v>240</v>
      </c>
      <c r="E31" s="31">
        <v>6500</v>
      </c>
      <c r="F31" s="29" t="s">
        <v>231</v>
      </c>
      <c r="G31" s="29">
        <v>126</v>
      </c>
      <c r="H31" s="4"/>
      <c r="I31" s="4" t="e">
        <f t="shared" si="1"/>
        <v>#DIV/0!</v>
      </c>
      <c r="J31" s="4">
        <f t="shared" si="2"/>
        <v>819000</v>
      </c>
    </row>
    <row r="32" spans="3:10" s="1" customFormat="1" ht="12.75" x14ac:dyDescent="0.2">
      <c r="C32" s="29">
        <v>14</v>
      </c>
      <c r="D32" s="30" t="s">
        <v>241</v>
      </c>
      <c r="E32" s="31">
        <v>50</v>
      </c>
      <c r="F32" s="29" t="s">
        <v>242</v>
      </c>
      <c r="G32" s="29">
        <v>14700</v>
      </c>
      <c r="H32" s="4">
        <v>10500</v>
      </c>
      <c r="I32" s="4">
        <f t="shared" si="1"/>
        <v>40</v>
      </c>
      <c r="J32" s="4">
        <f t="shared" si="2"/>
        <v>735000</v>
      </c>
    </row>
    <row r="33" spans="3:10" s="1" customFormat="1" ht="12.75" x14ac:dyDescent="0.2">
      <c r="C33" s="29">
        <v>15</v>
      </c>
      <c r="D33" s="30" t="s">
        <v>243</v>
      </c>
      <c r="E33" s="31">
        <v>500</v>
      </c>
      <c r="F33" s="29" t="s">
        <v>238</v>
      </c>
      <c r="G33" s="29">
        <v>157.5</v>
      </c>
      <c r="H33" s="4">
        <v>151</v>
      </c>
      <c r="I33" s="4">
        <f t="shared" si="1"/>
        <v>4.3046357615894095</v>
      </c>
      <c r="J33" s="4">
        <f t="shared" si="2"/>
        <v>78750</v>
      </c>
    </row>
    <row r="34" spans="3:10" s="1" customFormat="1" ht="12.75" x14ac:dyDescent="0.2">
      <c r="C34" s="29">
        <v>16</v>
      </c>
      <c r="D34" s="30" t="s">
        <v>244</v>
      </c>
      <c r="E34" s="31">
        <v>182</v>
      </c>
      <c r="F34" s="29" t="s">
        <v>242</v>
      </c>
      <c r="G34" s="29">
        <v>4725</v>
      </c>
      <c r="H34" s="4">
        <v>4062</v>
      </c>
      <c r="I34" s="4">
        <f t="shared" si="1"/>
        <v>16.322008862629247</v>
      </c>
      <c r="J34" s="4">
        <f t="shared" si="2"/>
        <v>859950</v>
      </c>
    </row>
    <row r="35" spans="3:10" s="1" customFormat="1" ht="12.75" x14ac:dyDescent="0.2">
      <c r="C35" s="29">
        <v>17</v>
      </c>
      <c r="D35" s="30" t="s">
        <v>245</v>
      </c>
      <c r="E35" s="31">
        <v>5</v>
      </c>
      <c r="F35" s="29" t="s">
        <v>242</v>
      </c>
      <c r="G35" s="29">
        <v>5775</v>
      </c>
      <c r="H35" s="4">
        <v>5625</v>
      </c>
      <c r="I35" s="4">
        <f t="shared" si="1"/>
        <v>2.6666666666666572</v>
      </c>
      <c r="J35" s="4">
        <f t="shared" si="2"/>
        <v>28875</v>
      </c>
    </row>
    <row r="36" spans="3:10" s="1" customFormat="1" ht="12.75" x14ac:dyDescent="0.2">
      <c r="C36" s="29">
        <v>18</v>
      </c>
      <c r="D36" s="30" t="s">
        <v>246</v>
      </c>
      <c r="E36" s="31">
        <v>150</v>
      </c>
      <c r="F36" s="29" t="s">
        <v>242</v>
      </c>
      <c r="G36" s="29">
        <v>787.5</v>
      </c>
      <c r="H36" s="4">
        <v>308</v>
      </c>
      <c r="I36" s="4">
        <f t="shared" si="1"/>
        <v>155.68181818181816</v>
      </c>
      <c r="J36" s="4">
        <f t="shared" si="2"/>
        <v>118125</v>
      </c>
    </row>
    <row r="37" spans="3:10" s="1" customFormat="1" ht="12.75" x14ac:dyDescent="0.2">
      <c r="C37" s="29">
        <v>19</v>
      </c>
      <c r="D37" s="30" t="s">
        <v>247</v>
      </c>
      <c r="E37" s="31">
        <v>50</v>
      </c>
      <c r="F37" s="29" t="s">
        <v>242</v>
      </c>
      <c r="G37" s="29">
        <v>525</v>
      </c>
      <c r="H37" s="4">
        <v>256</v>
      </c>
      <c r="I37" s="4">
        <f t="shared" si="1"/>
        <v>105.078125</v>
      </c>
      <c r="J37" s="4">
        <f t="shared" si="2"/>
        <v>26250</v>
      </c>
    </row>
    <row r="38" spans="3:10" s="1" customFormat="1" ht="12.75" x14ac:dyDescent="0.2">
      <c r="C38" s="29">
        <v>20</v>
      </c>
      <c r="D38" s="30" t="s">
        <v>248</v>
      </c>
      <c r="E38" s="31">
        <v>25</v>
      </c>
      <c r="F38" s="29" t="s">
        <v>249</v>
      </c>
      <c r="G38" s="29">
        <v>8925</v>
      </c>
      <c r="H38" s="4">
        <v>1897</v>
      </c>
      <c r="I38" s="4">
        <f t="shared" si="1"/>
        <v>370.47970479704793</v>
      </c>
      <c r="J38" s="4">
        <f t="shared" si="2"/>
        <v>223125</v>
      </c>
    </row>
    <row r="39" spans="3:10" s="1" customFormat="1" ht="12.75" x14ac:dyDescent="0.2">
      <c r="C39" s="29">
        <v>21</v>
      </c>
      <c r="D39" s="30" t="s">
        <v>250</v>
      </c>
      <c r="E39" s="31">
        <v>4</v>
      </c>
      <c r="F39" s="29" t="s">
        <v>249</v>
      </c>
      <c r="G39" s="29">
        <v>165900</v>
      </c>
      <c r="H39" s="4"/>
      <c r="I39" s="4" t="e">
        <f t="shared" si="1"/>
        <v>#DIV/0!</v>
      </c>
      <c r="J39" s="4">
        <f t="shared" si="2"/>
        <v>663600</v>
      </c>
    </row>
    <row r="40" spans="3:10" s="1" customFormat="1" ht="12.75" x14ac:dyDescent="0.2">
      <c r="C40" s="29">
        <v>22</v>
      </c>
      <c r="D40" s="32" t="s">
        <v>251</v>
      </c>
      <c r="E40" s="31"/>
      <c r="F40" s="32"/>
      <c r="G40" s="31"/>
      <c r="H40" s="4"/>
      <c r="I40" s="4" t="e">
        <f t="shared" si="1"/>
        <v>#DIV/0!</v>
      </c>
      <c r="J40" s="4">
        <f t="shared" si="2"/>
        <v>0</v>
      </c>
    </row>
    <row r="41" spans="3:10" s="1" customFormat="1" ht="12.75" x14ac:dyDescent="0.2">
      <c r="C41" s="29">
        <v>23</v>
      </c>
      <c r="D41" s="30" t="s">
        <v>252</v>
      </c>
      <c r="E41" s="31">
        <v>50</v>
      </c>
      <c r="F41" s="29" t="s">
        <v>249</v>
      </c>
      <c r="G41" s="29">
        <v>682.5</v>
      </c>
      <c r="H41" s="4">
        <v>760</v>
      </c>
      <c r="I41" s="4">
        <f t="shared" si="1"/>
        <v>-10.19736842105263</v>
      </c>
      <c r="J41" s="4">
        <f t="shared" si="2"/>
        <v>34125</v>
      </c>
    </row>
    <row r="42" spans="3:10" s="1" customFormat="1" ht="12.75" x14ac:dyDescent="0.2">
      <c r="C42" s="29">
        <v>24</v>
      </c>
      <c r="D42" s="30" t="s">
        <v>253</v>
      </c>
      <c r="E42" s="31">
        <v>50</v>
      </c>
      <c r="F42" s="29" t="s">
        <v>249</v>
      </c>
      <c r="G42" s="29">
        <v>577.5</v>
      </c>
      <c r="H42" s="4">
        <v>333</v>
      </c>
      <c r="I42" s="4">
        <f t="shared" si="1"/>
        <v>73.423423423423429</v>
      </c>
      <c r="J42" s="4">
        <f t="shared" si="2"/>
        <v>28875</v>
      </c>
    </row>
    <row r="43" spans="3:10" s="1" customFormat="1" ht="12.75" x14ac:dyDescent="0.2">
      <c r="C43" s="29">
        <v>25</v>
      </c>
      <c r="D43" s="30" t="s">
        <v>254</v>
      </c>
      <c r="E43" s="31">
        <v>50</v>
      </c>
      <c r="F43" s="29" t="s">
        <v>249</v>
      </c>
      <c r="G43" s="29">
        <v>682.5</v>
      </c>
      <c r="H43" s="4">
        <v>1140</v>
      </c>
      <c r="I43" s="4">
        <f t="shared" si="1"/>
        <v>-40.131578947368418</v>
      </c>
      <c r="J43" s="4">
        <f t="shared" si="2"/>
        <v>34125</v>
      </c>
    </row>
    <row r="44" spans="3:10" s="1" customFormat="1" ht="12.75" x14ac:dyDescent="0.2">
      <c r="C44" s="29">
        <v>26</v>
      </c>
      <c r="D44" s="30" t="s">
        <v>255</v>
      </c>
      <c r="E44" s="31">
        <v>50</v>
      </c>
      <c r="F44" s="29" t="s">
        <v>249</v>
      </c>
      <c r="G44" s="29">
        <v>420</v>
      </c>
      <c r="H44" s="4">
        <v>285</v>
      </c>
      <c r="I44" s="4">
        <f t="shared" si="1"/>
        <v>47.368421052631561</v>
      </c>
      <c r="J44" s="4">
        <f t="shared" si="2"/>
        <v>21000</v>
      </c>
    </row>
    <row r="45" spans="3:10" s="1" customFormat="1" ht="15.75" x14ac:dyDescent="0.25">
      <c r="C45" s="9"/>
      <c r="D45" s="9"/>
      <c r="E45" s="9"/>
      <c r="F45" s="9"/>
      <c r="G45" s="9"/>
      <c r="H45" s="4"/>
      <c r="I45" s="4"/>
      <c r="J45" s="27">
        <f>SUM(J4:J44)</f>
        <v>26823875</v>
      </c>
    </row>
    <row r="46" spans="3:10" s="1" customFormat="1" ht="12.75" x14ac:dyDescent="0.2">
      <c r="C46" s="9"/>
      <c r="D46" s="9"/>
      <c r="E46" s="9"/>
      <c r="F46" s="9"/>
      <c r="G46" s="9"/>
      <c r="H46" s="4"/>
      <c r="I46" s="4"/>
      <c r="J46" s="4"/>
    </row>
    <row r="47" spans="3:10" s="1" customFormat="1" ht="12.75" x14ac:dyDescent="0.2">
      <c r="C47" s="9"/>
      <c r="D47" s="9"/>
      <c r="E47" s="9"/>
      <c r="F47" s="9"/>
      <c r="G47" s="9"/>
      <c r="H47" s="4"/>
      <c r="I47" s="4"/>
      <c r="J47" s="4"/>
    </row>
    <row r="48" spans="3:10" s="1" customFormat="1" ht="12.75" x14ac:dyDescent="0.2">
      <c r="C48" s="9"/>
      <c r="D48" s="9"/>
      <c r="E48" s="9"/>
      <c r="F48" s="9"/>
      <c r="G48" s="9"/>
      <c r="H48" s="4"/>
      <c r="I48" s="4"/>
      <c r="J48" s="4"/>
    </row>
    <row r="49" spans="3:10" s="1" customFormat="1" ht="12.75" x14ac:dyDescent="0.2">
      <c r="C49" s="9"/>
      <c r="D49" s="9"/>
      <c r="E49" s="9"/>
      <c r="F49" s="9"/>
      <c r="G49" s="9"/>
      <c r="H49" s="4"/>
      <c r="I49" s="4"/>
      <c r="J49" s="4"/>
    </row>
    <row r="50" spans="3:10" s="1" customFormat="1" ht="12.75" x14ac:dyDescent="0.2">
      <c r="H50" s="2"/>
      <c r="I50" s="2"/>
      <c r="J50" s="2"/>
    </row>
    <row r="51" spans="3:10" s="1" customFormat="1" ht="12.75" x14ac:dyDescent="0.2">
      <c r="H51" s="2"/>
      <c r="I51" s="2"/>
      <c r="J51" s="2"/>
    </row>
    <row r="52" spans="3:10" s="1" customFormat="1" ht="12.75" x14ac:dyDescent="0.2">
      <c r="H52" s="2"/>
      <c r="I52" s="2"/>
      <c r="J52" s="2"/>
    </row>
    <row r="53" spans="3:10" s="1" customFormat="1" ht="12.75" x14ac:dyDescent="0.2">
      <c r="H53" s="2"/>
      <c r="I53" s="2"/>
      <c r="J53" s="2"/>
    </row>
    <row r="54" spans="3:10" s="1" customFormat="1" ht="12.75" x14ac:dyDescent="0.2">
      <c r="H54" s="2"/>
      <c r="I54" s="2"/>
      <c r="J54" s="2"/>
    </row>
    <row r="55" spans="3:10" s="1" customFormat="1" ht="12.75" x14ac:dyDescent="0.2">
      <c r="H55" s="2"/>
      <c r="I55" s="2"/>
      <c r="J55" s="2"/>
    </row>
    <row r="56" spans="3:10" s="1" customFormat="1" ht="12.75" x14ac:dyDescent="0.2">
      <c r="H56" s="2"/>
      <c r="I56" s="2"/>
      <c r="J56" s="2"/>
    </row>
    <row r="57" spans="3:10" s="1" customFormat="1" ht="12.75" x14ac:dyDescent="0.2">
      <c r="H57" s="2"/>
      <c r="I57" s="2"/>
      <c r="J57" s="2"/>
    </row>
    <row r="58" spans="3:10" s="1" customFormat="1" ht="12.75" x14ac:dyDescent="0.2">
      <c r="H58" s="2"/>
      <c r="I58" s="2"/>
      <c r="J58" s="2"/>
    </row>
    <row r="59" spans="3:10" s="1" customFormat="1" ht="12.75" x14ac:dyDescent="0.2">
      <c r="H59" s="2"/>
      <c r="I59" s="2"/>
      <c r="J59" s="2"/>
    </row>
    <row r="60" spans="3:10" s="1" customFormat="1" ht="12.75" x14ac:dyDescent="0.2">
      <c r="H60" s="2"/>
      <c r="I60" s="2"/>
      <c r="J60" s="2"/>
    </row>
    <row r="61" spans="3:10" s="1" customFormat="1" ht="12.75" x14ac:dyDescent="0.2">
      <c r="H61" s="2"/>
      <c r="I61" s="2"/>
      <c r="J61" s="2"/>
    </row>
    <row r="62" spans="3:10" s="1" customFormat="1" ht="12.75" x14ac:dyDescent="0.2">
      <c r="H62" s="2"/>
      <c r="I62" s="2"/>
      <c r="J62" s="2"/>
    </row>
    <row r="63" spans="3:10" s="1" customFormat="1" ht="12.75" x14ac:dyDescent="0.2">
      <c r="H63" s="2"/>
      <c r="I63" s="2"/>
      <c r="J63" s="2"/>
    </row>
    <row r="64" spans="3:10" s="1" customFormat="1" ht="12.75" x14ac:dyDescent="0.2">
      <c r="H64" s="2"/>
      <c r="I64" s="2"/>
      <c r="J64" s="2"/>
    </row>
    <row r="65" spans="8:10" s="1" customFormat="1" ht="12.75" x14ac:dyDescent="0.2">
      <c r="H65" s="2"/>
      <c r="I65" s="2"/>
      <c r="J65" s="2"/>
    </row>
    <row r="66" spans="8:10" s="1" customFormat="1" ht="12.75" x14ac:dyDescent="0.2">
      <c r="H66" s="2"/>
      <c r="I66" s="2"/>
      <c r="J66" s="2"/>
    </row>
    <row r="67" spans="8:10" s="1" customFormat="1" ht="12.75" x14ac:dyDescent="0.2">
      <c r="H67" s="2"/>
      <c r="I67" s="2"/>
      <c r="J67" s="2"/>
    </row>
    <row r="68" spans="8:10" s="1" customFormat="1" ht="12.75" x14ac:dyDescent="0.2">
      <c r="H68" s="2"/>
      <c r="I68" s="2"/>
      <c r="J68" s="2"/>
    </row>
    <row r="69" spans="8:10" s="1" customFormat="1" ht="12.75" x14ac:dyDescent="0.2">
      <c r="H69" s="2"/>
      <c r="I69" s="2"/>
      <c r="J69" s="2"/>
    </row>
    <row r="70" spans="8:10" s="1" customFormat="1" ht="12.75" x14ac:dyDescent="0.2">
      <c r="H70" s="2"/>
      <c r="I70" s="2"/>
      <c r="J70" s="2"/>
    </row>
    <row r="71" spans="8:10" s="1" customFormat="1" ht="12.75" x14ac:dyDescent="0.2">
      <c r="H71" s="2"/>
      <c r="I71" s="2"/>
      <c r="J71" s="2"/>
    </row>
    <row r="72" spans="8:10" s="1" customFormat="1" ht="12.75" x14ac:dyDescent="0.2">
      <c r="H72" s="2"/>
      <c r="I72" s="2"/>
      <c r="J72" s="2"/>
    </row>
    <row r="73" spans="8:10" s="1" customFormat="1" ht="12.75" x14ac:dyDescent="0.2">
      <c r="H73" s="2"/>
      <c r="I73" s="2"/>
      <c r="J73" s="2"/>
    </row>
    <row r="74" spans="8:10" s="1" customFormat="1" ht="12.75" x14ac:dyDescent="0.2">
      <c r="H74" s="2"/>
      <c r="I74" s="2"/>
      <c r="J74" s="2"/>
    </row>
    <row r="75" spans="8:10" s="1" customFormat="1" ht="12.75" x14ac:dyDescent="0.2">
      <c r="H75" s="2"/>
      <c r="I75" s="2"/>
      <c r="J75" s="2"/>
    </row>
    <row r="76" spans="8:10" s="1" customFormat="1" ht="12.75" x14ac:dyDescent="0.2">
      <c r="H76" s="2"/>
      <c r="I76" s="2"/>
      <c r="J76" s="2"/>
    </row>
    <row r="77" spans="8:10" s="1" customFormat="1" ht="12.75" x14ac:dyDescent="0.2">
      <c r="H77" s="2"/>
      <c r="I77" s="2"/>
      <c r="J77" s="2"/>
    </row>
    <row r="78" spans="8:10" s="1" customFormat="1" ht="12.75" x14ac:dyDescent="0.2">
      <c r="H78" s="2"/>
      <c r="I78" s="2"/>
      <c r="J78" s="2"/>
    </row>
    <row r="79" spans="8:10" s="1" customFormat="1" ht="12.75" x14ac:dyDescent="0.2">
      <c r="H79" s="2"/>
      <c r="I79" s="2"/>
      <c r="J79" s="2"/>
    </row>
    <row r="80" spans="8:10" s="1" customFormat="1" ht="12.75" x14ac:dyDescent="0.2">
      <c r="H80" s="2"/>
      <c r="I80" s="2"/>
      <c r="J80" s="2"/>
    </row>
    <row r="81" spans="8:10" s="1" customFormat="1" ht="12.75" x14ac:dyDescent="0.2">
      <c r="H81" s="2"/>
      <c r="I81" s="2"/>
      <c r="J81" s="2"/>
    </row>
    <row r="82" spans="8:10" s="1" customFormat="1" ht="12.75" x14ac:dyDescent="0.2">
      <c r="H82" s="2"/>
      <c r="I82" s="2"/>
      <c r="J82" s="2"/>
    </row>
    <row r="83" spans="8:10" s="1" customFormat="1" ht="12.75" x14ac:dyDescent="0.2">
      <c r="H83" s="2"/>
      <c r="I83" s="2"/>
      <c r="J83" s="2"/>
    </row>
    <row r="84" spans="8:10" s="1" customFormat="1" ht="12.75" x14ac:dyDescent="0.2">
      <c r="H84" s="2"/>
      <c r="I84" s="2"/>
      <c r="J84" s="2"/>
    </row>
    <row r="85" spans="8:10" s="1" customFormat="1" ht="12.75" x14ac:dyDescent="0.2">
      <c r="H85" s="2"/>
      <c r="I85" s="2"/>
      <c r="J85" s="2"/>
    </row>
    <row r="86" spans="8:10" s="1" customFormat="1" ht="12.75" x14ac:dyDescent="0.2">
      <c r="H86" s="2"/>
      <c r="I86" s="2"/>
      <c r="J86" s="2"/>
    </row>
    <row r="87" spans="8:10" s="1" customFormat="1" ht="12.75" x14ac:dyDescent="0.2">
      <c r="H87" s="2"/>
      <c r="I87" s="2"/>
      <c r="J87" s="2"/>
    </row>
    <row r="88" spans="8:10" s="1" customFormat="1" ht="12.75" x14ac:dyDescent="0.2">
      <c r="H88" s="2"/>
      <c r="I88" s="2"/>
      <c r="J88" s="2"/>
    </row>
    <row r="89" spans="8:10" s="1" customFormat="1" ht="12.75" x14ac:dyDescent="0.2">
      <c r="H89" s="2"/>
      <c r="I89" s="2"/>
      <c r="J89" s="2"/>
    </row>
    <row r="90" spans="8:10" s="1" customFormat="1" ht="12.75" x14ac:dyDescent="0.2">
      <c r="H90" s="2"/>
      <c r="I90" s="2"/>
      <c r="J90" s="2"/>
    </row>
    <row r="91" spans="8:10" s="1" customFormat="1" ht="12.75" x14ac:dyDescent="0.2">
      <c r="H91" s="2"/>
      <c r="I91" s="2"/>
      <c r="J91" s="2"/>
    </row>
    <row r="92" spans="8:10" s="1" customFormat="1" ht="12.75" x14ac:dyDescent="0.2">
      <c r="H92" s="2"/>
      <c r="I92" s="2"/>
      <c r="J92" s="2"/>
    </row>
    <row r="93" spans="8:10" s="1" customFormat="1" ht="12.75" x14ac:dyDescent="0.2">
      <c r="H93" s="2"/>
      <c r="I93" s="2"/>
      <c r="J93" s="2"/>
    </row>
    <row r="94" spans="8:10" s="1" customFormat="1" ht="12.75" x14ac:dyDescent="0.2">
      <c r="H94" s="2"/>
      <c r="I94" s="2"/>
      <c r="J94" s="2"/>
    </row>
    <row r="95" spans="8:10" s="1" customFormat="1" ht="12.75" x14ac:dyDescent="0.2">
      <c r="H95" s="2"/>
      <c r="I95" s="2"/>
      <c r="J95" s="2"/>
    </row>
    <row r="96" spans="8:10" s="1" customFormat="1" ht="12.75" x14ac:dyDescent="0.2">
      <c r="H96" s="2"/>
      <c r="I96" s="2"/>
      <c r="J96" s="2"/>
    </row>
    <row r="97" spans="8:10" s="1" customFormat="1" ht="12.75" x14ac:dyDescent="0.2">
      <c r="H97" s="2"/>
      <c r="I97" s="2"/>
      <c r="J97" s="2"/>
    </row>
    <row r="98" spans="8:10" s="1" customFormat="1" ht="12.75" x14ac:dyDescent="0.2">
      <c r="H98" s="2"/>
      <c r="I98" s="2"/>
      <c r="J98" s="2"/>
    </row>
    <row r="99" spans="8:10" s="1" customFormat="1" ht="12.75" x14ac:dyDescent="0.2">
      <c r="H99" s="2"/>
      <c r="I99" s="2"/>
      <c r="J99" s="2"/>
    </row>
    <row r="100" spans="8:10" s="1" customFormat="1" ht="12.75" x14ac:dyDescent="0.2">
      <c r="H100" s="2"/>
      <c r="I100" s="2"/>
      <c r="J100" s="2"/>
    </row>
    <row r="101" spans="8:10" s="1" customFormat="1" ht="12.75" x14ac:dyDescent="0.2">
      <c r="H101" s="2"/>
      <c r="I101" s="2"/>
      <c r="J101" s="2"/>
    </row>
    <row r="102" spans="8:10" s="1" customFormat="1" ht="12.75" x14ac:dyDescent="0.2">
      <c r="H102" s="2"/>
      <c r="I102" s="2"/>
      <c r="J102" s="2"/>
    </row>
    <row r="103" spans="8:10" s="1" customFormat="1" ht="12.75" x14ac:dyDescent="0.2">
      <c r="H103" s="2"/>
      <c r="I103" s="2"/>
      <c r="J103" s="2"/>
    </row>
    <row r="104" spans="8:10" s="1" customFormat="1" ht="12.75" x14ac:dyDescent="0.2">
      <c r="H104" s="2"/>
      <c r="I104" s="2"/>
      <c r="J104" s="2"/>
    </row>
    <row r="105" spans="8:10" s="1" customFormat="1" ht="12.75" x14ac:dyDescent="0.2">
      <c r="H105" s="2"/>
      <c r="I105" s="2"/>
      <c r="J105" s="2"/>
    </row>
    <row r="106" spans="8:10" s="1" customFormat="1" ht="12.75" x14ac:dyDescent="0.2">
      <c r="H106" s="2"/>
      <c r="I106" s="2"/>
      <c r="J106" s="2"/>
    </row>
    <row r="107" spans="8:10" s="1" customFormat="1" ht="12.75" x14ac:dyDescent="0.2">
      <c r="H107" s="2"/>
      <c r="I107" s="2"/>
      <c r="J107" s="2"/>
    </row>
    <row r="108" spans="8:10" s="1" customFormat="1" ht="12.75" x14ac:dyDescent="0.2">
      <c r="H108" s="2"/>
      <c r="I108" s="2"/>
      <c r="J108" s="2"/>
    </row>
    <row r="109" spans="8:10" s="1" customFormat="1" ht="12.75" x14ac:dyDescent="0.2">
      <c r="H109" s="2"/>
      <c r="I109" s="2"/>
      <c r="J109" s="2"/>
    </row>
    <row r="110" spans="8:10" s="1" customFormat="1" ht="12.75" x14ac:dyDescent="0.2">
      <c r="H110" s="2"/>
      <c r="I110" s="2"/>
      <c r="J110" s="2"/>
    </row>
    <row r="111" spans="8:10" s="1" customFormat="1" ht="12.75" x14ac:dyDescent="0.2">
      <c r="H111" s="2"/>
      <c r="I111" s="2"/>
      <c r="J111" s="2"/>
    </row>
    <row r="112" spans="8:10" s="1" customFormat="1" ht="12.75" x14ac:dyDescent="0.2">
      <c r="H112" s="2"/>
      <c r="I112" s="2"/>
      <c r="J112" s="2"/>
    </row>
    <row r="113" spans="8:10" s="1" customFormat="1" ht="12.75" x14ac:dyDescent="0.2">
      <c r="H113" s="2"/>
      <c r="I113" s="2"/>
      <c r="J113" s="2"/>
    </row>
    <row r="114" spans="8:10" s="1" customFormat="1" ht="12.75" x14ac:dyDescent="0.2">
      <c r="H114" s="2"/>
      <c r="I114" s="2"/>
      <c r="J114" s="2"/>
    </row>
    <row r="115" spans="8:10" s="1" customFormat="1" ht="12.75" x14ac:dyDescent="0.2">
      <c r="H115" s="2"/>
      <c r="I115" s="2"/>
      <c r="J115" s="2"/>
    </row>
    <row r="116" spans="8:10" s="1" customFormat="1" ht="12.75" x14ac:dyDescent="0.2">
      <c r="H116" s="2"/>
      <c r="I116" s="2"/>
      <c r="J116" s="2"/>
    </row>
    <row r="117" spans="8:10" s="1" customFormat="1" ht="12.75" x14ac:dyDescent="0.2">
      <c r="H117" s="2"/>
      <c r="I117" s="2"/>
      <c r="J117" s="2"/>
    </row>
    <row r="118" spans="8:10" s="1" customFormat="1" ht="12.75" x14ac:dyDescent="0.2">
      <c r="H118" s="2"/>
      <c r="I118" s="2"/>
      <c r="J118" s="2"/>
    </row>
    <row r="119" spans="8:10" s="1" customFormat="1" ht="12.75" x14ac:dyDescent="0.2">
      <c r="H119" s="2"/>
      <c r="I119" s="2"/>
      <c r="J119" s="2"/>
    </row>
    <row r="120" spans="8:10" s="1" customFormat="1" ht="12.75" x14ac:dyDescent="0.2">
      <c r="H120" s="2"/>
      <c r="I120" s="2"/>
      <c r="J120" s="2"/>
    </row>
    <row r="121" spans="8:10" s="1" customFormat="1" ht="12.75" x14ac:dyDescent="0.2">
      <c r="H121" s="2"/>
      <c r="I121" s="2"/>
      <c r="J121" s="2"/>
    </row>
    <row r="122" spans="8:10" s="1" customFormat="1" ht="12.75" x14ac:dyDescent="0.2">
      <c r="H122" s="2"/>
      <c r="I122" s="2"/>
      <c r="J122" s="2"/>
    </row>
    <row r="123" spans="8:10" s="1" customFormat="1" ht="12.75" x14ac:dyDescent="0.2">
      <c r="H123" s="2"/>
      <c r="I123" s="2"/>
      <c r="J123" s="2"/>
    </row>
    <row r="124" spans="8:10" s="1" customFormat="1" ht="12.75" x14ac:dyDescent="0.2">
      <c r="H124" s="2"/>
      <c r="I124" s="2"/>
      <c r="J124" s="2"/>
    </row>
    <row r="125" spans="8:10" s="1" customFormat="1" ht="12.75" x14ac:dyDescent="0.2">
      <c r="H125" s="2"/>
      <c r="I125" s="2"/>
      <c r="J125" s="2"/>
    </row>
    <row r="126" spans="8:10" s="1" customFormat="1" ht="12.75" x14ac:dyDescent="0.2">
      <c r="H126" s="2"/>
      <c r="I126" s="2"/>
      <c r="J126" s="2"/>
    </row>
    <row r="127" spans="8:10" s="1" customFormat="1" ht="12.75" x14ac:dyDescent="0.2">
      <c r="H127" s="2"/>
      <c r="I127" s="2"/>
      <c r="J127" s="2"/>
    </row>
    <row r="128" spans="8:10" s="1" customFormat="1" ht="12.75" x14ac:dyDescent="0.2">
      <c r="H128" s="2"/>
      <c r="I128" s="2"/>
      <c r="J128" s="2"/>
    </row>
    <row r="129" spans="8:10" s="1" customFormat="1" ht="12.75" x14ac:dyDescent="0.2">
      <c r="H129" s="2"/>
      <c r="I129" s="2"/>
      <c r="J129" s="2"/>
    </row>
    <row r="130" spans="8:10" s="1" customFormat="1" ht="12.75" x14ac:dyDescent="0.2">
      <c r="H130" s="2"/>
      <c r="I130" s="2"/>
      <c r="J130" s="2"/>
    </row>
    <row r="131" spans="8:10" s="1" customFormat="1" ht="12.75" x14ac:dyDescent="0.2">
      <c r="H131" s="2"/>
      <c r="I131" s="2"/>
      <c r="J131" s="2"/>
    </row>
    <row r="132" spans="8:10" s="1" customFormat="1" ht="12.75" x14ac:dyDescent="0.2">
      <c r="H132" s="2"/>
      <c r="I132" s="2"/>
      <c r="J132" s="2"/>
    </row>
    <row r="133" spans="8:10" s="1" customFormat="1" ht="12.75" x14ac:dyDescent="0.2">
      <c r="H133" s="2"/>
      <c r="I133" s="2"/>
      <c r="J133" s="2"/>
    </row>
    <row r="134" spans="8:10" s="1" customFormat="1" ht="12.75" x14ac:dyDescent="0.2">
      <c r="H134" s="2"/>
      <c r="I134" s="2"/>
      <c r="J134" s="2"/>
    </row>
    <row r="135" spans="8:10" s="1" customFormat="1" ht="12.75" x14ac:dyDescent="0.2">
      <c r="H135" s="2"/>
      <c r="I135" s="2"/>
      <c r="J135" s="2"/>
    </row>
    <row r="136" spans="8:10" s="1" customFormat="1" ht="12.75" x14ac:dyDescent="0.2">
      <c r="H136" s="2"/>
      <c r="I136" s="2"/>
      <c r="J136" s="2"/>
    </row>
    <row r="137" spans="8:10" s="1" customFormat="1" ht="12.75" x14ac:dyDescent="0.2">
      <c r="H137" s="2"/>
      <c r="I137" s="2"/>
      <c r="J137" s="2"/>
    </row>
    <row r="138" spans="8:10" s="1" customFormat="1" ht="12.75" x14ac:dyDescent="0.2">
      <c r="H138" s="2"/>
      <c r="I138" s="2"/>
      <c r="J138" s="2"/>
    </row>
    <row r="139" spans="8:10" s="1" customFormat="1" ht="12.75" x14ac:dyDescent="0.2">
      <c r="H139" s="2"/>
      <c r="I139" s="2"/>
      <c r="J139" s="2"/>
    </row>
    <row r="140" spans="8:10" s="1" customFormat="1" ht="12.75" x14ac:dyDescent="0.2">
      <c r="H140" s="2"/>
      <c r="I140" s="2"/>
      <c r="J140" s="2"/>
    </row>
    <row r="141" spans="8:10" s="1" customFormat="1" ht="12.75" x14ac:dyDescent="0.2">
      <c r="H141" s="2"/>
      <c r="I141" s="2"/>
      <c r="J141" s="2"/>
    </row>
    <row r="142" spans="8:10" s="1" customFormat="1" ht="12.75" x14ac:dyDescent="0.2">
      <c r="H142" s="2"/>
      <c r="I142" s="2"/>
      <c r="J142" s="2"/>
    </row>
    <row r="143" spans="8:10" s="1" customFormat="1" ht="12.75" x14ac:dyDescent="0.2">
      <c r="H143" s="2"/>
      <c r="I143" s="2"/>
      <c r="J143" s="2"/>
    </row>
    <row r="144" spans="8:10" s="1" customFormat="1" ht="12.75" x14ac:dyDescent="0.2">
      <c r="H144" s="2"/>
      <c r="I144" s="2"/>
      <c r="J144" s="2"/>
    </row>
    <row r="145" spans="8:10" s="1" customFormat="1" ht="12.75" x14ac:dyDescent="0.2">
      <c r="H145" s="2"/>
      <c r="I145" s="2"/>
      <c r="J145" s="2"/>
    </row>
    <row r="146" spans="8:10" s="1" customFormat="1" ht="12.75" x14ac:dyDescent="0.2">
      <c r="H146" s="2"/>
      <c r="I146" s="2"/>
      <c r="J146" s="2"/>
    </row>
    <row r="147" spans="8:10" s="1" customFormat="1" ht="12.75" x14ac:dyDescent="0.2">
      <c r="H147" s="2"/>
      <c r="I147" s="2"/>
      <c r="J147" s="2"/>
    </row>
    <row r="148" spans="8:10" s="1" customFormat="1" ht="12.75" x14ac:dyDescent="0.2">
      <c r="H148" s="2"/>
      <c r="I148" s="2"/>
      <c r="J148" s="2"/>
    </row>
    <row r="149" spans="8:10" s="1" customFormat="1" ht="12.75" x14ac:dyDescent="0.2">
      <c r="H149" s="2"/>
      <c r="I149" s="2"/>
      <c r="J149" s="2"/>
    </row>
    <row r="150" spans="8:10" s="1" customFormat="1" ht="12.75" x14ac:dyDescent="0.2">
      <c r="H150" s="2"/>
      <c r="I150" s="2"/>
      <c r="J150" s="2"/>
    </row>
    <row r="151" spans="8:10" s="1" customFormat="1" ht="12.75" x14ac:dyDescent="0.2">
      <c r="H151" s="2"/>
      <c r="I151" s="2"/>
      <c r="J151" s="2"/>
    </row>
    <row r="152" spans="8:10" s="1" customFormat="1" ht="12.75" x14ac:dyDescent="0.2">
      <c r="H152" s="2"/>
      <c r="I152" s="2"/>
      <c r="J152" s="2"/>
    </row>
    <row r="153" spans="8:10" s="1" customFormat="1" ht="12.75" x14ac:dyDescent="0.2">
      <c r="H153" s="2"/>
      <c r="I153" s="2"/>
      <c r="J153" s="2"/>
    </row>
    <row r="154" spans="8:10" s="1" customFormat="1" ht="12.75" x14ac:dyDescent="0.2">
      <c r="H154" s="2"/>
      <c r="I154" s="2"/>
      <c r="J154" s="2"/>
    </row>
    <row r="155" spans="8:10" s="1" customFormat="1" ht="12.75" x14ac:dyDescent="0.2">
      <c r="H155" s="2"/>
      <c r="I155" s="2"/>
      <c r="J155" s="2"/>
    </row>
    <row r="156" spans="8:10" s="1" customFormat="1" ht="12.75" x14ac:dyDescent="0.2">
      <c r="H156" s="2"/>
      <c r="I156" s="2"/>
      <c r="J156" s="2"/>
    </row>
  </sheetData>
  <mergeCells count="1">
    <mergeCell ref="C2:J2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26"/>
  <sheetViews>
    <sheetView tabSelected="1" workbookViewId="0">
      <selection activeCell="C11" sqref="C11"/>
    </sheetView>
  </sheetViews>
  <sheetFormatPr defaultRowHeight="15" x14ac:dyDescent="0.25"/>
  <cols>
    <col min="4" max="4" width="9.140625" style="8"/>
    <col min="5" max="5" width="11.140625" style="8" bestFit="1" customWidth="1"/>
    <col min="6" max="6" width="11.7109375" style="8" customWidth="1"/>
    <col min="7" max="7" width="12.28515625" style="8" customWidth="1"/>
    <col min="8" max="8" width="12.140625" style="8" bestFit="1" customWidth="1"/>
    <col min="9" max="9" width="10" bestFit="1" customWidth="1"/>
  </cols>
  <sheetData>
    <row r="2" spans="4:8" ht="15.75" x14ac:dyDescent="0.25">
      <c r="D2" s="53" t="s">
        <v>313</v>
      </c>
      <c r="E2" s="53"/>
      <c r="F2" s="53"/>
      <c r="G2" s="53"/>
      <c r="H2" s="53"/>
    </row>
    <row r="3" spans="4:8" ht="15.75" x14ac:dyDescent="0.25">
      <c r="D3" s="66" t="s">
        <v>281</v>
      </c>
      <c r="E3" s="66"/>
      <c r="F3" s="66"/>
      <c r="G3" s="66"/>
      <c r="H3" s="66"/>
    </row>
    <row r="4" spans="4:8" s="1" customFormat="1" ht="12.75" x14ac:dyDescent="0.2">
      <c r="D4" s="28" t="s">
        <v>48</v>
      </c>
      <c r="E4" s="28" t="s">
        <v>1</v>
      </c>
      <c r="F4" s="28" t="s">
        <v>60</v>
      </c>
      <c r="G4" s="28" t="s">
        <v>276</v>
      </c>
      <c r="H4" s="28" t="s">
        <v>275</v>
      </c>
    </row>
    <row r="5" spans="4:8" s="1" customFormat="1" ht="12.75" x14ac:dyDescent="0.2">
      <c r="D5" s="4">
        <v>1</v>
      </c>
      <c r="E5" s="4" t="s">
        <v>226</v>
      </c>
      <c r="F5" s="4">
        <f>Equipment!I61</f>
        <v>56611562.499999978</v>
      </c>
      <c r="G5" s="4">
        <f>F5*25%</f>
        <v>14152890.624999994</v>
      </c>
      <c r="H5" s="4">
        <f>G5+F5</f>
        <v>70764453.12499997</v>
      </c>
    </row>
    <row r="6" spans="4:8" s="1" customFormat="1" ht="12.75" x14ac:dyDescent="0.2">
      <c r="D6" s="4">
        <v>2</v>
      </c>
      <c r="E6" s="4" t="s">
        <v>277</v>
      </c>
      <c r="F6" s="4">
        <f>valve!K317</f>
        <v>21691616</v>
      </c>
      <c r="G6" s="4">
        <f>F6*25%</f>
        <v>5422904</v>
      </c>
      <c r="H6" s="42">
        <f t="shared" ref="H6:H9" si="0">G6+F6</f>
        <v>27114520</v>
      </c>
    </row>
    <row r="7" spans="4:8" s="1" customFormat="1" ht="12.75" x14ac:dyDescent="0.2">
      <c r="D7" s="4">
        <v>3</v>
      </c>
      <c r="E7" s="4" t="s">
        <v>278</v>
      </c>
      <c r="F7" s="4">
        <f>piping!Q53</f>
        <v>42749390.200000003</v>
      </c>
      <c r="G7" s="4">
        <f>F7*25%</f>
        <v>10687347.550000001</v>
      </c>
      <c r="H7" s="42">
        <f t="shared" si="0"/>
        <v>53436737.75</v>
      </c>
    </row>
    <row r="8" spans="4:8" s="1" customFormat="1" ht="12.75" x14ac:dyDescent="0.2">
      <c r="D8" s="4">
        <v>4</v>
      </c>
      <c r="E8" s="4" t="s">
        <v>279</v>
      </c>
      <c r="F8" s="44">
        <f>Insulation!V23+Insulation!V42+Insulation!Y57+Insulation!V51</f>
        <v>9950952.5649599992</v>
      </c>
      <c r="G8" s="4">
        <f>F8*14.5%</f>
        <v>1442888.1219191998</v>
      </c>
      <c r="H8" s="42">
        <f t="shared" si="0"/>
        <v>11393840.686879199</v>
      </c>
    </row>
    <row r="9" spans="4:8" s="1" customFormat="1" ht="12.75" x14ac:dyDescent="0.2">
      <c r="D9" s="4">
        <v>5</v>
      </c>
      <c r="E9" s="4" t="s">
        <v>280</v>
      </c>
      <c r="F9" s="4">
        <f>Services!J45</f>
        <v>26823875</v>
      </c>
      <c r="G9" s="4">
        <f>F9*14.5%</f>
        <v>3889461.8749999995</v>
      </c>
      <c r="H9" s="42">
        <f t="shared" si="0"/>
        <v>30713336.875</v>
      </c>
    </row>
    <row r="10" spans="4:8" s="1" customFormat="1" ht="15.75" x14ac:dyDescent="0.25">
      <c r="D10" s="64" t="s">
        <v>275</v>
      </c>
      <c r="E10" s="65"/>
      <c r="F10" s="50">
        <f>SUM(F5:F9)</f>
        <v>157827396.26495999</v>
      </c>
      <c r="G10" s="50">
        <f>SUM(G5:G9)</f>
        <v>35595492.171919189</v>
      </c>
      <c r="H10" s="50">
        <f>SUM(H5:H9)</f>
        <v>193422888.43687916</v>
      </c>
    </row>
    <row r="11" spans="4:8" x14ac:dyDescent="0.25">
      <c r="D11" s="36"/>
      <c r="E11" s="36"/>
      <c r="F11" s="51" t="s">
        <v>309</v>
      </c>
      <c r="G11" s="51" t="s">
        <v>310</v>
      </c>
      <c r="H11" s="51" t="s">
        <v>311</v>
      </c>
    </row>
    <row r="12" spans="4:8" x14ac:dyDescent="0.25">
      <c r="D12" s="36"/>
      <c r="E12" s="34" t="s">
        <v>312</v>
      </c>
      <c r="F12" s="34">
        <f>F10/100000</f>
        <v>1578.2739626496</v>
      </c>
      <c r="G12" s="34">
        <f>G10/100000</f>
        <v>355.95492171919187</v>
      </c>
      <c r="H12" s="34">
        <f>H10/100000</f>
        <v>1934.2288843687916</v>
      </c>
    </row>
    <row r="15" spans="4:8" x14ac:dyDescent="0.25">
      <c r="D15" s="52"/>
      <c r="E15" s="52"/>
      <c r="F15" s="52"/>
      <c r="G15" s="52"/>
      <c r="H15" s="52"/>
    </row>
    <row r="16" spans="4:8" ht="15.75" x14ac:dyDescent="0.25">
      <c r="D16" s="53" t="s">
        <v>314</v>
      </c>
      <c r="E16" s="53"/>
      <c r="F16" s="53"/>
      <c r="G16" s="53"/>
      <c r="H16" s="53"/>
    </row>
    <row r="17" spans="4:8" ht="15.75" x14ac:dyDescent="0.25">
      <c r="D17" s="66" t="s">
        <v>281</v>
      </c>
      <c r="E17" s="66"/>
      <c r="F17" s="66"/>
      <c r="G17" s="66"/>
      <c r="H17" s="66"/>
    </row>
    <row r="18" spans="4:8" x14ac:dyDescent="0.25">
      <c r="D18" s="41" t="s">
        <v>48</v>
      </c>
      <c r="E18" s="41" t="s">
        <v>1</v>
      </c>
      <c r="F18" s="41" t="s">
        <v>60</v>
      </c>
      <c r="G18" s="41" t="s">
        <v>276</v>
      </c>
      <c r="H18" s="41" t="s">
        <v>275</v>
      </c>
    </row>
    <row r="19" spans="4:8" x14ac:dyDescent="0.25">
      <c r="D19" s="42">
        <v>1</v>
      </c>
      <c r="E19" s="42" t="s">
        <v>226</v>
      </c>
      <c r="F19" s="42">
        <f>F5*1.5</f>
        <v>84917343.74999997</v>
      </c>
      <c r="G19" s="42">
        <f>F19*25%</f>
        <v>21229335.937499993</v>
      </c>
      <c r="H19" s="42">
        <f>G19+F19</f>
        <v>106146679.68749997</v>
      </c>
    </row>
    <row r="20" spans="4:8" x14ac:dyDescent="0.25">
      <c r="D20" s="42">
        <v>2</v>
      </c>
      <c r="E20" s="42" t="s">
        <v>277</v>
      </c>
      <c r="F20" s="42">
        <f>F6*1.5</f>
        <v>32537424</v>
      </c>
      <c r="G20" s="42">
        <f>F20*25%</f>
        <v>8134356</v>
      </c>
      <c r="H20" s="42">
        <f t="shared" ref="H20:H23" si="1">G20+F20</f>
        <v>40671780</v>
      </c>
    </row>
    <row r="21" spans="4:8" x14ac:dyDescent="0.25">
      <c r="D21" s="42">
        <v>3</v>
      </c>
      <c r="E21" s="42" t="s">
        <v>278</v>
      </c>
      <c r="F21" s="42">
        <f>F7*1.5</f>
        <v>64124085.300000004</v>
      </c>
      <c r="G21" s="42">
        <f>F21*25%</f>
        <v>16031021.325000001</v>
      </c>
      <c r="H21" s="42">
        <f t="shared" si="1"/>
        <v>80155106.625</v>
      </c>
    </row>
    <row r="22" spans="4:8" x14ac:dyDescent="0.25">
      <c r="D22" s="42">
        <v>4</v>
      </c>
      <c r="E22" s="42" t="s">
        <v>279</v>
      </c>
      <c r="F22" s="44">
        <f>F8*1.5</f>
        <v>14926428.847439999</v>
      </c>
      <c r="G22" s="42">
        <f>F22*14.5%</f>
        <v>2164332.1828787997</v>
      </c>
      <c r="H22" s="42">
        <f t="shared" si="1"/>
        <v>17090761.030318797</v>
      </c>
    </row>
    <row r="23" spans="4:8" x14ac:dyDescent="0.25">
      <c r="D23" s="42">
        <v>5</v>
      </c>
      <c r="E23" s="42" t="s">
        <v>280</v>
      </c>
      <c r="F23" s="42">
        <f>F9*1.5</f>
        <v>40235812.5</v>
      </c>
      <c r="G23" s="42">
        <f>F23*14.5%</f>
        <v>5834192.8125</v>
      </c>
      <c r="H23" s="42">
        <f t="shared" si="1"/>
        <v>46070005.3125</v>
      </c>
    </row>
    <row r="24" spans="4:8" ht="15.75" x14ac:dyDescent="0.25">
      <c r="D24" s="64" t="s">
        <v>275</v>
      </c>
      <c r="E24" s="65"/>
      <c r="F24" s="50">
        <f>SUM(F19:F23)</f>
        <v>236741094.39743999</v>
      </c>
      <c r="G24" s="50">
        <f>SUM(G19:G23)</f>
        <v>53393238.257878795</v>
      </c>
      <c r="H24" s="50">
        <f>SUM(H19:H23)</f>
        <v>290134332.65531874</v>
      </c>
    </row>
    <row r="25" spans="4:8" x14ac:dyDescent="0.25">
      <c r="D25" s="36"/>
      <c r="E25" s="36"/>
      <c r="F25" s="51" t="s">
        <v>309</v>
      </c>
      <c r="G25" s="51" t="s">
        <v>310</v>
      </c>
      <c r="H25" s="51" t="s">
        <v>311</v>
      </c>
    </row>
    <row r="26" spans="4:8" x14ac:dyDescent="0.25">
      <c r="D26" s="36"/>
      <c r="E26" s="34" t="s">
        <v>312</v>
      </c>
      <c r="F26" s="34">
        <f>F24/100000</f>
        <v>2367.4109439743997</v>
      </c>
      <c r="G26" s="34">
        <f>G24/100000</f>
        <v>533.93238257878795</v>
      </c>
      <c r="H26" s="34">
        <f>H24/100000</f>
        <v>2901.3433265531876</v>
      </c>
    </row>
  </sheetData>
  <mergeCells count="6">
    <mergeCell ref="D24:E24"/>
    <mergeCell ref="D2:H2"/>
    <mergeCell ref="D16:H16"/>
    <mergeCell ref="D3:H3"/>
    <mergeCell ref="D10:E10"/>
    <mergeCell ref="D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Equipment</vt:lpstr>
      <vt:lpstr>valve</vt:lpstr>
      <vt:lpstr>piping</vt:lpstr>
      <vt:lpstr>Insulation</vt:lpstr>
      <vt:lpstr>Services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2017-04-21T03:19:01Z</dcterms:modified>
</cp:coreProperties>
</file>